
<file path=[Content_Types].xml><?xml version="1.0" encoding="utf-8"?>
<Types xmlns="http://schemas.openxmlformats.org/package/2006/content-types">
  <Override PartName="/xl/worksheets/sheet15.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comments8.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60" windowWidth="11880" windowHeight="3615" tabRatio="964" firstSheet="12" activeTab="19"/>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5. ACTIVIDADES ESPECIALES" sheetId="12" r:id="rId7"/>
    <sheet name="4. EQUIPO TECNOLÓGICOS" sheetId="10" r:id="rId8"/>
    <sheet name="6. Becas" sheetId="40" r:id="rId9"/>
    <sheet name="7. Infraestructura" sheetId="42" r:id="rId10"/>
    <sheet name="8. Venta de Servicios" sheetId="43" r:id="rId11"/>
    <sheet name="Desarrollo Curricular" sheetId="28" r:id="rId12"/>
    <sheet name="Investigación" sheetId="21" r:id="rId13"/>
    <sheet name="Vinculación Univ. Sociedad" sheetId="22" r:id="rId14"/>
    <sheet name="Docencia y Recursos Humanos " sheetId="29" r:id="rId15"/>
    <sheet name="Estudiantes" sheetId="30" r:id="rId16"/>
    <sheet name="Gestion Administrativa" sheetId="24" r:id="rId17"/>
    <sheet name="Gestion Academica" sheetId="31" r:id="rId18"/>
    <sheet name="Graduados" sheetId="33" r:id="rId19"/>
    <sheet name="Gestión del Conocimiento" sheetId="23" r:id="rId20"/>
    <sheet name="Gobernabilidad" sheetId="34" r:id="rId21"/>
    <sheet name="NIVEL DE ES Y  SISTEMA NACIONAL" sheetId="44" r:id="rId22"/>
    <sheet name="Lo Esencial" sheetId="45" r:id="rId23"/>
  </sheets>
  <externalReferences>
    <externalReference r:id="rId24"/>
    <externalReference r:id="rId25"/>
  </externalReferences>
  <definedNames>
    <definedName name="_xlnm._FilterDatabase" localSheetId="3" hidden="1">'1. TALLERES SEMINARIOS'!$K$17:$K$26</definedName>
    <definedName name="_xlnm._FilterDatabase" localSheetId="6" hidden="1">'5. ACTIVIDADES ESPECIALES'!$J$127:$J$336</definedName>
    <definedName name="_xlnm._FilterDatabase" localSheetId="0" hidden="1">'CME VACIO'!$B$7:$AJ$18</definedName>
    <definedName name="_xlnm._FilterDatabase" localSheetId="2" hidden="1">Presupuesto!$B$8:$D$584</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25725"/>
</workbook>
</file>

<file path=xl/calcChain.xml><?xml version="1.0" encoding="utf-8"?>
<calcChain xmlns="http://schemas.openxmlformats.org/spreadsheetml/2006/main">
  <c r="P9" i="23"/>
  <c r="J402" i="12"/>
  <c r="I402"/>
  <c r="F402"/>
  <c r="J401"/>
  <c r="I401"/>
  <c r="F401"/>
  <c r="J400"/>
  <c r="I400"/>
  <c r="F400"/>
  <c r="J399"/>
  <c r="I399"/>
  <c r="F399"/>
  <c r="J398"/>
  <c r="I398"/>
  <c r="F398"/>
  <c r="J397"/>
  <c r="I397"/>
  <c r="F397"/>
  <c r="J396"/>
  <c r="I396"/>
  <c r="F396"/>
  <c r="J395"/>
  <c r="I395"/>
  <c r="F395"/>
  <c r="I394"/>
  <c r="F394"/>
  <c r="D387" s="1"/>
  <c r="C391"/>
  <c r="C372"/>
  <c r="J383"/>
  <c r="I383"/>
  <c r="F383"/>
  <c r="J382"/>
  <c r="I382"/>
  <c r="F382"/>
  <c r="J381"/>
  <c r="I381"/>
  <c r="F381"/>
  <c r="J380"/>
  <c r="I380"/>
  <c r="F380"/>
  <c r="J379"/>
  <c r="I379"/>
  <c r="F379"/>
  <c r="J378"/>
  <c r="I378"/>
  <c r="E378"/>
  <c r="F378" s="1"/>
  <c r="J377"/>
  <c r="I377"/>
  <c r="E377"/>
  <c r="F377" s="1"/>
  <c r="J376"/>
  <c r="I376"/>
  <c r="E376"/>
  <c r="F376" s="1"/>
  <c r="I375"/>
  <c r="E375"/>
  <c r="F375" s="1"/>
  <c r="D368" l="1"/>
  <c r="G365" i="8" l="1"/>
  <c r="F134" i="9"/>
  <c r="F133"/>
  <c r="F132"/>
  <c r="F131"/>
  <c r="F130"/>
  <c r="F113"/>
  <c r="F112"/>
  <c r="F111"/>
  <c r="F110"/>
  <c r="F109"/>
  <c r="F89"/>
  <c r="F88"/>
  <c r="F87"/>
  <c r="F86"/>
  <c r="F85"/>
  <c r="F62"/>
  <c r="F63"/>
  <c r="F64"/>
  <c r="F65"/>
  <c r="F66"/>
  <c r="J48"/>
  <c r="I48"/>
  <c r="F48"/>
  <c r="J47"/>
  <c r="I47"/>
  <c r="F47"/>
  <c r="J46"/>
  <c r="I46"/>
  <c r="F46"/>
  <c r="J45"/>
  <c r="I45"/>
  <c r="F45"/>
  <c r="I74" i="10" l="1"/>
  <c r="F74"/>
  <c r="J73"/>
  <c r="I73"/>
  <c r="F73"/>
  <c r="J72"/>
  <c r="I72"/>
  <c r="F72"/>
  <c r="J71"/>
  <c r="I71"/>
  <c r="F71"/>
  <c r="J70"/>
  <c r="I70"/>
  <c r="F70"/>
  <c r="J69"/>
  <c r="I69"/>
  <c r="F69"/>
  <c r="J68"/>
  <c r="I68"/>
  <c r="F68"/>
  <c r="J67"/>
  <c r="I67"/>
  <c r="F67"/>
  <c r="J66"/>
  <c r="I66"/>
  <c r="F66"/>
  <c r="J65"/>
  <c r="I65"/>
  <c r="F65"/>
  <c r="J64"/>
  <c r="I64"/>
  <c r="F64"/>
  <c r="J63"/>
  <c r="I63"/>
  <c r="F63"/>
  <c r="J62"/>
  <c r="I62"/>
  <c r="F62"/>
  <c r="N7" i="33"/>
  <c r="P7" l="1"/>
  <c r="I223" i="12" l="1"/>
  <c r="J181"/>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F149"/>
  <c r="I148"/>
  <c r="F148"/>
  <c r="C145"/>
  <c r="J138"/>
  <c r="I138"/>
  <c r="F138"/>
  <c r="J137"/>
  <c r="I137"/>
  <c r="F137"/>
  <c r="J136"/>
  <c r="I136"/>
  <c r="F136"/>
  <c r="J135"/>
  <c r="I135"/>
  <c r="F135"/>
  <c r="J134"/>
  <c r="I134"/>
  <c r="F134"/>
  <c r="J133"/>
  <c r="I133"/>
  <c r="F133"/>
  <c r="J132"/>
  <c r="I132"/>
  <c r="F132"/>
  <c r="J131"/>
  <c r="I131"/>
  <c r="F131"/>
  <c r="C128"/>
  <c r="J26" i="9"/>
  <c r="I26"/>
  <c r="F26"/>
  <c r="J25"/>
  <c r="I25"/>
  <c r="F25"/>
  <c r="J24"/>
  <c r="I24"/>
  <c r="F24"/>
  <c r="J23"/>
  <c r="I23"/>
  <c r="F23"/>
  <c r="J22"/>
  <c r="I22"/>
  <c r="F22"/>
  <c r="J21"/>
  <c r="I21"/>
  <c r="F21"/>
  <c r="J20"/>
  <c r="I20"/>
  <c r="F20"/>
  <c r="J19"/>
  <c r="I19"/>
  <c r="F19"/>
  <c r="J18"/>
  <c r="I18"/>
  <c r="F18"/>
  <c r="I17"/>
  <c r="F17"/>
  <c r="J274" i="8"/>
  <c r="J273"/>
  <c r="J272"/>
  <c r="J214"/>
  <c r="J213"/>
  <c r="J212"/>
  <c r="J154"/>
  <c r="J153"/>
  <c r="J152"/>
  <c r="D124" i="12" l="1"/>
  <c r="D141"/>
  <c r="J357"/>
  <c r="I357"/>
  <c r="F357"/>
  <c r="J356"/>
  <c r="I356"/>
  <c r="F356"/>
  <c r="J355"/>
  <c r="I355"/>
  <c r="F355"/>
  <c r="J354"/>
  <c r="I354"/>
  <c r="F354"/>
  <c r="J353"/>
  <c r="I353"/>
  <c r="F353"/>
  <c r="J352"/>
  <c r="I352"/>
  <c r="F352"/>
  <c r="J351"/>
  <c r="I351"/>
  <c r="F351"/>
  <c r="J350"/>
  <c r="I350"/>
  <c r="F350"/>
  <c r="J349"/>
  <c r="I349"/>
  <c r="F349"/>
  <c r="J348"/>
  <c r="I348"/>
  <c r="F348"/>
  <c r="J347"/>
  <c r="I347"/>
  <c r="F347"/>
  <c r="J360"/>
  <c r="I360"/>
  <c r="F360"/>
  <c r="J359"/>
  <c r="I359"/>
  <c r="F359"/>
  <c r="J358"/>
  <c r="I358"/>
  <c r="F358"/>
  <c r="J346"/>
  <c r="I346"/>
  <c r="F346"/>
  <c r="J365"/>
  <c r="I365"/>
  <c r="F365"/>
  <c r="J364"/>
  <c r="I364"/>
  <c r="F364"/>
  <c r="J363"/>
  <c r="I363"/>
  <c r="F363"/>
  <c r="J362"/>
  <c r="I362"/>
  <c r="F362"/>
  <c r="J361"/>
  <c r="I361"/>
  <c r="F361"/>
  <c r="J345"/>
  <c r="I345"/>
  <c r="F345"/>
  <c r="J344"/>
  <c r="I344"/>
  <c r="F344"/>
  <c r="C341"/>
  <c r="D337" l="1"/>
  <c r="D10" i="42" l="1"/>
  <c r="J21"/>
  <c r="I21"/>
  <c r="F17"/>
  <c r="I18"/>
  <c r="I19"/>
  <c r="I20"/>
  <c r="P12" i="24"/>
  <c r="F18" i="42"/>
  <c r="D203" i="7"/>
  <c r="J59" i="12" l="1"/>
  <c r="I59"/>
  <c r="F59"/>
  <c r="J58"/>
  <c r="I58"/>
  <c r="F58"/>
  <c r="J57"/>
  <c r="I57"/>
  <c r="F57"/>
  <c r="J56"/>
  <c r="I56"/>
  <c r="F56"/>
  <c r="J55"/>
  <c r="I55"/>
  <c r="F55"/>
  <c r="J54"/>
  <c r="I54"/>
  <c r="F54"/>
  <c r="J53"/>
  <c r="I53"/>
  <c r="F53"/>
  <c r="I52"/>
  <c r="F52"/>
  <c r="D44" s="1"/>
  <c r="I51"/>
  <c r="E51"/>
  <c r="F51" s="1"/>
  <c r="C48"/>
  <c r="E313" l="1"/>
  <c r="P6" i="23"/>
  <c r="D234" i="7" l="1"/>
  <c r="D215"/>
  <c r="P9" i="31" l="1"/>
  <c r="F224" i="12"/>
  <c r="F223"/>
  <c r="D181" i="7" l="1"/>
  <c r="P10" i="24" l="1"/>
  <c r="F98" i="12" l="1"/>
  <c r="F97"/>
  <c r="P11" i="24"/>
  <c r="F51" i="10"/>
  <c r="F50"/>
  <c r="F49"/>
  <c r="F48"/>
  <c r="F47"/>
  <c r="F46"/>
  <c r="F45"/>
  <c r="F44"/>
  <c r="F43"/>
  <c r="F42"/>
  <c r="F41"/>
  <c r="F40"/>
  <c r="F39"/>
  <c r="F38"/>
  <c r="F37"/>
  <c r="F36"/>
  <c r="F35"/>
  <c r="F34"/>
  <c r="F33"/>
  <c r="F32"/>
  <c r="F31"/>
  <c r="F30"/>
  <c r="F29"/>
  <c r="F28"/>
  <c r="F27"/>
  <c r="F26"/>
  <c r="F25"/>
  <c r="F24"/>
  <c r="F23"/>
  <c r="F22"/>
  <c r="F21"/>
  <c r="F20"/>
  <c r="F19"/>
  <c r="F18"/>
  <c r="F34" i="12"/>
  <c r="D26" s="1"/>
  <c r="D89" l="1"/>
  <c r="D55" i="10"/>
  <c r="P9" i="21" l="1"/>
  <c r="P6" l="1"/>
  <c r="P6" i="28" l="1"/>
  <c r="F26" i="7" l="1"/>
  <c r="G26" s="1"/>
  <c r="J163" i="42"/>
  <c r="J162"/>
  <c r="J161"/>
  <c r="J160"/>
  <c r="J159"/>
  <c r="J158"/>
  <c r="J157"/>
  <c r="J156"/>
  <c r="J155"/>
  <c r="J154"/>
  <c r="J153"/>
  <c r="J152"/>
  <c r="J151"/>
  <c r="J150"/>
  <c r="J149"/>
  <c r="J148"/>
  <c r="J147"/>
  <c r="J146"/>
  <c r="J145"/>
  <c r="J144"/>
  <c r="J143"/>
  <c r="J142"/>
  <c r="J141"/>
  <c r="J140"/>
  <c r="J139"/>
  <c r="J138"/>
  <c r="J137"/>
  <c r="J136"/>
  <c r="J135"/>
  <c r="J134"/>
  <c r="J133"/>
  <c r="J132"/>
  <c r="J131"/>
  <c r="J130"/>
  <c r="J119"/>
  <c r="J118"/>
  <c r="J117"/>
  <c r="J116"/>
  <c r="J115"/>
  <c r="J114"/>
  <c r="J113"/>
  <c r="J112"/>
  <c r="J111"/>
  <c r="J110"/>
  <c r="J109"/>
  <c r="J108"/>
  <c r="J107"/>
  <c r="J106"/>
  <c r="J105"/>
  <c r="J104"/>
  <c r="J103"/>
  <c r="J102"/>
  <c r="J101"/>
  <c r="J100"/>
  <c r="J99"/>
  <c r="J98"/>
  <c r="J97"/>
  <c r="J96"/>
  <c r="J95"/>
  <c r="J94"/>
  <c r="J93"/>
  <c r="J92"/>
  <c r="J91"/>
  <c r="J90"/>
  <c r="J89"/>
  <c r="J88"/>
  <c r="J87"/>
  <c r="J86"/>
  <c r="J334" i="12"/>
  <c r="J333"/>
  <c r="J332"/>
  <c r="J331"/>
  <c r="J330"/>
  <c r="J329"/>
  <c r="J328"/>
  <c r="J327"/>
  <c r="J317"/>
  <c r="J316"/>
  <c r="J315"/>
  <c r="J314"/>
  <c r="J303"/>
  <c r="J302"/>
  <c r="J301"/>
  <c r="J300"/>
  <c r="J282"/>
  <c r="J271"/>
  <c r="J270"/>
  <c r="J269"/>
  <c r="J254"/>
  <c r="J253"/>
  <c r="J121"/>
  <c r="J120"/>
  <c r="J104"/>
  <c r="J103"/>
  <c r="J102"/>
  <c r="J101"/>
  <c r="J100"/>
  <c r="J99"/>
  <c r="J86"/>
  <c r="J85"/>
  <c r="J41"/>
  <c r="J40"/>
  <c r="J39"/>
  <c r="J38"/>
  <c r="J37"/>
  <c r="J36"/>
  <c r="J35"/>
  <c r="J374" i="10"/>
  <c r="J373"/>
  <c r="J372"/>
  <c r="J371"/>
  <c r="J370"/>
  <c r="J369"/>
  <c r="J368"/>
  <c r="J367"/>
  <c r="J366"/>
  <c r="J365"/>
  <c r="J364"/>
  <c r="J363"/>
  <c r="J362"/>
  <c r="J351"/>
  <c r="J350"/>
  <c r="J349"/>
  <c r="J348"/>
  <c r="J347"/>
  <c r="J346"/>
  <c r="J345"/>
  <c r="J344"/>
  <c r="J343"/>
  <c r="J342"/>
  <c r="J341"/>
  <c r="J340"/>
  <c r="J339"/>
  <c r="J328"/>
  <c r="J327"/>
  <c r="J326"/>
  <c r="J325"/>
  <c r="J324"/>
  <c r="J323"/>
  <c r="J322"/>
  <c r="J321"/>
  <c r="J320"/>
  <c r="J319"/>
  <c r="J318"/>
  <c r="J317"/>
  <c r="J316"/>
  <c r="J305"/>
  <c r="J304"/>
  <c r="J303"/>
  <c r="J302"/>
  <c r="J301"/>
  <c r="J300"/>
  <c r="J299"/>
  <c r="J298"/>
  <c r="J297"/>
  <c r="J296"/>
  <c r="J295"/>
  <c r="J294"/>
  <c r="J293"/>
  <c r="J282"/>
  <c r="J281"/>
  <c r="J280"/>
  <c r="J279"/>
  <c r="J278"/>
  <c r="J277"/>
  <c r="J276"/>
  <c r="J275"/>
  <c r="J274"/>
  <c r="J273"/>
  <c r="J272"/>
  <c r="J271"/>
  <c r="J270"/>
  <c r="J259"/>
  <c r="J258"/>
  <c r="J257"/>
  <c r="J256"/>
  <c r="J255"/>
  <c r="J254"/>
  <c r="J253"/>
  <c r="J252"/>
  <c r="J251"/>
  <c r="J250"/>
  <c r="J249"/>
  <c r="J248"/>
  <c r="J247"/>
  <c r="J236"/>
  <c r="J235"/>
  <c r="J234"/>
  <c r="J233"/>
  <c r="J232"/>
  <c r="J231"/>
  <c r="J230"/>
  <c r="J229"/>
  <c r="J228"/>
  <c r="J227"/>
  <c r="J226"/>
  <c r="J225"/>
  <c r="J224"/>
  <c r="J213"/>
  <c r="J212"/>
  <c r="J211"/>
  <c r="J210"/>
  <c r="J209"/>
  <c r="J208"/>
  <c r="J207"/>
  <c r="J206"/>
  <c r="J205"/>
  <c r="J204"/>
  <c r="J203"/>
  <c r="J202"/>
  <c r="J201"/>
  <c r="J190"/>
  <c r="J189"/>
  <c r="J188"/>
  <c r="J187"/>
  <c r="J186"/>
  <c r="J185"/>
  <c r="J184"/>
  <c r="J183"/>
  <c r="J182"/>
  <c r="J181"/>
  <c r="J180"/>
  <c r="J179"/>
  <c r="J178"/>
  <c r="J167"/>
  <c r="J166"/>
  <c r="J165"/>
  <c r="J164"/>
  <c r="J163"/>
  <c r="J162"/>
  <c r="J161"/>
  <c r="J160"/>
  <c r="J159"/>
  <c r="J158"/>
  <c r="J157"/>
  <c r="J156"/>
  <c r="J155"/>
  <c r="J144"/>
  <c r="J143"/>
  <c r="J142"/>
  <c r="J141"/>
  <c r="J140"/>
  <c r="J139"/>
  <c r="J138"/>
  <c r="J137"/>
  <c r="J136"/>
  <c r="J135"/>
  <c r="J134"/>
  <c r="J133"/>
  <c r="J132"/>
  <c r="J121"/>
  <c r="J120"/>
  <c r="J119"/>
  <c r="J118"/>
  <c r="J117"/>
  <c r="J116"/>
  <c r="J115"/>
  <c r="J114"/>
  <c r="J113"/>
  <c r="J112"/>
  <c r="J111"/>
  <c r="J110"/>
  <c r="J109"/>
  <c r="J98"/>
  <c r="J97"/>
  <c r="J96"/>
  <c r="J95"/>
  <c r="J94"/>
  <c r="J93"/>
  <c r="J92"/>
  <c r="J91"/>
  <c r="J90"/>
  <c r="J89"/>
  <c r="J88"/>
  <c r="J87"/>
  <c r="J86"/>
  <c r="J139" i="40"/>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J66"/>
  <c r="J65"/>
  <c r="J64"/>
  <c r="J63"/>
  <c r="J62"/>
  <c r="C30" i="12"/>
  <c r="E33"/>
  <c r="F33" s="1"/>
  <c r="I33"/>
  <c r="I34"/>
  <c r="F35"/>
  <c r="I35"/>
  <c r="F36"/>
  <c r="I36"/>
  <c r="F37"/>
  <c r="I37"/>
  <c r="F38"/>
  <c r="I38"/>
  <c r="F39"/>
  <c r="I39"/>
  <c r="F40"/>
  <c r="I40"/>
  <c r="F41"/>
  <c r="I41"/>
  <c r="C67"/>
  <c r="F70"/>
  <c r="I70"/>
  <c r="F71"/>
  <c r="I71"/>
  <c r="F72"/>
  <c r="I72"/>
  <c r="F73"/>
  <c r="I73"/>
  <c r="F74"/>
  <c r="I74"/>
  <c r="F75"/>
  <c r="I75"/>
  <c r="F76"/>
  <c r="I76"/>
  <c r="F77"/>
  <c r="I77"/>
  <c r="F78"/>
  <c r="I78"/>
  <c r="F79"/>
  <c r="I79"/>
  <c r="F80"/>
  <c r="I80"/>
  <c r="F81"/>
  <c r="I81"/>
  <c r="F82"/>
  <c r="I82"/>
  <c r="F83"/>
  <c r="I83"/>
  <c r="F84"/>
  <c r="I84"/>
  <c r="F85"/>
  <c r="I85"/>
  <c r="F86"/>
  <c r="I86"/>
  <c r="C93"/>
  <c r="E96"/>
  <c r="F96" s="1"/>
  <c r="I96"/>
  <c r="I97"/>
  <c r="I98"/>
  <c r="F99"/>
  <c r="I99"/>
  <c r="F100"/>
  <c r="I100"/>
  <c r="F101"/>
  <c r="I101"/>
  <c r="F102"/>
  <c r="I102"/>
  <c r="F103"/>
  <c r="I103"/>
  <c r="F104"/>
  <c r="I104"/>
  <c r="C111"/>
  <c r="E114"/>
  <c r="F114" s="1"/>
  <c r="I114"/>
  <c r="F115"/>
  <c r="I115"/>
  <c r="F116"/>
  <c r="I116"/>
  <c r="F117"/>
  <c r="I117"/>
  <c r="F118"/>
  <c r="I118"/>
  <c r="F119"/>
  <c r="I119"/>
  <c r="F120"/>
  <c r="I120"/>
  <c r="F121"/>
  <c r="I121"/>
  <c r="C188"/>
  <c r="F191"/>
  <c r="I191"/>
  <c r="F192"/>
  <c r="I192"/>
  <c r="F193"/>
  <c r="I193"/>
  <c r="F194"/>
  <c r="I194"/>
  <c r="F195"/>
  <c r="I195"/>
  <c r="F196"/>
  <c r="I196"/>
  <c r="F197"/>
  <c r="I197"/>
  <c r="F198"/>
  <c r="I198"/>
  <c r="F199"/>
  <c r="I199"/>
  <c r="F200"/>
  <c r="I200"/>
  <c r="F201"/>
  <c r="I201"/>
  <c r="F202"/>
  <c r="I202"/>
  <c r="F203"/>
  <c r="I203"/>
  <c r="F204"/>
  <c r="I204"/>
  <c r="F205"/>
  <c r="I205"/>
  <c r="F206"/>
  <c r="I206"/>
  <c r="F207"/>
  <c r="I207"/>
  <c r="F208"/>
  <c r="I208"/>
  <c r="F209"/>
  <c r="I209"/>
  <c r="F210"/>
  <c r="I210"/>
  <c r="F211"/>
  <c r="I211"/>
  <c r="F212"/>
  <c r="I212"/>
  <c r="F213"/>
  <c r="I213"/>
  <c r="F214"/>
  <c r="I214"/>
  <c r="F215"/>
  <c r="I215"/>
  <c r="F216"/>
  <c r="I216"/>
  <c r="F217"/>
  <c r="I217"/>
  <c r="F218"/>
  <c r="I218"/>
  <c r="F219"/>
  <c r="I219"/>
  <c r="F220"/>
  <c r="I220"/>
  <c r="F221"/>
  <c r="I221"/>
  <c r="F222"/>
  <c r="I222"/>
  <c r="I224"/>
  <c r="F225"/>
  <c r="I225"/>
  <c r="C232"/>
  <c r="F235"/>
  <c r="I235"/>
  <c r="F236"/>
  <c r="I236"/>
  <c r="F237"/>
  <c r="I237"/>
  <c r="F238"/>
  <c r="I238"/>
  <c r="F239"/>
  <c r="I239"/>
  <c r="F240"/>
  <c r="I240"/>
  <c r="F241"/>
  <c r="I241"/>
  <c r="F242"/>
  <c r="I242"/>
  <c r="F243"/>
  <c r="I243"/>
  <c r="F244"/>
  <c r="I244"/>
  <c r="F245"/>
  <c r="I245"/>
  <c r="F246"/>
  <c r="I246"/>
  <c r="F247"/>
  <c r="I247"/>
  <c r="F248"/>
  <c r="I248"/>
  <c r="F249"/>
  <c r="I249"/>
  <c r="F250"/>
  <c r="I250"/>
  <c r="F251"/>
  <c r="I251"/>
  <c r="F252"/>
  <c r="I252"/>
  <c r="F253"/>
  <c r="I253"/>
  <c r="F254"/>
  <c r="I254"/>
  <c r="C261"/>
  <c r="F264"/>
  <c r="I264"/>
  <c r="F265"/>
  <c r="I265"/>
  <c r="F266"/>
  <c r="I266"/>
  <c r="F267"/>
  <c r="I267"/>
  <c r="F268"/>
  <c r="I268"/>
  <c r="F269"/>
  <c r="I269"/>
  <c r="F270"/>
  <c r="I270"/>
  <c r="F271"/>
  <c r="I271"/>
  <c r="C278"/>
  <c r="F281"/>
  <c r="I281"/>
  <c r="F282"/>
  <c r="I282"/>
  <c r="F283"/>
  <c r="I283"/>
  <c r="F284"/>
  <c r="I284"/>
  <c r="F285"/>
  <c r="I285"/>
  <c r="F286"/>
  <c r="I286"/>
  <c r="F287"/>
  <c r="I287"/>
  <c r="C294"/>
  <c r="E297"/>
  <c r="F297" s="1"/>
  <c r="I297"/>
  <c r="F298"/>
  <c r="I298"/>
  <c r="F299"/>
  <c r="I299"/>
  <c r="F300"/>
  <c r="I300"/>
  <c r="F301"/>
  <c r="I301"/>
  <c r="F302"/>
  <c r="I302"/>
  <c r="F303"/>
  <c r="I303"/>
  <c r="C310"/>
  <c r="F313"/>
  <c r="I313"/>
  <c r="F314"/>
  <c r="I314"/>
  <c r="F315"/>
  <c r="I315"/>
  <c r="F316"/>
  <c r="I316"/>
  <c r="F317"/>
  <c r="I317"/>
  <c r="C324"/>
  <c r="F327"/>
  <c r="I327"/>
  <c r="F328"/>
  <c r="I328"/>
  <c r="F329"/>
  <c r="I329"/>
  <c r="F330"/>
  <c r="I330"/>
  <c r="F331"/>
  <c r="I331"/>
  <c r="F332"/>
  <c r="I332"/>
  <c r="F333"/>
  <c r="I333"/>
  <c r="F334"/>
  <c r="I334"/>
  <c r="O8" i="34"/>
  <c r="P8"/>
  <c r="O271" i="43"/>
  <c r="P271" s="1"/>
  <c r="I271"/>
  <c r="F271"/>
  <c r="O270"/>
  <c r="P270" s="1"/>
  <c r="J270"/>
  <c r="I270"/>
  <c r="F270"/>
  <c r="O269"/>
  <c r="P269" s="1"/>
  <c r="J269"/>
  <c r="I269"/>
  <c r="F269"/>
  <c r="O268"/>
  <c r="P268" s="1"/>
  <c r="J268"/>
  <c r="I268"/>
  <c r="F268"/>
  <c r="O267"/>
  <c r="P267" s="1"/>
  <c r="J267"/>
  <c r="I267"/>
  <c r="F267"/>
  <c r="O266"/>
  <c r="P266" s="1"/>
  <c r="J266"/>
  <c r="I266"/>
  <c r="F266"/>
  <c r="O265"/>
  <c r="P265" s="1"/>
  <c r="J265"/>
  <c r="I265"/>
  <c r="F265"/>
  <c r="O264"/>
  <c r="P264" s="1"/>
  <c r="J264"/>
  <c r="I264"/>
  <c r="F264"/>
  <c r="O263"/>
  <c r="P263" s="1"/>
  <c r="J263"/>
  <c r="I263"/>
  <c r="F263"/>
  <c r="O262"/>
  <c r="P262" s="1"/>
  <c r="J262"/>
  <c r="I262"/>
  <c r="F262"/>
  <c r="O261"/>
  <c r="P261" s="1"/>
  <c r="J261"/>
  <c r="I261"/>
  <c r="F261"/>
  <c r="O260"/>
  <c r="P260" s="1"/>
  <c r="J260"/>
  <c r="I260"/>
  <c r="F260"/>
  <c r="O259"/>
  <c r="P259" s="1"/>
  <c r="J259"/>
  <c r="I259"/>
  <c r="F259"/>
  <c r="O258"/>
  <c r="P258" s="1"/>
  <c r="J258"/>
  <c r="I258"/>
  <c r="F258"/>
  <c r="O257"/>
  <c r="P257" s="1"/>
  <c r="J257"/>
  <c r="I257"/>
  <c r="F257"/>
  <c r="O256"/>
  <c r="P256" s="1"/>
  <c r="J256"/>
  <c r="I256"/>
  <c r="F256"/>
  <c r="O255"/>
  <c r="P255" s="1"/>
  <c r="J255"/>
  <c r="I255"/>
  <c r="F255"/>
  <c r="O254"/>
  <c r="P254" s="1"/>
  <c r="J254"/>
  <c r="I254"/>
  <c r="F254"/>
  <c r="O253"/>
  <c r="P253" s="1"/>
  <c r="J253"/>
  <c r="I253"/>
  <c r="F253"/>
  <c r="O252"/>
  <c r="P252" s="1"/>
  <c r="J252"/>
  <c r="I252"/>
  <c r="F252"/>
  <c r="O251"/>
  <c r="P251" s="1"/>
  <c r="J251"/>
  <c r="I251"/>
  <c r="F251"/>
  <c r="O250"/>
  <c r="P250" s="1"/>
  <c r="J250"/>
  <c r="I250"/>
  <c r="F250"/>
  <c r="O249"/>
  <c r="P249" s="1"/>
  <c r="J249"/>
  <c r="I249"/>
  <c r="F249"/>
  <c r="O248"/>
  <c r="P248" s="1"/>
  <c r="J248"/>
  <c r="I248"/>
  <c r="F248"/>
  <c r="O247"/>
  <c r="P247" s="1"/>
  <c r="J247"/>
  <c r="I247"/>
  <c r="F247"/>
  <c r="O246"/>
  <c r="P246" s="1"/>
  <c r="J246"/>
  <c r="I246"/>
  <c r="F246"/>
  <c r="O245"/>
  <c r="P245" s="1"/>
  <c r="J245"/>
  <c r="I245"/>
  <c r="F245"/>
  <c r="O244"/>
  <c r="P244" s="1"/>
  <c r="J244"/>
  <c r="I244"/>
  <c r="F244"/>
  <c r="O243"/>
  <c r="P243" s="1"/>
  <c r="J243"/>
  <c r="I243"/>
  <c r="F243"/>
  <c r="O242"/>
  <c r="P242" s="1"/>
  <c r="J242"/>
  <c r="I242"/>
  <c r="F242"/>
  <c r="O241"/>
  <c r="P241" s="1"/>
  <c r="J241"/>
  <c r="I241"/>
  <c r="F241"/>
  <c r="O240"/>
  <c r="P240" s="1"/>
  <c r="J240"/>
  <c r="I240"/>
  <c r="F240"/>
  <c r="O239"/>
  <c r="P239" s="1"/>
  <c r="J239"/>
  <c r="I239"/>
  <c r="F239"/>
  <c r="O238"/>
  <c r="P238" s="1"/>
  <c r="J238"/>
  <c r="I238"/>
  <c r="F238"/>
  <c r="O237"/>
  <c r="P237" s="1"/>
  <c r="I237"/>
  <c r="E237"/>
  <c r="F237" s="1"/>
  <c r="D230" s="1"/>
  <c r="C233"/>
  <c r="O227"/>
  <c r="P227" s="1"/>
  <c r="I227"/>
  <c r="F227"/>
  <c r="O226"/>
  <c r="P226" s="1"/>
  <c r="J226"/>
  <c r="I226"/>
  <c r="F226"/>
  <c r="O225"/>
  <c r="P225" s="1"/>
  <c r="J225"/>
  <c r="I225"/>
  <c r="F225"/>
  <c r="O224"/>
  <c r="P224" s="1"/>
  <c r="J224"/>
  <c r="I224"/>
  <c r="F224"/>
  <c r="O223"/>
  <c r="P223" s="1"/>
  <c r="J223"/>
  <c r="I223"/>
  <c r="F223"/>
  <c r="O222"/>
  <c r="P222" s="1"/>
  <c r="J222"/>
  <c r="I222"/>
  <c r="F222"/>
  <c r="O221"/>
  <c r="P221" s="1"/>
  <c r="J221"/>
  <c r="I221"/>
  <c r="F221"/>
  <c r="O220"/>
  <c r="P220" s="1"/>
  <c r="J220"/>
  <c r="I220"/>
  <c r="F220"/>
  <c r="O219"/>
  <c r="P219" s="1"/>
  <c r="J219"/>
  <c r="I219"/>
  <c r="F219"/>
  <c r="O218"/>
  <c r="P218" s="1"/>
  <c r="J218"/>
  <c r="I218"/>
  <c r="F218"/>
  <c r="O217"/>
  <c r="P217" s="1"/>
  <c r="J217"/>
  <c r="I217"/>
  <c r="F217"/>
  <c r="O216"/>
  <c r="P216" s="1"/>
  <c r="J216"/>
  <c r="I216"/>
  <c r="F216"/>
  <c r="O215"/>
  <c r="P215" s="1"/>
  <c r="J215"/>
  <c r="I215"/>
  <c r="F215"/>
  <c r="O214"/>
  <c r="P214" s="1"/>
  <c r="J214"/>
  <c r="I214"/>
  <c r="F214"/>
  <c r="O213"/>
  <c r="P213" s="1"/>
  <c r="J213"/>
  <c r="I213"/>
  <c r="F213"/>
  <c r="O212"/>
  <c r="P212" s="1"/>
  <c r="J212"/>
  <c r="I212"/>
  <c r="F212"/>
  <c r="O211"/>
  <c r="P211" s="1"/>
  <c r="J211"/>
  <c r="I211"/>
  <c r="F211"/>
  <c r="O210"/>
  <c r="P210" s="1"/>
  <c r="J210"/>
  <c r="I210"/>
  <c r="F210"/>
  <c r="O209"/>
  <c r="P209" s="1"/>
  <c r="J209"/>
  <c r="I209"/>
  <c r="F209"/>
  <c r="O208"/>
  <c r="P208" s="1"/>
  <c r="J208"/>
  <c r="I208"/>
  <c r="F208"/>
  <c r="O207"/>
  <c r="P207" s="1"/>
  <c r="J207"/>
  <c r="I207"/>
  <c r="F207"/>
  <c r="O206"/>
  <c r="P206" s="1"/>
  <c r="J206"/>
  <c r="I206"/>
  <c r="F206"/>
  <c r="O205"/>
  <c r="P205" s="1"/>
  <c r="J205"/>
  <c r="I205"/>
  <c r="F205"/>
  <c r="O204"/>
  <c r="P204" s="1"/>
  <c r="J204"/>
  <c r="I204"/>
  <c r="F204"/>
  <c r="O203"/>
  <c r="P203" s="1"/>
  <c r="J203"/>
  <c r="I203"/>
  <c r="F203"/>
  <c r="O202"/>
  <c r="P202" s="1"/>
  <c r="J202"/>
  <c r="I202"/>
  <c r="F202"/>
  <c r="O201"/>
  <c r="P201" s="1"/>
  <c r="J201"/>
  <c r="I201"/>
  <c r="F201"/>
  <c r="O200"/>
  <c r="P200" s="1"/>
  <c r="J200"/>
  <c r="I200"/>
  <c r="F200"/>
  <c r="O199"/>
  <c r="P199" s="1"/>
  <c r="J199"/>
  <c r="I199"/>
  <c r="F199"/>
  <c r="O198"/>
  <c r="P198" s="1"/>
  <c r="J198"/>
  <c r="I198"/>
  <c r="F198"/>
  <c r="O197"/>
  <c r="P197" s="1"/>
  <c r="J197"/>
  <c r="I197"/>
  <c r="F197"/>
  <c r="O196"/>
  <c r="P196" s="1"/>
  <c r="J196"/>
  <c r="I196"/>
  <c r="F196"/>
  <c r="O195"/>
  <c r="P195" s="1"/>
  <c r="J195"/>
  <c r="I195"/>
  <c r="F195"/>
  <c r="O194"/>
  <c r="P194" s="1"/>
  <c r="J194"/>
  <c r="I194"/>
  <c r="F194"/>
  <c r="O193"/>
  <c r="P193" s="1"/>
  <c r="I193"/>
  <c r="E193"/>
  <c r="F193" s="1"/>
  <c r="D186" s="1"/>
  <c r="C189"/>
  <c r="O183"/>
  <c r="Q183" s="1"/>
  <c r="I183"/>
  <c r="F183"/>
  <c r="O182"/>
  <c r="P182" s="1"/>
  <c r="J182"/>
  <c r="I182"/>
  <c r="F182"/>
  <c r="O181"/>
  <c r="P181" s="1"/>
  <c r="J181"/>
  <c r="I181"/>
  <c r="F181"/>
  <c r="O180"/>
  <c r="P180" s="1"/>
  <c r="J180"/>
  <c r="I180"/>
  <c r="F180"/>
  <c r="O179"/>
  <c r="P179" s="1"/>
  <c r="J179"/>
  <c r="I179"/>
  <c r="F179"/>
  <c r="O178"/>
  <c r="P178" s="1"/>
  <c r="J178"/>
  <c r="I178"/>
  <c r="F178"/>
  <c r="O177"/>
  <c r="P177" s="1"/>
  <c r="J177"/>
  <c r="I177"/>
  <c r="F177"/>
  <c r="O176"/>
  <c r="P176" s="1"/>
  <c r="J176"/>
  <c r="I176"/>
  <c r="F176"/>
  <c r="O175"/>
  <c r="P175" s="1"/>
  <c r="J175"/>
  <c r="I175"/>
  <c r="F175"/>
  <c r="O174"/>
  <c r="P174" s="1"/>
  <c r="J174"/>
  <c r="I174"/>
  <c r="F174"/>
  <c r="O173"/>
  <c r="P173" s="1"/>
  <c r="J173"/>
  <c r="I173"/>
  <c r="F173"/>
  <c r="O172"/>
  <c r="P172" s="1"/>
  <c r="J172"/>
  <c r="I172"/>
  <c r="F172"/>
  <c r="O171"/>
  <c r="P171" s="1"/>
  <c r="J171"/>
  <c r="I171"/>
  <c r="F171"/>
  <c r="O170"/>
  <c r="P170" s="1"/>
  <c r="J170"/>
  <c r="I170"/>
  <c r="F170"/>
  <c r="O169"/>
  <c r="P169" s="1"/>
  <c r="J169"/>
  <c r="I169"/>
  <c r="F169"/>
  <c r="O168"/>
  <c r="P168" s="1"/>
  <c r="J168"/>
  <c r="I168"/>
  <c r="F168"/>
  <c r="O167"/>
  <c r="P167" s="1"/>
  <c r="J167"/>
  <c r="I167"/>
  <c r="F167"/>
  <c r="O166"/>
  <c r="P166" s="1"/>
  <c r="J166"/>
  <c r="I166"/>
  <c r="F166"/>
  <c r="O165"/>
  <c r="P165" s="1"/>
  <c r="J165"/>
  <c r="I165"/>
  <c r="F165"/>
  <c r="O164"/>
  <c r="P164" s="1"/>
  <c r="J164"/>
  <c r="I164"/>
  <c r="F164"/>
  <c r="O163"/>
  <c r="P163" s="1"/>
  <c r="J163"/>
  <c r="I163"/>
  <c r="F163"/>
  <c r="O162"/>
  <c r="P162" s="1"/>
  <c r="J162"/>
  <c r="I162"/>
  <c r="F162"/>
  <c r="O161"/>
  <c r="P161" s="1"/>
  <c r="J161"/>
  <c r="I161"/>
  <c r="F161"/>
  <c r="O160"/>
  <c r="P160" s="1"/>
  <c r="J160"/>
  <c r="I160"/>
  <c r="F160"/>
  <c r="O159"/>
  <c r="P159" s="1"/>
  <c r="J159"/>
  <c r="I159"/>
  <c r="F159"/>
  <c r="O158"/>
  <c r="P158" s="1"/>
  <c r="J158"/>
  <c r="I158"/>
  <c r="F158"/>
  <c r="O157"/>
  <c r="P157" s="1"/>
  <c r="J157"/>
  <c r="I157"/>
  <c r="F157"/>
  <c r="O156"/>
  <c r="P156" s="1"/>
  <c r="J156"/>
  <c r="I156"/>
  <c r="F156"/>
  <c r="O155"/>
  <c r="P155" s="1"/>
  <c r="J155"/>
  <c r="I155"/>
  <c r="F155"/>
  <c r="O154"/>
  <c r="P154" s="1"/>
  <c r="J154"/>
  <c r="I154"/>
  <c r="F154"/>
  <c r="O153"/>
  <c r="P153" s="1"/>
  <c r="J153"/>
  <c r="I153"/>
  <c r="F153"/>
  <c r="O152"/>
  <c r="P152" s="1"/>
  <c r="J152"/>
  <c r="I152"/>
  <c r="F152"/>
  <c r="O151"/>
  <c r="P151" s="1"/>
  <c r="J151"/>
  <c r="I151"/>
  <c r="F151"/>
  <c r="O150"/>
  <c r="P150" s="1"/>
  <c r="J150"/>
  <c r="I150"/>
  <c r="F150"/>
  <c r="O149"/>
  <c r="P149" s="1"/>
  <c r="I149"/>
  <c r="E149"/>
  <c r="F149" s="1"/>
  <c r="D142" s="1"/>
  <c r="C145"/>
  <c r="O139"/>
  <c r="P139" s="1"/>
  <c r="I139"/>
  <c r="F139"/>
  <c r="O138"/>
  <c r="P138" s="1"/>
  <c r="J138"/>
  <c r="I138"/>
  <c r="F138"/>
  <c r="O137"/>
  <c r="P137" s="1"/>
  <c r="J137"/>
  <c r="I137"/>
  <c r="F137"/>
  <c r="O136"/>
  <c r="P136" s="1"/>
  <c r="J136"/>
  <c r="I136"/>
  <c r="F136"/>
  <c r="O135"/>
  <c r="P135" s="1"/>
  <c r="J135"/>
  <c r="I135"/>
  <c r="F135"/>
  <c r="O134"/>
  <c r="P134" s="1"/>
  <c r="J134"/>
  <c r="I134"/>
  <c r="F134"/>
  <c r="O133"/>
  <c r="P133" s="1"/>
  <c r="J133"/>
  <c r="I133"/>
  <c r="F133"/>
  <c r="O132"/>
  <c r="P132" s="1"/>
  <c r="J132"/>
  <c r="I132"/>
  <c r="F132"/>
  <c r="O131"/>
  <c r="P131" s="1"/>
  <c r="J131"/>
  <c r="I131"/>
  <c r="F131"/>
  <c r="O130"/>
  <c r="P130" s="1"/>
  <c r="J130"/>
  <c r="I130"/>
  <c r="F130"/>
  <c r="O129"/>
  <c r="P129" s="1"/>
  <c r="J129"/>
  <c r="I129"/>
  <c r="F129"/>
  <c r="O128"/>
  <c r="P128" s="1"/>
  <c r="J128"/>
  <c r="I128"/>
  <c r="F128"/>
  <c r="O127"/>
  <c r="P127" s="1"/>
  <c r="J127"/>
  <c r="I127"/>
  <c r="F127"/>
  <c r="O126"/>
  <c r="P126" s="1"/>
  <c r="J126"/>
  <c r="I126"/>
  <c r="F126"/>
  <c r="O125"/>
  <c r="P125" s="1"/>
  <c r="J125"/>
  <c r="I125"/>
  <c r="F125"/>
  <c r="O124"/>
  <c r="P124" s="1"/>
  <c r="J124"/>
  <c r="I124"/>
  <c r="F124"/>
  <c r="O123"/>
  <c r="P123" s="1"/>
  <c r="J123"/>
  <c r="I123"/>
  <c r="F123"/>
  <c r="O122"/>
  <c r="P122" s="1"/>
  <c r="J122"/>
  <c r="I122"/>
  <c r="F122"/>
  <c r="O121"/>
  <c r="P121" s="1"/>
  <c r="J121"/>
  <c r="I121"/>
  <c r="F121"/>
  <c r="O120"/>
  <c r="P120" s="1"/>
  <c r="J120"/>
  <c r="I120"/>
  <c r="F120"/>
  <c r="O119"/>
  <c r="P119" s="1"/>
  <c r="J119"/>
  <c r="I119"/>
  <c r="F119"/>
  <c r="O118"/>
  <c r="P118" s="1"/>
  <c r="J118"/>
  <c r="I118"/>
  <c r="F118"/>
  <c r="O117"/>
  <c r="P117" s="1"/>
  <c r="J117"/>
  <c r="I117"/>
  <c r="F117"/>
  <c r="O116"/>
  <c r="P116" s="1"/>
  <c r="J116"/>
  <c r="I116"/>
  <c r="F116"/>
  <c r="O115"/>
  <c r="P115" s="1"/>
  <c r="J115"/>
  <c r="I115"/>
  <c r="F115"/>
  <c r="O114"/>
  <c r="P114" s="1"/>
  <c r="J114"/>
  <c r="I114"/>
  <c r="F114"/>
  <c r="O113"/>
  <c r="P113" s="1"/>
  <c r="J113"/>
  <c r="I113"/>
  <c r="F113"/>
  <c r="O112"/>
  <c r="P112" s="1"/>
  <c r="J112"/>
  <c r="I112"/>
  <c r="F112"/>
  <c r="O111"/>
  <c r="P111" s="1"/>
  <c r="J111"/>
  <c r="I111"/>
  <c r="F111"/>
  <c r="O110"/>
  <c r="P110" s="1"/>
  <c r="J110"/>
  <c r="I110"/>
  <c r="F110"/>
  <c r="O109"/>
  <c r="P109" s="1"/>
  <c r="J109"/>
  <c r="I109"/>
  <c r="F109"/>
  <c r="O108"/>
  <c r="P108" s="1"/>
  <c r="J108"/>
  <c r="I108"/>
  <c r="F108"/>
  <c r="O107"/>
  <c r="P107" s="1"/>
  <c r="J107"/>
  <c r="I107"/>
  <c r="F107"/>
  <c r="O106"/>
  <c r="P106" s="1"/>
  <c r="J106"/>
  <c r="I106"/>
  <c r="F106"/>
  <c r="O105"/>
  <c r="P105" s="1"/>
  <c r="I105"/>
  <c r="E105"/>
  <c r="F105" s="1"/>
  <c r="D98" s="1"/>
  <c r="C101"/>
  <c r="O95"/>
  <c r="P95" s="1"/>
  <c r="I95"/>
  <c r="F95"/>
  <c r="O94"/>
  <c r="P94" s="1"/>
  <c r="J94"/>
  <c r="I94"/>
  <c r="F94"/>
  <c r="O93"/>
  <c r="P93" s="1"/>
  <c r="J93"/>
  <c r="I93"/>
  <c r="F93"/>
  <c r="O92"/>
  <c r="P92" s="1"/>
  <c r="J92"/>
  <c r="I92"/>
  <c r="F92"/>
  <c r="O91"/>
  <c r="P91" s="1"/>
  <c r="J91"/>
  <c r="I91"/>
  <c r="F91"/>
  <c r="O90"/>
  <c r="P90" s="1"/>
  <c r="J90"/>
  <c r="I90"/>
  <c r="F90"/>
  <c r="O89"/>
  <c r="P89" s="1"/>
  <c r="J89"/>
  <c r="I89"/>
  <c r="F89"/>
  <c r="O88"/>
  <c r="P88" s="1"/>
  <c r="J88"/>
  <c r="I88"/>
  <c r="F88"/>
  <c r="O87"/>
  <c r="P87" s="1"/>
  <c r="J87"/>
  <c r="I87"/>
  <c r="F87"/>
  <c r="O86"/>
  <c r="P86" s="1"/>
  <c r="J86"/>
  <c r="I86"/>
  <c r="F86"/>
  <c r="O85"/>
  <c r="P85" s="1"/>
  <c r="J85"/>
  <c r="I85"/>
  <c r="F85"/>
  <c r="O84"/>
  <c r="P84" s="1"/>
  <c r="J84"/>
  <c r="I84"/>
  <c r="F84"/>
  <c r="O83"/>
  <c r="P83" s="1"/>
  <c r="J83"/>
  <c r="I83"/>
  <c r="F83"/>
  <c r="O82"/>
  <c r="P82" s="1"/>
  <c r="J82"/>
  <c r="I82"/>
  <c r="F82"/>
  <c r="O81"/>
  <c r="P81" s="1"/>
  <c r="J81"/>
  <c r="I81"/>
  <c r="F81"/>
  <c r="O80"/>
  <c r="P80" s="1"/>
  <c r="J80"/>
  <c r="I80"/>
  <c r="F80"/>
  <c r="O79"/>
  <c r="P79" s="1"/>
  <c r="J79"/>
  <c r="I79"/>
  <c r="F79"/>
  <c r="O78"/>
  <c r="P78" s="1"/>
  <c r="J78"/>
  <c r="I78"/>
  <c r="F78"/>
  <c r="O77"/>
  <c r="P77" s="1"/>
  <c r="J77"/>
  <c r="I77"/>
  <c r="F77"/>
  <c r="O76"/>
  <c r="P76" s="1"/>
  <c r="J76"/>
  <c r="I76"/>
  <c r="F76"/>
  <c r="O75"/>
  <c r="P75" s="1"/>
  <c r="J75"/>
  <c r="I75"/>
  <c r="F75"/>
  <c r="O74"/>
  <c r="P74" s="1"/>
  <c r="J74"/>
  <c r="I74"/>
  <c r="F74"/>
  <c r="O73"/>
  <c r="P73" s="1"/>
  <c r="J73"/>
  <c r="I73"/>
  <c r="F73"/>
  <c r="O72"/>
  <c r="P72" s="1"/>
  <c r="J72"/>
  <c r="I72"/>
  <c r="F72"/>
  <c r="O71"/>
  <c r="P71" s="1"/>
  <c r="J71"/>
  <c r="I71"/>
  <c r="F71"/>
  <c r="O70"/>
  <c r="P70" s="1"/>
  <c r="J70"/>
  <c r="I70"/>
  <c r="F70"/>
  <c r="O69"/>
  <c r="P69" s="1"/>
  <c r="J69"/>
  <c r="I69"/>
  <c r="F69"/>
  <c r="O68"/>
  <c r="P68" s="1"/>
  <c r="J68"/>
  <c r="I68"/>
  <c r="F68"/>
  <c r="O67"/>
  <c r="P67" s="1"/>
  <c r="J67"/>
  <c r="I67"/>
  <c r="F67"/>
  <c r="O66"/>
  <c r="P66" s="1"/>
  <c r="J66"/>
  <c r="I66"/>
  <c r="F66"/>
  <c r="O65"/>
  <c r="P65" s="1"/>
  <c r="J65"/>
  <c r="I65"/>
  <c r="F65"/>
  <c r="O64"/>
  <c r="P64" s="1"/>
  <c r="J64"/>
  <c r="I64"/>
  <c r="F64"/>
  <c r="O63"/>
  <c r="P63" s="1"/>
  <c r="J63"/>
  <c r="I63"/>
  <c r="F63"/>
  <c r="O62"/>
  <c r="P62" s="1"/>
  <c r="J62"/>
  <c r="I62"/>
  <c r="F62"/>
  <c r="O61"/>
  <c r="P61" s="1"/>
  <c r="I61"/>
  <c r="E61"/>
  <c r="F61" s="1"/>
  <c r="D54" s="1"/>
  <c r="C57"/>
  <c r="C13"/>
  <c r="I163" i="42"/>
  <c r="F163"/>
  <c r="I162"/>
  <c r="F162"/>
  <c r="I161"/>
  <c r="F161"/>
  <c r="I160"/>
  <c r="F160"/>
  <c r="I159"/>
  <c r="F159"/>
  <c r="I158"/>
  <c r="F158"/>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36"/>
  <c r="F136"/>
  <c r="I135"/>
  <c r="F135"/>
  <c r="I134"/>
  <c r="F134"/>
  <c r="I133"/>
  <c r="F133"/>
  <c r="I132"/>
  <c r="F132"/>
  <c r="I131"/>
  <c r="F131"/>
  <c r="I130"/>
  <c r="F130"/>
  <c r="I129"/>
  <c r="F129"/>
  <c r="C125"/>
  <c r="I119"/>
  <c r="F119"/>
  <c r="I118"/>
  <c r="F118"/>
  <c r="I117"/>
  <c r="F117"/>
  <c r="I116"/>
  <c r="F116"/>
  <c r="I115"/>
  <c r="F115"/>
  <c r="I114"/>
  <c r="F114"/>
  <c r="I113"/>
  <c r="F113"/>
  <c r="I112"/>
  <c r="F112"/>
  <c r="I111"/>
  <c r="F111"/>
  <c r="I110"/>
  <c r="F110"/>
  <c r="I109"/>
  <c r="F109"/>
  <c r="I108"/>
  <c r="F108"/>
  <c r="I107"/>
  <c r="F107"/>
  <c r="I106"/>
  <c r="F106"/>
  <c r="I105"/>
  <c r="F105"/>
  <c r="I104"/>
  <c r="F104"/>
  <c r="I103"/>
  <c r="F103"/>
  <c r="I102"/>
  <c r="F102"/>
  <c r="I101"/>
  <c r="F101"/>
  <c r="I100"/>
  <c r="F100"/>
  <c r="I99"/>
  <c r="F99"/>
  <c r="I98"/>
  <c r="F98"/>
  <c r="I97"/>
  <c r="F97"/>
  <c r="I96"/>
  <c r="F96"/>
  <c r="I95"/>
  <c r="F95"/>
  <c r="I94"/>
  <c r="F94"/>
  <c r="I93"/>
  <c r="F93"/>
  <c r="I92"/>
  <c r="F92"/>
  <c r="I91"/>
  <c r="F91"/>
  <c r="I90"/>
  <c r="F90"/>
  <c r="I89"/>
  <c r="F89"/>
  <c r="I88"/>
  <c r="F88"/>
  <c r="I87"/>
  <c r="F87"/>
  <c r="I86"/>
  <c r="F86"/>
  <c r="I85"/>
  <c r="F85"/>
  <c r="C81"/>
  <c r="I75"/>
  <c r="F75"/>
  <c r="I74"/>
  <c r="F74"/>
  <c r="I73"/>
  <c r="F73"/>
  <c r="I72"/>
  <c r="F72"/>
  <c r="I71"/>
  <c r="F71"/>
  <c r="I70"/>
  <c r="F70"/>
  <c r="I69"/>
  <c r="F69"/>
  <c r="I68"/>
  <c r="F68"/>
  <c r="I67"/>
  <c r="F67"/>
  <c r="I66"/>
  <c r="F66"/>
  <c r="I65"/>
  <c r="F65"/>
  <c r="C61"/>
  <c r="I55"/>
  <c r="F55"/>
  <c r="I54"/>
  <c r="F54"/>
  <c r="I53"/>
  <c r="F53"/>
  <c r="I52"/>
  <c r="F52"/>
  <c r="I51"/>
  <c r="F51"/>
  <c r="I50"/>
  <c r="F50"/>
  <c r="I49"/>
  <c r="F49"/>
  <c r="C45"/>
  <c r="I39"/>
  <c r="F39"/>
  <c r="I38"/>
  <c r="F38"/>
  <c r="I37"/>
  <c r="F37"/>
  <c r="I36"/>
  <c r="F36"/>
  <c r="I35"/>
  <c r="F35"/>
  <c r="I34"/>
  <c r="F34"/>
  <c r="I33"/>
  <c r="F33"/>
  <c r="C29"/>
  <c r="I139" i="40"/>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F105"/>
  <c r="C102"/>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F61"/>
  <c r="C58"/>
  <c r="I374" i="10"/>
  <c r="F374"/>
  <c r="I373"/>
  <c r="F373"/>
  <c r="I372"/>
  <c r="F372"/>
  <c r="I371"/>
  <c r="F371"/>
  <c r="I370"/>
  <c r="F370"/>
  <c r="I369"/>
  <c r="F369"/>
  <c r="I368"/>
  <c r="F368"/>
  <c r="I367"/>
  <c r="F367"/>
  <c r="I366"/>
  <c r="F366"/>
  <c r="I365"/>
  <c r="F365"/>
  <c r="I364"/>
  <c r="F364"/>
  <c r="I363"/>
  <c r="F363"/>
  <c r="I362"/>
  <c r="E362"/>
  <c r="F362" s="1"/>
  <c r="I361"/>
  <c r="E361"/>
  <c r="F361" s="1"/>
  <c r="C358"/>
  <c r="I351"/>
  <c r="F351"/>
  <c r="I350"/>
  <c r="F350"/>
  <c r="I349"/>
  <c r="F349"/>
  <c r="I348"/>
  <c r="F348"/>
  <c r="I347"/>
  <c r="F347"/>
  <c r="I346"/>
  <c r="F346"/>
  <c r="I345"/>
  <c r="F345"/>
  <c r="I344"/>
  <c r="F344"/>
  <c r="I343"/>
  <c r="F343"/>
  <c r="I342"/>
  <c r="F342"/>
  <c r="I341"/>
  <c r="F341"/>
  <c r="I340"/>
  <c r="F340"/>
  <c r="I339"/>
  <c r="E339"/>
  <c r="F339" s="1"/>
  <c r="I338"/>
  <c r="E338"/>
  <c r="F338" s="1"/>
  <c r="C335"/>
  <c r="I328"/>
  <c r="F328"/>
  <c r="I327"/>
  <c r="F327"/>
  <c r="I326"/>
  <c r="F326"/>
  <c r="I325"/>
  <c r="F325"/>
  <c r="I324"/>
  <c r="F324"/>
  <c r="I323"/>
  <c r="F323"/>
  <c r="I322"/>
  <c r="F322"/>
  <c r="I321"/>
  <c r="F321"/>
  <c r="I320"/>
  <c r="F320"/>
  <c r="I319"/>
  <c r="F319"/>
  <c r="I318"/>
  <c r="F318"/>
  <c r="I317"/>
  <c r="F317"/>
  <c r="I316"/>
  <c r="E316"/>
  <c r="F316" s="1"/>
  <c r="I315"/>
  <c r="E315"/>
  <c r="F315" s="1"/>
  <c r="C312"/>
  <c r="I305"/>
  <c r="F305"/>
  <c r="I304"/>
  <c r="F304"/>
  <c r="I303"/>
  <c r="F303"/>
  <c r="I302"/>
  <c r="F302"/>
  <c r="I301"/>
  <c r="F301"/>
  <c r="I300"/>
  <c r="F300"/>
  <c r="I299"/>
  <c r="F299"/>
  <c r="I298"/>
  <c r="F298"/>
  <c r="I297"/>
  <c r="F297"/>
  <c r="I296"/>
  <c r="F296"/>
  <c r="I295"/>
  <c r="F295"/>
  <c r="I294"/>
  <c r="F294"/>
  <c r="I293"/>
  <c r="E293"/>
  <c r="F293" s="1"/>
  <c r="I292"/>
  <c r="E292"/>
  <c r="F292" s="1"/>
  <c r="C289"/>
  <c r="I282"/>
  <c r="F282"/>
  <c r="I281"/>
  <c r="F281"/>
  <c r="I280"/>
  <c r="F280"/>
  <c r="I279"/>
  <c r="F279"/>
  <c r="I278"/>
  <c r="F278"/>
  <c r="I277"/>
  <c r="F277"/>
  <c r="I276"/>
  <c r="F276"/>
  <c r="I275"/>
  <c r="F275"/>
  <c r="I274"/>
  <c r="F274"/>
  <c r="I273"/>
  <c r="F273"/>
  <c r="I272"/>
  <c r="F272"/>
  <c r="I271"/>
  <c r="F271"/>
  <c r="I270"/>
  <c r="E270"/>
  <c r="F270" s="1"/>
  <c r="I269"/>
  <c r="E269"/>
  <c r="F269" s="1"/>
  <c r="C266"/>
  <c r="I259"/>
  <c r="F259"/>
  <c r="I258"/>
  <c r="F258"/>
  <c r="I257"/>
  <c r="F257"/>
  <c r="I256"/>
  <c r="F256"/>
  <c r="I255"/>
  <c r="F255"/>
  <c r="I254"/>
  <c r="F254"/>
  <c r="I253"/>
  <c r="F253"/>
  <c r="I252"/>
  <c r="F252"/>
  <c r="I251"/>
  <c r="F251"/>
  <c r="I250"/>
  <c r="F250"/>
  <c r="I249"/>
  <c r="F249"/>
  <c r="I248"/>
  <c r="F248"/>
  <c r="I247"/>
  <c r="E247"/>
  <c r="F247" s="1"/>
  <c r="I246"/>
  <c r="E246"/>
  <c r="F246" s="1"/>
  <c r="C243"/>
  <c r="I236"/>
  <c r="F236"/>
  <c r="I235"/>
  <c r="F235"/>
  <c r="I234"/>
  <c r="F234"/>
  <c r="I233"/>
  <c r="F233"/>
  <c r="I232"/>
  <c r="F232"/>
  <c r="I231"/>
  <c r="F231"/>
  <c r="I230"/>
  <c r="F230"/>
  <c r="I229"/>
  <c r="F229"/>
  <c r="I228"/>
  <c r="F228"/>
  <c r="I227"/>
  <c r="F227"/>
  <c r="I226"/>
  <c r="F226"/>
  <c r="I225"/>
  <c r="F225"/>
  <c r="I224"/>
  <c r="E224"/>
  <c r="F224" s="1"/>
  <c r="I223"/>
  <c r="E223"/>
  <c r="F223" s="1"/>
  <c r="C220"/>
  <c r="I213"/>
  <c r="F213"/>
  <c r="I212"/>
  <c r="F212"/>
  <c r="I211"/>
  <c r="F211"/>
  <c r="I210"/>
  <c r="F210"/>
  <c r="I209"/>
  <c r="F209"/>
  <c r="I208"/>
  <c r="F208"/>
  <c r="I207"/>
  <c r="F207"/>
  <c r="I206"/>
  <c r="F206"/>
  <c r="I205"/>
  <c r="F205"/>
  <c r="I204"/>
  <c r="F204"/>
  <c r="I203"/>
  <c r="F203"/>
  <c r="I202"/>
  <c r="F202"/>
  <c r="I201"/>
  <c r="E201"/>
  <c r="F201" s="1"/>
  <c r="I200"/>
  <c r="E200"/>
  <c r="F200" s="1"/>
  <c r="C197"/>
  <c r="I190"/>
  <c r="F190"/>
  <c r="I189"/>
  <c r="F189"/>
  <c r="I188"/>
  <c r="F188"/>
  <c r="I187"/>
  <c r="F187"/>
  <c r="I186"/>
  <c r="F186"/>
  <c r="I185"/>
  <c r="F185"/>
  <c r="I184"/>
  <c r="F184"/>
  <c r="I183"/>
  <c r="F183"/>
  <c r="I182"/>
  <c r="F182"/>
  <c r="I181"/>
  <c r="F181"/>
  <c r="I180"/>
  <c r="F180"/>
  <c r="I179"/>
  <c r="F179"/>
  <c r="I178"/>
  <c r="E178"/>
  <c r="F178" s="1"/>
  <c r="I177"/>
  <c r="E177"/>
  <c r="F177" s="1"/>
  <c r="C174"/>
  <c r="I167"/>
  <c r="F167"/>
  <c r="I166"/>
  <c r="F166"/>
  <c r="I165"/>
  <c r="F165"/>
  <c r="I164"/>
  <c r="F164"/>
  <c r="I163"/>
  <c r="F163"/>
  <c r="I162"/>
  <c r="F162"/>
  <c r="I161"/>
  <c r="F161"/>
  <c r="I160"/>
  <c r="F160"/>
  <c r="I159"/>
  <c r="F159"/>
  <c r="I158"/>
  <c r="F158"/>
  <c r="I157"/>
  <c r="F157"/>
  <c r="I156"/>
  <c r="F156"/>
  <c r="I155"/>
  <c r="E155"/>
  <c r="F155" s="1"/>
  <c r="I154"/>
  <c r="E154"/>
  <c r="F154" s="1"/>
  <c r="C151"/>
  <c r="I144"/>
  <c r="F144"/>
  <c r="I143"/>
  <c r="F143"/>
  <c r="I142"/>
  <c r="F142"/>
  <c r="I141"/>
  <c r="F141"/>
  <c r="I140"/>
  <c r="F140"/>
  <c r="I139"/>
  <c r="F139"/>
  <c r="I138"/>
  <c r="F138"/>
  <c r="I137"/>
  <c r="F137"/>
  <c r="I136"/>
  <c r="F136"/>
  <c r="I135"/>
  <c r="F135"/>
  <c r="I134"/>
  <c r="F134"/>
  <c r="I133"/>
  <c r="F133"/>
  <c r="I132"/>
  <c r="E132"/>
  <c r="F132" s="1"/>
  <c r="I131"/>
  <c r="E131"/>
  <c r="F131" s="1"/>
  <c r="C128"/>
  <c r="I121"/>
  <c r="F121"/>
  <c r="I120"/>
  <c r="F120"/>
  <c r="I119"/>
  <c r="F119"/>
  <c r="I118"/>
  <c r="F118"/>
  <c r="I117"/>
  <c r="F117"/>
  <c r="I116"/>
  <c r="F116"/>
  <c r="I115"/>
  <c r="F115"/>
  <c r="I114"/>
  <c r="F114"/>
  <c r="I113"/>
  <c r="F113"/>
  <c r="I112"/>
  <c r="F112"/>
  <c r="I111"/>
  <c r="F111"/>
  <c r="I110"/>
  <c r="F110"/>
  <c r="I109"/>
  <c r="E109"/>
  <c r="F109" s="1"/>
  <c r="I108"/>
  <c r="E108"/>
  <c r="F108" s="1"/>
  <c r="C105"/>
  <c r="I98"/>
  <c r="F98"/>
  <c r="I97"/>
  <c r="F97"/>
  <c r="I96"/>
  <c r="F96"/>
  <c r="I95"/>
  <c r="F95"/>
  <c r="I94"/>
  <c r="F94"/>
  <c r="I93"/>
  <c r="F93"/>
  <c r="I92"/>
  <c r="F92"/>
  <c r="I91"/>
  <c r="F91"/>
  <c r="I90"/>
  <c r="F90"/>
  <c r="I89"/>
  <c r="F89"/>
  <c r="I88"/>
  <c r="F88"/>
  <c r="I87"/>
  <c r="F87"/>
  <c r="I86"/>
  <c r="E86"/>
  <c r="F86" s="1"/>
  <c r="I85"/>
  <c r="E85"/>
  <c r="F85" s="1"/>
  <c r="C82"/>
  <c r="C59"/>
  <c r="J483" i="9"/>
  <c r="I483"/>
  <c r="F483"/>
  <c r="J482"/>
  <c r="I482"/>
  <c r="F482"/>
  <c r="J481"/>
  <c r="I481"/>
  <c r="F481"/>
  <c r="J480"/>
  <c r="I480"/>
  <c r="F480"/>
  <c r="J479"/>
  <c r="I479"/>
  <c r="F479"/>
  <c r="J478"/>
  <c r="I478"/>
  <c r="F478"/>
  <c r="J477"/>
  <c r="I477"/>
  <c r="F477"/>
  <c r="J476"/>
  <c r="I476"/>
  <c r="F476"/>
  <c r="J475"/>
  <c r="I475"/>
  <c r="F475"/>
  <c r="I474"/>
  <c r="F474"/>
  <c r="C471"/>
  <c r="J464"/>
  <c r="I464"/>
  <c r="F464"/>
  <c r="J463"/>
  <c r="I463"/>
  <c r="F463"/>
  <c r="J462"/>
  <c r="I462"/>
  <c r="F462"/>
  <c r="J461"/>
  <c r="I461"/>
  <c r="F461"/>
  <c r="J460"/>
  <c r="I460"/>
  <c r="F460"/>
  <c r="J459"/>
  <c r="I459"/>
  <c r="F459"/>
  <c r="J458"/>
  <c r="I458"/>
  <c r="F458"/>
  <c r="J457"/>
  <c r="I457"/>
  <c r="F457"/>
  <c r="J456"/>
  <c r="I456"/>
  <c r="F456"/>
  <c r="I455"/>
  <c r="F455"/>
  <c r="C452"/>
  <c r="J445"/>
  <c r="I445"/>
  <c r="F445"/>
  <c r="J444"/>
  <c r="I444"/>
  <c r="F444"/>
  <c r="J443"/>
  <c r="I443"/>
  <c r="F443"/>
  <c r="J442"/>
  <c r="I442"/>
  <c r="F442"/>
  <c r="J441"/>
  <c r="I441"/>
  <c r="F441"/>
  <c r="J440"/>
  <c r="I440"/>
  <c r="F440"/>
  <c r="J439"/>
  <c r="I439"/>
  <c r="F439"/>
  <c r="J438"/>
  <c r="I438"/>
  <c r="F438"/>
  <c r="J437"/>
  <c r="I437"/>
  <c r="F437"/>
  <c r="I436"/>
  <c r="F436"/>
  <c r="C433"/>
  <c r="J426"/>
  <c r="I426"/>
  <c r="F426"/>
  <c r="J425"/>
  <c r="I425"/>
  <c r="F425"/>
  <c r="J424"/>
  <c r="I424"/>
  <c r="F424"/>
  <c r="J423"/>
  <c r="I423"/>
  <c r="F423"/>
  <c r="J422"/>
  <c r="I422"/>
  <c r="F422"/>
  <c r="J421"/>
  <c r="I421"/>
  <c r="F421"/>
  <c r="J420"/>
  <c r="I420"/>
  <c r="F420"/>
  <c r="J419"/>
  <c r="I419"/>
  <c r="F419"/>
  <c r="J418"/>
  <c r="I418"/>
  <c r="F418"/>
  <c r="I417"/>
  <c r="F417"/>
  <c r="C414"/>
  <c r="J407"/>
  <c r="I407"/>
  <c r="F407"/>
  <c r="J406"/>
  <c r="I406"/>
  <c r="F406"/>
  <c r="J405"/>
  <c r="I405"/>
  <c r="F405"/>
  <c r="J404"/>
  <c r="I404"/>
  <c r="F404"/>
  <c r="J403"/>
  <c r="I403"/>
  <c r="F403"/>
  <c r="J402"/>
  <c r="I402"/>
  <c r="F402"/>
  <c r="J401"/>
  <c r="I401"/>
  <c r="F401"/>
  <c r="J400"/>
  <c r="I400"/>
  <c r="F400"/>
  <c r="J399"/>
  <c r="I399"/>
  <c r="F399"/>
  <c r="I398"/>
  <c r="F398"/>
  <c r="C395"/>
  <c r="J388"/>
  <c r="I388"/>
  <c r="F388"/>
  <c r="J387"/>
  <c r="I387"/>
  <c r="F387"/>
  <c r="J386"/>
  <c r="I386"/>
  <c r="F386"/>
  <c r="J385"/>
  <c r="I385"/>
  <c r="F385"/>
  <c r="J384"/>
  <c r="I384"/>
  <c r="F384"/>
  <c r="J383"/>
  <c r="I383"/>
  <c r="F383"/>
  <c r="J382"/>
  <c r="I382"/>
  <c r="F382"/>
  <c r="J381"/>
  <c r="I381"/>
  <c r="F381"/>
  <c r="J380"/>
  <c r="I380"/>
  <c r="F380"/>
  <c r="I379"/>
  <c r="F379"/>
  <c r="C376"/>
  <c r="J369"/>
  <c r="I369"/>
  <c r="F369"/>
  <c r="J368"/>
  <c r="I368"/>
  <c r="F368"/>
  <c r="J367"/>
  <c r="I367"/>
  <c r="F367"/>
  <c r="J366"/>
  <c r="I366"/>
  <c r="F366"/>
  <c r="J365"/>
  <c r="I365"/>
  <c r="F365"/>
  <c r="J364"/>
  <c r="I364"/>
  <c r="F364"/>
  <c r="J363"/>
  <c r="I363"/>
  <c r="F363"/>
  <c r="J362"/>
  <c r="I362"/>
  <c r="F362"/>
  <c r="J361"/>
  <c r="I361"/>
  <c r="F361"/>
  <c r="I360"/>
  <c r="F360"/>
  <c r="C357"/>
  <c r="J350"/>
  <c r="I350"/>
  <c r="F350"/>
  <c r="J349"/>
  <c r="I349"/>
  <c r="F349"/>
  <c r="J348"/>
  <c r="I348"/>
  <c r="F348"/>
  <c r="J347"/>
  <c r="I347"/>
  <c r="F347"/>
  <c r="J346"/>
  <c r="I346"/>
  <c r="F346"/>
  <c r="J345"/>
  <c r="I345"/>
  <c r="F345"/>
  <c r="J344"/>
  <c r="I344"/>
  <c r="F344"/>
  <c r="J343"/>
  <c r="I343"/>
  <c r="F343"/>
  <c r="J342"/>
  <c r="I342"/>
  <c r="F342"/>
  <c r="I341"/>
  <c r="F341"/>
  <c r="C338"/>
  <c r="J331"/>
  <c r="I331"/>
  <c r="F331"/>
  <c r="J330"/>
  <c r="I330"/>
  <c r="F330"/>
  <c r="J329"/>
  <c r="I329"/>
  <c r="F329"/>
  <c r="J328"/>
  <c r="I328"/>
  <c r="F328"/>
  <c r="J327"/>
  <c r="I327"/>
  <c r="F327"/>
  <c r="J326"/>
  <c r="I326"/>
  <c r="F326"/>
  <c r="J325"/>
  <c r="I325"/>
  <c r="F325"/>
  <c r="J324"/>
  <c r="I324"/>
  <c r="F324"/>
  <c r="J323"/>
  <c r="I323"/>
  <c r="F323"/>
  <c r="I322"/>
  <c r="F322"/>
  <c r="C319"/>
  <c r="J312"/>
  <c r="I312"/>
  <c r="F312"/>
  <c r="J311"/>
  <c r="I311"/>
  <c r="F311"/>
  <c r="J310"/>
  <c r="I310"/>
  <c r="F310"/>
  <c r="J309"/>
  <c r="I309"/>
  <c r="F309"/>
  <c r="J308"/>
  <c r="I308"/>
  <c r="F308"/>
  <c r="J307"/>
  <c r="I307"/>
  <c r="F307"/>
  <c r="J306"/>
  <c r="I306"/>
  <c r="F306"/>
  <c r="J305"/>
  <c r="I305"/>
  <c r="F305"/>
  <c r="J304"/>
  <c r="I304"/>
  <c r="F304"/>
  <c r="I303"/>
  <c r="F303"/>
  <c r="C300"/>
  <c r="J293"/>
  <c r="I293"/>
  <c r="F293"/>
  <c r="J292"/>
  <c r="I292"/>
  <c r="F292"/>
  <c r="J291"/>
  <c r="I291"/>
  <c r="F291"/>
  <c r="J290"/>
  <c r="I290"/>
  <c r="F290"/>
  <c r="J289"/>
  <c r="I289"/>
  <c r="F289"/>
  <c r="J288"/>
  <c r="I288"/>
  <c r="F288"/>
  <c r="J287"/>
  <c r="I287"/>
  <c r="F287"/>
  <c r="J286"/>
  <c r="I286"/>
  <c r="F286"/>
  <c r="J285"/>
  <c r="I285"/>
  <c r="F285"/>
  <c r="I284"/>
  <c r="F284"/>
  <c r="C281"/>
  <c r="J274"/>
  <c r="I274"/>
  <c r="F274"/>
  <c r="J273"/>
  <c r="I273"/>
  <c r="F273"/>
  <c r="J272"/>
  <c r="I272"/>
  <c r="F272"/>
  <c r="J271"/>
  <c r="I271"/>
  <c r="F271"/>
  <c r="J270"/>
  <c r="I270"/>
  <c r="F270"/>
  <c r="J269"/>
  <c r="I269"/>
  <c r="F269"/>
  <c r="J268"/>
  <c r="I268"/>
  <c r="F268"/>
  <c r="J267"/>
  <c r="I267"/>
  <c r="F267"/>
  <c r="J266"/>
  <c r="I266"/>
  <c r="F266"/>
  <c r="I265"/>
  <c r="F265"/>
  <c r="C262"/>
  <c r="J255"/>
  <c r="I255"/>
  <c r="F255"/>
  <c r="J254"/>
  <c r="I254"/>
  <c r="F254"/>
  <c r="J253"/>
  <c r="I253"/>
  <c r="F253"/>
  <c r="J252"/>
  <c r="I252"/>
  <c r="F252"/>
  <c r="J251"/>
  <c r="I251"/>
  <c r="F251"/>
  <c r="J250"/>
  <c r="I250"/>
  <c r="F250"/>
  <c r="J249"/>
  <c r="I249"/>
  <c r="F249"/>
  <c r="J248"/>
  <c r="I248"/>
  <c r="F248"/>
  <c r="J247"/>
  <c r="I247"/>
  <c r="F247"/>
  <c r="I246"/>
  <c r="F246"/>
  <c r="C243"/>
  <c r="J236"/>
  <c r="I236"/>
  <c r="F236"/>
  <c r="J235"/>
  <c r="I235"/>
  <c r="F235"/>
  <c r="J234"/>
  <c r="I234"/>
  <c r="F234"/>
  <c r="J233"/>
  <c r="I233"/>
  <c r="F233"/>
  <c r="J232"/>
  <c r="I232"/>
  <c r="F232"/>
  <c r="J231"/>
  <c r="I231"/>
  <c r="F231"/>
  <c r="J230"/>
  <c r="I230"/>
  <c r="F230"/>
  <c r="J229"/>
  <c r="I229"/>
  <c r="F229"/>
  <c r="J228"/>
  <c r="I228"/>
  <c r="F228"/>
  <c r="I227"/>
  <c r="F227"/>
  <c r="C224"/>
  <c r="J217"/>
  <c r="I217"/>
  <c r="F217"/>
  <c r="J216"/>
  <c r="I216"/>
  <c r="F216"/>
  <c r="J215"/>
  <c r="I215"/>
  <c r="F215"/>
  <c r="J214"/>
  <c r="I214"/>
  <c r="F214"/>
  <c r="J213"/>
  <c r="I213"/>
  <c r="F213"/>
  <c r="J212"/>
  <c r="I212"/>
  <c r="F212"/>
  <c r="J211"/>
  <c r="I211"/>
  <c r="F211"/>
  <c r="J210"/>
  <c r="I210"/>
  <c r="F210"/>
  <c r="J209"/>
  <c r="I209"/>
  <c r="F209"/>
  <c r="I208"/>
  <c r="F208"/>
  <c r="C205"/>
  <c r="J198"/>
  <c r="I198"/>
  <c r="F198"/>
  <c r="J197"/>
  <c r="I197"/>
  <c r="F197"/>
  <c r="J196"/>
  <c r="I196"/>
  <c r="F196"/>
  <c r="J195"/>
  <c r="I195"/>
  <c r="F195"/>
  <c r="J194"/>
  <c r="I194"/>
  <c r="F194"/>
  <c r="J193"/>
  <c r="I193"/>
  <c r="F193"/>
  <c r="J192"/>
  <c r="I192"/>
  <c r="F192"/>
  <c r="J191"/>
  <c r="I191"/>
  <c r="F191"/>
  <c r="J190"/>
  <c r="I190"/>
  <c r="F190"/>
  <c r="I189"/>
  <c r="F189"/>
  <c r="C186"/>
  <c r="J179"/>
  <c r="I179"/>
  <c r="F179"/>
  <c r="J178"/>
  <c r="I178"/>
  <c r="F178"/>
  <c r="J177"/>
  <c r="I177"/>
  <c r="F177"/>
  <c r="J176"/>
  <c r="I176"/>
  <c r="F176"/>
  <c r="J175"/>
  <c r="I175"/>
  <c r="F175"/>
  <c r="J174"/>
  <c r="I174"/>
  <c r="F174"/>
  <c r="J173"/>
  <c r="I173"/>
  <c r="F173"/>
  <c r="J172"/>
  <c r="I172"/>
  <c r="F172"/>
  <c r="J171"/>
  <c r="I171"/>
  <c r="F171"/>
  <c r="I170"/>
  <c r="F170"/>
  <c r="C167"/>
  <c r="J160"/>
  <c r="I160"/>
  <c r="F160"/>
  <c r="J159"/>
  <c r="I159"/>
  <c r="F159"/>
  <c r="J158"/>
  <c r="I158"/>
  <c r="F158"/>
  <c r="J157"/>
  <c r="I157"/>
  <c r="F157"/>
  <c r="J156"/>
  <c r="I156"/>
  <c r="F156"/>
  <c r="J155"/>
  <c r="I155"/>
  <c r="F155"/>
  <c r="J154"/>
  <c r="I154"/>
  <c r="F154"/>
  <c r="J153"/>
  <c r="I153"/>
  <c r="F153"/>
  <c r="J152"/>
  <c r="I152"/>
  <c r="F152"/>
  <c r="I151"/>
  <c r="F151"/>
  <c r="C148"/>
  <c r="J141"/>
  <c r="I141"/>
  <c r="F141"/>
  <c r="J140"/>
  <c r="I140"/>
  <c r="F140"/>
  <c r="J139"/>
  <c r="I139"/>
  <c r="F139"/>
  <c r="J138"/>
  <c r="I138"/>
  <c r="F138"/>
  <c r="J137"/>
  <c r="I137"/>
  <c r="F137"/>
  <c r="J136"/>
  <c r="I136"/>
  <c r="F136"/>
  <c r="J135"/>
  <c r="I135"/>
  <c r="F135"/>
  <c r="J134"/>
  <c r="I134"/>
  <c r="J129"/>
  <c r="I129"/>
  <c r="F129"/>
  <c r="I128"/>
  <c r="F128"/>
  <c r="C125"/>
  <c r="J118"/>
  <c r="I118"/>
  <c r="F118"/>
  <c r="J117"/>
  <c r="I117"/>
  <c r="F117"/>
  <c r="J116"/>
  <c r="I116"/>
  <c r="F116"/>
  <c r="J115"/>
  <c r="I115"/>
  <c r="F115"/>
  <c r="J114"/>
  <c r="I114"/>
  <c r="F114"/>
  <c r="J113"/>
  <c r="I113"/>
  <c r="J108"/>
  <c r="I108"/>
  <c r="F108"/>
  <c r="J107"/>
  <c r="I107"/>
  <c r="F107"/>
  <c r="J106"/>
  <c r="I106"/>
  <c r="F106"/>
  <c r="I105"/>
  <c r="F105"/>
  <c r="C102"/>
  <c r="J95"/>
  <c r="I95"/>
  <c r="F95"/>
  <c r="J94"/>
  <c r="I94"/>
  <c r="F94"/>
  <c r="J93"/>
  <c r="I93"/>
  <c r="F93"/>
  <c r="J92"/>
  <c r="I92"/>
  <c r="F92"/>
  <c r="J91"/>
  <c r="I91"/>
  <c r="F91"/>
  <c r="J90"/>
  <c r="I90"/>
  <c r="F90"/>
  <c r="J89"/>
  <c r="I89"/>
  <c r="J84"/>
  <c r="I84"/>
  <c r="F84"/>
  <c r="J83"/>
  <c r="I83"/>
  <c r="F83"/>
  <c r="I82"/>
  <c r="F82"/>
  <c r="C79"/>
  <c r="J72"/>
  <c r="I72"/>
  <c r="F72"/>
  <c r="J71"/>
  <c r="I71"/>
  <c r="F71"/>
  <c r="J70"/>
  <c r="I70"/>
  <c r="F70"/>
  <c r="J69"/>
  <c r="I69"/>
  <c r="F69"/>
  <c r="J68"/>
  <c r="I68"/>
  <c r="F68"/>
  <c r="J67"/>
  <c r="I67"/>
  <c r="F67"/>
  <c r="J66"/>
  <c r="I66"/>
  <c r="J61"/>
  <c r="I61"/>
  <c r="F61"/>
  <c r="J60"/>
  <c r="I60"/>
  <c r="F60"/>
  <c r="I59"/>
  <c r="F59"/>
  <c r="C56"/>
  <c r="J49"/>
  <c r="I49"/>
  <c r="F49"/>
  <c r="J44"/>
  <c r="I44"/>
  <c r="F44"/>
  <c r="J43"/>
  <c r="I43"/>
  <c r="F43"/>
  <c r="J42"/>
  <c r="I42"/>
  <c r="F42"/>
  <c r="J41"/>
  <c r="I41"/>
  <c r="F41"/>
  <c r="J40"/>
  <c r="I40"/>
  <c r="F40"/>
  <c r="J39"/>
  <c r="I39"/>
  <c r="F39"/>
  <c r="J38"/>
  <c r="I38"/>
  <c r="F38"/>
  <c r="J37"/>
  <c r="I37"/>
  <c r="F37"/>
  <c r="I36"/>
  <c r="F36"/>
  <c r="C33"/>
  <c r="K383" i="7"/>
  <c r="J383"/>
  <c r="F383"/>
  <c r="K382"/>
  <c r="J382"/>
  <c r="G382"/>
  <c r="K381"/>
  <c r="J381"/>
  <c r="E381"/>
  <c r="G381" s="1"/>
  <c r="K380"/>
  <c r="J380"/>
  <c r="E380"/>
  <c r="G380" s="1"/>
  <c r="K379"/>
  <c r="J379"/>
  <c r="E379"/>
  <c r="G379" s="1"/>
  <c r="K378"/>
  <c r="J378"/>
  <c r="G378"/>
  <c r="K377"/>
  <c r="J377"/>
  <c r="G377"/>
  <c r="K376"/>
  <c r="J376"/>
  <c r="E376"/>
  <c r="G376" s="1"/>
  <c r="K375"/>
  <c r="J375"/>
  <c r="E375"/>
  <c r="G375" s="1"/>
  <c r="J374"/>
  <c r="G374"/>
  <c r="C371"/>
  <c r="K364"/>
  <c r="J364"/>
  <c r="F364"/>
  <c r="K363"/>
  <c r="J363"/>
  <c r="G363"/>
  <c r="K362"/>
  <c r="J362"/>
  <c r="E362"/>
  <c r="G362" s="1"/>
  <c r="K361"/>
  <c r="J361"/>
  <c r="E361"/>
  <c r="G361" s="1"/>
  <c r="K360"/>
  <c r="J360"/>
  <c r="E360"/>
  <c r="G360" s="1"/>
  <c r="K359"/>
  <c r="J359"/>
  <c r="G359"/>
  <c r="K358"/>
  <c r="J358"/>
  <c r="G358"/>
  <c r="K357"/>
  <c r="J357"/>
  <c r="E357"/>
  <c r="G357" s="1"/>
  <c r="K356"/>
  <c r="J356"/>
  <c r="E356"/>
  <c r="G356" s="1"/>
  <c r="J355"/>
  <c r="G355"/>
  <c r="C352"/>
  <c r="K345"/>
  <c r="J345"/>
  <c r="F345"/>
  <c r="K344"/>
  <c r="J344"/>
  <c r="G344"/>
  <c r="K343"/>
  <c r="J343"/>
  <c r="E343"/>
  <c r="G343" s="1"/>
  <c r="K342"/>
  <c r="J342"/>
  <c r="E342"/>
  <c r="G342" s="1"/>
  <c r="K341"/>
  <c r="J341"/>
  <c r="E341"/>
  <c r="G341" s="1"/>
  <c r="K340"/>
  <c r="J340"/>
  <c r="G340"/>
  <c r="K339"/>
  <c r="J339"/>
  <c r="G339"/>
  <c r="K338"/>
  <c r="J338"/>
  <c r="E338"/>
  <c r="G338" s="1"/>
  <c r="K337"/>
  <c r="J337"/>
  <c r="E337"/>
  <c r="G337" s="1"/>
  <c r="J336"/>
  <c r="G336"/>
  <c r="C333"/>
  <c r="K326"/>
  <c r="J326"/>
  <c r="F326"/>
  <c r="K325"/>
  <c r="J325"/>
  <c r="G325"/>
  <c r="K324"/>
  <c r="J324"/>
  <c r="E324"/>
  <c r="G324" s="1"/>
  <c r="K323"/>
  <c r="J323"/>
  <c r="E323"/>
  <c r="G323" s="1"/>
  <c r="K322"/>
  <c r="J322"/>
  <c r="E322"/>
  <c r="G322" s="1"/>
  <c r="K321"/>
  <c r="J321"/>
  <c r="G321"/>
  <c r="K320"/>
  <c r="J320"/>
  <c r="G320"/>
  <c r="K319"/>
  <c r="J319"/>
  <c r="E319"/>
  <c r="G319" s="1"/>
  <c r="K318"/>
  <c r="J318"/>
  <c r="E318"/>
  <c r="G318" s="1"/>
  <c r="J317"/>
  <c r="G317"/>
  <c r="C314"/>
  <c r="J307"/>
  <c r="F307"/>
  <c r="J306"/>
  <c r="G306"/>
  <c r="J305"/>
  <c r="E305"/>
  <c r="G305" s="1"/>
  <c r="J304"/>
  <c r="E304"/>
  <c r="G304" s="1"/>
  <c r="J303"/>
  <c r="E303"/>
  <c r="G303" s="1"/>
  <c r="J302"/>
  <c r="G302"/>
  <c r="J301"/>
  <c r="G301"/>
  <c r="J300"/>
  <c r="E300"/>
  <c r="G300" s="1"/>
  <c r="J299"/>
  <c r="E299"/>
  <c r="G299" s="1"/>
  <c r="J298"/>
  <c r="G298"/>
  <c r="C295"/>
  <c r="K288"/>
  <c r="J288"/>
  <c r="F288"/>
  <c r="K287"/>
  <c r="J287"/>
  <c r="G287"/>
  <c r="J286"/>
  <c r="E286"/>
  <c r="G286" s="1"/>
  <c r="J285"/>
  <c r="E285"/>
  <c r="G285" s="1"/>
  <c r="J284"/>
  <c r="E284"/>
  <c r="G284" s="1"/>
  <c r="J283"/>
  <c r="G283"/>
  <c r="J282"/>
  <c r="G282"/>
  <c r="J281"/>
  <c r="E281"/>
  <c r="G281" s="1"/>
  <c r="J280"/>
  <c r="E280"/>
  <c r="G280" s="1"/>
  <c r="J279"/>
  <c r="G279"/>
  <c r="C276"/>
  <c r="J269"/>
  <c r="F269"/>
  <c r="J268"/>
  <c r="G268"/>
  <c r="J267"/>
  <c r="G267"/>
  <c r="J266"/>
  <c r="E266"/>
  <c r="G266" s="1"/>
  <c r="J265"/>
  <c r="E265"/>
  <c r="G265" s="1"/>
  <c r="J264"/>
  <c r="G264"/>
  <c r="J263"/>
  <c r="G263"/>
  <c r="J262"/>
  <c r="E262"/>
  <c r="G262" s="1"/>
  <c r="J261"/>
  <c r="E261"/>
  <c r="G261" s="1"/>
  <c r="J260"/>
  <c r="G260"/>
  <c r="C257"/>
  <c r="K250"/>
  <c r="J250"/>
  <c r="F250"/>
  <c r="G250" s="1"/>
  <c r="K249"/>
  <c r="J249"/>
  <c r="G249"/>
  <c r="K248"/>
  <c r="J248"/>
  <c r="G248"/>
  <c r="K247"/>
  <c r="J247"/>
  <c r="G247"/>
  <c r="J246"/>
  <c r="G246"/>
  <c r="J245"/>
  <c r="G245"/>
  <c r="J244"/>
  <c r="G244"/>
  <c r="J243"/>
  <c r="G243"/>
  <c r="J242"/>
  <c r="G242"/>
  <c r="J241"/>
  <c r="G241"/>
  <c r="C238"/>
  <c r="K231"/>
  <c r="J231"/>
  <c r="F231"/>
  <c r="G231" s="1"/>
  <c r="K230"/>
  <c r="J230"/>
  <c r="G230"/>
  <c r="K229"/>
  <c r="J229"/>
  <c r="G229"/>
  <c r="K228"/>
  <c r="J228"/>
  <c r="G228"/>
  <c r="J227"/>
  <c r="G227"/>
  <c r="J226"/>
  <c r="G226"/>
  <c r="J225"/>
  <c r="G225"/>
  <c r="J224"/>
  <c r="G224"/>
  <c r="J223"/>
  <c r="G223"/>
  <c r="J222"/>
  <c r="G222"/>
  <c r="C219"/>
  <c r="K212"/>
  <c r="J212"/>
  <c r="F212"/>
  <c r="G212" s="1"/>
  <c r="K211"/>
  <c r="J211"/>
  <c r="G211"/>
  <c r="K210"/>
  <c r="J210"/>
  <c r="E210"/>
  <c r="G210" s="1"/>
  <c r="K209"/>
  <c r="J209"/>
  <c r="E209"/>
  <c r="G209" s="1"/>
  <c r="K208"/>
  <c r="J208"/>
  <c r="E208"/>
  <c r="G208" s="1"/>
  <c r="K207"/>
  <c r="J207"/>
  <c r="G207"/>
  <c r="K206"/>
  <c r="J206"/>
  <c r="G206"/>
  <c r="K205"/>
  <c r="J205"/>
  <c r="E205"/>
  <c r="G205" s="1"/>
  <c r="K204"/>
  <c r="J204"/>
  <c r="E204"/>
  <c r="G204" s="1"/>
  <c r="J203"/>
  <c r="G203"/>
  <c r="C200"/>
  <c r="J193"/>
  <c r="F193"/>
  <c r="G193" s="1"/>
  <c r="J192"/>
  <c r="G192"/>
  <c r="J191"/>
  <c r="G191"/>
  <c r="J190"/>
  <c r="G190"/>
  <c r="J189"/>
  <c r="G189"/>
  <c r="J188"/>
  <c r="G188"/>
  <c r="C185"/>
  <c r="J178"/>
  <c r="F178"/>
  <c r="G178" s="1"/>
  <c r="J177"/>
  <c r="G177"/>
  <c r="J176"/>
  <c r="G176"/>
  <c r="J175"/>
  <c r="E175"/>
  <c r="G175" s="1"/>
  <c r="J174"/>
  <c r="E174"/>
  <c r="G174" s="1"/>
  <c r="J173"/>
  <c r="G173"/>
  <c r="J172"/>
  <c r="G172"/>
  <c r="J171"/>
  <c r="E171"/>
  <c r="G171" s="1"/>
  <c r="J170"/>
  <c r="G170"/>
  <c r="J169"/>
  <c r="G169"/>
  <c r="C166"/>
  <c r="J159"/>
  <c r="F159"/>
  <c r="G159" s="1"/>
  <c r="J158"/>
  <c r="G158"/>
  <c r="J157"/>
  <c r="E157"/>
  <c r="G157" s="1"/>
  <c r="J156"/>
  <c r="E156"/>
  <c r="G156" s="1"/>
  <c r="J155"/>
  <c r="E155"/>
  <c r="G155" s="1"/>
  <c r="J154"/>
  <c r="G154"/>
  <c r="J153"/>
  <c r="G153"/>
  <c r="J152"/>
  <c r="G152"/>
  <c r="J151"/>
  <c r="G151"/>
  <c r="J150"/>
  <c r="G150"/>
  <c r="C147"/>
  <c r="J140"/>
  <c r="F140"/>
  <c r="G140" s="1"/>
  <c r="J139"/>
  <c r="G139"/>
  <c r="J138"/>
  <c r="G138"/>
  <c r="J137"/>
  <c r="E137"/>
  <c r="G137" s="1"/>
  <c r="J136"/>
  <c r="G136"/>
  <c r="J135"/>
  <c r="G135"/>
  <c r="J134"/>
  <c r="G134"/>
  <c r="J133"/>
  <c r="E133"/>
  <c r="G133" s="1"/>
  <c r="J132"/>
  <c r="E132"/>
  <c r="G132" s="1"/>
  <c r="J131"/>
  <c r="G131"/>
  <c r="C128"/>
  <c r="K121"/>
  <c r="J121"/>
  <c r="F121"/>
  <c r="G121" s="1"/>
  <c r="J120"/>
  <c r="G120"/>
  <c r="J119"/>
  <c r="G119"/>
  <c r="J118"/>
  <c r="E118"/>
  <c r="G118" s="1"/>
  <c r="J117"/>
  <c r="E117"/>
  <c r="G117" s="1"/>
  <c r="J116"/>
  <c r="G116"/>
  <c r="J115"/>
  <c r="G115"/>
  <c r="J114"/>
  <c r="E114"/>
  <c r="G114" s="1"/>
  <c r="J113"/>
  <c r="E113"/>
  <c r="G113" s="1"/>
  <c r="J112"/>
  <c r="G112"/>
  <c r="C109"/>
  <c r="J102"/>
  <c r="F102"/>
  <c r="G102" s="1"/>
  <c r="J101"/>
  <c r="G101"/>
  <c r="J100"/>
  <c r="G100"/>
  <c r="J99"/>
  <c r="E99"/>
  <c r="G99" s="1"/>
  <c r="J98"/>
  <c r="E98"/>
  <c r="G98" s="1"/>
  <c r="J97"/>
  <c r="G97"/>
  <c r="J96"/>
  <c r="G96"/>
  <c r="J95"/>
  <c r="E95"/>
  <c r="G95" s="1"/>
  <c r="J94"/>
  <c r="E94"/>
  <c r="G94" s="1"/>
  <c r="J93"/>
  <c r="G93"/>
  <c r="C90"/>
  <c r="K83"/>
  <c r="J83"/>
  <c r="F83"/>
  <c r="G83" s="1"/>
  <c r="J82"/>
  <c r="G82"/>
  <c r="J81"/>
  <c r="G81"/>
  <c r="J80"/>
  <c r="E80"/>
  <c r="G80" s="1"/>
  <c r="J79"/>
  <c r="E79"/>
  <c r="G79" s="1"/>
  <c r="J78"/>
  <c r="G78"/>
  <c r="J77"/>
  <c r="G77"/>
  <c r="J76"/>
  <c r="E76"/>
  <c r="G76" s="1"/>
  <c r="J75"/>
  <c r="E75"/>
  <c r="G75" s="1"/>
  <c r="J74"/>
  <c r="G74"/>
  <c r="C71"/>
  <c r="J64"/>
  <c r="F64"/>
  <c r="G64" s="1"/>
  <c r="J63"/>
  <c r="G63"/>
  <c r="J62"/>
  <c r="G62"/>
  <c r="J61"/>
  <c r="E61"/>
  <c r="G61" s="1"/>
  <c r="J60"/>
  <c r="E60"/>
  <c r="G60" s="1"/>
  <c r="J59"/>
  <c r="G59"/>
  <c r="J58"/>
  <c r="G58"/>
  <c r="J57"/>
  <c r="G57"/>
  <c r="J56"/>
  <c r="G56"/>
  <c r="J55"/>
  <c r="G55"/>
  <c r="C52"/>
  <c r="J45"/>
  <c r="G45"/>
  <c r="J44"/>
  <c r="G44"/>
  <c r="J43"/>
  <c r="E43"/>
  <c r="G43" s="1"/>
  <c r="J42"/>
  <c r="E42"/>
  <c r="G42" s="1"/>
  <c r="J41"/>
  <c r="G41"/>
  <c r="J40"/>
  <c r="G40"/>
  <c r="J39"/>
  <c r="G39"/>
  <c r="J38"/>
  <c r="E38"/>
  <c r="G38" s="1"/>
  <c r="J37"/>
  <c r="G37"/>
  <c r="J36"/>
  <c r="G36"/>
  <c r="C33"/>
  <c r="K487" i="8"/>
  <c r="J487"/>
  <c r="F487"/>
  <c r="G487" s="1"/>
  <c r="K486"/>
  <c r="J486"/>
  <c r="F486"/>
  <c r="G486" s="1"/>
  <c r="K485"/>
  <c r="J485"/>
  <c r="G485"/>
  <c r="K484"/>
  <c r="J484"/>
  <c r="G484"/>
  <c r="K483"/>
  <c r="J483"/>
  <c r="G483"/>
  <c r="K482"/>
  <c r="J482"/>
  <c r="G482"/>
  <c r="K481"/>
  <c r="J481"/>
  <c r="F481"/>
  <c r="G481" s="1"/>
  <c r="K480"/>
  <c r="J480"/>
  <c r="F480"/>
  <c r="G480" s="1"/>
  <c r="K479"/>
  <c r="J479"/>
  <c r="G479"/>
  <c r="K478"/>
  <c r="J478"/>
  <c r="F478"/>
  <c r="G478" s="1"/>
  <c r="K477"/>
  <c r="J477"/>
  <c r="F477"/>
  <c r="G477" s="1"/>
  <c r="K476"/>
  <c r="J476"/>
  <c r="F476"/>
  <c r="G476" s="1"/>
  <c r="K475"/>
  <c r="J475"/>
  <c r="F475"/>
  <c r="G475" s="1"/>
  <c r="K474"/>
  <c r="J474"/>
  <c r="F474"/>
  <c r="G474" s="1"/>
  <c r="K473"/>
  <c r="J473"/>
  <c r="F473"/>
  <c r="G473" s="1"/>
  <c r="K472"/>
  <c r="J472"/>
  <c r="F472"/>
  <c r="G472" s="1"/>
  <c r="K471"/>
  <c r="J471"/>
  <c r="F471"/>
  <c r="G471" s="1"/>
  <c r="K470"/>
  <c r="J470"/>
  <c r="F470"/>
  <c r="G470" s="1"/>
  <c r="K469"/>
  <c r="J469"/>
  <c r="F469"/>
  <c r="G469" s="1"/>
  <c r="K468"/>
  <c r="J468"/>
  <c r="F468"/>
  <c r="G468" s="1"/>
  <c r="K467"/>
  <c r="J467"/>
  <c r="F467"/>
  <c r="G467" s="1"/>
  <c r="K466"/>
  <c r="J466"/>
  <c r="F466"/>
  <c r="G466" s="1"/>
  <c r="K465"/>
  <c r="J465"/>
  <c r="F465"/>
  <c r="G465" s="1"/>
  <c r="K464"/>
  <c r="J464"/>
  <c r="F464"/>
  <c r="G464" s="1"/>
  <c r="K463"/>
  <c r="J463"/>
  <c r="F463"/>
  <c r="G463" s="1"/>
  <c r="K462"/>
  <c r="J462"/>
  <c r="F462"/>
  <c r="G462" s="1"/>
  <c r="K461"/>
  <c r="J461"/>
  <c r="F461"/>
  <c r="G461" s="1"/>
  <c r="K460"/>
  <c r="J460"/>
  <c r="F460"/>
  <c r="G460" s="1"/>
  <c r="K459"/>
  <c r="J459"/>
  <c r="F459"/>
  <c r="G459" s="1"/>
  <c r="K458"/>
  <c r="J458"/>
  <c r="F458"/>
  <c r="G458" s="1"/>
  <c r="K457"/>
  <c r="J457"/>
  <c r="F457"/>
  <c r="G457" s="1"/>
  <c r="K456"/>
  <c r="J456"/>
  <c r="F456"/>
  <c r="G456" s="1"/>
  <c r="K455"/>
  <c r="J455"/>
  <c r="F455"/>
  <c r="G455" s="1"/>
  <c r="K454"/>
  <c r="J454"/>
  <c r="F454"/>
  <c r="G454" s="1"/>
  <c r="K453"/>
  <c r="J453"/>
  <c r="F453"/>
  <c r="G453" s="1"/>
  <c r="K452"/>
  <c r="J452"/>
  <c r="F452"/>
  <c r="G452" s="1"/>
  <c r="K451"/>
  <c r="J451"/>
  <c r="F451"/>
  <c r="G451" s="1"/>
  <c r="K450"/>
  <c r="J450"/>
  <c r="F450"/>
  <c r="G450" s="1"/>
  <c r="K449"/>
  <c r="J449"/>
  <c r="F449"/>
  <c r="G449" s="1"/>
  <c r="K448"/>
  <c r="J448"/>
  <c r="F448"/>
  <c r="G448" s="1"/>
  <c r="K447"/>
  <c r="J447"/>
  <c r="F447"/>
  <c r="G447" s="1"/>
  <c r="K446"/>
  <c r="J446"/>
  <c r="F446"/>
  <c r="G446" s="1"/>
  <c r="K445"/>
  <c r="J445"/>
  <c r="F445"/>
  <c r="G445" s="1"/>
  <c r="K444"/>
  <c r="J444"/>
  <c r="F444"/>
  <c r="G444" s="1"/>
  <c r="K443"/>
  <c r="J443"/>
  <c r="F443"/>
  <c r="G443" s="1"/>
  <c r="K442"/>
  <c r="J442"/>
  <c r="F442"/>
  <c r="G442" s="1"/>
  <c r="K441"/>
  <c r="J441"/>
  <c r="F441"/>
  <c r="G441" s="1"/>
  <c r="K440"/>
  <c r="J440"/>
  <c r="F440"/>
  <c r="G440" s="1"/>
  <c r="K439"/>
  <c r="J439"/>
  <c r="F439"/>
  <c r="G439" s="1"/>
  <c r="K438"/>
  <c r="J438"/>
  <c r="F438"/>
  <c r="G438" s="1"/>
  <c r="J437"/>
  <c r="F437"/>
  <c r="G437" s="1"/>
  <c r="C434"/>
  <c r="K427"/>
  <c r="J427"/>
  <c r="F427"/>
  <c r="G427" s="1"/>
  <c r="K426"/>
  <c r="J426"/>
  <c r="F426"/>
  <c r="G426" s="1"/>
  <c r="K425"/>
  <c r="J425"/>
  <c r="G425"/>
  <c r="K424"/>
  <c r="J424"/>
  <c r="G424"/>
  <c r="K423"/>
  <c r="J423"/>
  <c r="G423"/>
  <c r="K422"/>
  <c r="J422"/>
  <c r="G422"/>
  <c r="K421"/>
  <c r="J421"/>
  <c r="F421"/>
  <c r="G421" s="1"/>
  <c r="K420"/>
  <c r="J420"/>
  <c r="F420"/>
  <c r="G420" s="1"/>
  <c r="K419"/>
  <c r="J419"/>
  <c r="G419"/>
  <c r="K418"/>
  <c r="J418"/>
  <c r="F418"/>
  <c r="G418" s="1"/>
  <c r="K417"/>
  <c r="J417"/>
  <c r="F417"/>
  <c r="G417" s="1"/>
  <c r="K416"/>
  <c r="J416"/>
  <c r="F416"/>
  <c r="G416" s="1"/>
  <c r="K415"/>
  <c r="J415"/>
  <c r="F415"/>
  <c r="G415" s="1"/>
  <c r="K414"/>
  <c r="J414"/>
  <c r="F414"/>
  <c r="G414" s="1"/>
  <c r="K413"/>
  <c r="J413"/>
  <c r="F413"/>
  <c r="G413" s="1"/>
  <c r="K412"/>
  <c r="J412"/>
  <c r="F412"/>
  <c r="G412" s="1"/>
  <c r="K411"/>
  <c r="J411"/>
  <c r="F411"/>
  <c r="G411" s="1"/>
  <c r="K410"/>
  <c r="J410"/>
  <c r="F410"/>
  <c r="G410" s="1"/>
  <c r="K409"/>
  <c r="J409"/>
  <c r="F409"/>
  <c r="G409" s="1"/>
  <c r="K408"/>
  <c r="J408"/>
  <c r="F408"/>
  <c r="G408" s="1"/>
  <c r="K407"/>
  <c r="J407"/>
  <c r="F407"/>
  <c r="G407" s="1"/>
  <c r="K406"/>
  <c r="J406"/>
  <c r="F406"/>
  <c r="G406" s="1"/>
  <c r="K405"/>
  <c r="J405"/>
  <c r="F405"/>
  <c r="G405" s="1"/>
  <c r="K404"/>
  <c r="J404"/>
  <c r="F404"/>
  <c r="G404" s="1"/>
  <c r="K403"/>
  <c r="J403"/>
  <c r="F403"/>
  <c r="G403" s="1"/>
  <c r="K402"/>
  <c r="J402"/>
  <c r="F402"/>
  <c r="G402" s="1"/>
  <c r="K401"/>
  <c r="J401"/>
  <c r="F401"/>
  <c r="G401" s="1"/>
  <c r="K400"/>
  <c r="J400"/>
  <c r="F400"/>
  <c r="G400" s="1"/>
  <c r="K399"/>
  <c r="J399"/>
  <c r="F399"/>
  <c r="G399" s="1"/>
  <c r="K398"/>
  <c r="J398"/>
  <c r="F398"/>
  <c r="G398" s="1"/>
  <c r="K397"/>
  <c r="J397"/>
  <c r="F397"/>
  <c r="G397" s="1"/>
  <c r="K396"/>
  <c r="J396"/>
  <c r="F396"/>
  <c r="G396" s="1"/>
  <c r="K395"/>
  <c r="J395"/>
  <c r="F395"/>
  <c r="G395" s="1"/>
  <c r="K394"/>
  <c r="J394"/>
  <c r="F394"/>
  <c r="G394" s="1"/>
  <c r="K393"/>
  <c r="J393"/>
  <c r="F393"/>
  <c r="G393" s="1"/>
  <c r="K392"/>
  <c r="J392"/>
  <c r="F392"/>
  <c r="G392" s="1"/>
  <c r="K391"/>
  <c r="J391"/>
  <c r="F391"/>
  <c r="G391" s="1"/>
  <c r="K390"/>
  <c r="J390"/>
  <c r="F390"/>
  <c r="G390" s="1"/>
  <c r="K389"/>
  <c r="J389"/>
  <c r="F389"/>
  <c r="G389" s="1"/>
  <c r="K388"/>
  <c r="J388"/>
  <c r="F388"/>
  <c r="G388" s="1"/>
  <c r="K387"/>
  <c r="J387"/>
  <c r="F387"/>
  <c r="G387" s="1"/>
  <c r="K386"/>
  <c r="J386"/>
  <c r="F386"/>
  <c r="G386" s="1"/>
  <c r="K385"/>
  <c r="J385"/>
  <c r="F385"/>
  <c r="G385" s="1"/>
  <c r="K384"/>
  <c r="J384"/>
  <c r="F384"/>
  <c r="G384" s="1"/>
  <c r="K383"/>
  <c r="J383"/>
  <c r="F383"/>
  <c r="G383" s="1"/>
  <c r="K382"/>
  <c r="J382"/>
  <c r="F382"/>
  <c r="G382" s="1"/>
  <c r="K381"/>
  <c r="J381"/>
  <c r="F381"/>
  <c r="G381" s="1"/>
  <c r="K380"/>
  <c r="J380"/>
  <c r="F380"/>
  <c r="G380" s="1"/>
  <c r="K379"/>
  <c r="J379"/>
  <c r="F379"/>
  <c r="G379" s="1"/>
  <c r="K378"/>
  <c r="J378"/>
  <c r="F378"/>
  <c r="G378" s="1"/>
  <c r="J377"/>
  <c r="F377"/>
  <c r="G377" s="1"/>
  <c r="C374"/>
  <c r="K367"/>
  <c r="J367"/>
  <c r="K366"/>
  <c r="J366"/>
  <c r="K365"/>
  <c r="J365"/>
  <c r="F367"/>
  <c r="G367" s="1"/>
  <c r="K364"/>
  <c r="J364"/>
  <c r="G364"/>
  <c r="K363"/>
  <c r="J363"/>
  <c r="G363"/>
  <c r="K362"/>
  <c r="J362"/>
  <c r="G362"/>
  <c r="K361"/>
  <c r="J361"/>
  <c r="F361"/>
  <c r="G361" s="1"/>
  <c r="K360"/>
  <c r="J360"/>
  <c r="F360"/>
  <c r="G360" s="1"/>
  <c r="K359"/>
  <c r="J359"/>
  <c r="G359"/>
  <c r="K358"/>
  <c r="J358"/>
  <c r="F358"/>
  <c r="G358" s="1"/>
  <c r="K357"/>
  <c r="J357"/>
  <c r="F357"/>
  <c r="G357" s="1"/>
  <c r="K356"/>
  <c r="J356"/>
  <c r="F356"/>
  <c r="G356" s="1"/>
  <c r="K355"/>
  <c r="J355"/>
  <c r="F355"/>
  <c r="G355" s="1"/>
  <c r="K354"/>
  <c r="J354"/>
  <c r="F354"/>
  <c r="G354" s="1"/>
  <c r="K353"/>
  <c r="J353"/>
  <c r="F353"/>
  <c r="G353" s="1"/>
  <c r="K352"/>
  <c r="J352"/>
  <c r="F352"/>
  <c r="G352" s="1"/>
  <c r="K351"/>
  <c r="J351"/>
  <c r="F351"/>
  <c r="G351" s="1"/>
  <c r="K350"/>
  <c r="J350"/>
  <c r="F350"/>
  <c r="G350" s="1"/>
  <c r="K349"/>
  <c r="J349"/>
  <c r="F349"/>
  <c r="G349" s="1"/>
  <c r="K348"/>
  <c r="J348"/>
  <c r="F348"/>
  <c r="G348" s="1"/>
  <c r="K347"/>
  <c r="J347"/>
  <c r="F347"/>
  <c r="G347" s="1"/>
  <c r="K346"/>
  <c r="J346"/>
  <c r="F346"/>
  <c r="G346" s="1"/>
  <c r="K345"/>
  <c r="J345"/>
  <c r="F345"/>
  <c r="G345" s="1"/>
  <c r="K344"/>
  <c r="J344"/>
  <c r="F344"/>
  <c r="G344" s="1"/>
  <c r="K343"/>
  <c r="J343"/>
  <c r="F343"/>
  <c r="G343" s="1"/>
  <c r="K342"/>
  <c r="J342"/>
  <c r="F342"/>
  <c r="G342" s="1"/>
  <c r="K341"/>
  <c r="J341"/>
  <c r="F341"/>
  <c r="G341" s="1"/>
  <c r="K340"/>
  <c r="J340"/>
  <c r="F340"/>
  <c r="G340" s="1"/>
  <c r="K339"/>
  <c r="J339"/>
  <c r="F339"/>
  <c r="G339" s="1"/>
  <c r="K338"/>
  <c r="J338"/>
  <c r="F338"/>
  <c r="G338" s="1"/>
  <c r="K337"/>
  <c r="J337"/>
  <c r="F337"/>
  <c r="G337" s="1"/>
  <c r="K336"/>
  <c r="J336"/>
  <c r="F336"/>
  <c r="G336" s="1"/>
  <c r="K335"/>
  <c r="J335"/>
  <c r="F335"/>
  <c r="G335" s="1"/>
  <c r="K334"/>
  <c r="J334"/>
  <c r="F334"/>
  <c r="G334" s="1"/>
  <c r="K333"/>
  <c r="J333"/>
  <c r="F333"/>
  <c r="G333" s="1"/>
  <c r="K332"/>
  <c r="J332"/>
  <c r="F332"/>
  <c r="G332" s="1"/>
  <c r="K331"/>
  <c r="J331"/>
  <c r="F331"/>
  <c r="G331" s="1"/>
  <c r="K330"/>
  <c r="J330"/>
  <c r="F330"/>
  <c r="G330" s="1"/>
  <c r="K329"/>
  <c r="J329"/>
  <c r="F329"/>
  <c r="G329" s="1"/>
  <c r="K328"/>
  <c r="J328"/>
  <c r="F328"/>
  <c r="G328" s="1"/>
  <c r="K327"/>
  <c r="J327"/>
  <c r="F327"/>
  <c r="G327" s="1"/>
  <c r="K326"/>
  <c r="J326"/>
  <c r="F326"/>
  <c r="G326" s="1"/>
  <c r="K325"/>
  <c r="J325"/>
  <c r="F325"/>
  <c r="G325" s="1"/>
  <c r="K324"/>
  <c r="J324"/>
  <c r="F324"/>
  <c r="G324" s="1"/>
  <c r="K323"/>
  <c r="J323"/>
  <c r="F323"/>
  <c r="G323" s="1"/>
  <c r="K322"/>
  <c r="J322"/>
  <c r="F322"/>
  <c r="G322" s="1"/>
  <c r="K321"/>
  <c r="J321"/>
  <c r="F321"/>
  <c r="G321" s="1"/>
  <c r="K320"/>
  <c r="J320"/>
  <c r="F320"/>
  <c r="G320" s="1"/>
  <c r="K319"/>
  <c r="J319"/>
  <c r="F319"/>
  <c r="G319" s="1"/>
  <c r="K318"/>
  <c r="J318"/>
  <c r="F318"/>
  <c r="G318" s="1"/>
  <c r="J317"/>
  <c r="F317"/>
  <c r="G317" s="1"/>
  <c r="C314"/>
  <c r="K307"/>
  <c r="J307"/>
  <c r="F307"/>
  <c r="G307" s="1"/>
  <c r="K306"/>
  <c r="J306"/>
  <c r="F306"/>
  <c r="G306" s="1"/>
  <c r="K305"/>
  <c r="J305"/>
  <c r="G305"/>
  <c r="K304"/>
  <c r="J304"/>
  <c r="G304"/>
  <c r="K303"/>
  <c r="J303"/>
  <c r="G303"/>
  <c r="K302"/>
  <c r="J302"/>
  <c r="G302"/>
  <c r="K301"/>
  <c r="J301"/>
  <c r="F301"/>
  <c r="G301" s="1"/>
  <c r="K300"/>
  <c r="J300"/>
  <c r="F300"/>
  <c r="G300" s="1"/>
  <c r="K299"/>
  <c r="J299"/>
  <c r="G299"/>
  <c r="K298"/>
  <c r="J298"/>
  <c r="F298"/>
  <c r="G298" s="1"/>
  <c r="K297"/>
  <c r="J297"/>
  <c r="F297"/>
  <c r="G297" s="1"/>
  <c r="K296"/>
  <c r="J296"/>
  <c r="F296"/>
  <c r="G296" s="1"/>
  <c r="K295"/>
  <c r="J295"/>
  <c r="F295"/>
  <c r="G295" s="1"/>
  <c r="K294"/>
  <c r="J294"/>
  <c r="F294"/>
  <c r="G294" s="1"/>
  <c r="K293"/>
  <c r="J293"/>
  <c r="F293"/>
  <c r="G293" s="1"/>
  <c r="K292"/>
  <c r="J292"/>
  <c r="F292"/>
  <c r="G292" s="1"/>
  <c r="K291"/>
  <c r="J291"/>
  <c r="F291"/>
  <c r="G291" s="1"/>
  <c r="K290"/>
  <c r="J290"/>
  <c r="F290"/>
  <c r="G290" s="1"/>
  <c r="K289"/>
  <c r="J289"/>
  <c r="F289"/>
  <c r="G289" s="1"/>
  <c r="K288"/>
  <c r="J288"/>
  <c r="F288"/>
  <c r="G288" s="1"/>
  <c r="K287"/>
  <c r="J287"/>
  <c r="F287"/>
  <c r="G287" s="1"/>
  <c r="K286"/>
  <c r="J286"/>
  <c r="F286"/>
  <c r="G286" s="1"/>
  <c r="K285"/>
  <c r="J285"/>
  <c r="F285"/>
  <c r="G285" s="1"/>
  <c r="K284"/>
  <c r="J284"/>
  <c r="F284"/>
  <c r="G284" s="1"/>
  <c r="K283"/>
  <c r="J283"/>
  <c r="F283"/>
  <c r="G283" s="1"/>
  <c r="K282"/>
  <c r="J282"/>
  <c r="F282"/>
  <c r="G282" s="1"/>
  <c r="K281"/>
  <c r="J281"/>
  <c r="F281"/>
  <c r="G281" s="1"/>
  <c r="K280"/>
  <c r="J280"/>
  <c r="F280"/>
  <c r="G280" s="1"/>
  <c r="K279"/>
  <c r="J279"/>
  <c r="F279"/>
  <c r="G279" s="1"/>
  <c r="K278"/>
  <c r="J278"/>
  <c r="F278"/>
  <c r="G278" s="1"/>
  <c r="K277"/>
  <c r="J277"/>
  <c r="F277"/>
  <c r="G277" s="1"/>
  <c r="K276"/>
  <c r="J276"/>
  <c r="F276"/>
  <c r="G276" s="1"/>
  <c r="K275"/>
  <c r="J275"/>
  <c r="F275"/>
  <c r="G275" s="1"/>
  <c r="F272"/>
  <c r="G272" s="1"/>
  <c r="F274" s="1"/>
  <c r="G274" s="1"/>
  <c r="K271"/>
  <c r="J271"/>
  <c r="F271"/>
  <c r="G271" s="1"/>
  <c r="K270"/>
  <c r="J270"/>
  <c r="F270"/>
  <c r="G270" s="1"/>
  <c r="K269"/>
  <c r="J269"/>
  <c r="F269"/>
  <c r="G269" s="1"/>
  <c r="K268"/>
  <c r="J268"/>
  <c r="F268"/>
  <c r="G268" s="1"/>
  <c r="K267"/>
  <c r="J267"/>
  <c r="F267"/>
  <c r="G267" s="1"/>
  <c r="K266"/>
  <c r="J266"/>
  <c r="F266"/>
  <c r="G266" s="1"/>
  <c r="K265"/>
  <c r="J265"/>
  <c r="F265"/>
  <c r="G265" s="1"/>
  <c r="K264"/>
  <c r="J264"/>
  <c r="F264"/>
  <c r="G264" s="1"/>
  <c r="K263"/>
  <c r="J263"/>
  <c r="F263"/>
  <c r="G263" s="1"/>
  <c r="K262"/>
  <c r="J262"/>
  <c r="F262"/>
  <c r="G262" s="1"/>
  <c r="K261"/>
  <c r="J261"/>
  <c r="F261"/>
  <c r="G261" s="1"/>
  <c r="K260"/>
  <c r="J260"/>
  <c r="F260"/>
  <c r="G260" s="1"/>
  <c r="K259"/>
  <c r="J259"/>
  <c r="F259"/>
  <c r="G259" s="1"/>
  <c r="K258"/>
  <c r="J258"/>
  <c r="F258"/>
  <c r="G258" s="1"/>
  <c r="J257"/>
  <c r="F257"/>
  <c r="G257" s="1"/>
  <c r="C254"/>
  <c r="K247"/>
  <c r="J247"/>
  <c r="F247"/>
  <c r="G247" s="1"/>
  <c r="K246"/>
  <c r="J246"/>
  <c r="F246"/>
  <c r="G246" s="1"/>
  <c r="K245"/>
  <c r="J245"/>
  <c r="G245"/>
  <c r="K244"/>
  <c r="J244"/>
  <c r="G244"/>
  <c r="K243"/>
  <c r="J243"/>
  <c r="G243"/>
  <c r="K242"/>
  <c r="J242"/>
  <c r="G242"/>
  <c r="K241"/>
  <c r="J241"/>
  <c r="F241"/>
  <c r="G241" s="1"/>
  <c r="K240"/>
  <c r="J240"/>
  <c r="F240"/>
  <c r="G240" s="1"/>
  <c r="K239"/>
  <c r="J239"/>
  <c r="G239"/>
  <c r="K238"/>
  <c r="J238"/>
  <c r="F238"/>
  <c r="G238" s="1"/>
  <c r="K237"/>
  <c r="J237"/>
  <c r="F237"/>
  <c r="G237" s="1"/>
  <c r="K236"/>
  <c r="J236"/>
  <c r="F236"/>
  <c r="G236" s="1"/>
  <c r="K235"/>
  <c r="J235"/>
  <c r="F235"/>
  <c r="G235" s="1"/>
  <c r="K234"/>
  <c r="J234"/>
  <c r="F234"/>
  <c r="G234" s="1"/>
  <c r="K233"/>
  <c r="J233"/>
  <c r="F233"/>
  <c r="G233" s="1"/>
  <c r="K232"/>
  <c r="J232"/>
  <c r="F232"/>
  <c r="G232" s="1"/>
  <c r="K231"/>
  <c r="J231"/>
  <c r="F231"/>
  <c r="G231" s="1"/>
  <c r="K230"/>
  <c r="J230"/>
  <c r="F230"/>
  <c r="G230" s="1"/>
  <c r="K229"/>
  <c r="J229"/>
  <c r="F229"/>
  <c r="G229" s="1"/>
  <c r="K228"/>
  <c r="J228"/>
  <c r="F228"/>
  <c r="G228" s="1"/>
  <c r="K227"/>
  <c r="J227"/>
  <c r="F227"/>
  <c r="G227" s="1"/>
  <c r="K226"/>
  <c r="J226"/>
  <c r="F226"/>
  <c r="G226" s="1"/>
  <c r="K225"/>
  <c r="J225"/>
  <c r="F225"/>
  <c r="G225" s="1"/>
  <c r="K224"/>
  <c r="J224"/>
  <c r="F224"/>
  <c r="G224" s="1"/>
  <c r="K223"/>
  <c r="J223"/>
  <c r="F223"/>
  <c r="G223" s="1"/>
  <c r="K222"/>
  <c r="J222"/>
  <c r="F222"/>
  <c r="G222" s="1"/>
  <c r="K221"/>
  <c r="J221"/>
  <c r="F221"/>
  <c r="G221" s="1"/>
  <c r="K220"/>
  <c r="J220"/>
  <c r="F220"/>
  <c r="G220" s="1"/>
  <c r="K219"/>
  <c r="J219"/>
  <c r="F219"/>
  <c r="G219" s="1"/>
  <c r="K218"/>
  <c r="J218"/>
  <c r="F218"/>
  <c r="G218" s="1"/>
  <c r="K217"/>
  <c r="J217"/>
  <c r="F217"/>
  <c r="G217" s="1"/>
  <c r="K216"/>
  <c r="J216"/>
  <c r="F216"/>
  <c r="G216" s="1"/>
  <c r="K215"/>
  <c r="J215"/>
  <c r="F215"/>
  <c r="G215" s="1"/>
  <c r="F212"/>
  <c r="G212" s="1"/>
  <c r="F213" s="1"/>
  <c r="G213" s="1"/>
  <c r="K211"/>
  <c r="J211"/>
  <c r="F211"/>
  <c r="G211" s="1"/>
  <c r="K210"/>
  <c r="J210"/>
  <c r="F210"/>
  <c r="G210" s="1"/>
  <c r="K209"/>
  <c r="J209"/>
  <c r="F209"/>
  <c r="G209" s="1"/>
  <c r="K208"/>
  <c r="J208"/>
  <c r="F208"/>
  <c r="G208" s="1"/>
  <c r="K207"/>
  <c r="J207"/>
  <c r="F207"/>
  <c r="G207" s="1"/>
  <c r="K206"/>
  <c r="J206"/>
  <c r="F206"/>
  <c r="G206" s="1"/>
  <c r="K205"/>
  <c r="J205"/>
  <c r="F205"/>
  <c r="G205" s="1"/>
  <c r="K204"/>
  <c r="J204"/>
  <c r="F204"/>
  <c r="G204" s="1"/>
  <c r="K203"/>
  <c r="J203"/>
  <c r="F203"/>
  <c r="G203" s="1"/>
  <c r="K202"/>
  <c r="J202"/>
  <c r="F202"/>
  <c r="G202" s="1"/>
  <c r="K201"/>
  <c r="J201"/>
  <c r="F201"/>
  <c r="G201" s="1"/>
  <c r="K200"/>
  <c r="J200"/>
  <c r="F200"/>
  <c r="G200" s="1"/>
  <c r="K199"/>
  <c r="J199"/>
  <c r="F199"/>
  <c r="G199" s="1"/>
  <c r="K198"/>
  <c r="J198"/>
  <c r="F198"/>
  <c r="G198" s="1"/>
  <c r="J197"/>
  <c r="F197"/>
  <c r="G197" s="1"/>
  <c r="C194"/>
  <c r="K187"/>
  <c r="J187"/>
  <c r="F187"/>
  <c r="G187" s="1"/>
  <c r="K186"/>
  <c r="J186"/>
  <c r="F186"/>
  <c r="G186" s="1"/>
  <c r="K185"/>
  <c r="J185"/>
  <c r="G185"/>
  <c r="K184"/>
  <c r="J184"/>
  <c r="G184"/>
  <c r="K183"/>
  <c r="J183"/>
  <c r="G183"/>
  <c r="K182"/>
  <c r="J182"/>
  <c r="G182"/>
  <c r="K181"/>
  <c r="J181"/>
  <c r="F181"/>
  <c r="G181" s="1"/>
  <c r="K180"/>
  <c r="J180"/>
  <c r="F180"/>
  <c r="G180" s="1"/>
  <c r="K179"/>
  <c r="J179"/>
  <c r="G179"/>
  <c r="K178"/>
  <c r="J178"/>
  <c r="F178"/>
  <c r="G178" s="1"/>
  <c r="K177"/>
  <c r="J177"/>
  <c r="F177"/>
  <c r="G177" s="1"/>
  <c r="K176"/>
  <c r="J176"/>
  <c r="F176"/>
  <c r="G176" s="1"/>
  <c r="K175"/>
  <c r="J175"/>
  <c r="F175"/>
  <c r="G175" s="1"/>
  <c r="K174"/>
  <c r="J174"/>
  <c r="F174"/>
  <c r="G174" s="1"/>
  <c r="K173"/>
  <c r="J173"/>
  <c r="F173"/>
  <c r="G173" s="1"/>
  <c r="K172"/>
  <c r="J172"/>
  <c r="F172"/>
  <c r="G172" s="1"/>
  <c r="K171"/>
  <c r="J171"/>
  <c r="F171"/>
  <c r="G171" s="1"/>
  <c r="K170"/>
  <c r="J170"/>
  <c r="F170"/>
  <c r="G170" s="1"/>
  <c r="K169"/>
  <c r="J169"/>
  <c r="F169"/>
  <c r="G169" s="1"/>
  <c r="K168"/>
  <c r="J168"/>
  <c r="F168"/>
  <c r="G168" s="1"/>
  <c r="K167"/>
  <c r="J167"/>
  <c r="F167"/>
  <c r="G167" s="1"/>
  <c r="K166"/>
  <c r="J166"/>
  <c r="F166"/>
  <c r="G166" s="1"/>
  <c r="K165"/>
  <c r="J165"/>
  <c r="F165"/>
  <c r="G165" s="1"/>
  <c r="K164"/>
  <c r="J164"/>
  <c r="F164"/>
  <c r="G164" s="1"/>
  <c r="K163"/>
  <c r="J163"/>
  <c r="F163"/>
  <c r="G163" s="1"/>
  <c r="K162"/>
  <c r="J162"/>
  <c r="F162"/>
  <c r="G162" s="1"/>
  <c r="K161"/>
  <c r="J161"/>
  <c r="F161"/>
  <c r="G161" s="1"/>
  <c r="K160"/>
  <c r="J160"/>
  <c r="F160"/>
  <c r="G160" s="1"/>
  <c r="K159"/>
  <c r="J159"/>
  <c r="F159"/>
  <c r="G159" s="1"/>
  <c r="K158"/>
  <c r="J158"/>
  <c r="F158"/>
  <c r="G158" s="1"/>
  <c r="K157"/>
  <c r="J157"/>
  <c r="F157"/>
  <c r="G157" s="1"/>
  <c r="K156"/>
  <c r="J156"/>
  <c r="F156"/>
  <c r="G156" s="1"/>
  <c r="K155"/>
  <c r="J155"/>
  <c r="F155"/>
  <c r="G155" s="1"/>
  <c r="F152"/>
  <c r="G152" s="1"/>
  <c r="F154" s="1"/>
  <c r="G154" s="1"/>
  <c r="K151"/>
  <c r="J151"/>
  <c r="F151"/>
  <c r="G151" s="1"/>
  <c r="K150"/>
  <c r="J150"/>
  <c r="F150"/>
  <c r="G150" s="1"/>
  <c r="K149"/>
  <c r="J149"/>
  <c r="F149"/>
  <c r="G149" s="1"/>
  <c r="K148"/>
  <c r="J148"/>
  <c r="F148"/>
  <c r="G148" s="1"/>
  <c r="K147"/>
  <c r="J147"/>
  <c r="F147"/>
  <c r="G147" s="1"/>
  <c r="K146"/>
  <c r="J146"/>
  <c r="F146"/>
  <c r="G146" s="1"/>
  <c r="K145"/>
  <c r="J145"/>
  <c r="F145"/>
  <c r="G145" s="1"/>
  <c r="K144"/>
  <c r="J144"/>
  <c r="F144"/>
  <c r="G144" s="1"/>
  <c r="K143"/>
  <c r="J143"/>
  <c r="F143"/>
  <c r="G143" s="1"/>
  <c r="K142"/>
  <c r="J142"/>
  <c r="F142"/>
  <c r="G142" s="1"/>
  <c r="K141"/>
  <c r="J141"/>
  <c r="F141"/>
  <c r="G141" s="1"/>
  <c r="K140"/>
  <c r="J140"/>
  <c r="F140"/>
  <c r="G140" s="1"/>
  <c r="K139"/>
  <c r="J139"/>
  <c r="F139"/>
  <c r="G139" s="1"/>
  <c r="K138"/>
  <c r="J138"/>
  <c r="F138"/>
  <c r="G138" s="1"/>
  <c r="J137"/>
  <c r="F137"/>
  <c r="G137" s="1"/>
  <c r="C134"/>
  <c r="K127"/>
  <c r="J127"/>
  <c r="F127"/>
  <c r="G127" s="1"/>
  <c r="K126"/>
  <c r="J126"/>
  <c r="F126"/>
  <c r="G126" s="1"/>
  <c r="K125"/>
  <c r="J125"/>
  <c r="G125"/>
  <c r="K124"/>
  <c r="J124"/>
  <c r="G124"/>
  <c r="K123"/>
  <c r="J123"/>
  <c r="G123"/>
  <c r="K122"/>
  <c r="J122"/>
  <c r="G122"/>
  <c r="K121"/>
  <c r="J121"/>
  <c r="F121"/>
  <c r="G121" s="1"/>
  <c r="K120"/>
  <c r="J120"/>
  <c r="F120"/>
  <c r="G120" s="1"/>
  <c r="K119"/>
  <c r="J119"/>
  <c r="G119"/>
  <c r="K118"/>
  <c r="J118"/>
  <c r="F118"/>
  <c r="G118" s="1"/>
  <c r="K117"/>
  <c r="J117"/>
  <c r="F117"/>
  <c r="G117" s="1"/>
  <c r="K116"/>
  <c r="J116"/>
  <c r="F116"/>
  <c r="G116" s="1"/>
  <c r="K115"/>
  <c r="J115"/>
  <c r="F115"/>
  <c r="G115" s="1"/>
  <c r="K114"/>
  <c r="J114"/>
  <c r="F114"/>
  <c r="G114" s="1"/>
  <c r="K113"/>
  <c r="J113"/>
  <c r="F113"/>
  <c r="G113" s="1"/>
  <c r="K112"/>
  <c r="J112"/>
  <c r="F112"/>
  <c r="G112" s="1"/>
  <c r="K111"/>
  <c r="J111"/>
  <c r="F111"/>
  <c r="G111" s="1"/>
  <c r="K110"/>
  <c r="J110"/>
  <c r="F110"/>
  <c r="G110" s="1"/>
  <c r="K109"/>
  <c r="J109"/>
  <c r="F109"/>
  <c r="G109" s="1"/>
  <c r="K108"/>
  <c r="J108"/>
  <c r="F108"/>
  <c r="G108" s="1"/>
  <c r="K107"/>
  <c r="J107"/>
  <c r="F107"/>
  <c r="G107" s="1"/>
  <c r="K106"/>
  <c r="J106"/>
  <c r="F106"/>
  <c r="G106" s="1"/>
  <c r="K105"/>
  <c r="J105"/>
  <c r="F105"/>
  <c r="G105" s="1"/>
  <c r="K104"/>
  <c r="J104"/>
  <c r="F104"/>
  <c r="G104" s="1"/>
  <c r="K103"/>
  <c r="J103"/>
  <c r="F103"/>
  <c r="G103" s="1"/>
  <c r="K102"/>
  <c r="J102"/>
  <c r="F102"/>
  <c r="G102" s="1"/>
  <c r="K101"/>
  <c r="J101"/>
  <c r="F101"/>
  <c r="G101" s="1"/>
  <c r="K100"/>
  <c r="J100"/>
  <c r="F100"/>
  <c r="G100" s="1"/>
  <c r="K99"/>
  <c r="J99"/>
  <c r="F99"/>
  <c r="G99" s="1"/>
  <c r="K98"/>
  <c r="J98"/>
  <c r="F98"/>
  <c r="G98" s="1"/>
  <c r="K97"/>
  <c r="J97"/>
  <c r="F97"/>
  <c r="G97" s="1"/>
  <c r="K96"/>
  <c r="J96"/>
  <c r="F96"/>
  <c r="G96" s="1"/>
  <c r="K95"/>
  <c r="J95"/>
  <c r="F95"/>
  <c r="G95" s="1"/>
  <c r="J94"/>
  <c r="J93"/>
  <c r="J92"/>
  <c r="F92"/>
  <c r="G92" s="1"/>
  <c r="F94" s="1"/>
  <c r="G94" s="1"/>
  <c r="K91"/>
  <c r="J91"/>
  <c r="F91"/>
  <c r="G91" s="1"/>
  <c r="K90"/>
  <c r="J90"/>
  <c r="F90"/>
  <c r="G90" s="1"/>
  <c r="K89"/>
  <c r="J89"/>
  <c r="F89"/>
  <c r="G89" s="1"/>
  <c r="K88"/>
  <c r="J88"/>
  <c r="F88"/>
  <c r="G88" s="1"/>
  <c r="K87"/>
  <c r="J87"/>
  <c r="F87"/>
  <c r="G87" s="1"/>
  <c r="K86"/>
  <c r="J86"/>
  <c r="F86"/>
  <c r="G86" s="1"/>
  <c r="K85"/>
  <c r="J85"/>
  <c r="F85"/>
  <c r="G85" s="1"/>
  <c r="K84"/>
  <c r="J84"/>
  <c r="F84"/>
  <c r="G84" s="1"/>
  <c r="K83"/>
  <c r="J83"/>
  <c r="F83"/>
  <c r="G83" s="1"/>
  <c r="K82"/>
  <c r="J82"/>
  <c r="F82"/>
  <c r="G82" s="1"/>
  <c r="K81"/>
  <c r="J81"/>
  <c r="F81"/>
  <c r="G81" s="1"/>
  <c r="K80"/>
  <c r="J80"/>
  <c r="F80"/>
  <c r="G80" s="1"/>
  <c r="K79"/>
  <c r="J79"/>
  <c r="F79"/>
  <c r="G79" s="1"/>
  <c r="K78"/>
  <c r="J78"/>
  <c r="F78"/>
  <c r="G78" s="1"/>
  <c r="J77"/>
  <c r="F77"/>
  <c r="G77" s="1"/>
  <c r="C74"/>
  <c r="K20"/>
  <c r="K21"/>
  <c r="K22"/>
  <c r="K23"/>
  <c r="K24"/>
  <c r="K25"/>
  <c r="K26"/>
  <c r="K27"/>
  <c r="K28"/>
  <c r="K29"/>
  <c r="K30"/>
  <c r="K31"/>
  <c r="K35"/>
  <c r="K36"/>
  <c r="K37"/>
  <c r="K38"/>
  <c r="K39"/>
  <c r="K40"/>
  <c r="K41"/>
  <c r="K42"/>
  <c r="K43"/>
  <c r="K44"/>
  <c r="K45"/>
  <c r="K46"/>
  <c r="K47"/>
  <c r="K48"/>
  <c r="K49"/>
  <c r="K50"/>
  <c r="K51"/>
  <c r="K52"/>
  <c r="K53"/>
  <c r="K54"/>
  <c r="K55"/>
  <c r="K56"/>
  <c r="K57"/>
  <c r="K58"/>
  <c r="K59"/>
  <c r="K60"/>
  <c r="K61"/>
  <c r="K62"/>
  <c r="K63"/>
  <c r="K64"/>
  <c r="K65"/>
  <c r="K66"/>
  <c r="K67"/>
  <c r="D196" i="7" l="1"/>
  <c r="D320" i="12"/>
  <c r="D290"/>
  <c r="D306"/>
  <c r="D274"/>
  <c r="D228"/>
  <c r="D257"/>
  <c r="D184"/>
  <c r="D107"/>
  <c r="F366" i="8"/>
  <c r="F273"/>
  <c r="G273" s="1"/>
  <c r="F214"/>
  <c r="G214" s="1"/>
  <c r="D190" s="1"/>
  <c r="F153"/>
  <c r="G153" s="1"/>
  <c r="D130" s="1"/>
  <c r="F93"/>
  <c r="G93" s="1"/>
  <c r="D70" s="1"/>
  <c r="D63" i="12"/>
  <c r="D124" i="7"/>
  <c r="D48"/>
  <c r="D67"/>
  <c r="D86"/>
  <c r="D162"/>
  <c r="D105"/>
  <c r="D144" i="9"/>
  <c r="D182"/>
  <c r="D147" i="10"/>
  <c r="D353" i="9"/>
  <c r="D429"/>
  <c r="D467"/>
  <c r="D216" i="10"/>
  <c r="D308"/>
  <c r="D42" i="42"/>
  <c r="D220" i="9"/>
  <c r="D52"/>
  <c r="D98"/>
  <c r="D277"/>
  <c r="D315"/>
  <c r="D193" i="10"/>
  <c r="D329" i="7"/>
  <c r="D201" i="9"/>
  <c r="D78" i="10"/>
  <c r="D262"/>
  <c r="D354"/>
  <c r="P183" i="43"/>
  <c r="D121" i="9"/>
  <c r="D334"/>
  <c r="D29" i="7"/>
  <c r="D253"/>
  <c r="D29" i="9"/>
  <c r="D163"/>
  <c r="D239"/>
  <c r="D258"/>
  <c r="D391"/>
  <c r="D410"/>
  <c r="D75"/>
  <c r="D296"/>
  <c r="D372"/>
  <c r="D448"/>
  <c r="D98" i="40"/>
  <c r="Q82" i="43"/>
  <c r="Q247"/>
  <c r="D291" i="7"/>
  <c r="D310"/>
  <c r="D348"/>
  <c r="D54" i="40"/>
  <c r="D78" i="42"/>
  <c r="D26"/>
  <c r="D58"/>
  <c r="D122"/>
  <c r="D101" i="10"/>
  <c r="D124"/>
  <c r="D170"/>
  <c r="D239"/>
  <c r="D285"/>
  <c r="D331"/>
  <c r="Q200" i="43"/>
  <c r="Q201"/>
  <c r="Q202"/>
  <c r="Q204"/>
  <c r="Q205"/>
  <c r="Q207"/>
  <c r="Q209"/>
  <c r="Q211"/>
  <c r="Q213"/>
  <c r="Q215"/>
  <c r="Q217"/>
  <c r="Q219"/>
  <c r="Q221"/>
  <c r="Q223"/>
  <c r="Q226"/>
  <c r="Q227"/>
  <c r="Q238"/>
  <c r="Q239"/>
  <c r="Q240"/>
  <c r="Q242"/>
  <c r="Q243"/>
  <c r="Q244"/>
  <c r="Q245"/>
  <c r="Q246"/>
  <c r="Q248"/>
  <c r="Q249"/>
  <c r="Q250"/>
  <c r="Q251"/>
  <c r="Q252"/>
  <c r="Q253"/>
  <c r="Q254"/>
  <c r="Q255"/>
  <c r="Q256"/>
  <c r="Q257"/>
  <c r="Q258"/>
  <c r="Q259"/>
  <c r="Q260"/>
  <c r="Q261"/>
  <c r="Q262"/>
  <c r="Q263"/>
  <c r="Q264"/>
  <c r="Q265"/>
  <c r="Q266"/>
  <c r="Q267"/>
  <c r="Q268"/>
  <c r="Q269"/>
  <c r="Q270"/>
  <c r="Q271"/>
  <c r="Q193"/>
  <c r="Q194"/>
  <c r="Q195"/>
  <c r="Q196"/>
  <c r="Q197"/>
  <c r="Q198"/>
  <c r="Q199"/>
  <c r="Q203"/>
  <c r="Q206"/>
  <c r="Q208"/>
  <c r="Q210"/>
  <c r="Q212"/>
  <c r="Q214"/>
  <c r="Q216"/>
  <c r="Q218"/>
  <c r="Q220"/>
  <c r="Q222"/>
  <c r="Q224"/>
  <c r="Q225"/>
  <c r="Q237"/>
  <c r="Q241"/>
  <c r="Q105"/>
  <c r="Q106"/>
  <c r="Q107"/>
  <c r="Q108"/>
  <c r="Q109"/>
  <c r="Q110"/>
  <c r="Q111"/>
  <c r="Q112"/>
  <c r="Q113"/>
  <c r="Q114"/>
  <c r="Q115"/>
  <c r="Q116"/>
  <c r="Q117"/>
  <c r="Q118"/>
  <c r="Q119"/>
  <c r="Q120"/>
  <c r="Q121"/>
  <c r="Q122"/>
  <c r="Q123"/>
  <c r="Q124"/>
  <c r="Q125"/>
  <c r="Q126"/>
  <c r="Q127"/>
  <c r="Q128"/>
  <c r="Q129"/>
  <c r="Q130"/>
  <c r="Q131"/>
  <c r="Q132"/>
  <c r="Q133"/>
  <c r="Q134"/>
  <c r="Q135"/>
  <c r="Q136"/>
  <c r="Q137"/>
  <c r="Q138"/>
  <c r="Q139"/>
  <c r="Q149"/>
  <c r="Q150"/>
  <c r="Q151"/>
  <c r="Q152"/>
  <c r="Q153"/>
  <c r="Q154"/>
  <c r="Q155"/>
  <c r="Q156"/>
  <c r="Q157"/>
  <c r="Q158"/>
  <c r="Q159"/>
  <c r="Q160"/>
  <c r="Q161"/>
  <c r="Q162"/>
  <c r="Q163"/>
  <c r="Q164"/>
  <c r="Q165"/>
  <c r="Q166"/>
  <c r="Q167"/>
  <c r="Q168"/>
  <c r="Q169"/>
  <c r="Q170"/>
  <c r="Q171"/>
  <c r="Q172"/>
  <c r="Q173"/>
  <c r="Q174"/>
  <c r="Q175"/>
  <c r="Q176"/>
  <c r="Q177"/>
  <c r="Q178"/>
  <c r="Q179"/>
  <c r="Q180"/>
  <c r="Q181"/>
  <c r="Q182"/>
  <c r="Q61"/>
  <c r="Q64"/>
  <c r="Q67"/>
  <c r="Q70"/>
  <c r="Q73"/>
  <c r="Q76"/>
  <c r="Q78"/>
  <c r="Q79"/>
  <c r="Q81"/>
  <c r="Q83"/>
  <c r="Q84"/>
  <c r="Q85"/>
  <c r="Q86"/>
  <c r="Q87"/>
  <c r="Q88"/>
  <c r="Q89"/>
  <c r="Q90"/>
  <c r="Q91"/>
  <c r="Q92"/>
  <c r="Q93"/>
  <c r="Q94"/>
  <c r="Q95"/>
  <c r="Q62"/>
  <c r="Q63"/>
  <c r="Q65"/>
  <c r="Q66"/>
  <c r="Q68"/>
  <c r="Q69"/>
  <c r="Q71"/>
  <c r="Q72"/>
  <c r="Q74"/>
  <c r="Q75"/>
  <c r="Q77"/>
  <c r="Q80"/>
  <c r="D367" i="7"/>
  <c r="D272"/>
  <c r="D143"/>
  <c r="D370" i="8"/>
  <c r="D430"/>
  <c r="D250"/>
  <c r="I560" i="38"/>
  <c r="G560"/>
  <c r="I578"/>
  <c r="G578"/>
  <c r="AJ583"/>
  <c r="AI583"/>
  <c r="AH583"/>
  <c r="AF583"/>
  <c r="AE583"/>
  <c r="AD583"/>
  <c r="AB583"/>
  <c r="AA583"/>
  <c r="X583"/>
  <c r="V583"/>
  <c r="AJ582"/>
  <c r="AI582"/>
  <c r="AH582"/>
  <c r="AF582"/>
  <c r="AE582"/>
  <c r="AD582"/>
  <c r="AB582"/>
  <c r="AA582"/>
  <c r="Z582"/>
  <c r="X582"/>
  <c r="W582"/>
  <c r="V582"/>
  <c r="E582"/>
  <c r="D582"/>
  <c r="AJ581"/>
  <c r="AI581"/>
  <c r="AH581"/>
  <c r="AF581"/>
  <c r="AE581"/>
  <c r="AD581"/>
  <c r="AB581"/>
  <c r="AA581"/>
  <c r="Z581"/>
  <c r="X581"/>
  <c r="W581"/>
  <c r="V581"/>
  <c r="E581"/>
  <c r="D581"/>
  <c r="AJ580"/>
  <c r="AI580"/>
  <c r="AH580"/>
  <c r="AF580"/>
  <c r="AE580"/>
  <c r="AD580"/>
  <c r="AB580"/>
  <c r="AA580"/>
  <c r="Z580"/>
  <c r="X580"/>
  <c r="W580"/>
  <c r="V580"/>
  <c r="E580"/>
  <c r="D580"/>
  <c r="AJ579"/>
  <c r="AI579"/>
  <c r="AH579"/>
  <c r="AF579"/>
  <c r="AE579"/>
  <c r="AD579"/>
  <c r="AB579"/>
  <c r="AA579"/>
  <c r="Z579"/>
  <c r="X579"/>
  <c r="W579"/>
  <c r="AJ577"/>
  <c r="AI577"/>
  <c r="AH577"/>
  <c r="AF577"/>
  <c r="AE577"/>
  <c r="AD577"/>
  <c r="AB577"/>
  <c r="AA577"/>
  <c r="Z577"/>
  <c r="X577"/>
  <c r="W577"/>
  <c r="V577"/>
  <c r="E577"/>
  <c r="D577"/>
  <c r="AJ576"/>
  <c r="AI576"/>
  <c r="AH576"/>
  <c r="AF576"/>
  <c r="AE576"/>
  <c r="AD576"/>
  <c r="AB576"/>
  <c r="AA576"/>
  <c r="Z576"/>
  <c r="X576"/>
  <c r="W576"/>
  <c r="V576"/>
  <c r="E576"/>
  <c r="D576"/>
  <c r="AJ575"/>
  <c r="AI575"/>
  <c r="AH575"/>
  <c r="AF575"/>
  <c r="AE575"/>
  <c r="AD575"/>
  <c r="AB575"/>
  <c r="AA575"/>
  <c r="Z575"/>
  <c r="X575"/>
  <c r="W575"/>
  <c r="V575"/>
  <c r="E575"/>
  <c r="D575"/>
  <c r="AJ574"/>
  <c r="AI574"/>
  <c r="AH574"/>
  <c r="AF574"/>
  <c r="AE574"/>
  <c r="AD574"/>
  <c r="AB574"/>
  <c r="AA574"/>
  <c r="Z574"/>
  <c r="X574"/>
  <c r="W574"/>
  <c r="V574"/>
  <c r="E574"/>
  <c r="D574"/>
  <c r="AJ573"/>
  <c r="AI573"/>
  <c r="AH573"/>
  <c r="AF573"/>
  <c r="AE573"/>
  <c r="AD573"/>
  <c r="AB573"/>
  <c r="AA573"/>
  <c r="Z573"/>
  <c r="X573"/>
  <c r="W573"/>
  <c r="V573"/>
  <c r="E573"/>
  <c r="D573"/>
  <c r="AJ572"/>
  <c r="AI572"/>
  <c r="AH572"/>
  <c r="AF572"/>
  <c r="AE572"/>
  <c r="AD572"/>
  <c r="AB572"/>
  <c r="AA572"/>
  <c r="Z572"/>
  <c r="X572"/>
  <c r="W572"/>
  <c r="V572"/>
  <c r="E572"/>
  <c r="D572"/>
  <c r="AJ571"/>
  <c r="AI571"/>
  <c r="AH571"/>
  <c r="AF571"/>
  <c r="AE571"/>
  <c r="AD571"/>
  <c r="AB571"/>
  <c r="AA571"/>
  <c r="Z571"/>
  <c r="X571"/>
  <c r="W571"/>
  <c r="V571"/>
  <c r="E571"/>
  <c r="D571"/>
  <c r="AJ570"/>
  <c r="AI570"/>
  <c r="AH570"/>
  <c r="AF570"/>
  <c r="AE570"/>
  <c r="AD570"/>
  <c r="AB570"/>
  <c r="AA570"/>
  <c r="Z570"/>
  <c r="X570"/>
  <c r="W570"/>
  <c r="V570"/>
  <c r="E570"/>
  <c r="D570"/>
  <c r="AJ569"/>
  <c r="AI569"/>
  <c r="AH569"/>
  <c r="AF569"/>
  <c r="AE569"/>
  <c r="AD569"/>
  <c r="AB569"/>
  <c r="AA569"/>
  <c r="Z569"/>
  <c r="X569"/>
  <c r="W569"/>
  <c r="V569"/>
  <c r="E569"/>
  <c r="D569"/>
  <c r="AJ568"/>
  <c r="AI568"/>
  <c r="AH568"/>
  <c r="AF568"/>
  <c r="AE568"/>
  <c r="AD568"/>
  <c r="AB568"/>
  <c r="AA568"/>
  <c r="Z568"/>
  <c r="X568"/>
  <c r="W568"/>
  <c r="V568"/>
  <c r="E568"/>
  <c r="D568"/>
  <c r="AJ567"/>
  <c r="AI567"/>
  <c r="AH567"/>
  <c r="AF567"/>
  <c r="AE567"/>
  <c r="AD567"/>
  <c r="AB567"/>
  <c r="AA567"/>
  <c r="Z567"/>
  <c r="X567"/>
  <c r="W567"/>
  <c r="V567"/>
  <c r="E567"/>
  <c r="D567"/>
  <c r="AJ566"/>
  <c r="AI566"/>
  <c r="AH566"/>
  <c r="AF566"/>
  <c r="AE566"/>
  <c r="AD566"/>
  <c r="AB566"/>
  <c r="AA566"/>
  <c r="Z566"/>
  <c r="X566"/>
  <c r="W566"/>
  <c r="V566"/>
  <c r="E566"/>
  <c r="D566"/>
  <c r="AJ565"/>
  <c r="AI565"/>
  <c r="AH565"/>
  <c r="AF565"/>
  <c r="AE565"/>
  <c r="AD565"/>
  <c r="AB565"/>
  <c r="AA565"/>
  <c r="Z565"/>
  <c r="X565"/>
  <c r="W565"/>
  <c r="V565"/>
  <c r="E565"/>
  <c r="D565"/>
  <c r="AJ564"/>
  <c r="AI564"/>
  <c r="AH564"/>
  <c r="AF564"/>
  <c r="AE564"/>
  <c r="AD564"/>
  <c r="AB564"/>
  <c r="AA564"/>
  <c r="Z564"/>
  <c r="X564"/>
  <c r="W564"/>
  <c r="V564"/>
  <c r="E564"/>
  <c r="D564"/>
  <c r="AJ563"/>
  <c r="AI563"/>
  <c r="AH563"/>
  <c r="AF563"/>
  <c r="AE563"/>
  <c r="AD563"/>
  <c r="AB563"/>
  <c r="AA563"/>
  <c r="Z563"/>
  <c r="X563"/>
  <c r="W563"/>
  <c r="V563"/>
  <c r="E563"/>
  <c r="D563"/>
  <c r="AJ562"/>
  <c r="AI562"/>
  <c r="AH562"/>
  <c r="AF562"/>
  <c r="AE562"/>
  <c r="AD562"/>
  <c r="AB562"/>
  <c r="AA562"/>
  <c r="Z562"/>
  <c r="X562"/>
  <c r="W562"/>
  <c r="V562"/>
  <c r="E562"/>
  <c r="D562"/>
  <c r="AJ561"/>
  <c r="AI561"/>
  <c r="AH561"/>
  <c r="AF561"/>
  <c r="AE561"/>
  <c r="AD561"/>
  <c r="AB561"/>
  <c r="AA561"/>
  <c r="Z561"/>
  <c r="X561"/>
  <c r="W561"/>
  <c r="V561"/>
  <c r="E561"/>
  <c r="D561"/>
  <c r="AJ553"/>
  <c r="AI553"/>
  <c r="AH553"/>
  <c r="AF553"/>
  <c r="AE553"/>
  <c r="AD553"/>
  <c r="AB553"/>
  <c r="AA553"/>
  <c r="Z553"/>
  <c r="X553"/>
  <c r="W553"/>
  <c r="V553"/>
  <c r="E553"/>
  <c r="D553"/>
  <c r="AJ552"/>
  <c r="AI552"/>
  <c r="AH552"/>
  <c r="AF552"/>
  <c r="AE552"/>
  <c r="AD552"/>
  <c r="AB552"/>
  <c r="AA552"/>
  <c r="Z552"/>
  <c r="X552"/>
  <c r="W552"/>
  <c r="V552"/>
  <c r="E552"/>
  <c r="D552"/>
  <c r="AJ551"/>
  <c r="AI551"/>
  <c r="AH551"/>
  <c r="AF551"/>
  <c r="AE551"/>
  <c r="AD551"/>
  <c r="AB551"/>
  <c r="AA551"/>
  <c r="Z551"/>
  <c r="X551"/>
  <c r="W551"/>
  <c r="V551"/>
  <c r="E551"/>
  <c r="D551"/>
  <c r="D554"/>
  <c r="E554"/>
  <c r="V554"/>
  <c r="W554"/>
  <c r="X554"/>
  <c r="Z554"/>
  <c r="AA554"/>
  <c r="AB554"/>
  <c r="AD554"/>
  <c r="AE554"/>
  <c r="AF554"/>
  <c r="AH554"/>
  <c r="AI554"/>
  <c r="AJ554"/>
  <c r="D555"/>
  <c r="E555"/>
  <c r="V555"/>
  <c r="W555"/>
  <c r="X555"/>
  <c r="Z555"/>
  <c r="AA555"/>
  <c r="AB555"/>
  <c r="AD555"/>
  <c r="AE555"/>
  <c r="AF555"/>
  <c r="AH555"/>
  <c r="AI555"/>
  <c r="AJ555"/>
  <c r="D556"/>
  <c r="E556"/>
  <c r="V556"/>
  <c r="W556"/>
  <c r="X556"/>
  <c r="Z556"/>
  <c r="AA556"/>
  <c r="AB556"/>
  <c r="AD556"/>
  <c r="AE556"/>
  <c r="AF556"/>
  <c r="AH556"/>
  <c r="AI556"/>
  <c r="AJ556"/>
  <c r="AJ549"/>
  <c r="AI549"/>
  <c r="AH549"/>
  <c r="AF549"/>
  <c r="AE549"/>
  <c r="AD549"/>
  <c r="AB549"/>
  <c r="AA549"/>
  <c r="Z549"/>
  <c r="X549"/>
  <c r="W549"/>
  <c r="V549"/>
  <c r="E549"/>
  <c r="D549"/>
  <c r="AJ548"/>
  <c r="AI548"/>
  <c r="AH548"/>
  <c r="AF548"/>
  <c r="AE548"/>
  <c r="AD548"/>
  <c r="AB548"/>
  <c r="AA548"/>
  <c r="Z548"/>
  <c r="X548"/>
  <c r="W548"/>
  <c r="V548"/>
  <c r="E548"/>
  <c r="D548"/>
  <c r="AJ547"/>
  <c r="AI547"/>
  <c r="AH547"/>
  <c r="AF547"/>
  <c r="AE547"/>
  <c r="AD547"/>
  <c r="AB547"/>
  <c r="AA547"/>
  <c r="Z547"/>
  <c r="X547"/>
  <c r="W547"/>
  <c r="V547"/>
  <c r="E547"/>
  <c r="D547"/>
  <c r="AJ546"/>
  <c r="AI546"/>
  <c r="AH546"/>
  <c r="AF546"/>
  <c r="AE546"/>
  <c r="AD546"/>
  <c r="AB546"/>
  <c r="AA546"/>
  <c r="Z546"/>
  <c r="X546"/>
  <c r="W546"/>
  <c r="V546"/>
  <c r="E546"/>
  <c r="D546"/>
  <c r="AJ545"/>
  <c r="AI545"/>
  <c r="AH545"/>
  <c r="AF545"/>
  <c r="AE545"/>
  <c r="AD545"/>
  <c r="AB545"/>
  <c r="AA545"/>
  <c r="Z545"/>
  <c r="X545"/>
  <c r="W545"/>
  <c r="V545"/>
  <c r="E545"/>
  <c r="D545"/>
  <c r="D550"/>
  <c r="E550"/>
  <c r="V550"/>
  <c r="W550"/>
  <c r="X550"/>
  <c r="Z550"/>
  <c r="AA550"/>
  <c r="AB550"/>
  <c r="AD550"/>
  <c r="AE550"/>
  <c r="AF550"/>
  <c r="AH550"/>
  <c r="AI550"/>
  <c r="AJ550"/>
  <c r="AJ534"/>
  <c r="AI534"/>
  <c r="AH534"/>
  <c r="AF534"/>
  <c r="AE534"/>
  <c r="AD534"/>
  <c r="AB534"/>
  <c r="AA534"/>
  <c r="Z534"/>
  <c r="X534"/>
  <c r="W534"/>
  <c r="V534"/>
  <c r="E534"/>
  <c r="D534"/>
  <c r="AJ533"/>
  <c r="AI533"/>
  <c r="AH533"/>
  <c r="AF533"/>
  <c r="AE533"/>
  <c r="AD533"/>
  <c r="AB533"/>
  <c r="AA533"/>
  <c r="Z533"/>
  <c r="X533"/>
  <c r="W533"/>
  <c r="V533"/>
  <c r="E533"/>
  <c r="D533"/>
  <c r="AJ532"/>
  <c r="AI532"/>
  <c r="AH532"/>
  <c r="AF532"/>
  <c r="AE532"/>
  <c r="AD532"/>
  <c r="AB532"/>
  <c r="AA532"/>
  <c r="Z532"/>
  <c r="X532"/>
  <c r="W532"/>
  <c r="V532"/>
  <c r="E532"/>
  <c r="D532"/>
  <c r="AJ531"/>
  <c r="AI531"/>
  <c r="AH531"/>
  <c r="AF531"/>
  <c r="AE531"/>
  <c r="AD531"/>
  <c r="AB531"/>
  <c r="AA531"/>
  <c r="Z531"/>
  <c r="X531"/>
  <c r="W531"/>
  <c r="V531"/>
  <c r="E531"/>
  <c r="D531"/>
  <c r="AJ530"/>
  <c r="AI530"/>
  <c r="AH530"/>
  <c r="AF530"/>
  <c r="AE530"/>
  <c r="AD530"/>
  <c r="AB530"/>
  <c r="AA530"/>
  <c r="Z530"/>
  <c r="X530"/>
  <c r="W530"/>
  <c r="V530"/>
  <c r="E530"/>
  <c r="D530"/>
  <c r="AJ529"/>
  <c r="AI529"/>
  <c r="AH529"/>
  <c r="AF529"/>
  <c r="AE529"/>
  <c r="AD529"/>
  <c r="AB529"/>
  <c r="AA529"/>
  <c r="Z529"/>
  <c r="X529"/>
  <c r="W529"/>
  <c r="V529"/>
  <c r="E529"/>
  <c r="D529"/>
  <c r="AJ528"/>
  <c r="AI528"/>
  <c r="AH528"/>
  <c r="AF528"/>
  <c r="AE528"/>
  <c r="AD528"/>
  <c r="AB528"/>
  <c r="AA528"/>
  <c r="Z528"/>
  <c r="X528"/>
  <c r="W528"/>
  <c r="V528"/>
  <c r="E528"/>
  <c r="D528"/>
  <c r="AJ527"/>
  <c r="AI527"/>
  <c r="AH527"/>
  <c r="AF527"/>
  <c r="AE527"/>
  <c r="AD527"/>
  <c r="AB527"/>
  <c r="AA527"/>
  <c r="Z527"/>
  <c r="X527"/>
  <c r="W527"/>
  <c r="V527"/>
  <c r="E527"/>
  <c r="D527"/>
  <c r="I525"/>
  <c r="G525"/>
  <c r="AJ536"/>
  <c r="AI536"/>
  <c r="AH536"/>
  <c r="AF536"/>
  <c r="AE536"/>
  <c r="AD536"/>
  <c r="AB536"/>
  <c r="AA536"/>
  <c r="Z536"/>
  <c r="X536"/>
  <c r="W536"/>
  <c r="V536"/>
  <c r="E536"/>
  <c r="D536"/>
  <c r="AJ538"/>
  <c r="AI538"/>
  <c r="AH538"/>
  <c r="AF538"/>
  <c r="AE538"/>
  <c r="AD538"/>
  <c r="AB538"/>
  <c r="AA538"/>
  <c r="Z538"/>
  <c r="X538"/>
  <c r="W538"/>
  <c r="V538"/>
  <c r="E538"/>
  <c r="D538"/>
  <c r="AJ537"/>
  <c r="AI537"/>
  <c r="AH537"/>
  <c r="AF537"/>
  <c r="AE537"/>
  <c r="AD537"/>
  <c r="AB537"/>
  <c r="AA537"/>
  <c r="Z537"/>
  <c r="X537"/>
  <c r="W537"/>
  <c r="V537"/>
  <c r="E537"/>
  <c r="D537"/>
  <c r="AJ535"/>
  <c r="AI535"/>
  <c r="AH535"/>
  <c r="AF535"/>
  <c r="AE535"/>
  <c r="AD535"/>
  <c r="AB535"/>
  <c r="AA535"/>
  <c r="Z535"/>
  <c r="X535"/>
  <c r="W535"/>
  <c r="V535"/>
  <c r="E535"/>
  <c r="D535"/>
  <c r="AJ526"/>
  <c r="AI526"/>
  <c r="AH526"/>
  <c r="AF526"/>
  <c r="AE526"/>
  <c r="AD526"/>
  <c r="AB526"/>
  <c r="AA526"/>
  <c r="Z526"/>
  <c r="X526"/>
  <c r="W526"/>
  <c r="V526"/>
  <c r="E526"/>
  <c r="D526"/>
  <c r="AJ540"/>
  <c r="AI540"/>
  <c r="AH540"/>
  <c r="AF540"/>
  <c r="AE540"/>
  <c r="AD540"/>
  <c r="AB540"/>
  <c r="AA540"/>
  <c r="Z540"/>
  <c r="X540"/>
  <c r="W540"/>
  <c r="V540"/>
  <c r="E540"/>
  <c r="D540"/>
  <c r="AJ539"/>
  <c r="AI539"/>
  <c r="AH539"/>
  <c r="AF539"/>
  <c r="AE539"/>
  <c r="AD539"/>
  <c r="AB539"/>
  <c r="AA539"/>
  <c r="Z539"/>
  <c r="X539"/>
  <c r="W539"/>
  <c r="V539"/>
  <c r="E539"/>
  <c r="D539"/>
  <c r="AJ541"/>
  <c r="AI541"/>
  <c r="AH541"/>
  <c r="AF541"/>
  <c r="AE541"/>
  <c r="AD541"/>
  <c r="AB541"/>
  <c r="AA541"/>
  <c r="Z541"/>
  <c r="X541"/>
  <c r="W541"/>
  <c r="V541"/>
  <c r="E541"/>
  <c r="D541"/>
  <c r="D521"/>
  <c r="E521"/>
  <c r="V521"/>
  <c r="W521"/>
  <c r="X521"/>
  <c r="Z521"/>
  <c r="AA521"/>
  <c r="AB521"/>
  <c r="AD521"/>
  <c r="AE521"/>
  <c r="AF521"/>
  <c r="AH521"/>
  <c r="AI521"/>
  <c r="AJ521"/>
  <c r="D522"/>
  <c r="E522"/>
  <c r="V522"/>
  <c r="W522"/>
  <c r="X522"/>
  <c r="Z522"/>
  <c r="AA522"/>
  <c r="AB522"/>
  <c r="AD522"/>
  <c r="AE522"/>
  <c r="AF522"/>
  <c r="AH522"/>
  <c r="AI522"/>
  <c r="AJ522"/>
  <c r="D523"/>
  <c r="E523"/>
  <c r="V523"/>
  <c r="W523"/>
  <c r="X523"/>
  <c r="Z523"/>
  <c r="AA523"/>
  <c r="AB523"/>
  <c r="AD523"/>
  <c r="AE523"/>
  <c r="AF523"/>
  <c r="AH523"/>
  <c r="AI523"/>
  <c r="AJ523"/>
  <c r="D524"/>
  <c r="E524"/>
  <c r="V524"/>
  <c r="W524"/>
  <c r="X524"/>
  <c r="Z524"/>
  <c r="AA524"/>
  <c r="AB524"/>
  <c r="AD524"/>
  <c r="AE524"/>
  <c r="AF524"/>
  <c r="AH524"/>
  <c r="AI524"/>
  <c r="AJ524"/>
  <c r="AJ520"/>
  <c r="AI520"/>
  <c r="AH520"/>
  <c r="AF520"/>
  <c r="AE520"/>
  <c r="AD520"/>
  <c r="AB520"/>
  <c r="AA520"/>
  <c r="Z520"/>
  <c r="X520"/>
  <c r="W520"/>
  <c r="V520"/>
  <c r="E520"/>
  <c r="D520"/>
  <c r="AJ519"/>
  <c r="AI519"/>
  <c r="AH519"/>
  <c r="AF519"/>
  <c r="AE519"/>
  <c r="AD519"/>
  <c r="AB519"/>
  <c r="AA519"/>
  <c r="Z519"/>
  <c r="X519"/>
  <c r="W519"/>
  <c r="V519"/>
  <c r="E519"/>
  <c r="D519"/>
  <c r="AJ518"/>
  <c r="AI518"/>
  <c r="AH518"/>
  <c r="AF518"/>
  <c r="AE518"/>
  <c r="AD518"/>
  <c r="AB518"/>
  <c r="AA518"/>
  <c r="Z518"/>
  <c r="X518"/>
  <c r="W518"/>
  <c r="V518"/>
  <c r="E518"/>
  <c r="D518"/>
  <c r="I436"/>
  <c r="G436"/>
  <c r="AJ438"/>
  <c r="AI438"/>
  <c r="AH438"/>
  <c r="AF438"/>
  <c r="AE438"/>
  <c r="AD438"/>
  <c r="AB438"/>
  <c r="AA438"/>
  <c r="Z438"/>
  <c r="X438"/>
  <c r="W438"/>
  <c r="V438"/>
  <c r="E438"/>
  <c r="D438"/>
  <c r="AJ441"/>
  <c r="AI441"/>
  <c r="AH441"/>
  <c r="AF441"/>
  <c r="AE441"/>
  <c r="AD441"/>
  <c r="AB441"/>
  <c r="AA441"/>
  <c r="Z441"/>
  <c r="X441"/>
  <c r="W441"/>
  <c r="V441"/>
  <c r="E441"/>
  <c r="D441"/>
  <c r="AJ440"/>
  <c r="AI440"/>
  <c r="AH440"/>
  <c r="AF440"/>
  <c r="AE440"/>
  <c r="AD440"/>
  <c r="AB440"/>
  <c r="AA440"/>
  <c r="Z440"/>
  <c r="X440"/>
  <c r="W440"/>
  <c r="V440"/>
  <c r="E440"/>
  <c r="D440"/>
  <c r="AJ439"/>
  <c r="AI439"/>
  <c r="AH439"/>
  <c r="AF439"/>
  <c r="AE439"/>
  <c r="AD439"/>
  <c r="AB439"/>
  <c r="AA439"/>
  <c r="Z439"/>
  <c r="X439"/>
  <c r="W439"/>
  <c r="V439"/>
  <c r="E439"/>
  <c r="D439"/>
  <c r="AJ437"/>
  <c r="AI437"/>
  <c r="AH437"/>
  <c r="AF437"/>
  <c r="AE437"/>
  <c r="AD437"/>
  <c r="AB437"/>
  <c r="AA437"/>
  <c r="Z437"/>
  <c r="X437"/>
  <c r="W437"/>
  <c r="V437"/>
  <c r="E437"/>
  <c r="D437"/>
  <c r="AJ443"/>
  <c r="AI443"/>
  <c r="AH443"/>
  <c r="AF443"/>
  <c r="AE443"/>
  <c r="AD443"/>
  <c r="AB443"/>
  <c r="AA443"/>
  <c r="Z443"/>
  <c r="X443"/>
  <c r="W443"/>
  <c r="V443"/>
  <c r="E443"/>
  <c r="D443"/>
  <c r="AJ442"/>
  <c r="AI442"/>
  <c r="AH442"/>
  <c r="AF442"/>
  <c r="AE442"/>
  <c r="AD442"/>
  <c r="AB442"/>
  <c r="AA442"/>
  <c r="Z442"/>
  <c r="X442"/>
  <c r="W442"/>
  <c r="V442"/>
  <c r="E442"/>
  <c r="D442"/>
  <c r="AJ444"/>
  <c r="AI444"/>
  <c r="AH444"/>
  <c r="AF444"/>
  <c r="AE444"/>
  <c r="AD444"/>
  <c r="AB444"/>
  <c r="AA444"/>
  <c r="Z444"/>
  <c r="X444"/>
  <c r="W444"/>
  <c r="V444"/>
  <c r="E444"/>
  <c r="D444"/>
  <c r="I432"/>
  <c r="G432"/>
  <c r="AJ433"/>
  <c r="AI433"/>
  <c r="AH433"/>
  <c r="AF433"/>
  <c r="AE433"/>
  <c r="AD433"/>
  <c r="AB433"/>
  <c r="AA433"/>
  <c r="Z433"/>
  <c r="X433"/>
  <c r="W433"/>
  <c r="V433"/>
  <c r="E433"/>
  <c r="D433"/>
  <c r="AJ434"/>
  <c r="AI434"/>
  <c r="AH434"/>
  <c r="AF434"/>
  <c r="AE434"/>
  <c r="AD434"/>
  <c r="AB434"/>
  <c r="AA434"/>
  <c r="Z434"/>
  <c r="X434"/>
  <c r="W434"/>
  <c r="V434"/>
  <c r="E434"/>
  <c r="D434"/>
  <c r="I499"/>
  <c r="G499"/>
  <c r="AJ507"/>
  <c r="AI507"/>
  <c r="AH507"/>
  <c r="AF507"/>
  <c r="AE507"/>
  <c r="AD507"/>
  <c r="AB507"/>
  <c r="AA507"/>
  <c r="Z507"/>
  <c r="X507"/>
  <c r="W507"/>
  <c r="V507"/>
  <c r="E507"/>
  <c r="D507"/>
  <c r="AJ506"/>
  <c r="AI506"/>
  <c r="AH506"/>
  <c r="AF506"/>
  <c r="AE506"/>
  <c r="AD506"/>
  <c r="AB506"/>
  <c r="AA506"/>
  <c r="Z506"/>
  <c r="X506"/>
  <c r="W506"/>
  <c r="V506"/>
  <c r="E506"/>
  <c r="D506"/>
  <c r="AJ505"/>
  <c r="AI505"/>
  <c r="AH505"/>
  <c r="AF505"/>
  <c r="AE505"/>
  <c r="AD505"/>
  <c r="AB505"/>
  <c r="AA505"/>
  <c r="Z505"/>
  <c r="X505"/>
  <c r="W505"/>
  <c r="V505"/>
  <c r="E505"/>
  <c r="D505"/>
  <c r="AJ504"/>
  <c r="AI504"/>
  <c r="AH504"/>
  <c r="AF504"/>
  <c r="AE504"/>
  <c r="AD504"/>
  <c r="AB504"/>
  <c r="AA504"/>
  <c r="Z504"/>
  <c r="X504"/>
  <c r="W504"/>
  <c r="V504"/>
  <c r="E504"/>
  <c r="D504"/>
  <c r="AJ503"/>
  <c r="AI503"/>
  <c r="AH503"/>
  <c r="AF503"/>
  <c r="AE503"/>
  <c r="AD503"/>
  <c r="AB503"/>
  <c r="AA503"/>
  <c r="Z503"/>
  <c r="X503"/>
  <c r="W503"/>
  <c r="V503"/>
  <c r="E503"/>
  <c r="D503"/>
  <c r="AJ502"/>
  <c r="AI502"/>
  <c r="AH502"/>
  <c r="AF502"/>
  <c r="AE502"/>
  <c r="AD502"/>
  <c r="AB502"/>
  <c r="AA502"/>
  <c r="Z502"/>
  <c r="X502"/>
  <c r="W502"/>
  <c r="V502"/>
  <c r="E502"/>
  <c r="D502"/>
  <c r="AJ501"/>
  <c r="AI501"/>
  <c r="AH501"/>
  <c r="AF501"/>
  <c r="AE501"/>
  <c r="AD501"/>
  <c r="AB501"/>
  <c r="AA501"/>
  <c r="Z501"/>
  <c r="X501"/>
  <c r="W501"/>
  <c r="V501"/>
  <c r="E501"/>
  <c r="D501"/>
  <c r="AJ500"/>
  <c r="AI500"/>
  <c r="AH500"/>
  <c r="AF500"/>
  <c r="AE500"/>
  <c r="AD500"/>
  <c r="AB500"/>
  <c r="AA500"/>
  <c r="Z500"/>
  <c r="X500"/>
  <c r="W500"/>
  <c r="V500"/>
  <c r="E500"/>
  <c r="D500"/>
  <c r="AJ511"/>
  <c r="AI511"/>
  <c r="AH511"/>
  <c r="AF511"/>
  <c r="AE511"/>
  <c r="AD511"/>
  <c r="AB511"/>
  <c r="AA511"/>
  <c r="Z511"/>
  <c r="X511"/>
  <c r="W511"/>
  <c r="V511"/>
  <c r="E511"/>
  <c r="D511"/>
  <c r="AJ510"/>
  <c r="AI510"/>
  <c r="AH510"/>
  <c r="AF510"/>
  <c r="AE510"/>
  <c r="AD510"/>
  <c r="AB510"/>
  <c r="AA510"/>
  <c r="Z510"/>
  <c r="X510"/>
  <c r="W510"/>
  <c r="V510"/>
  <c r="E510"/>
  <c r="D510"/>
  <c r="AJ509"/>
  <c r="AI509"/>
  <c r="AH509"/>
  <c r="AF509"/>
  <c r="AE509"/>
  <c r="AD509"/>
  <c r="AB509"/>
  <c r="AA509"/>
  <c r="Z509"/>
  <c r="X509"/>
  <c r="W509"/>
  <c r="V509"/>
  <c r="E509"/>
  <c r="D509"/>
  <c r="AJ508"/>
  <c r="AI508"/>
  <c r="AH508"/>
  <c r="AF508"/>
  <c r="AE508"/>
  <c r="AD508"/>
  <c r="AB508"/>
  <c r="AA508"/>
  <c r="Z508"/>
  <c r="X508"/>
  <c r="W508"/>
  <c r="V508"/>
  <c r="E508"/>
  <c r="D508"/>
  <c r="AJ513"/>
  <c r="AI513"/>
  <c r="AH513"/>
  <c r="AF513"/>
  <c r="AE513"/>
  <c r="AD513"/>
  <c r="AB513"/>
  <c r="AA513"/>
  <c r="Z513"/>
  <c r="X513"/>
  <c r="W513"/>
  <c r="V513"/>
  <c r="E513"/>
  <c r="D513"/>
  <c r="AJ512"/>
  <c r="AI512"/>
  <c r="AH512"/>
  <c r="AF512"/>
  <c r="AE512"/>
  <c r="AD512"/>
  <c r="AB512"/>
  <c r="AA512"/>
  <c r="Z512"/>
  <c r="X512"/>
  <c r="W512"/>
  <c r="V512"/>
  <c r="E512"/>
  <c r="D512"/>
  <c r="AJ514"/>
  <c r="AI514"/>
  <c r="AH514"/>
  <c r="AF514"/>
  <c r="AE514"/>
  <c r="AD514"/>
  <c r="AB514"/>
  <c r="AA514"/>
  <c r="Z514"/>
  <c r="X514"/>
  <c r="W514"/>
  <c r="V514"/>
  <c r="E514"/>
  <c r="D514"/>
  <c r="I429"/>
  <c r="G429"/>
  <c r="AJ430"/>
  <c r="AI430"/>
  <c r="AH430"/>
  <c r="AF430"/>
  <c r="AE430"/>
  <c r="AD430"/>
  <c r="AB430"/>
  <c r="AA430"/>
  <c r="Z430"/>
  <c r="X430"/>
  <c r="W430"/>
  <c r="V430"/>
  <c r="E430"/>
  <c r="D430"/>
  <c r="I421"/>
  <c r="G421"/>
  <c r="AJ424"/>
  <c r="AI424"/>
  <c r="AH424"/>
  <c r="AF424"/>
  <c r="AE424"/>
  <c r="AD424"/>
  <c r="AB424"/>
  <c r="AA424"/>
  <c r="Z424"/>
  <c r="X424"/>
  <c r="W424"/>
  <c r="V424"/>
  <c r="E424"/>
  <c r="D424"/>
  <c r="AJ423"/>
  <c r="AI423"/>
  <c r="AH423"/>
  <c r="AF423"/>
  <c r="AE423"/>
  <c r="AD423"/>
  <c r="AB423"/>
  <c r="AA423"/>
  <c r="Z423"/>
  <c r="X423"/>
  <c r="W423"/>
  <c r="V423"/>
  <c r="E423"/>
  <c r="D423"/>
  <c r="AJ422"/>
  <c r="AI422"/>
  <c r="AH422"/>
  <c r="AF422"/>
  <c r="AE422"/>
  <c r="AD422"/>
  <c r="AB422"/>
  <c r="AA422"/>
  <c r="Z422"/>
  <c r="X422"/>
  <c r="W422"/>
  <c r="V422"/>
  <c r="E422"/>
  <c r="D422"/>
  <c r="AJ426"/>
  <c r="AI426"/>
  <c r="AH426"/>
  <c r="AF426"/>
  <c r="AE426"/>
  <c r="AD426"/>
  <c r="AB426"/>
  <c r="AA426"/>
  <c r="Z426"/>
  <c r="X426"/>
  <c r="W426"/>
  <c r="V426"/>
  <c r="E426"/>
  <c r="D426"/>
  <c r="AJ425"/>
  <c r="AI425"/>
  <c r="AH425"/>
  <c r="AF425"/>
  <c r="AE425"/>
  <c r="AD425"/>
  <c r="AB425"/>
  <c r="AA425"/>
  <c r="Z425"/>
  <c r="X425"/>
  <c r="W425"/>
  <c r="V425"/>
  <c r="E425"/>
  <c r="D425"/>
  <c r="AJ427"/>
  <c r="AI427"/>
  <c r="AH427"/>
  <c r="AF427"/>
  <c r="AE427"/>
  <c r="AD427"/>
  <c r="AB427"/>
  <c r="AA427"/>
  <c r="Z427"/>
  <c r="X427"/>
  <c r="W427"/>
  <c r="V427"/>
  <c r="E427"/>
  <c r="D427"/>
  <c r="AJ418"/>
  <c r="AI418"/>
  <c r="AH418"/>
  <c r="AF418"/>
  <c r="AE418"/>
  <c r="AD418"/>
  <c r="AB418"/>
  <c r="AA418"/>
  <c r="Z418"/>
  <c r="X418"/>
  <c r="W418"/>
  <c r="V418"/>
  <c r="E418"/>
  <c r="D418"/>
  <c r="AJ415"/>
  <c r="AI415"/>
  <c r="AH415"/>
  <c r="AF415"/>
  <c r="AE415"/>
  <c r="AD415"/>
  <c r="AB415"/>
  <c r="AA415"/>
  <c r="Z415"/>
  <c r="X415"/>
  <c r="W415"/>
  <c r="V415"/>
  <c r="E415"/>
  <c r="D415"/>
  <c r="AJ414"/>
  <c r="AI414"/>
  <c r="AH414"/>
  <c r="AF414"/>
  <c r="AE414"/>
  <c r="AD414"/>
  <c r="AB414"/>
  <c r="AA414"/>
  <c r="Z414"/>
  <c r="X414"/>
  <c r="W414"/>
  <c r="V414"/>
  <c r="E414"/>
  <c r="D414"/>
  <c r="AJ413"/>
  <c r="AI413"/>
  <c r="AH413"/>
  <c r="AF413"/>
  <c r="AE413"/>
  <c r="AD413"/>
  <c r="AB413"/>
  <c r="AA413"/>
  <c r="Z413"/>
  <c r="X413"/>
  <c r="W413"/>
  <c r="V413"/>
  <c r="E413"/>
  <c r="D413"/>
  <c r="AJ412"/>
  <c r="AI412"/>
  <c r="AH412"/>
  <c r="AF412"/>
  <c r="AE412"/>
  <c r="AD412"/>
  <c r="AB412"/>
  <c r="AA412"/>
  <c r="Z412"/>
  <c r="X412"/>
  <c r="W412"/>
  <c r="V412"/>
  <c r="E412"/>
  <c r="D412"/>
  <c r="AJ473"/>
  <c r="AI473"/>
  <c r="AH473"/>
  <c r="AF473"/>
  <c r="AE473"/>
  <c r="AD473"/>
  <c r="AB473"/>
  <c r="AA473"/>
  <c r="Z473"/>
  <c r="X473"/>
  <c r="W473"/>
  <c r="V473"/>
  <c r="E473"/>
  <c r="D473"/>
  <c r="AJ472"/>
  <c r="AI472"/>
  <c r="AH472"/>
  <c r="AF472"/>
  <c r="AE472"/>
  <c r="AD472"/>
  <c r="AB472"/>
  <c r="AA472"/>
  <c r="Z472"/>
  <c r="X472"/>
  <c r="W472"/>
  <c r="V472"/>
  <c r="E472"/>
  <c r="D472"/>
  <c r="AJ471"/>
  <c r="AI471"/>
  <c r="AH471"/>
  <c r="AF471"/>
  <c r="AE471"/>
  <c r="AD471"/>
  <c r="AB471"/>
  <c r="AA471"/>
  <c r="Z471"/>
  <c r="X471"/>
  <c r="W471"/>
  <c r="V471"/>
  <c r="E471"/>
  <c r="D471"/>
  <c r="AJ470"/>
  <c r="AI470"/>
  <c r="AH470"/>
  <c r="AF470"/>
  <c r="AE470"/>
  <c r="AD470"/>
  <c r="AB470"/>
  <c r="AA470"/>
  <c r="Z470"/>
  <c r="X470"/>
  <c r="W470"/>
  <c r="V470"/>
  <c r="E470"/>
  <c r="D470"/>
  <c r="AJ469"/>
  <c r="AI469"/>
  <c r="AH469"/>
  <c r="AF469"/>
  <c r="AE469"/>
  <c r="AD469"/>
  <c r="AB469"/>
  <c r="AA469"/>
  <c r="Z469"/>
  <c r="X469"/>
  <c r="W469"/>
  <c r="V469"/>
  <c r="E469"/>
  <c r="D469"/>
  <c r="AJ468"/>
  <c r="AI468"/>
  <c r="AH468"/>
  <c r="AF468"/>
  <c r="AE468"/>
  <c r="AD468"/>
  <c r="AB468"/>
  <c r="AA468"/>
  <c r="Z468"/>
  <c r="X468"/>
  <c r="W468"/>
  <c r="V468"/>
  <c r="E468"/>
  <c r="D468"/>
  <c r="AJ467"/>
  <c r="AI467"/>
  <c r="AH467"/>
  <c r="AF467"/>
  <c r="AE467"/>
  <c r="AD467"/>
  <c r="AB467"/>
  <c r="AA467"/>
  <c r="Z467"/>
  <c r="X467"/>
  <c r="W467"/>
  <c r="V467"/>
  <c r="E467"/>
  <c r="D467"/>
  <c r="AJ466"/>
  <c r="AI466"/>
  <c r="AH466"/>
  <c r="AF466"/>
  <c r="AE466"/>
  <c r="AD466"/>
  <c r="AB466"/>
  <c r="AA466"/>
  <c r="Z466"/>
  <c r="X466"/>
  <c r="W466"/>
  <c r="V466"/>
  <c r="E466"/>
  <c r="D466"/>
  <c r="AJ465"/>
  <c r="AI465"/>
  <c r="AH465"/>
  <c r="AF465"/>
  <c r="AE465"/>
  <c r="AD465"/>
  <c r="AB465"/>
  <c r="AA465"/>
  <c r="Z465"/>
  <c r="X465"/>
  <c r="W465"/>
  <c r="V465"/>
  <c r="E465"/>
  <c r="D465"/>
  <c r="AJ464"/>
  <c r="AI464"/>
  <c r="AH464"/>
  <c r="AF464"/>
  <c r="AE464"/>
  <c r="AD464"/>
  <c r="AB464"/>
  <c r="AA464"/>
  <c r="Z464"/>
  <c r="X464"/>
  <c r="W464"/>
  <c r="V464"/>
  <c r="E464"/>
  <c r="D464"/>
  <c r="AJ463"/>
  <c r="AI463"/>
  <c r="AH463"/>
  <c r="AF463"/>
  <c r="AE463"/>
  <c r="AD463"/>
  <c r="AB463"/>
  <c r="AA463"/>
  <c r="Z463"/>
  <c r="X463"/>
  <c r="W463"/>
  <c r="V463"/>
  <c r="E463"/>
  <c r="D463"/>
  <c r="AJ462"/>
  <c r="AI462"/>
  <c r="AH462"/>
  <c r="AF462"/>
  <c r="AE462"/>
  <c r="AD462"/>
  <c r="AB462"/>
  <c r="AA462"/>
  <c r="Z462"/>
  <c r="X462"/>
  <c r="W462"/>
  <c r="V462"/>
  <c r="E462"/>
  <c r="D462"/>
  <c r="AJ461"/>
  <c r="AI461"/>
  <c r="AH461"/>
  <c r="AF461"/>
  <c r="AE461"/>
  <c r="AD461"/>
  <c r="AB461"/>
  <c r="AA461"/>
  <c r="Z461"/>
  <c r="X461"/>
  <c r="W461"/>
  <c r="V461"/>
  <c r="E461"/>
  <c r="D461"/>
  <c r="AJ460"/>
  <c r="AI460"/>
  <c r="AH460"/>
  <c r="AF460"/>
  <c r="AE460"/>
  <c r="AD460"/>
  <c r="AB460"/>
  <c r="AA460"/>
  <c r="Z460"/>
  <c r="X460"/>
  <c r="W460"/>
  <c r="V460"/>
  <c r="E460"/>
  <c r="D460"/>
  <c r="AJ459"/>
  <c r="AI459"/>
  <c r="AH459"/>
  <c r="AF459"/>
  <c r="AE459"/>
  <c r="AD459"/>
  <c r="AB459"/>
  <c r="AA459"/>
  <c r="Z459"/>
  <c r="X459"/>
  <c r="W459"/>
  <c r="V459"/>
  <c r="E459"/>
  <c r="D459"/>
  <c r="AJ458"/>
  <c r="AI458"/>
  <c r="AH458"/>
  <c r="AF458"/>
  <c r="AE458"/>
  <c r="AD458"/>
  <c r="AB458"/>
  <c r="AA458"/>
  <c r="Z458"/>
  <c r="X458"/>
  <c r="W458"/>
  <c r="V458"/>
  <c r="E458"/>
  <c r="D458"/>
  <c r="AJ457"/>
  <c r="AI457"/>
  <c r="AH457"/>
  <c r="AF457"/>
  <c r="AE457"/>
  <c r="AD457"/>
  <c r="AB457"/>
  <c r="AA457"/>
  <c r="Z457"/>
  <c r="X457"/>
  <c r="W457"/>
  <c r="V457"/>
  <c r="E457"/>
  <c r="D457"/>
  <c r="AJ456"/>
  <c r="AI456"/>
  <c r="AH456"/>
  <c r="AF456"/>
  <c r="AE456"/>
  <c r="AD456"/>
  <c r="AB456"/>
  <c r="AA456"/>
  <c r="Z456"/>
  <c r="X456"/>
  <c r="W456"/>
  <c r="V456"/>
  <c r="E456"/>
  <c r="D456"/>
  <c r="AJ455"/>
  <c r="AI455"/>
  <c r="AH455"/>
  <c r="AF455"/>
  <c r="AE455"/>
  <c r="AD455"/>
  <c r="AB455"/>
  <c r="AA455"/>
  <c r="Z455"/>
  <c r="X455"/>
  <c r="W455"/>
  <c r="V455"/>
  <c r="E455"/>
  <c r="D455"/>
  <c r="AJ454"/>
  <c r="AI454"/>
  <c r="AH454"/>
  <c r="AF454"/>
  <c r="AE454"/>
  <c r="AD454"/>
  <c r="AB454"/>
  <c r="AA454"/>
  <c r="Z454"/>
  <c r="X454"/>
  <c r="W454"/>
  <c r="V454"/>
  <c r="E454"/>
  <c r="D454"/>
  <c r="AJ453"/>
  <c r="AI453"/>
  <c r="AH453"/>
  <c r="AF453"/>
  <c r="AE453"/>
  <c r="AD453"/>
  <c r="AB453"/>
  <c r="AA453"/>
  <c r="Z453"/>
  <c r="X453"/>
  <c r="W453"/>
  <c r="V453"/>
  <c r="E453"/>
  <c r="D453"/>
  <c r="AJ452"/>
  <c r="AI452"/>
  <c r="AH452"/>
  <c r="AF452"/>
  <c r="AE452"/>
  <c r="AD452"/>
  <c r="AB452"/>
  <c r="AA452"/>
  <c r="Z452"/>
  <c r="X452"/>
  <c r="W452"/>
  <c r="V452"/>
  <c r="E452"/>
  <c r="D452"/>
  <c r="AJ451"/>
  <c r="AI451"/>
  <c r="AH451"/>
  <c r="AF451"/>
  <c r="AE451"/>
  <c r="AD451"/>
  <c r="AB451"/>
  <c r="AA451"/>
  <c r="Z451"/>
  <c r="X451"/>
  <c r="W451"/>
  <c r="V451"/>
  <c r="E451"/>
  <c r="D451"/>
  <c r="AJ450"/>
  <c r="AI450"/>
  <c r="AH450"/>
  <c r="AF450"/>
  <c r="AE450"/>
  <c r="AD450"/>
  <c r="AB450"/>
  <c r="AA450"/>
  <c r="Z450"/>
  <c r="X450"/>
  <c r="W450"/>
  <c r="V450"/>
  <c r="E450"/>
  <c r="D450"/>
  <c r="AJ449"/>
  <c r="AI449"/>
  <c r="AH449"/>
  <c r="AF449"/>
  <c r="AE449"/>
  <c r="AD449"/>
  <c r="AB449"/>
  <c r="AA449"/>
  <c r="Z449"/>
  <c r="X449"/>
  <c r="W449"/>
  <c r="V449"/>
  <c r="E449"/>
  <c r="D449"/>
  <c r="AJ489"/>
  <c r="AI489"/>
  <c r="AH489"/>
  <c r="AF489"/>
  <c r="AE489"/>
  <c r="AD489"/>
  <c r="AB489"/>
  <c r="AA489"/>
  <c r="Z489"/>
  <c r="X489"/>
  <c r="W489"/>
  <c r="V489"/>
  <c r="E489"/>
  <c r="D489"/>
  <c r="AJ488"/>
  <c r="AI488"/>
  <c r="AH488"/>
  <c r="AF488"/>
  <c r="AE488"/>
  <c r="AD488"/>
  <c r="AB488"/>
  <c r="AA488"/>
  <c r="Z488"/>
  <c r="X488"/>
  <c r="W488"/>
  <c r="V488"/>
  <c r="E488"/>
  <c r="D488"/>
  <c r="AJ487"/>
  <c r="AI487"/>
  <c r="AH487"/>
  <c r="AF487"/>
  <c r="AE487"/>
  <c r="AD487"/>
  <c r="AB487"/>
  <c r="AA487"/>
  <c r="Z487"/>
  <c r="X487"/>
  <c r="W487"/>
  <c r="V487"/>
  <c r="E487"/>
  <c r="D487"/>
  <c r="AJ486"/>
  <c r="AI486"/>
  <c r="AH486"/>
  <c r="AF486"/>
  <c r="AE486"/>
  <c r="AD486"/>
  <c r="AB486"/>
  <c r="AA486"/>
  <c r="Z486"/>
  <c r="X486"/>
  <c r="W486"/>
  <c r="V486"/>
  <c r="E486"/>
  <c r="D486"/>
  <c r="AJ485"/>
  <c r="AI485"/>
  <c r="AH485"/>
  <c r="AF485"/>
  <c r="AE485"/>
  <c r="AD485"/>
  <c r="AB485"/>
  <c r="AA485"/>
  <c r="Z485"/>
  <c r="X485"/>
  <c r="W485"/>
  <c r="V485"/>
  <c r="E485"/>
  <c r="D485"/>
  <c r="AJ484"/>
  <c r="AI484"/>
  <c r="AH484"/>
  <c r="AF484"/>
  <c r="AE484"/>
  <c r="AD484"/>
  <c r="AB484"/>
  <c r="AA484"/>
  <c r="Z484"/>
  <c r="X484"/>
  <c r="W484"/>
  <c r="V484"/>
  <c r="E484"/>
  <c r="D484"/>
  <c r="AJ483"/>
  <c r="AI483"/>
  <c r="AH483"/>
  <c r="AF483"/>
  <c r="AE483"/>
  <c r="AD483"/>
  <c r="AB483"/>
  <c r="AA483"/>
  <c r="Z483"/>
  <c r="X483"/>
  <c r="W483"/>
  <c r="V483"/>
  <c r="E483"/>
  <c r="D483"/>
  <c r="AJ482"/>
  <c r="AI482"/>
  <c r="AH482"/>
  <c r="AF482"/>
  <c r="AE482"/>
  <c r="AD482"/>
  <c r="AB482"/>
  <c r="AA482"/>
  <c r="Z482"/>
  <c r="X482"/>
  <c r="W482"/>
  <c r="V482"/>
  <c r="E482"/>
  <c r="D482"/>
  <c r="AJ481"/>
  <c r="AI481"/>
  <c r="AH481"/>
  <c r="AF481"/>
  <c r="AE481"/>
  <c r="AD481"/>
  <c r="AB481"/>
  <c r="AA481"/>
  <c r="Z481"/>
  <c r="X481"/>
  <c r="W481"/>
  <c r="V481"/>
  <c r="E481"/>
  <c r="D481"/>
  <c r="AJ480"/>
  <c r="AI480"/>
  <c r="AH480"/>
  <c r="AF480"/>
  <c r="AE480"/>
  <c r="AD480"/>
  <c r="AB480"/>
  <c r="AA480"/>
  <c r="Z480"/>
  <c r="X480"/>
  <c r="W480"/>
  <c r="V480"/>
  <c r="E480"/>
  <c r="D480"/>
  <c r="AJ479"/>
  <c r="AI479"/>
  <c r="AH479"/>
  <c r="AF479"/>
  <c r="AE479"/>
  <c r="AD479"/>
  <c r="AB479"/>
  <c r="AA479"/>
  <c r="Z479"/>
  <c r="X479"/>
  <c r="W479"/>
  <c r="V479"/>
  <c r="E479"/>
  <c r="D479"/>
  <c r="AJ478"/>
  <c r="AI478"/>
  <c r="AH478"/>
  <c r="AF478"/>
  <c r="AE478"/>
  <c r="AD478"/>
  <c r="AB478"/>
  <c r="AA478"/>
  <c r="Z478"/>
  <c r="X478"/>
  <c r="W478"/>
  <c r="V478"/>
  <c r="E478"/>
  <c r="D478"/>
  <c r="AJ477"/>
  <c r="AI477"/>
  <c r="AH477"/>
  <c r="AF477"/>
  <c r="AE477"/>
  <c r="AD477"/>
  <c r="AB477"/>
  <c r="AA477"/>
  <c r="Z477"/>
  <c r="X477"/>
  <c r="W477"/>
  <c r="V477"/>
  <c r="E477"/>
  <c r="D477"/>
  <c r="AJ476"/>
  <c r="AI476"/>
  <c r="AH476"/>
  <c r="AF476"/>
  <c r="AE476"/>
  <c r="AD476"/>
  <c r="AB476"/>
  <c r="AA476"/>
  <c r="Z476"/>
  <c r="X476"/>
  <c r="W476"/>
  <c r="V476"/>
  <c r="E476"/>
  <c r="D476"/>
  <c r="AJ475"/>
  <c r="AI475"/>
  <c r="AH475"/>
  <c r="AF475"/>
  <c r="AE475"/>
  <c r="AD475"/>
  <c r="AB475"/>
  <c r="AA475"/>
  <c r="Z475"/>
  <c r="X475"/>
  <c r="W475"/>
  <c r="V475"/>
  <c r="E475"/>
  <c r="D475"/>
  <c r="AJ474"/>
  <c r="AI474"/>
  <c r="AH474"/>
  <c r="AF474"/>
  <c r="AE474"/>
  <c r="AD474"/>
  <c r="AB474"/>
  <c r="AA474"/>
  <c r="Z474"/>
  <c r="X474"/>
  <c r="W474"/>
  <c r="V474"/>
  <c r="E474"/>
  <c r="D474"/>
  <c r="AJ497"/>
  <c r="AI497"/>
  <c r="AH497"/>
  <c r="AF497"/>
  <c r="AE497"/>
  <c r="AD497"/>
  <c r="AB497"/>
  <c r="AA497"/>
  <c r="Z497"/>
  <c r="X497"/>
  <c r="W497"/>
  <c r="V497"/>
  <c r="E497"/>
  <c r="D497"/>
  <c r="AJ496"/>
  <c r="AI496"/>
  <c r="AH496"/>
  <c r="AF496"/>
  <c r="AE496"/>
  <c r="AD496"/>
  <c r="AB496"/>
  <c r="AA496"/>
  <c r="Z496"/>
  <c r="X496"/>
  <c r="W496"/>
  <c r="V496"/>
  <c r="E496"/>
  <c r="D496"/>
  <c r="AJ495"/>
  <c r="AI495"/>
  <c r="AH495"/>
  <c r="AF495"/>
  <c r="AE495"/>
  <c r="AD495"/>
  <c r="AB495"/>
  <c r="AA495"/>
  <c r="Z495"/>
  <c r="X495"/>
  <c r="W495"/>
  <c r="V495"/>
  <c r="E495"/>
  <c r="D495"/>
  <c r="AJ494"/>
  <c r="AI494"/>
  <c r="AH494"/>
  <c r="AF494"/>
  <c r="AE494"/>
  <c r="AD494"/>
  <c r="AB494"/>
  <c r="AA494"/>
  <c r="Z494"/>
  <c r="X494"/>
  <c r="W494"/>
  <c r="V494"/>
  <c r="E494"/>
  <c r="D494"/>
  <c r="AJ493"/>
  <c r="AI493"/>
  <c r="AH493"/>
  <c r="AF493"/>
  <c r="AE493"/>
  <c r="AD493"/>
  <c r="AB493"/>
  <c r="AA493"/>
  <c r="Z493"/>
  <c r="X493"/>
  <c r="W493"/>
  <c r="V493"/>
  <c r="E493"/>
  <c r="D493"/>
  <c r="AJ492"/>
  <c r="AI492"/>
  <c r="AH492"/>
  <c r="AF492"/>
  <c r="AE492"/>
  <c r="AD492"/>
  <c r="AB492"/>
  <c r="AA492"/>
  <c r="Z492"/>
  <c r="X492"/>
  <c r="W492"/>
  <c r="V492"/>
  <c r="E492"/>
  <c r="D492"/>
  <c r="AJ491"/>
  <c r="AI491"/>
  <c r="AH491"/>
  <c r="AF491"/>
  <c r="AE491"/>
  <c r="AD491"/>
  <c r="AB491"/>
  <c r="AA491"/>
  <c r="Z491"/>
  <c r="X491"/>
  <c r="W491"/>
  <c r="V491"/>
  <c r="E491"/>
  <c r="D491"/>
  <c r="AJ490"/>
  <c r="AI490"/>
  <c r="AH490"/>
  <c r="AF490"/>
  <c r="AE490"/>
  <c r="AD490"/>
  <c r="AB490"/>
  <c r="AA490"/>
  <c r="Z490"/>
  <c r="X490"/>
  <c r="W490"/>
  <c r="V490"/>
  <c r="E490"/>
  <c r="D490"/>
  <c r="AJ417"/>
  <c r="AI417"/>
  <c r="AH417"/>
  <c r="AF417"/>
  <c r="AE417"/>
  <c r="AD417"/>
  <c r="AB417"/>
  <c r="AA417"/>
  <c r="Z417"/>
  <c r="X417"/>
  <c r="W417"/>
  <c r="V417"/>
  <c r="E417"/>
  <c r="D417"/>
  <c r="AJ416"/>
  <c r="AI416"/>
  <c r="AH416"/>
  <c r="AF416"/>
  <c r="AE416"/>
  <c r="AD416"/>
  <c r="AB416"/>
  <c r="AA416"/>
  <c r="Z416"/>
  <c r="X416"/>
  <c r="W416"/>
  <c r="V416"/>
  <c r="E416"/>
  <c r="D416"/>
  <c r="AJ388"/>
  <c r="AI388"/>
  <c r="AH388"/>
  <c r="AF388"/>
  <c r="AE388"/>
  <c r="AD388"/>
  <c r="AB388"/>
  <c r="AA388"/>
  <c r="Z388"/>
  <c r="X388"/>
  <c r="W388"/>
  <c r="V388"/>
  <c r="E388"/>
  <c r="D388"/>
  <c r="AJ386"/>
  <c r="AI386"/>
  <c r="AH386"/>
  <c r="AF386"/>
  <c r="AE386"/>
  <c r="AD386"/>
  <c r="AB386"/>
  <c r="AA386"/>
  <c r="Z386"/>
  <c r="X386"/>
  <c r="W386"/>
  <c r="V386"/>
  <c r="E386"/>
  <c r="D386"/>
  <c r="AJ385"/>
  <c r="AI385"/>
  <c r="AH385"/>
  <c r="AF385"/>
  <c r="AE385"/>
  <c r="AD385"/>
  <c r="AB385"/>
  <c r="AA385"/>
  <c r="Z385"/>
  <c r="X385"/>
  <c r="W385"/>
  <c r="V385"/>
  <c r="E385"/>
  <c r="D385"/>
  <c r="AJ384"/>
  <c r="AI384"/>
  <c r="AH384"/>
  <c r="AF384"/>
  <c r="AE384"/>
  <c r="AD384"/>
  <c r="AB384"/>
  <c r="AA384"/>
  <c r="Z384"/>
  <c r="X384"/>
  <c r="W384"/>
  <c r="V384"/>
  <c r="E384"/>
  <c r="D384"/>
  <c r="AJ383"/>
  <c r="AI383"/>
  <c r="AH383"/>
  <c r="AF383"/>
  <c r="AE383"/>
  <c r="AD383"/>
  <c r="AB383"/>
  <c r="AA383"/>
  <c r="Z383"/>
  <c r="X383"/>
  <c r="W383"/>
  <c r="V383"/>
  <c r="E383"/>
  <c r="D383"/>
  <c r="I375"/>
  <c r="G375"/>
  <c r="AJ377"/>
  <c r="AI377"/>
  <c r="AH377"/>
  <c r="AF377"/>
  <c r="AE377"/>
  <c r="AD377"/>
  <c r="AB377"/>
  <c r="AA377"/>
  <c r="Z377"/>
  <c r="X377"/>
  <c r="W377"/>
  <c r="V377"/>
  <c r="E377"/>
  <c r="D377"/>
  <c r="AJ378"/>
  <c r="AI378"/>
  <c r="AH378"/>
  <c r="AF378"/>
  <c r="AE378"/>
  <c r="AD378"/>
  <c r="AB378"/>
  <c r="AA378"/>
  <c r="Z378"/>
  <c r="X378"/>
  <c r="W378"/>
  <c r="V378"/>
  <c r="E378"/>
  <c r="D378"/>
  <c r="AJ376"/>
  <c r="AI376"/>
  <c r="AH376"/>
  <c r="AF376"/>
  <c r="AE376"/>
  <c r="AD376"/>
  <c r="AB376"/>
  <c r="AA376"/>
  <c r="Z376"/>
  <c r="X376"/>
  <c r="W376"/>
  <c r="V376"/>
  <c r="E376"/>
  <c r="D376"/>
  <c r="D379"/>
  <c r="E379"/>
  <c r="V379"/>
  <c r="W379"/>
  <c r="X379"/>
  <c r="Z379"/>
  <c r="AA379"/>
  <c r="AB379"/>
  <c r="AD379"/>
  <c r="AE379"/>
  <c r="AF379"/>
  <c r="AH379"/>
  <c r="AI379"/>
  <c r="AJ379"/>
  <c r="D380"/>
  <c r="E380"/>
  <c r="V380"/>
  <c r="W380"/>
  <c r="X380"/>
  <c r="Z380"/>
  <c r="AA380"/>
  <c r="AB380"/>
  <c r="AD380"/>
  <c r="AE380"/>
  <c r="AF380"/>
  <c r="AH380"/>
  <c r="AI380"/>
  <c r="AJ380"/>
  <c r="AJ354"/>
  <c r="AI354"/>
  <c r="AH354"/>
  <c r="AF354"/>
  <c r="AE354"/>
  <c r="AD354"/>
  <c r="AB354"/>
  <c r="AA354"/>
  <c r="Z354"/>
  <c r="X354"/>
  <c r="W354"/>
  <c r="V354"/>
  <c r="E354"/>
  <c r="D354"/>
  <c r="AJ353"/>
  <c r="AI353"/>
  <c r="AH353"/>
  <c r="AF353"/>
  <c r="AE353"/>
  <c r="AD353"/>
  <c r="AB353"/>
  <c r="AA353"/>
  <c r="Z353"/>
  <c r="X353"/>
  <c r="W353"/>
  <c r="V353"/>
  <c r="E353"/>
  <c r="D353"/>
  <c r="AJ352"/>
  <c r="AI352"/>
  <c r="AH352"/>
  <c r="AF352"/>
  <c r="AE352"/>
  <c r="AD352"/>
  <c r="AB352"/>
  <c r="AA352"/>
  <c r="Z352"/>
  <c r="X352"/>
  <c r="W352"/>
  <c r="V352"/>
  <c r="E352"/>
  <c r="D352"/>
  <c r="AJ351"/>
  <c r="AI351"/>
  <c r="AH351"/>
  <c r="AF351"/>
  <c r="AE351"/>
  <c r="AD351"/>
  <c r="AB351"/>
  <c r="AA351"/>
  <c r="Z351"/>
  <c r="X351"/>
  <c r="W351"/>
  <c r="V351"/>
  <c r="E351"/>
  <c r="D351"/>
  <c r="AJ350"/>
  <c r="AI350"/>
  <c r="AH350"/>
  <c r="AF350"/>
  <c r="AE350"/>
  <c r="AD350"/>
  <c r="AB350"/>
  <c r="AA350"/>
  <c r="Z350"/>
  <c r="X350"/>
  <c r="W350"/>
  <c r="V350"/>
  <c r="E350"/>
  <c r="D350"/>
  <c r="AJ349"/>
  <c r="AI349"/>
  <c r="AH349"/>
  <c r="AF349"/>
  <c r="AE349"/>
  <c r="AD349"/>
  <c r="AB349"/>
  <c r="AA349"/>
  <c r="Z349"/>
  <c r="X349"/>
  <c r="W349"/>
  <c r="V349"/>
  <c r="E349"/>
  <c r="D349"/>
  <c r="AJ348"/>
  <c r="AI348"/>
  <c r="AH348"/>
  <c r="AF348"/>
  <c r="AE348"/>
  <c r="AD348"/>
  <c r="AB348"/>
  <c r="AA348"/>
  <c r="Z348"/>
  <c r="X348"/>
  <c r="W348"/>
  <c r="V348"/>
  <c r="E348"/>
  <c r="D348"/>
  <c r="AJ347"/>
  <c r="AI347"/>
  <c r="AH347"/>
  <c r="AF347"/>
  <c r="AE347"/>
  <c r="AD347"/>
  <c r="AB347"/>
  <c r="AA347"/>
  <c r="Z347"/>
  <c r="X347"/>
  <c r="W347"/>
  <c r="V347"/>
  <c r="E347"/>
  <c r="D347"/>
  <c r="AJ346"/>
  <c r="AI346"/>
  <c r="AH346"/>
  <c r="AF346"/>
  <c r="AE346"/>
  <c r="AD346"/>
  <c r="AB346"/>
  <c r="AA346"/>
  <c r="Z346"/>
  <c r="X346"/>
  <c r="W346"/>
  <c r="V346"/>
  <c r="E346"/>
  <c r="D346"/>
  <c r="AJ345"/>
  <c r="AI345"/>
  <c r="AH345"/>
  <c r="AF345"/>
  <c r="AE345"/>
  <c r="AD345"/>
  <c r="AB345"/>
  <c r="AA345"/>
  <c r="Z345"/>
  <c r="X345"/>
  <c r="W345"/>
  <c r="V345"/>
  <c r="E345"/>
  <c r="D345"/>
  <c r="AJ344"/>
  <c r="AI344"/>
  <c r="AH344"/>
  <c r="AF344"/>
  <c r="AE344"/>
  <c r="AD344"/>
  <c r="AB344"/>
  <c r="AA344"/>
  <c r="Z344"/>
  <c r="X344"/>
  <c r="W344"/>
  <c r="V344"/>
  <c r="E344"/>
  <c r="D344"/>
  <c r="AJ343"/>
  <c r="AI343"/>
  <c r="AH343"/>
  <c r="AF343"/>
  <c r="AE343"/>
  <c r="AD343"/>
  <c r="AB343"/>
  <c r="AA343"/>
  <c r="Z343"/>
  <c r="X343"/>
  <c r="W343"/>
  <c r="V343"/>
  <c r="E343"/>
  <c r="D343"/>
  <c r="AJ342"/>
  <c r="AI342"/>
  <c r="AH342"/>
  <c r="AF342"/>
  <c r="AE342"/>
  <c r="AD342"/>
  <c r="AB342"/>
  <c r="AA342"/>
  <c r="Z342"/>
  <c r="X342"/>
  <c r="W342"/>
  <c r="V342"/>
  <c r="E342"/>
  <c r="D342"/>
  <c r="AJ341"/>
  <c r="AI341"/>
  <c r="AH341"/>
  <c r="AF341"/>
  <c r="AE341"/>
  <c r="AD341"/>
  <c r="AB341"/>
  <c r="AA341"/>
  <c r="Z341"/>
  <c r="X341"/>
  <c r="W341"/>
  <c r="V341"/>
  <c r="E341"/>
  <c r="D341"/>
  <c r="AJ340"/>
  <c r="AI340"/>
  <c r="AH340"/>
  <c r="AF340"/>
  <c r="AE340"/>
  <c r="AD340"/>
  <c r="AB340"/>
  <c r="AA340"/>
  <c r="Z340"/>
  <c r="X340"/>
  <c r="W340"/>
  <c r="V340"/>
  <c r="E340"/>
  <c r="D340"/>
  <c r="AJ339"/>
  <c r="AI339"/>
  <c r="AH339"/>
  <c r="AF339"/>
  <c r="AE339"/>
  <c r="AD339"/>
  <c r="AB339"/>
  <c r="AA339"/>
  <c r="Z339"/>
  <c r="X339"/>
  <c r="W339"/>
  <c r="V339"/>
  <c r="E339"/>
  <c r="D339"/>
  <c r="AJ370"/>
  <c r="AI370"/>
  <c r="AH370"/>
  <c r="AF370"/>
  <c r="AE370"/>
  <c r="AD370"/>
  <c r="AB370"/>
  <c r="AA370"/>
  <c r="Z370"/>
  <c r="X370"/>
  <c r="W370"/>
  <c r="V370"/>
  <c r="E370"/>
  <c r="D370"/>
  <c r="AJ369"/>
  <c r="AI369"/>
  <c r="AH369"/>
  <c r="AF369"/>
  <c r="AE369"/>
  <c r="AD369"/>
  <c r="AB369"/>
  <c r="AA369"/>
  <c r="Z369"/>
  <c r="X369"/>
  <c r="W369"/>
  <c r="V369"/>
  <c r="E369"/>
  <c r="D369"/>
  <c r="AJ368"/>
  <c r="AI368"/>
  <c r="AH368"/>
  <c r="AF368"/>
  <c r="AE368"/>
  <c r="AD368"/>
  <c r="AB368"/>
  <c r="AA368"/>
  <c r="Z368"/>
  <c r="X368"/>
  <c r="W368"/>
  <c r="V368"/>
  <c r="E368"/>
  <c r="D368"/>
  <c r="AJ367"/>
  <c r="AI367"/>
  <c r="AH367"/>
  <c r="AF367"/>
  <c r="AE367"/>
  <c r="AD367"/>
  <c r="AB367"/>
  <c r="AA367"/>
  <c r="Z367"/>
  <c r="X367"/>
  <c r="W367"/>
  <c r="V367"/>
  <c r="E367"/>
  <c r="D367"/>
  <c r="AJ366"/>
  <c r="AI366"/>
  <c r="AH366"/>
  <c r="AF366"/>
  <c r="AE366"/>
  <c r="AD366"/>
  <c r="AB366"/>
  <c r="AA366"/>
  <c r="Z366"/>
  <c r="X366"/>
  <c r="W366"/>
  <c r="V366"/>
  <c r="E366"/>
  <c r="D366"/>
  <c r="AJ365"/>
  <c r="AI365"/>
  <c r="AH365"/>
  <c r="AF365"/>
  <c r="AE365"/>
  <c r="AD365"/>
  <c r="AB365"/>
  <c r="AA365"/>
  <c r="Z365"/>
  <c r="X365"/>
  <c r="W365"/>
  <c r="V365"/>
  <c r="E365"/>
  <c r="D365"/>
  <c r="AJ364"/>
  <c r="AI364"/>
  <c r="AH364"/>
  <c r="AF364"/>
  <c r="AE364"/>
  <c r="AD364"/>
  <c r="AB364"/>
  <c r="AA364"/>
  <c r="Z364"/>
  <c r="X364"/>
  <c r="W364"/>
  <c r="V364"/>
  <c r="E364"/>
  <c r="D364"/>
  <c r="AJ363"/>
  <c r="AI363"/>
  <c r="AH363"/>
  <c r="AF363"/>
  <c r="AE363"/>
  <c r="AD363"/>
  <c r="AB363"/>
  <c r="AA363"/>
  <c r="Z363"/>
  <c r="X363"/>
  <c r="W363"/>
  <c r="V363"/>
  <c r="E363"/>
  <c r="D363"/>
  <c r="AJ362"/>
  <c r="AI362"/>
  <c r="AH362"/>
  <c r="AF362"/>
  <c r="AE362"/>
  <c r="AD362"/>
  <c r="AB362"/>
  <c r="AA362"/>
  <c r="Z362"/>
  <c r="X362"/>
  <c r="W362"/>
  <c r="V362"/>
  <c r="E362"/>
  <c r="D362"/>
  <c r="AJ361"/>
  <c r="AI361"/>
  <c r="AH361"/>
  <c r="AF361"/>
  <c r="AE361"/>
  <c r="AD361"/>
  <c r="AB361"/>
  <c r="AA361"/>
  <c r="Z361"/>
  <c r="X361"/>
  <c r="W361"/>
  <c r="V361"/>
  <c r="E361"/>
  <c r="D361"/>
  <c r="AJ360"/>
  <c r="AI360"/>
  <c r="AH360"/>
  <c r="AF360"/>
  <c r="AE360"/>
  <c r="AD360"/>
  <c r="AB360"/>
  <c r="AA360"/>
  <c r="Z360"/>
  <c r="X360"/>
  <c r="W360"/>
  <c r="V360"/>
  <c r="E360"/>
  <c r="D360"/>
  <c r="AJ359"/>
  <c r="AI359"/>
  <c r="AH359"/>
  <c r="AF359"/>
  <c r="AE359"/>
  <c r="AD359"/>
  <c r="AB359"/>
  <c r="AA359"/>
  <c r="Z359"/>
  <c r="X359"/>
  <c r="W359"/>
  <c r="V359"/>
  <c r="E359"/>
  <c r="D359"/>
  <c r="AJ358"/>
  <c r="AI358"/>
  <c r="AH358"/>
  <c r="AF358"/>
  <c r="AE358"/>
  <c r="AD358"/>
  <c r="AB358"/>
  <c r="AA358"/>
  <c r="Z358"/>
  <c r="X358"/>
  <c r="W358"/>
  <c r="V358"/>
  <c r="E358"/>
  <c r="D358"/>
  <c r="AJ357"/>
  <c r="AI357"/>
  <c r="AH357"/>
  <c r="AF357"/>
  <c r="AE357"/>
  <c r="AD357"/>
  <c r="AB357"/>
  <c r="AA357"/>
  <c r="Z357"/>
  <c r="X357"/>
  <c r="W357"/>
  <c r="V357"/>
  <c r="E357"/>
  <c r="D357"/>
  <c r="AJ356"/>
  <c r="AI356"/>
  <c r="AH356"/>
  <c r="AF356"/>
  <c r="AE356"/>
  <c r="AD356"/>
  <c r="AB356"/>
  <c r="AA356"/>
  <c r="Z356"/>
  <c r="X356"/>
  <c r="W356"/>
  <c r="V356"/>
  <c r="E356"/>
  <c r="D356"/>
  <c r="AJ355"/>
  <c r="AI355"/>
  <c r="AH355"/>
  <c r="AF355"/>
  <c r="AE355"/>
  <c r="AD355"/>
  <c r="AB355"/>
  <c r="AA355"/>
  <c r="Z355"/>
  <c r="X355"/>
  <c r="W355"/>
  <c r="V355"/>
  <c r="E355"/>
  <c r="D355"/>
  <c r="AJ374"/>
  <c r="AI374"/>
  <c r="AH374"/>
  <c r="AF374"/>
  <c r="AE374"/>
  <c r="AD374"/>
  <c r="AB374"/>
  <c r="AA374"/>
  <c r="Z374"/>
  <c r="X374"/>
  <c r="W374"/>
  <c r="V374"/>
  <c r="E374"/>
  <c r="D374"/>
  <c r="AJ373"/>
  <c r="AI373"/>
  <c r="AH373"/>
  <c r="AF373"/>
  <c r="AE373"/>
  <c r="AD373"/>
  <c r="AB373"/>
  <c r="AA373"/>
  <c r="Z373"/>
  <c r="X373"/>
  <c r="W373"/>
  <c r="V373"/>
  <c r="E373"/>
  <c r="D373"/>
  <c r="AJ372"/>
  <c r="AI372"/>
  <c r="AH372"/>
  <c r="AF372"/>
  <c r="AE372"/>
  <c r="AD372"/>
  <c r="AB372"/>
  <c r="AA372"/>
  <c r="Z372"/>
  <c r="X372"/>
  <c r="W372"/>
  <c r="V372"/>
  <c r="E372"/>
  <c r="D372"/>
  <c r="AJ371"/>
  <c r="AI371"/>
  <c r="AH371"/>
  <c r="AF371"/>
  <c r="AE371"/>
  <c r="AD371"/>
  <c r="AB371"/>
  <c r="AA371"/>
  <c r="Z371"/>
  <c r="X371"/>
  <c r="W371"/>
  <c r="V371"/>
  <c r="E371"/>
  <c r="D371"/>
  <c r="I405"/>
  <c r="G405"/>
  <c r="AJ406"/>
  <c r="AI406"/>
  <c r="AH406"/>
  <c r="AF406"/>
  <c r="AE406"/>
  <c r="AD406"/>
  <c r="AB406"/>
  <c r="AA406"/>
  <c r="Z406"/>
  <c r="X406"/>
  <c r="W406"/>
  <c r="V406"/>
  <c r="E406"/>
  <c r="D406"/>
  <c r="AJ407"/>
  <c r="AI407"/>
  <c r="AH407"/>
  <c r="AF407"/>
  <c r="AE407"/>
  <c r="AD407"/>
  <c r="AB407"/>
  <c r="AA407"/>
  <c r="Z407"/>
  <c r="X407"/>
  <c r="W407"/>
  <c r="V407"/>
  <c r="E407"/>
  <c r="D407"/>
  <c r="I401"/>
  <c r="G401"/>
  <c r="AJ402"/>
  <c r="AI402"/>
  <c r="AH402"/>
  <c r="AF402"/>
  <c r="AE402"/>
  <c r="AD402"/>
  <c r="AB402"/>
  <c r="AA402"/>
  <c r="Z402"/>
  <c r="X402"/>
  <c r="W402"/>
  <c r="V402"/>
  <c r="E402"/>
  <c r="D402"/>
  <c r="D403"/>
  <c r="E403"/>
  <c r="V403"/>
  <c r="W403"/>
  <c r="X403"/>
  <c r="Z403"/>
  <c r="AA403"/>
  <c r="AB403"/>
  <c r="AD403"/>
  <c r="AE403"/>
  <c r="AF403"/>
  <c r="AH403"/>
  <c r="AI403"/>
  <c r="AJ403"/>
  <c r="AJ399"/>
  <c r="AI399"/>
  <c r="AH399"/>
  <c r="AF399"/>
  <c r="AE399"/>
  <c r="AD399"/>
  <c r="AB399"/>
  <c r="AA399"/>
  <c r="Z399"/>
  <c r="X399"/>
  <c r="W399"/>
  <c r="V399"/>
  <c r="E399"/>
  <c r="D399"/>
  <c r="AJ398"/>
  <c r="AI398"/>
  <c r="AH398"/>
  <c r="AF398"/>
  <c r="AE398"/>
  <c r="AD398"/>
  <c r="AB398"/>
  <c r="AA398"/>
  <c r="Z398"/>
  <c r="X398"/>
  <c r="W398"/>
  <c r="V398"/>
  <c r="E398"/>
  <c r="D398"/>
  <c r="AJ396"/>
  <c r="AI396"/>
  <c r="AH396"/>
  <c r="AF396"/>
  <c r="AE396"/>
  <c r="AD396"/>
  <c r="AB396"/>
  <c r="AA396"/>
  <c r="Z396"/>
  <c r="X396"/>
  <c r="W396"/>
  <c r="V396"/>
  <c r="E396"/>
  <c r="D396"/>
  <c r="AJ393"/>
  <c r="AI393"/>
  <c r="AH393"/>
  <c r="AF393"/>
  <c r="AE393"/>
  <c r="AD393"/>
  <c r="AB393"/>
  <c r="AA393"/>
  <c r="Z393"/>
  <c r="X393"/>
  <c r="W393"/>
  <c r="V393"/>
  <c r="E393"/>
  <c r="D393"/>
  <c r="AJ395"/>
  <c r="AI395"/>
  <c r="AH395"/>
  <c r="AF395"/>
  <c r="AE395"/>
  <c r="AD395"/>
  <c r="AB395"/>
  <c r="AA395"/>
  <c r="Z395"/>
  <c r="X395"/>
  <c r="W395"/>
  <c r="V395"/>
  <c r="E395"/>
  <c r="D395"/>
  <c r="AJ394"/>
  <c r="AI394"/>
  <c r="AH394"/>
  <c r="AF394"/>
  <c r="AE394"/>
  <c r="AD394"/>
  <c r="AB394"/>
  <c r="AA394"/>
  <c r="Z394"/>
  <c r="X394"/>
  <c r="W394"/>
  <c r="V394"/>
  <c r="E394"/>
  <c r="D394"/>
  <c r="AJ319"/>
  <c r="AI319"/>
  <c r="AH319"/>
  <c r="AF319"/>
  <c r="AE319"/>
  <c r="AD319"/>
  <c r="AB319"/>
  <c r="AA319"/>
  <c r="Z319"/>
  <c r="X319"/>
  <c r="W319"/>
  <c r="V319"/>
  <c r="E319"/>
  <c r="D319"/>
  <c r="AJ318"/>
  <c r="AI318"/>
  <c r="AH318"/>
  <c r="AF318"/>
  <c r="AE318"/>
  <c r="AD318"/>
  <c r="AB318"/>
  <c r="AA318"/>
  <c r="Z318"/>
  <c r="X318"/>
  <c r="W318"/>
  <c r="V318"/>
  <c r="E318"/>
  <c r="D318"/>
  <c r="AJ317"/>
  <c r="AI317"/>
  <c r="AH317"/>
  <c r="AF317"/>
  <c r="AE317"/>
  <c r="AD317"/>
  <c r="AB317"/>
  <c r="AA317"/>
  <c r="Z317"/>
  <c r="X317"/>
  <c r="W317"/>
  <c r="V317"/>
  <c r="E317"/>
  <c r="D317"/>
  <c r="AJ316"/>
  <c r="AI316"/>
  <c r="AH316"/>
  <c r="AF316"/>
  <c r="AE316"/>
  <c r="AD316"/>
  <c r="AB316"/>
  <c r="AA316"/>
  <c r="Z316"/>
  <c r="X316"/>
  <c r="W316"/>
  <c r="V316"/>
  <c r="E316"/>
  <c r="D316"/>
  <c r="AJ315"/>
  <c r="AI315"/>
  <c r="AH315"/>
  <c r="AF315"/>
  <c r="AE315"/>
  <c r="AD315"/>
  <c r="AB315"/>
  <c r="AA315"/>
  <c r="Z315"/>
  <c r="X315"/>
  <c r="W315"/>
  <c r="V315"/>
  <c r="E315"/>
  <c r="D315"/>
  <c r="AJ314"/>
  <c r="AI314"/>
  <c r="AH314"/>
  <c r="AF314"/>
  <c r="AE314"/>
  <c r="AD314"/>
  <c r="AB314"/>
  <c r="AA314"/>
  <c r="Z314"/>
  <c r="X314"/>
  <c r="W314"/>
  <c r="V314"/>
  <c r="E314"/>
  <c r="D314"/>
  <c r="AJ323"/>
  <c r="AI323"/>
  <c r="AH323"/>
  <c r="AF323"/>
  <c r="AE323"/>
  <c r="AD323"/>
  <c r="AB323"/>
  <c r="AA323"/>
  <c r="Z323"/>
  <c r="X323"/>
  <c r="W323"/>
  <c r="V323"/>
  <c r="E323"/>
  <c r="D323"/>
  <c r="AJ322"/>
  <c r="AI322"/>
  <c r="AH322"/>
  <c r="AF322"/>
  <c r="AE322"/>
  <c r="AD322"/>
  <c r="AB322"/>
  <c r="AA322"/>
  <c r="Z322"/>
  <c r="X322"/>
  <c r="W322"/>
  <c r="V322"/>
  <c r="E322"/>
  <c r="D322"/>
  <c r="AJ321"/>
  <c r="AI321"/>
  <c r="AH321"/>
  <c r="AF321"/>
  <c r="AE321"/>
  <c r="AD321"/>
  <c r="AB321"/>
  <c r="AA321"/>
  <c r="Z321"/>
  <c r="X321"/>
  <c r="W321"/>
  <c r="V321"/>
  <c r="E321"/>
  <c r="D321"/>
  <c r="AJ320"/>
  <c r="AI320"/>
  <c r="AH320"/>
  <c r="AF320"/>
  <c r="AE320"/>
  <c r="AD320"/>
  <c r="AB320"/>
  <c r="AA320"/>
  <c r="Z320"/>
  <c r="X320"/>
  <c r="W320"/>
  <c r="V320"/>
  <c r="E320"/>
  <c r="D320"/>
  <c r="AJ325"/>
  <c r="AI325"/>
  <c r="AH325"/>
  <c r="AF325"/>
  <c r="AE325"/>
  <c r="AD325"/>
  <c r="AB325"/>
  <c r="AA325"/>
  <c r="Z325"/>
  <c r="X325"/>
  <c r="W325"/>
  <c r="V325"/>
  <c r="E325"/>
  <c r="D325"/>
  <c r="AJ324"/>
  <c r="AI324"/>
  <c r="AH324"/>
  <c r="AF324"/>
  <c r="AE324"/>
  <c r="AD324"/>
  <c r="AB324"/>
  <c r="AA324"/>
  <c r="Z324"/>
  <c r="X324"/>
  <c r="W324"/>
  <c r="V324"/>
  <c r="E324"/>
  <c r="D324"/>
  <c r="AJ326"/>
  <c r="AI326"/>
  <c r="AH326"/>
  <c r="AF326"/>
  <c r="AE326"/>
  <c r="AD326"/>
  <c r="AB326"/>
  <c r="AA326"/>
  <c r="Z326"/>
  <c r="X326"/>
  <c r="W326"/>
  <c r="V326"/>
  <c r="E326"/>
  <c r="D326"/>
  <c r="AJ300"/>
  <c r="AI300"/>
  <c r="AH300"/>
  <c r="AF300"/>
  <c r="AE300"/>
  <c r="AD300"/>
  <c r="AB300"/>
  <c r="AA300"/>
  <c r="Z300"/>
  <c r="X300"/>
  <c r="W300"/>
  <c r="V300"/>
  <c r="E300"/>
  <c r="D300"/>
  <c r="AJ299"/>
  <c r="AI299"/>
  <c r="AH299"/>
  <c r="AF299"/>
  <c r="AE299"/>
  <c r="AD299"/>
  <c r="AB299"/>
  <c r="AA299"/>
  <c r="Z299"/>
  <c r="X299"/>
  <c r="W299"/>
  <c r="V299"/>
  <c r="E299"/>
  <c r="D299"/>
  <c r="AJ298"/>
  <c r="AI298"/>
  <c r="AH298"/>
  <c r="AF298"/>
  <c r="AE298"/>
  <c r="AD298"/>
  <c r="AB298"/>
  <c r="AA298"/>
  <c r="Z298"/>
  <c r="X298"/>
  <c r="W298"/>
  <c r="V298"/>
  <c r="E298"/>
  <c r="D298"/>
  <c r="AJ297"/>
  <c r="AI297"/>
  <c r="AH297"/>
  <c r="AF297"/>
  <c r="AE297"/>
  <c r="AD297"/>
  <c r="AB297"/>
  <c r="AA297"/>
  <c r="Z297"/>
  <c r="X297"/>
  <c r="W297"/>
  <c r="V297"/>
  <c r="E297"/>
  <c r="D297"/>
  <c r="AJ296"/>
  <c r="AI296"/>
  <c r="AH296"/>
  <c r="AF296"/>
  <c r="AE296"/>
  <c r="AD296"/>
  <c r="AB296"/>
  <c r="AA296"/>
  <c r="Z296"/>
  <c r="X296"/>
  <c r="W296"/>
  <c r="V296"/>
  <c r="E296"/>
  <c r="D296"/>
  <c r="AJ295"/>
  <c r="AI295"/>
  <c r="AH295"/>
  <c r="AF295"/>
  <c r="AE295"/>
  <c r="AD295"/>
  <c r="AB295"/>
  <c r="AA295"/>
  <c r="Z295"/>
  <c r="X295"/>
  <c r="W295"/>
  <c r="V295"/>
  <c r="E295"/>
  <c r="D295"/>
  <c r="AJ294"/>
  <c r="AI294"/>
  <c r="AH294"/>
  <c r="AF294"/>
  <c r="AE294"/>
  <c r="AD294"/>
  <c r="AB294"/>
  <c r="AA294"/>
  <c r="Z294"/>
  <c r="X294"/>
  <c r="W294"/>
  <c r="V294"/>
  <c r="E294"/>
  <c r="D294"/>
  <c r="AJ293"/>
  <c r="AI293"/>
  <c r="AH293"/>
  <c r="AF293"/>
  <c r="AE293"/>
  <c r="AD293"/>
  <c r="AB293"/>
  <c r="AA293"/>
  <c r="Z293"/>
  <c r="X293"/>
  <c r="W293"/>
  <c r="V293"/>
  <c r="E293"/>
  <c r="D293"/>
  <c r="AJ292"/>
  <c r="AI292"/>
  <c r="AH292"/>
  <c r="AF292"/>
  <c r="AE292"/>
  <c r="AD292"/>
  <c r="AB292"/>
  <c r="AA292"/>
  <c r="Z292"/>
  <c r="X292"/>
  <c r="W292"/>
  <c r="V292"/>
  <c r="E292"/>
  <c r="D292"/>
  <c r="AJ291"/>
  <c r="AI291"/>
  <c r="AH291"/>
  <c r="AF291"/>
  <c r="AE291"/>
  <c r="AD291"/>
  <c r="AB291"/>
  <c r="AA291"/>
  <c r="Z291"/>
  <c r="X291"/>
  <c r="W291"/>
  <c r="V291"/>
  <c r="E291"/>
  <c r="D291"/>
  <c r="AJ290"/>
  <c r="AI290"/>
  <c r="AH290"/>
  <c r="AF290"/>
  <c r="AE290"/>
  <c r="AD290"/>
  <c r="AB290"/>
  <c r="AA290"/>
  <c r="Z290"/>
  <c r="X290"/>
  <c r="W290"/>
  <c r="V290"/>
  <c r="E290"/>
  <c r="D290"/>
  <c r="AJ289"/>
  <c r="AI289"/>
  <c r="AH289"/>
  <c r="AF289"/>
  <c r="AE289"/>
  <c r="AD289"/>
  <c r="AB289"/>
  <c r="AA289"/>
  <c r="Z289"/>
  <c r="X289"/>
  <c r="W289"/>
  <c r="V289"/>
  <c r="E289"/>
  <c r="D289"/>
  <c r="AJ288"/>
  <c r="AI288"/>
  <c r="AH288"/>
  <c r="AF288"/>
  <c r="AE288"/>
  <c r="AD288"/>
  <c r="AB288"/>
  <c r="AA288"/>
  <c r="Z288"/>
  <c r="X288"/>
  <c r="W288"/>
  <c r="V288"/>
  <c r="E288"/>
  <c r="D288"/>
  <c r="AJ287"/>
  <c r="AI287"/>
  <c r="AH287"/>
  <c r="AF287"/>
  <c r="AE287"/>
  <c r="AD287"/>
  <c r="AB287"/>
  <c r="AA287"/>
  <c r="Z287"/>
  <c r="X287"/>
  <c r="W287"/>
  <c r="V287"/>
  <c r="E287"/>
  <c r="D287"/>
  <c r="AJ286"/>
  <c r="AI286"/>
  <c r="AH286"/>
  <c r="AF286"/>
  <c r="AE286"/>
  <c r="AD286"/>
  <c r="AB286"/>
  <c r="AA286"/>
  <c r="Z286"/>
  <c r="X286"/>
  <c r="W286"/>
  <c r="V286"/>
  <c r="E286"/>
  <c r="D286"/>
  <c r="AJ285"/>
  <c r="AI285"/>
  <c r="AH285"/>
  <c r="AF285"/>
  <c r="AE285"/>
  <c r="AD285"/>
  <c r="AB285"/>
  <c r="AA285"/>
  <c r="Z285"/>
  <c r="X285"/>
  <c r="W285"/>
  <c r="V285"/>
  <c r="E285"/>
  <c r="D285"/>
  <c r="AJ284"/>
  <c r="AI284"/>
  <c r="AH284"/>
  <c r="AF284"/>
  <c r="AE284"/>
  <c r="AD284"/>
  <c r="AB284"/>
  <c r="AA284"/>
  <c r="Z284"/>
  <c r="X284"/>
  <c r="W284"/>
  <c r="V284"/>
  <c r="E284"/>
  <c r="D284"/>
  <c r="AJ283"/>
  <c r="AI283"/>
  <c r="AH283"/>
  <c r="AF283"/>
  <c r="AE283"/>
  <c r="AD283"/>
  <c r="AB283"/>
  <c r="AA283"/>
  <c r="Z283"/>
  <c r="X283"/>
  <c r="W283"/>
  <c r="V283"/>
  <c r="E283"/>
  <c r="D283"/>
  <c r="AJ282"/>
  <c r="AI282"/>
  <c r="AH282"/>
  <c r="AF282"/>
  <c r="AE282"/>
  <c r="AD282"/>
  <c r="AB282"/>
  <c r="AA282"/>
  <c r="Z282"/>
  <c r="X282"/>
  <c r="W282"/>
  <c r="V282"/>
  <c r="E282"/>
  <c r="D282"/>
  <c r="AJ281"/>
  <c r="AI281"/>
  <c r="AH281"/>
  <c r="AF281"/>
  <c r="AE281"/>
  <c r="AD281"/>
  <c r="AB281"/>
  <c r="AA281"/>
  <c r="Z281"/>
  <c r="X281"/>
  <c r="W281"/>
  <c r="V281"/>
  <c r="E281"/>
  <c r="D281"/>
  <c r="AJ280"/>
  <c r="AI280"/>
  <c r="AH280"/>
  <c r="AF280"/>
  <c r="AE280"/>
  <c r="AD280"/>
  <c r="AB280"/>
  <c r="AA280"/>
  <c r="Z280"/>
  <c r="X280"/>
  <c r="W280"/>
  <c r="V280"/>
  <c r="E280"/>
  <c r="D280"/>
  <c r="AJ279"/>
  <c r="AI279"/>
  <c r="AH279"/>
  <c r="AF279"/>
  <c r="AE279"/>
  <c r="AD279"/>
  <c r="AB279"/>
  <c r="AA279"/>
  <c r="Z279"/>
  <c r="X279"/>
  <c r="W279"/>
  <c r="V279"/>
  <c r="E279"/>
  <c r="D279"/>
  <c r="AJ278"/>
  <c r="AI278"/>
  <c r="AH278"/>
  <c r="AF278"/>
  <c r="AE278"/>
  <c r="AD278"/>
  <c r="AB278"/>
  <c r="AA278"/>
  <c r="Z278"/>
  <c r="X278"/>
  <c r="W278"/>
  <c r="V278"/>
  <c r="E278"/>
  <c r="D278"/>
  <c r="AJ277"/>
  <c r="AI277"/>
  <c r="AH277"/>
  <c r="AF277"/>
  <c r="AE277"/>
  <c r="AD277"/>
  <c r="AB277"/>
  <c r="AA277"/>
  <c r="Z277"/>
  <c r="X277"/>
  <c r="W277"/>
  <c r="V277"/>
  <c r="E277"/>
  <c r="D277"/>
  <c r="AJ276"/>
  <c r="AI276"/>
  <c r="AH276"/>
  <c r="AF276"/>
  <c r="AE276"/>
  <c r="AD276"/>
  <c r="AB276"/>
  <c r="AA276"/>
  <c r="Z276"/>
  <c r="X276"/>
  <c r="W276"/>
  <c r="V276"/>
  <c r="E276"/>
  <c r="D276"/>
  <c r="AJ275"/>
  <c r="AI275"/>
  <c r="AH275"/>
  <c r="AF275"/>
  <c r="AE275"/>
  <c r="AD275"/>
  <c r="AB275"/>
  <c r="AA275"/>
  <c r="Z275"/>
  <c r="X275"/>
  <c r="W275"/>
  <c r="V275"/>
  <c r="E275"/>
  <c r="D275"/>
  <c r="AJ274"/>
  <c r="AI274"/>
  <c r="AH274"/>
  <c r="AF274"/>
  <c r="AE274"/>
  <c r="AD274"/>
  <c r="AB274"/>
  <c r="AA274"/>
  <c r="Z274"/>
  <c r="X274"/>
  <c r="W274"/>
  <c r="V274"/>
  <c r="E274"/>
  <c r="D274"/>
  <c r="AJ273"/>
  <c r="AI273"/>
  <c r="AH273"/>
  <c r="AF273"/>
  <c r="AE273"/>
  <c r="AD273"/>
  <c r="AB273"/>
  <c r="AA273"/>
  <c r="Z273"/>
  <c r="X273"/>
  <c r="W273"/>
  <c r="V273"/>
  <c r="E273"/>
  <c r="D273"/>
  <c r="AJ272"/>
  <c r="AI272"/>
  <c r="AH272"/>
  <c r="AF272"/>
  <c r="AE272"/>
  <c r="AD272"/>
  <c r="AB272"/>
  <c r="AA272"/>
  <c r="Z272"/>
  <c r="X272"/>
  <c r="W272"/>
  <c r="V272"/>
  <c r="E272"/>
  <c r="D272"/>
  <c r="AJ271"/>
  <c r="AI271"/>
  <c r="AH271"/>
  <c r="AF271"/>
  <c r="AE271"/>
  <c r="AD271"/>
  <c r="AB271"/>
  <c r="AA271"/>
  <c r="Z271"/>
  <c r="X271"/>
  <c r="W271"/>
  <c r="V271"/>
  <c r="E271"/>
  <c r="D271"/>
  <c r="AJ270"/>
  <c r="AI270"/>
  <c r="AH270"/>
  <c r="AF270"/>
  <c r="AE270"/>
  <c r="AD270"/>
  <c r="AB270"/>
  <c r="AA270"/>
  <c r="Z270"/>
  <c r="X270"/>
  <c r="W270"/>
  <c r="V270"/>
  <c r="E270"/>
  <c r="D270"/>
  <c r="AJ269"/>
  <c r="AI269"/>
  <c r="AH269"/>
  <c r="AF269"/>
  <c r="AE269"/>
  <c r="AD269"/>
  <c r="AB269"/>
  <c r="AA269"/>
  <c r="Z269"/>
  <c r="X269"/>
  <c r="W269"/>
  <c r="V269"/>
  <c r="E269"/>
  <c r="D269"/>
  <c r="AJ311"/>
  <c r="AI311"/>
  <c r="AH311"/>
  <c r="AF311"/>
  <c r="AE311"/>
  <c r="AD311"/>
  <c r="AB311"/>
  <c r="AA311"/>
  <c r="Z311"/>
  <c r="X311"/>
  <c r="W311"/>
  <c r="V311"/>
  <c r="E311"/>
  <c r="D311"/>
  <c r="AJ310"/>
  <c r="AI310"/>
  <c r="AH310"/>
  <c r="AF310"/>
  <c r="AE310"/>
  <c r="AD310"/>
  <c r="AB310"/>
  <c r="AA310"/>
  <c r="Z310"/>
  <c r="X310"/>
  <c r="W310"/>
  <c r="V310"/>
  <c r="E310"/>
  <c r="D310"/>
  <c r="AJ309"/>
  <c r="AI309"/>
  <c r="AH309"/>
  <c r="AF309"/>
  <c r="AE309"/>
  <c r="AD309"/>
  <c r="AB309"/>
  <c r="AA309"/>
  <c r="Z309"/>
  <c r="X309"/>
  <c r="W309"/>
  <c r="V309"/>
  <c r="E309"/>
  <c r="D309"/>
  <c r="AJ308"/>
  <c r="AI308"/>
  <c r="AH308"/>
  <c r="AF308"/>
  <c r="AE308"/>
  <c r="AD308"/>
  <c r="AB308"/>
  <c r="AA308"/>
  <c r="Z308"/>
  <c r="X308"/>
  <c r="W308"/>
  <c r="V308"/>
  <c r="E308"/>
  <c r="D308"/>
  <c r="AJ307"/>
  <c r="AI307"/>
  <c r="AH307"/>
  <c r="AF307"/>
  <c r="AE307"/>
  <c r="AD307"/>
  <c r="AB307"/>
  <c r="AA307"/>
  <c r="Z307"/>
  <c r="X307"/>
  <c r="W307"/>
  <c r="V307"/>
  <c r="E307"/>
  <c r="D307"/>
  <c r="AJ306"/>
  <c r="AI306"/>
  <c r="AH306"/>
  <c r="AF306"/>
  <c r="AE306"/>
  <c r="AD306"/>
  <c r="AB306"/>
  <c r="AA306"/>
  <c r="Z306"/>
  <c r="X306"/>
  <c r="W306"/>
  <c r="V306"/>
  <c r="E306"/>
  <c r="D306"/>
  <c r="AJ305"/>
  <c r="AI305"/>
  <c r="AH305"/>
  <c r="AF305"/>
  <c r="AE305"/>
  <c r="AD305"/>
  <c r="AB305"/>
  <c r="AA305"/>
  <c r="Z305"/>
  <c r="X305"/>
  <c r="W305"/>
  <c r="V305"/>
  <c r="E305"/>
  <c r="D305"/>
  <c r="AJ304"/>
  <c r="AI304"/>
  <c r="AH304"/>
  <c r="AF304"/>
  <c r="AE304"/>
  <c r="AD304"/>
  <c r="AB304"/>
  <c r="AA304"/>
  <c r="Z304"/>
  <c r="X304"/>
  <c r="W304"/>
  <c r="V304"/>
  <c r="E304"/>
  <c r="D304"/>
  <c r="AJ303"/>
  <c r="AI303"/>
  <c r="AH303"/>
  <c r="AF303"/>
  <c r="AE303"/>
  <c r="AD303"/>
  <c r="AB303"/>
  <c r="AA303"/>
  <c r="Z303"/>
  <c r="X303"/>
  <c r="W303"/>
  <c r="V303"/>
  <c r="E303"/>
  <c r="D303"/>
  <c r="AJ302"/>
  <c r="AI302"/>
  <c r="AH302"/>
  <c r="AF302"/>
  <c r="AE302"/>
  <c r="AD302"/>
  <c r="AB302"/>
  <c r="AA302"/>
  <c r="Z302"/>
  <c r="X302"/>
  <c r="W302"/>
  <c r="V302"/>
  <c r="E302"/>
  <c r="D302"/>
  <c r="AJ301"/>
  <c r="AI301"/>
  <c r="AH301"/>
  <c r="AF301"/>
  <c r="AE301"/>
  <c r="AD301"/>
  <c r="AB301"/>
  <c r="AA301"/>
  <c r="Z301"/>
  <c r="X301"/>
  <c r="W301"/>
  <c r="V301"/>
  <c r="E301"/>
  <c r="D301"/>
  <c r="I260"/>
  <c r="G260"/>
  <c r="AJ263"/>
  <c r="AI263"/>
  <c r="AH263"/>
  <c r="AF263"/>
  <c r="AE263"/>
  <c r="AD263"/>
  <c r="AB263"/>
  <c r="AA263"/>
  <c r="Z263"/>
  <c r="X263"/>
  <c r="W263"/>
  <c r="V263"/>
  <c r="E263"/>
  <c r="D263"/>
  <c r="AJ262"/>
  <c r="AI262"/>
  <c r="AH262"/>
  <c r="AF262"/>
  <c r="AE262"/>
  <c r="AD262"/>
  <c r="AB262"/>
  <c r="AA262"/>
  <c r="Z262"/>
  <c r="X262"/>
  <c r="W262"/>
  <c r="V262"/>
  <c r="E262"/>
  <c r="D262"/>
  <c r="AJ261"/>
  <c r="AI261"/>
  <c r="AH261"/>
  <c r="AF261"/>
  <c r="AE261"/>
  <c r="AD261"/>
  <c r="AB261"/>
  <c r="AA261"/>
  <c r="Z261"/>
  <c r="X261"/>
  <c r="W261"/>
  <c r="V261"/>
  <c r="E261"/>
  <c r="D261"/>
  <c r="AJ266"/>
  <c r="AI266"/>
  <c r="AH266"/>
  <c r="AF266"/>
  <c r="AE266"/>
  <c r="AD266"/>
  <c r="AB266"/>
  <c r="AA266"/>
  <c r="Z266"/>
  <c r="X266"/>
  <c r="W266"/>
  <c r="V266"/>
  <c r="E266"/>
  <c r="D266"/>
  <c r="AJ265"/>
  <c r="AI265"/>
  <c r="AH265"/>
  <c r="AF265"/>
  <c r="AE265"/>
  <c r="AD265"/>
  <c r="AB265"/>
  <c r="AA265"/>
  <c r="Z265"/>
  <c r="X265"/>
  <c r="W265"/>
  <c r="V265"/>
  <c r="E265"/>
  <c r="D265"/>
  <c r="AJ264"/>
  <c r="AI264"/>
  <c r="AH264"/>
  <c r="AF264"/>
  <c r="AE264"/>
  <c r="AD264"/>
  <c r="AB264"/>
  <c r="AA264"/>
  <c r="Z264"/>
  <c r="X264"/>
  <c r="W264"/>
  <c r="V264"/>
  <c r="E264"/>
  <c r="D264"/>
  <c r="I328"/>
  <c r="G328"/>
  <c r="AJ330"/>
  <c r="AI330"/>
  <c r="AH330"/>
  <c r="AF330"/>
  <c r="AE330"/>
  <c r="AD330"/>
  <c r="AB330"/>
  <c r="AA330"/>
  <c r="Z330"/>
  <c r="X330"/>
  <c r="W330"/>
  <c r="V330"/>
  <c r="E330"/>
  <c r="D330"/>
  <c r="AJ329"/>
  <c r="AI329"/>
  <c r="AH329"/>
  <c r="AF329"/>
  <c r="AE329"/>
  <c r="AD329"/>
  <c r="AB329"/>
  <c r="AA329"/>
  <c r="Z329"/>
  <c r="X329"/>
  <c r="W329"/>
  <c r="V329"/>
  <c r="E329"/>
  <c r="D329"/>
  <c r="AJ331"/>
  <c r="AI331"/>
  <c r="AH331"/>
  <c r="AF331"/>
  <c r="AE331"/>
  <c r="AD331"/>
  <c r="AB331"/>
  <c r="AA331"/>
  <c r="Z331"/>
  <c r="X331"/>
  <c r="W331"/>
  <c r="V331"/>
  <c r="E331"/>
  <c r="D331"/>
  <c r="AJ253"/>
  <c r="AI253"/>
  <c r="AH253"/>
  <c r="AF253"/>
  <c r="AE253"/>
  <c r="AD253"/>
  <c r="AB253"/>
  <c r="AA253"/>
  <c r="Z253"/>
  <c r="X253"/>
  <c r="W253"/>
  <c r="V253"/>
  <c r="E253"/>
  <c r="D253"/>
  <c r="AJ252"/>
  <c r="AI252"/>
  <c r="AH252"/>
  <c r="AF252"/>
  <c r="AE252"/>
  <c r="AD252"/>
  <c r="AB252"/>
  <c r="AA252"/>
  <c r="Z252"/>
  <c r="X252"/>
  <c r="W252"/>
  <c r="V252"/>
  <c r="E252"/>
  <c r="D252"/>
  <c r="AJ251"/>
  <c r="AI251"/>
  <c r="AH251"/>
  <c r="AF251"/>
  <c r="AE251"/>
  <c r="AD251"/>
  <c r="AB251"/>
  <c r="AA251"/>
  <c r="Z251"/>
  <c r="X251"/>
  <c r="W251"/>
  <c r="V251"/>
  <c r="E251"/>
  <c r="D251"/>
  <c r="AJ250"/>
  <c r="AI250"/>
  <c r="AH250"/>
  <c r="AF250"/>
  <c r="AE250"/>
  <c r="AD250"/>
  <c r="AB250"/>
  <c r="AA250"/>
  <c r="Z250"/>
  <c r="X250"/>
  <c r="W250"/>
  <c r="V250"/>
  <c r="D250"/>
  <c r="AJ249"/>
  <c r="AI249"/>
  <c r="AH249"/>
  <c r="AF249"/>
  <c r="AE249"/>
  <c r="AD249"/>
  <c r="AB249"/>
  <c r="AA249"/>
  <c r="Z249"/>
  <c r="X249"/>
  <c r="W249"/>
  <c r="V249"/>
  <c r="E249"/>
  <c r="D249"/>
  <c r="AJ248"/>
  <c r="AI248"/>
  <c r="AH248"/>
  <c r="AF248"/>
  <c r="AE248"/>
  <c r="AD248"/>
  <c r="AB248"/>
  <c r="AA248"/>
  <c r="Z248"/>
  <c r="X248"/>
  <c r="W248"/>
  <c r="V248"/>
  <c r="E248"/>
  <c r="D248"/>
  <c r="AJ247"/>
  <c r="AI247"/>
  <c r="AH247"/>
  <c r="AF247"/>
  <c r="AE247"/>
  <c r="AD247"/>
  <c r="AB247"/>
  <c r="AA247"/>
  <c r="Z247"/>
  <c r="X247"/>
  <c r="W247"/>
  <c r="V247"/>
  <c r="E247"/>
  <c r="D247"/>
  <c r="AJ246"/>
  <c r="AI246"/>
  <c r="AH246"/>
  <c r="AF246"/>
  <c r="AE246"/>
  <c r="AD246"/>
  <c r="AB246"/>
  <c r="AA246"/>
  <c r="Z246"/>
  <c r="X246"/>
  <c r="W246"/>
  <c r="V246"/>
  <c r="E246"/>
  <c r="D246"/>
  <c r="AJ245"/>
  <c r="AI245"/>
  <c r="AH245"/>
  <c r="AF245"/>
  <c r="AE245"/>
  <c r="AD245"/>
  <c r="AB245"/>
  <c r="AA245"/>
  <c r="Z245"/>
  <c r="X245"/>
  <c r="W245"/>
  <c r="V245"/>
  <c r="E245"/>
  <c r="D245"/>
  <c r="AJ259"/>
  <c r="AI259"/>
  <c r="AH259"/>
  <c r="AF259"/>
  <c r="AE259"/>
  <c r="AD259"/>
  <c r="AB259"/>
  <c r="AA259"/>
  <c r="Z259"/>
  <c r="X259"/>
  <c r="W259"/>
  <c r="V259"/>
  <c r="E259"/>
  <c r="D259"/>
  <c r="AJ258"/>
  <c r="AI258"/>
  <c r="AH258"/>
  <c r="AF258"/>
  <c r="AE258"/>
  <c r="AD258"/>
  <c r="AB258"/>
  <c r="AA258"/>
  <c r="Z258"/>
  <c r="X258"/>
  <c r="W258"/>
  <c r="V258"/>
  <c r="E258"/>
  <c r="D258"/>
  <c r="AJ257"/>
  <c r="AI257"/>
  <c r="AH257"/>
  <c r="AF257"/>
  <c r="AE257"/>
  <c r="AD257"/>
  <c r="AB257"/>
  <c r="AA257"/>
  <c r="Z257"/>
  <c r="X257"/>
  <c r="W257"/>
  <c r="V257"/>
  <c r="E257"/>
  <c r="D257"/>
  <c r="AJ256"/>
  <c r="AI256"/>
  <c r="AH256"/>
  <c r="AF256"/>
  <c r="AE256"/>
  <c r="AD256"/>
  <c r="AB256"/>
  <c r="AA256"/>
  <c r="Z256"/>
  <c r="X256"/>
  <c r="W256"/>
  <c r="V256"/>
  <c r="E256"/>
  <c r="D256"/>
  <c r="AJ255"/>
  <c r="AI255"/>
  <c r="AH255"/>
  <c r="AF255"/>
  <c r="AE255"/>
  <c r="AD255"/>
  <c r="AB255"/>
  <c r="AA255"/>
  <c r="Z255"/>
  <c r="X255"/>
  <c r="W255"/>
  <c r="V255"/>
  <c r="E255"/>
  <c r="D255"/>
  <c r="AJ254"/>
  <c r="AI254"/>
  <c r="AH254"/>
  <c r="AF254"/>
  <c r="AE254"/>
  <c r="AD254"/>
  <c r="AB254"/>
  <c r="AA254"/>
  <c r="Z254"/>
  <c r="X254"/>
  <c r="W254"/>
  <c r="V254"/>
  <c r="E254"/>
  <c r="D254"/>
  <c r="I235"/>
  <c r="G235"/>
  <c r="AJ239"/>
  <c r="AI239"/>
  <c r="AH239"/>
  <c r="AF239"/>
  <c r="AE239"/>
  <c r="AD239"/>
  <c r="AB239"/>
  <c r="AA239"/>
  <c r="Z239"/>
  <c r="X239"/>
  <c r="W239"/>
  <c r="V239"/>
  <c r="E239"/>
  <c r="D239"/>
  <c r="AJ238"/>
  <c r="AI238"/>
  <c r="AH238"/>
  <c r="AF238"/>
  <c r="AE238"/>
  <c r="AD238"/>
  <c r="AB238"/>
  <c r="AA238"/>
  <c r="Z238"/>
  <c r="X238"/>
  <c r="W238"/>
  <c r="V238"/>
  <c r="E238"/>
  <c r="D238"/>
  <c r="AJ237"/>
  <c r="AI237"/>
  <c r="AH237"/>
  <c r="AF237"/>
  <c r="AE237"/>
  <c r="AD237"/>
  <c r="AB237"/>
  <c r="AA237"/>
  <c r="Z237"/>
  <c r="X237"/>
  <c r="W237"/>
  <c r="V237"/>
  <c r="E237"/>
  <c r="D237"/>
  <c r="AJ236"/>
  <c r="AI236"/>
  <c r="AH236"/>
  <c r="AF236"/>
  <c r="AE236"/>
  <c r="AD236"/>
  <c r="AB236"/>
  <c r="AA236"/>
  <c r="Z236"/>
  <c r="X236"/>
  <c r="W236"/>
  <c r="V236"/>
  <c r="E236"/>
  <c r="D236"/>
  <c r="AJ241"/>
  <c r="AI241"/>
  <c r="AH241"/>
  <c r="AF241"/>
  <c r="AE241"/>
  <c r="AD241"/>
  <c r="AB241"/>
  <c r="AA241"/>
  <c r="Z241"/>
  <c r="X241"/>
  <c r="W241"/>
  <c r="V241"/>
  <c r="E241"/>
  <c r="D241"/>
  <c r="AJ240"/>
  <c r="AI240"/>
  <c r="AH240"/>
  <c r="AF240"/>
  <c r="AE240"/>
  <c r="AD240"/>
  <c r="AB240"/>
  <c r="AA240"/>
  <c r="Z240"/>
  <c r="X240"/>
  <c r="W240"/>
  <c r="V240"/>
  <c r="E240"/>
  <c r="D240"/>
  <c r="AJ242"/>
  <c r="AI242"/>
  <c r="AH242"/>
  <c r="AF242"/>
  <c r="AE242"/>
  <c r="AD242"/>
  <c r="AB242"/>
  <c r="AA242"/>
  <c r="Z242"/>
  <c r="X242"/>
  <c r="W242"/>
  <c r="V242"/>
  <c r="E242"/>
  <c r="D242"/>
  <c r="AJ230"/>
  <c r="AI230"/>
  <c r="AH230"/>
  <c r="AF230"/>
  <c r="AE230"/>
  <c r="AD230"/>
  <c r="AB230"/>
  <c r="AA230"/>
  <c r="Z230"/>
  <c r="X230"/>
  <c r="W230"/>
  <c r="V230"/>
  <c r="E230"/>
  <c r="D230"/>
  <c r="AJ229"/>
  <c r="AI229"/>
  <c r="AH229"/>
  <c r="AF229"/>
  <c r="AE229"/>
  <c r="AD229"/>
  <c r="AB229"/>
  <c r="AA229"/>
  <c r="Z229"/>
  <c r="X229"/>
  <c r="W229"/>
  <c r="V229"/>
  <c r="E229"/>
  <c r="D229"/>
  <c r="AJ234"/>
  <c r="AI234"/>
  <c r="AH234"/>
  <c r="AF234"/>
  <c r="AE234"/>
  <c r="AD234"/>
  <c r="AB234"/>
  <c r="AA234"/>
  <c r="Z234"/>
  <c r="X234"/>
  <c r="W234"/>
  <c r="V234"/>
  <c r="E234"/>
  <c r="D234"/>
  <c r="AJ233"/>
  <c r="AI233"/>
  <c r="AH233"/>
  <c r="AF233"/>
  <c r="AE233"/>
  <c r="AD233"/>
  <c r="AB233"/>
  <c r="AA233"/>
  <c r="Z233"/>
  <c r="X233"/>
  <c r="W233"/>
  <c r="V233"/>
  <c r="E233"/>
  <c r="D233"/>
  <c r="AJ232"/>
  <c r="AI232"/>
  <c r="AH232"/>
  <c r="AF232"/>
  <c r="AE232"/>
  <c r="AD232"/>
  <c r="AB232"/>
  <c r="AA232"/>
  <c r="Z232"/>
  <c r="X232"/>
  <c r="W232"/>
  <c r="V232"/>
  <c r="E232"/>
  <c r="D232"/>
  <c r="AJ231"/>
  <c r="AI231"/>
  <c r="AH231"/>
  <c r="AF231"/>
  <c r="AE231"/>
  <c r="AD231"/>
  <c r="AB231"/>
  <c r="AA231"/>
  <c r="Z231"/>
  <c r="X231"/>
  <c r="W231"/>
  <c r="V231"/>
  <c r="E231"/>
  <c r="D231"/>
  <c r="I201"/>
  <c r="G201"/>
  <c r="AJ204"/>
  <c r="AI204"/>
  <c r="AH204"/>
  <c r="AF204"/>
  <c r="AE204"/>
  <c r="AD204"/>
  <c r="AB204"/>
  <c r="AA204"/>
  <c r="Z204"/>
  <c r="X204"/>
  <c r="W204"/>
  <c r="V204"/>
  <c r="E204"/>
  <c r="D204"/>
  <c r="AJ203"/>
  <c r="AI203"/>
  <c r="AH203"/>
  <c r="AF203"/>
  <c r="AE203"/>
  <c r="AD203"/>
  <c r="AB203"/>
  <c r="AA203"/>
  <c r="Z203"/>
  <c r="X203"/>
  <c r="W203"/>
  <c r="V203"/>
  <c r="E203"/>
  <c r="D203"/>
  <c r="AJ202"/>
  <c r="AI202"/>
  <c r="AH202"/>
  <c r="AF202"/>
  <c r="AE202"/>
  <c r="AD202"/>
  <c r="AB202"/>
  <c r="AA202"/>
  <c r="Z202"/>
  <c r="X202"/>
  <c r="W202"/>
  <c r="V202"/>
  <c r="E202"/>
  <c r="D202"/>
  <c r="AJ206"/>
  <c r="AI206"/>
  <c r="AH206"/>
  <c r="AF206"/>
  <c r="AE206"/>
  <c r="AD206"/>
  <c r="AB206"/>
  <c r="AA206"/>
  <c r="Z206"/>
  <c r="X206"/>
  <c r="W206"/>
  <c r="V206"/>
  <c r="E206"/>
  <c r="D206"/>
  <c r="AJ205"/>
  <c r="AI205"/>
  <c r="AH205"/>
  <c r="AF205"/>
  <c r="AE205"/>
  <c r="AD205"/>
  <c r="AB205"/>
  <c r="AA205"/>
  <c r="Z205"/>
  <c r="X205"/>
  <c r="W205"/>
  <c r="V205"/>
  <c r="E205"/>
  <c r="D205"/>
  <c r="AJ207"/>
  <c r="AI207"/>
  <c r="AH207"/>
  <c r="AF207"/>
  <c r="AE207"/>
  <c r="AD207"/>
  <c r="AB207"/>
  <c r="AA207"/>
  <c r="Z207"/>
  <c r="X207"/>
  <c r="W207"/>
  <c r="V207"/>
  <c r="E207"/>
  <c r="D207"/>
  <c r="I194"/>
  <c r="G194"/>
  <c r="AJ196"/>
  <c r="AI196"/>
  <c r="AH196"/>
  <c r="AF196"/>
  <c r="AE196"/>
  <c r="AD196"/>
  <c r="AB196"/>
  <c r="AA196"/>
  <c r="Z196"/>
  <c r="X196"/>
  <c r="W196"/>
  <c r="V196"/>
  <c r="E196"/>
  <c r="D196"/>
  <c r="D197"/>
  <c r="E197"/>
  <c r="V197"/>
  <c r="W197"/>
  <c r="X197"/>
  <c r="Z197"/>
  <c r="AA197"/>
  <c r="AB197"/>
  <c r="AD197"/>
  <c r="AE197"/>
  <c r="AF197"/>
  <c r="AH197"/>
  <c r="AI197"/>
  <c r="AJ197"/>
  <c r="AJ198"/>
  <c r="AI198"/>
  <c r="AH198"/>
  <c r="AF198"/>
  <c r="AE198"/>
  <c r="AD198"/>
  <c r="AB198"/>
  <c r="AA198"/>
  <c r="Z198"/>
  <c r="X198"/>
  <c r="W198"/>
  <c r="V198"/>
  <c r="E198"/>
  <c r="D198"/>
  <c r="AJ195"/>
  <c r="AI195"/>
  <c r="AH195"/>
  <c r="AF195"/>
  <c r="AE195"/>
  <c r="AD195"/>
  <c r="AB195"/>
  <c r="AA195"/>
  <c r="Z195"/>
  <c r="X195"/>
  <c r="W195"/>
  <c r="V195"/>
  <c r="E195"/>
  <c r="D195"/>
  <c r="AJ199"/>
  <c r="AI199"/>
  <c r="AH199"/>
  <c r="AF199"/>
  <c r="AE199"/>
  <c r="AD199"/>
  <c r="AB199"/>
  <c r="AA199"/>
  <c r="Z199"/>
  <c r="X199"/>
  <c r="W199"/>
  <c r="V199"/>
  <c r="E199"/>
  <c r="D199"/>
  <c r="AJ223"/>
  <c r="AI223"/>
  <c r="AH223"/>
  <c r="AF223"/>
  <c r="AE223"/>
  <c r="AD223"/>
  <c r="AB223"/>
  <c r="AA223"/>
  <c r="Z223"/>
  <c r="X223"/>
  <c r="W223"/>
  <c r="V223"/>
  <c r="E223"/>
  <c r="D223"/>
  <c r="AJ222"/>
  <c r="AI222"/>
  <c r="AH222"/>
  <c r="AF222"/>
  <c r="AE222"/>
  <c r="AD222"/>
  <c r="AB222"/>
  <c r="AA222"/>
  <c r="Z222"/>
  <c r="X222"/>
  <c r="W222"/>
  <c r="V222"/>
  <c r="E222"/>
  <c r="D222"/>
  <c r="AJ221"/>
  <c r="AI221"/>
  <c r="AH221"/>
  <c r="AF221"/>
  <c r="AE221"/>
  <c r="AD221"/>
  <c r="AB221"/>
  <c r="AA221"/>
  <c r="Z221"/>
  <c r="X221"/>
  <c r="W221"/>
  <c r="V221"/>
  <c r="E221"/>
  <c r="D221"/>
  <c r="AJ220"/>
  <c r="AI220"/>
  <c r="AH220"/>
  <c r="AF220"/>
  <c r="AE220"/>
  <c r="AD220"/>
  <c r="AB220"/>
  <c r="AA220"/>
  <c r="Z220"/>
  <c r="X220"/>
  <c r="W220"/>
  <c r="V220"/>
  <c r="E220"/>
  <c r="D220"/>
  <c r="AJ224"/>
  <c r="AI224"/>
  <c r="AH224"/>
  <c r="AF224"/>
  <c r="AE224"/>
  <c r="AD224"/>
  <c r="AB224"/>
  <c r="AA224"/>
  <c r="Z224"/>
  <c r="X224"/>
  <c r="W224"/>
  <c r="V224"/>
  <c r="E224"/>
  <c r="D224"/>
  <c r="I210"/>
  <c r="G210"/>
  <c r="AJ212"/>
  <c r="AI212"/>
  <c r="AH212"/>
  <c r="AF212"/>
  <c r="AE212"/>
  <c r="AD212"/>
  <c r="AB212"/>
  <c r="AA212"/>
  <c r="Z212"/>
  <c r="X212"/>
  <c r="W212"/>
  <c r="V212"/>
  <c r="E212"/>
  <c r="D212"/>
  <c r="AJ213"/>
  <c r="AI213"/>
  <c r="AH213"/>
  <c r="AF213"/>
  <c r="AE213"/>
  <c r="AD213"/>
  <c r="AB213"/>
  <c r="AA213"/>
  <c r="Z213"/>
  <c r="X213"/>
  <c r="W213"/>
  <c r="V213"/>
  <c r="E213"/>
  <c r="D213"/>
  <c r="AJ211"/>
  <c r="AI211"/>
  <c r="AH211"/>
  <c r="AF211"/>
  <c r="AE211"/>
  <c r="AD211"/>
  <c r="AB211"/>
  <c r="AA211"/>
  <c r="Z211"/>
  <c r="X211"/>
  <c r="W211"/>
  <c r="V211"/>
  <c r="E211"/>
  <c r="D211"/>
  <c r="AJ215"/>
  <c r="AI215"/>
  <c r="AH215"/>
  <c r="AF215"/>
  <c r="AE215"/>
  <c r="AD215"/>
  <c r="AB215"/>
  <c r="AA215"/>
  <c r="Z215"/>
  <c r="X215"/>
  <c r="W215"/>
  <c r="V215"/>
  <c r="E215"/>
  <c r="D215"/>
  <c r="AJ214"/>
  <c r="AI214"/>
  <c r="AH214"/>
  <c r="AF214"/>
  <c r="AE214"/>
  <c r="AD214"/>
  <c r="AB214"/>
  <c r="AA214"/>
  <c r="Z214"/>
  <c r="X214"/>
  <c r="W214"/>
  <c r="V214"/>
  <c r="E214"/>
  <c r="D214"/>
  <c r="AJ216"/>
  <c r="AI216"/>
  <c r="AH216"/>
  <c r="AF216"/>
  <c r="AE216"/>
  <c r="AD216"/>
  <c r="AB216"/>
  <c r="AA216"/>
  <c r="Z216"/>
  <c r="X216"/>
  <c r="W216"/>
  <c r="V216"/>
  <c r="E216"/>
  <c r="D216"/>
  <c r="AJ186"/>
  <c r="AI186"/>
  <c r="AH186"/>
  <c r="AF186"/>
  <c r="AE186"/>
  <c r="AD186"/>
  <c r="AB186"/>
  <c r="AA186"/>
  <c r="Z186"/>
  <c r="X186"/>
  <c r="W186"/>
  <c r="V186"/>
  <c r="E186"/>
  <c r="D186"/>
  <c r="AJ185"/>
  <c r="AI185"/>
  <c r="AH185"/>
  <c r="AF185"/>
  <c r="AE185"/>
  <c r="AD185"/>
  <c r="AB185"/>
  <c r="AA185"/>
  <c r="Z185"/>
  <c r="X185"/>
  <c r="W185"/>
  <c r="V185"/>
  <c r="E185"/>
  <c r="D185"/>
  <c r="AJ184"/>
  <c r="AI184"/>
  <c r="AH184"/>
  <c r="AF184"/>
  <c r="AE184"/>
  <c r="AD184"/>
  <c r="AB184"/>
  <c r="AA184"/>
  <c r="Z184"/>
  <c r="X184"/>
  <c r="W184"/>
  <c r="V184"/>
  <c r="E184"/>
  <c r="D184"/>
  <c r="AJ183"/>
  <c r="AI183"/>
  <c r="AH183"/>
  <c r="AF183"/>
  <c r="AE183"/>
  <c r="AD183"/>
  <c r="AB183"/>
  <c r="AA183"/>
  <c r="Z183"/>
  <c r="X183"/>
  <c r="W183"/>
  <c r="V183"/>
  <c r="E183"/>
  <c r="D183"/>
  <c r="AJ182"/>
  <c r="AI182"/>
  <c r="AH182"/>
  <c r="AF182"/>
  <c r="AE182"/>
  <c r="AD182"/>
  <c r="AB182"/>
  <c r="AA182"/>
  <c r="Z182"/>
  <c r="X182"/>
  <c r="W182"/>
  <c r="V182"/>
  <c r="E182"/>
  <c r="D182"/>
  <c r="AJ181"/>
  <c r="AI181"/>
  <c r="AH181"/>
  <c r="AF181"/>
  <c r="AE181"/>
  <c r="AD181"/>
  <c r="AB181"/>
  <c r="AA181"/>
  <c r="Z181"/>
  <c r="X181"/>
  <c r="W181"/>
  <c r="V181"/>
  <c r="E181"/>
  <c r="D181"/>
  <c r="AJ180"/>
  <c r="AI180"/>
  <c r="AH180"/>
  <c r="AF180"/>
  <c r="AE180"/>
  <c r="AD180"/>
  <c r="AB180"/>
  <c r="AA180"/>
  <c r="Z180"/>
  <c r="X180"/>
  <c r="W180"/>
  <c r="V180"/>
  <c r="E180"/>
  <c r="D180"/>
  <c r="AJ179"/>
  <c r="AI179"/>
  <c r="AH179"/>
  <c r="AF179"/>
  <c r="AE179"/>
  <c r="AD179"/>
  <c r="AB179"/>
  <c r="AA179"/>
  <c r="Z179"/>
  <c r="X179"/>
  <c r="W179"/>
  <c r="V179"/>
  <c r="E179"/>
  <c r="D179"/>
  <c r="AJ178"/>
  <c r="AI178"/>
  <c r="AH178"/>
  <c r="AF178"/>
  <c r="AE178"/>
  <c r="AD178"/>
  <c r="AB178"/>
  <c r="AA178"/>
  <c r="Z178"/>
  <c r="X178"/>
  <c r="W178"/>
  <c r="V178"/>
  <c r="E178"/>
  <c r="D178"/>
  <c r="AJ177"/>
  <c r="AI177"/>
  <c r="AH177"/>
  <c r="AF177"/>
  <c r="AE177"/>
  <c r="AD177"/>
  <c r="AB177"/>
  <c r="AA177"/>
  <c r="Z177"/>
  <c r="X177"/>
  <c r="W177"/>
  <c r="V177"/>
  <c r="E177"/>
  <c r="D177"/>
  <c r="AJ176"/>
  <c r="AI176"/>
  <c r="AH176"/>
  <c r="AF176"/>
  <c r="AE176"/>
  <c r="AD176"/>
  <c r="AB176"/>
  <c r="AA176"/>
  <c r="Z176"/>
  <c r="X176"/>
  <c r="W176"/>
  <c r="V176"/>
  <c r="E176"/>
  <c r="D176"/>
  <c r="AJ175"/>
  <c r="AI175"/>
  <c r="AH175"/>
  <c r="AF175"/>
  <c r="AE175"/>
  <c r="AD175"/>
  <c r="AB175"/>
  <c r="AA175"/>
  <c r="Z175"/>
  <c r="X175"/>
  <c r="W175"/>
  <c r="V175"/>
  <c r="E175"/>
  <c r="D175"/>
  <c r="AJ174"/>
  <c r="AI174"/>
  <c r="AH174"/>
  <c r="AF174"/>
  <c r="AE174"/>
  <c r="AD174"/>
  <c r="AB174"/>
  <c r="AA174"/>
  <c r="Z174"/>
  <c r="X174"/>
  <c r="W174"/>
  <c r="V174"/>
  <c r="E174"/>
  <c r="D174"/>
  <c r="AJ173"/>
  <c r="AI173"/>
  <c r="AH173"/>
  <c r="AF173"/>
  <c r="AE173"/>
  <c r="AD173"/>
  <c r="AB173"/>
  <c r="AA173"/>
  <c r="Z173"/>
  <c r="X173"/>
  <c r="W173"/>
  <c r="V173"/>
  <c r="E173"/>
  <c r="D173"/>
  <c r="AJ172"/>
  <c r="AI172"/>
  <c r="AH172"/>
  <c r="AF172"/>
  <c r="AE172"/>
  <c r="AD172"/>
  <c r="AB172"/>
  <c r="AA172"/>
  <c r="Z172"/>
  <c r="X172"/>
  <c r="W172"/>
  <c r="V172"/>
  <c r="E172"/>
  <c r="D172"/>
  <c r="AJ171"/>
  <c r="AI171"/>
  <c r="AH171"/>
  <c r="AF171"/>
  <c r="AE171"/>
  <c r="AD171"/>
  <c r="AB171"/>
  <c r="AA171"/>
  <c r="Z171"/>
  <c r="X171"/>
  <c r="W171"/>
  <c r="V171"/>
  <c r="E171"/>
  <c r="D171"/>
  <c r="AJ190"/>
  <c r="AI190"/>
  <c r="AH190"/>
  <c r="AF190"/>
  <c r="AE190"/>
  <c r="AD190"/>
  <c r="AB190"/>
  <c r="AA190"/>
  <c r="Z190"/>
  <c r="X190"/>
  <c r="W190"/>
  <c r="V190"/>
  <c r="E190"/>
  <c r="D190"/>
  <c r="AJ189"/>
  <c r="AI189"/>
  <c r="AH189"/>
  <c r="AF189"/>
  <c r="AE189"/>
  <c r="AD189"/>
  <c r="AB189"/>
  <c r="AA189"/>
  <c r="Z189"/>
  <c r="X189"/>
  <c r="W189"/>
  <c r="V189"/>
  <c r="E189"/>
  <c r="D189"/>
  <c r="AJ188"/>
  <c r="AI188"/>
  <c r="AH188"/>
  <c r="AF188"/>
  <c r="AE188"/>
  <c r="AD188"/>
  <c r="AB188"/>
  <c r="AA188"/>
  <c r="Z188"/>
  <c r="X188"/>
  <c r="W188"/>
  <c r="V188"/>
  <c r="E188"/>
  <c r="D188"/>
  <c r="AJ187"/>
  <c r="AI187"/>
  <c r="AH187"/>
  <c r="AF187"/>
  <c r="AE187"/>
  <c r="AD187"/>
  <c r="AB187"/>
  <c r="AA187"/>
  <c r="Z187"/>
  <c r="X187"/>
  <c r="W187"/>
  <c r="V187"/>
  <c r="E187"/>
  <c r="D187"/>
  <c r="AJ167"/>
  <c r="AI167"/>
  <c r="AH167"/>
  <c r="AF167"/>
  <c r="AE167"/>
  <c r="AD167"/>
  <c r="AB167"/>
  <c r="AA167"/>
  <c r="Z167"/>
  <c r="X167"/>
  <c r="W167"/>
  <c r="V167"/>
  <c r="E167"/>
  <c r="D167"/>
  <c r="AJ168"/>
  <c r="AI168"/>
  <c r="AH168"/>
  <c r="AF168"/>
  <c r="AE168"/>
  <c r="AD168"/>
  <c r="AB168"/>
  <c r="AA168"/>
  <c r="Z168"/>
  <c r="X168"/>
  <c r="W168"/>
  <c r="V168"/>
  <c r="E168"/>
  <c r="D168"/>
  <c r="AJ169"/>
  <c r="AI169"/>
  <c r="AH169"/>
  <c r="AF169"/>
  <c r="AE169"/>
  <c r="AD169"/>
  <c r="AB169"/>
  <c r="AA169"/>
  <c r="Z169"/>
  <c r="X169"/>
  <c r="W169"/>
  <c r="V169"/>
  <c r="E169"/>
  <c r="D169"/>
  <c r="AJ170"/>
  <c r="AI170"/>
  <c r="AH170"/>
  <c r="AF170"/>
  <c r="AE170"/>
  <c r="AD170"/>
  <c r="AB170"/>
  <c r="AA170"/>
  <c r="Z170"/>
  <c r="X170"/>
  <c r="W170"/>
  <c r="V170"/>
  <c r="E170"/>
  <c r="D170"/>
  <c r="AJ159"/>
  <c r="AI159"/>
  <c r="AH159"/>
  <c r="AF159"/>
  <c r="AE159"/>
  <c r="AD159"/>
  <c r="AB159"/>
  <c r="AA159"/>
  <c r="Z159"/>
  <c r="X159"/>
  <c r="W159"/>
  <c r="V159"/>
  <c r="E159"/>
  <c r="D159"/>
  <c r="AJ158"/>
  <c r="AI158"/>
  <c r="AH158"/>
  <c r="AF158"/>
  <c r="AE158"/>
  <c r="AD158"/>
  <c r="AB158"/>
  <c r="AA158"/>
  <c r="Z158"/>
  <c r="X158"/>
  <c r="W158"/>
  <c r="V158"/>
  <c r="E158"/>
  <c r="D158"/>
  <c r="AJ157"/>
  <c r="AI157"/>
  <c r="AH157"/>
  <c r="AF157"/>
  <c r="AE157"/>
  <c r="AD157"/>
  <c r="AB157"/>
  <c r="AA157"/>
  <c r="Z157"/>
  <c r="X157"/>
  <c r="W157"/>
  <c r="V157"/>
  <c r="E157"/>
  <c r="D157"/>
  <c r="AJ156"/>
  <c r="AI156"/>
  <c r="AH156"/>
  <c r="AF156"/>
  <c r="AE156"/>
  <c r="AD156"/>
  <c r="AB156"/>
  <c r="AA156"/>
  <c r="Z156"/>
  <c r="X156"/>
  <c r="W156"/>
  <c r="V156"/>
  <c r="E156"/>
  <c r="D156"/>
  <c r="AJ155"/>
  <c r="AI155"/>
  <c r="AH155"/>
  <c r="AF155"/>
  <c r="AE155"/>
  <c r="AD155"/>
  <c r="AB155"/>
  <c r="AA155"/>
  <c r="Z155"/>
  <c r="X155"/>
  <c r="W155"/>
  <c r="V155"/>
  <c r="E155"/>
  <c r="D155"/>
  <c r="AJ154"/>
  <c r="AI154"/>
  <c r="AH154"/>
  <c r="AF154"/>
  <c r="AE154"/>
  <c r="AD154"/>
  <c r="AB154"/>
  <c r="AA154"/>
  <c r="Z154"/>
  <c r="X154"/>
  <c r="W154"/>
  <c r="V154"/>
  <c r="E154"/>
  <c r="D154"/>
  <c r="AJ153"/>
  <c r="AI153"/>
  <c r="AH153"/>
  <c r="AF153"/>
  <c r="AE153"/>
  <c r="AD153"/>
  <c r="AB153"/>
  <c r="AA153"/>
  <c r="Z153"/>
  <c r="X153"/>
  <c r="W153"/>
  <c r="V153"/>
  <c r="E153"/>
  <c r="D153"/>
  <c r="AJ152"/>
  <c r="AI152"/>
  <c r="AH152"/>
  <c r="AF152"/>
  <c r="AE152"/>
  <c r="AD152"/>
  <c r="AB152"/>
  <c r="AA152"/>
  <c r="Z152"/>
  <c r="X152"/>
  <c r="W152"/>
  <c r="V152"/>
  <c r="E152"/>
  <c r="D152"/>
  <c r="AJ162"/>
  <c r="AI162"/>
  <c r="AH162"/>
  <c r="AF162"/>
  <c r="AE162"/>
  <c r="AD162"/>
  <c r="AB162"/>
  <c r="AA162"/>
  <c r="Z162"/>
  <c r="X162"/>
  <c r="W162"/>
  <c r="V162"/>
  <c r="E162"/>
  <c r="D162"/>
  <c r="AJ161"/>
  <c r="AI161"/>
  <c r="AH161"/>
  <c r="AF161"/>
  <c r="AE161"/>
  <c r="AD161"/>
  <c r="AB161"/>
  <c r="AA161"/>
  <c r="Z161"/>
  <c r="X161"/>
  <c r="W161"/>
  <c r="V161"/>
  <c r="E161"/>
  <c r="D161"/>
  <c r="AJ160"/>
  <c r="AI160"/>
  <c r="AH160"/>
  <c r="AF160"/>
  <c r="AE160"/>
  <c r="AD160"/>
  <c r="AB160"/>
  <c r="AA160"/>
  <c r="Z160"/>
  <c r="X160"/>
  <c r="W160"/>
  <c r="V160"/>
  <c r="E160"/>
  <c r="D160"/>
  <c r="AJ141"/>
  <c r="AI141"/>
  <c r="AH141"/>
  <c r="AF141"/>
  <c r="AE141"/>
  <c r="AD141"/>
  <c r="AB141"/>
  <c r="AA141"/>
  <c r="Z141"/>
  <c r="X141"/>
  <c r="W141"/>
  <c r="V141"/>
  <c r="E141"/>
  <c r="D141"/>
  <c r="AJ140"/>
  <c r="AI140"/>
  <c r="AH140"/>
  <c r="AF140"/>
  <c r="AE140"/>
  <c r="AD140"/>
  <c r="AB140"/>
  <c r="AA140"/>
  <c r="Z140"/>
  <c r="X140"/>
  <c r="W140"/>
  <c r="V140"/>
  <c r="E140"/>
  <c r="D140"/>
  <c r="D142"/>
  <c r="E142"/>
  <c r="V142"/>
  <c r="W142"/>
  <c r="X142"/>
  <c r="Z142"/>
  <c r="AA142"/>
  <c r="AB142"/>
  <c r="AD142"/>
  <c r="AE142"/>
  <c r="AF142"/>
  <c r="AH142"/>
  <c r="AI142"/>
  <c r="AJ142"/>
  <c r="D143"/>
  <c r="E143"/>
  <c r="V143"/>
  <c r="W143"/>
  <c r="X143"/>
  <c r="Z143"/>
  <c r="AA143"/>
  <c r="AB143"/>
  <c r="AD143"/>
  <c r="AE143"/>
  <c r="AF143"/>
  <c r="AH143"/>
  <c r="AI143"/>
  <c r="AJ143"/>
  <c r="AJ144"/>
  <c r="AI144"/>
  <c r="AH144"/>
  <c r="AF144"/>
  <c r="AE144"/>
  <c r="AD144"/>
  <c r="AB144"/>
  <c r="AA144"/>
  <c r="Z144"/>
  <c r="X144"/>
  <c r="W144"/>
  <c r="V144"/>
  <c r="E144"/>
  <c r="D144"/>
  <c r="AJ139"/>
  <c r="AI139"/>
  <c r="AH139"/>
  <c r="AF139"/>
  <c r="AE139"/>
  <c r="AD139"/>
  <c r="AB139"/>
  <c r="AA139"/>
  <c r="Z139"/>
  <c r="X139"/>
  <c r="W139"/>
  <c r="V139"/>
  <c r="E139"/>
  <c r="D139"/>
  <c r="AJ146"/>
  <c r="AI146"/>
  <c r="AH146"/>
  <c r="AF146"/>
  <c r="AE146"/>
  <c r="AD146"/>
  <c r="AB146"/>
  <c r="AA146"/>
  <c r="Z146"/>
  <c r="X146"/>
  <c r="W146"/>
  <c r="V146"/>
  <c r="E146"/>
  <c r="D146"/>
  <c r="AJ145"/>
  <c r="AI145"/>
  <c r="AH145"/>
  <c r="AF145"/>
  <c r="AE145"/>
  <c r="AD145"/>
  <c r="AB145"/>
  <c r="AA145"/>
  <c r="Z145"/>
  <c r="X145"/>
  <c r="W145"/>
  <c r="V145"/>
  <c r="E145"/>
  <c r="D145"/>
  <c r="AJ147"/>
  <c r="AI147"/>
  <c r="AH147"/>
  <c r="AF147"/>
  <c r="AE147"/>
  <c r="AD147"/>
  <c r="AB147"/>
  <c r="AA147"/>
  <c r="Z147"/>
  <c r="X147"/>
  <c r="W147"/>
  <c r="V147"/>
  <c r="E147"/>
  <c r="D147"/>
  <c r="AJ138"/>
  <c r="AI138"/>
  <c r="AH138"/>
  <c r="AF138"/>
  <c r="AE138"/>
  <c r="AD138"/>
  <c r="AB138"/>
  <c r="AA138"/>
  <c r="Z138"/>
  <c r="X138"/>
  <c r="W138"/>
  <c r="V138"/>
  <c r="E138"/>
  <c r="D138"/>
  <c r="AJ137"/>
  <c r="AI137"/>
  <c r="AH137"/>
  <c r="AF137"/>
  <c r="AE137"/>
  <c r="AD137"/>
  <c r="AB137"/>
  <c r="AA137"/>
  <c r="Z137"/>
  <c r="X137"/>
  <c r="W137"/>
  <c r="V137"/>
  <c r="E137"/>
  <c r="D137"/>
  <c r="AJ136"/>
  <c r="AI136"/>
  <c r="AH136"/>
  <c r="AF136"/>
  <c r="AE136"/>
  <c r="AD136"/>
  <c r="AB136"/>
  <c r="AA136"/>
  <c r="Z136"/>
  <c r="X136"/>
  <c r="W136"/>
  <c r="V136"/>
  <c r="E136"/>
  <c r="D136"/>
  <c r="AJ148"/>
  <c r="AI148"/>
  <c r="AH148"/>
  <c r="AF148"/>
  <c r="AE148"/>
  <c r="AD148"/>
  <c r="AB148"/>
  <c r="AA148"/>
  <c r="Z148"/>
  <c r="X148"/>
  <c r="W148"/>
  <c r="V148"/>
  <c r="E148"/>
  <c r="D148"/>
  <c r="AJ126"/>
  <c r="AI126"/>
  <c r="AH126"/>
  <c r="AF126"/>
  <c r="AE126"/>
  <c r="AD126"/>
  <c r="AB126"/>
  <c r="AA126"/>
  <c r="Z126"/>
  <c r="X126"/>
  <c r="W126"/>
  <c r="V126"/>
  <c r="E126"/>
  <c r="D126"/>
  <c r="AJ125"/>
  <c r="AI125"/>
  <c r="AH125"/>
  <c r="AF125"/>
  <c r="AE125"/>
  <c r="AD125"/>
  <c r="AB125"/>
  <c r="AA125"/>
  <c r="Z125"/>
  <c r="X125"/>
  <c r="W125"/>
  <c r="V125"/>
  <c r="E125"/>
  <c r="D125"/>
  <c r="AJ124"/>
  <c r="AI124"/>
  <c r="AH124"/>
  <c r="AF124"/>
  <c r="AE124"/>
  <c r="AD124"/>
  <c r="AB124"/>
  <c r="AA124"/>
  <c r="Z124"/>
  <c r="X124"/>
  <c r="W124"/>
  <c r="V124"/>
  <c r="E124"/>
  <c r="D124"/>
  <c r="AJ123"/>
  <c r="AI123"/>
  <c r="AH123"/>
  <c r="AF123"/>
  <c r="AE123"/>
  <c r="AD123"/>
  <c r="AB123"/>
  <c r="AA123"/>
  <c r="Z123"/>
  <c r="X123"/>
  <c r="W123"/>
  <c r="V123"/>
  <c r="E123"/>
  <c r="D123"/>
  <c r="AJ122"/>
  <c r="AI122"/>
  <c r="AH122"/>
  <c r="AF122"/>
  <c r="AE122"/>
  <c r="AD122"/>
  <c r="AB122"/>
  <c r="AA122"/>
  <c r="Z122"/>
  <c r="X122"/>
  <c r="W122"/>
  <c r="V122"/>
  <c r="E122"/>
  <c r="D122"/>
  <c r="AJ121"/>
  <c r="AI121"/>
  <c r="AH121"/>
  <c r="AF121"/>
  <c r="AE121"/>
  <c r="AD121"/>
  <c r="AB121"/>
  <c r="AA121"/>
  <c r="Z121"/>
  <c r="X121"/>
  <c r="W121"/>
  <c r="V121"/>
  <c r="E121"/>
  <c r="D121"/>
  <c r="AJ129"/>
  <c r="AI129"/>
  <c r="AH129"/>
  <c r="AF129"/>
  <c r="AE129"/>
  <c r="AD129"/>
  <c r="AB129"/>
  <c r="AA129"/>
  <c r="Z129"/>
  <c r="X129"/>
  <c r="W129"/>
  <c r="V129"/>
  <c r="E129"/>
  <c r="D129"/>
  <c r="AJ128"/>
  <c r="AI128"/>
  <c r="AH128"/>
  <c r="AF128"/>
  <c r="AE128"/>
  <c r="AD128"/>
  <c r="AB128"/>
  <c r="AA128"/>
  <c r="Z128"/>
  <c r="X128"/>
  <c r="W128"/>
  <c r="V128"/>
  <c r="E128"/>
  <c r="D128"/>
  <c r="AJ127"/>
  <c r="AI127"/>
  <c r="AH127"/>
  <c r="AF127"/>
  <c r="AE127"/>
  <c r="AD127"/>
  <c r="AB127"/>
  <c r="AA127"/>
  <c r="Z127"/>
  <c r="X127"/>
  <c r="W127"/>
  <c r="V127"/>
  <c r="E127"/>
  <c r="D127"/>
  <c r="AJ131"/>
  <c r="AI131"/>
  <c r="AH131"/>
  <c r="AF131"/>
  <c r="AE131"/>
  <c r="AD131"/>
  <c r="AB131"/>
  <c r="AA131"/>
  <c r="Z131"/>
  <c r="X131"/>
  <c r="W131"/>
  <c r="V131"/>
  <c r="E131"/>
  <c r="D131"/>
  <c r="AJ130"/>
  <c r="AI130"/>
  <c r="AH130"/>
  <c r="AF130"/>
  <c r="AE130"/>
  <c r="AD130"/>
  <c r="AB130"/>
  <c r="AA130"/>
  <c r="Z130"/>
  <c r="X130"/>
  <c r="W130"/>
  <c r="V130"/>
  <c r="E130"/>
  <c r="D130"/>
  <c r="AJ113"/>
  <c r="AI113"/>
  <c r="AH113"/>
  <c r="AF113"/>
  <c r="AE113"/>
  <c r="AD113"/>
  <c r="AB113"/>
  <c r="AA113"/>
  <c r="Z113"/>
  <c r="X113"/>
  <c r="W113"/>
  <c r="V113"/>
  <c r="E113"/>
  <c r="D113"/>
  <c r="AJ112"/>
  <c r="AI112"/>
  <c r="AH112"/>
  <c r="AF112"/>
  <c r="AE112"/>
  <c r="AD112"/>
  <c r="AB112"/>
  <c r="AA112"/>
  <c r="Z112"/>
  <c r="X112"/>
  <c r="W112"/>
  <c r="V112"/>
  <c r="E112"/>
  <c r="D112"/>
  <c r="AJ111"/>
  <c r="AI111"/>
  <c r="AH111"/>
  <c r="AF111"/>
  <c r="AE111"/>
  <c r="AD111"/>
  <c r="AB111"/>
  <c r="AA111"/>
  <c r="Z111"/>
  <c r="X111"/>
  <c r="W111"/>
  <c r="V111"/>
  <c r="E111"/>
  <c r="D111"/>
  <c r="AJ110"/>
  <c r="AI110"/>
  <c r="AH110"/>
  <c r="AF110"/>
  <c r="AE110"/>
  <c r="AD110"/>
  <c r="AB110"/>
  <c r="AA110"/>
  <c r="Z110"/>
  <c r="X110"/>
  <c r="W110"/>
  <c r="V110"/>
  <c r="E110"/>
  <c r="D110"/>
  <c r="AJ115"/>
  <c r="AI115"/>
  <c r="AH115"/>
  <c r="AF115"/>
  <c r="AE115"/>
  <c r="AD115"/>
  <c r="AB115"/>
  <c r="AA115"/>
  <c r="Z115"/>
  <c r="X115"/>
  <c r="W115"/>
  <c r="V115"/>
  <c r="E115"/>
  <c r="D115"/>
  <c r="AJ114"/>
  <c r="AI114"/>
  <c r="AH114"/>
  <c r="AF114"/>
  <c r="AE114"/>
  <c r="AD114"/>
  <c r="AB114"/>
  <c r="AA114"/>
  <c r="Z114"/>
  <c r="X114"/>
  <c r="W114"/>
  <c r="V114"/>
  <c r="E114"/>
  <c r="D114"/>
  <c r="I108"/>
  <c r="G108"/>
  <c r="AJ116"/>
  <c r="AI116"/>
  <c r="AH116"/>
  <c r="AF116"/>
  <c r="AE116"/>
  <c r="AD116"/>
  <c r="AB116"/>
  <c r="AA116"/>
  <c r="Z116"/>
  <c r="X116"/>
  <c r="W116"/>
  <c r="V116"/>
  <c r="E116"/>
  <c r="D116"/>
  <c r="AJ109"/>
  <c r="AI109"/>
  <c r="AH109"/>
  <c r="AF109"/>
  <c r="AE109"/>
  <c r="AD109"/>
  <c r="AB109"/>
  <c r="AA109"/>
  <c r="Z109"/>
  <c r="X109"/>
  <c r="W109"/>
  <c r="V109"/>
  <c r="E109"/>
  <c r="D109"/>
  <c r="AJ117"/>
  <c r="AI117"/>
  <c r="AH117"/>
  <c r="AF117"/>
  <c r="AE117"/>
  <c r="AD117"/>
  <c r="AB117"/>
  <c r="AA117"/>
  <c r="Z117"/>
  <c r="X117"/>
  <c r="W117"/>
  <c r="V117"/>
  <c r="E117"/>
  <c r="D117"/>
  <c r="AJ75"/>
  <c r="AI75"/>
  <c r="AH75"/>
  <c r="AF75"/>
  <c r="AE75"/>
  <c r="AD75"/>
  <c r="AB75"/>
  <c r="AA75"/>
  <c r="Z75"/>
  <c r="X75"/>
  <c r="W75"/>
  <c r="V75"/>
  <c r="E75"/>
  <c r="D75"/>
  <c r="AJ74"/>
  <c r="AI74"/>
  <c r="AH74"/>
  <c r="AF74"/>
  <c r="AE74"/>
  <c r="AD74"/>
  <c r="AB74"/>
  <c r="AA74"/>
  <c r="Z74"/>
  <c r="X74"/>
  <c r="W74"/>
  <c r="V74"/>
  <c r="E74"/>
  <c r="D74"/>
  <c r="AJ76"/>
  <c r="AI76"/>
  <c r="AH76"/>
  <c r="AF76"/>
  <c r="AE76"/>
  <c r="AD76"/>
  <c r="AB76"/>
  <c r="AA76"/>
  <c r="Z76"/>
  <c r="X76"/>
  <c r="W76"/>
  <c r="V76"/>
  <c r="E76"/>
  <c r="D76"/>
  <c r="AJ81"/>
  <c r="AI81"/>
  <c r="AH81"/>
  <c r="AF81"/>
  <c r="AE81"/>
  <c r="AD81"/>
  <c r="AB81"/>
  <c r="AA81"/>
  <c r="Z81"/>
  <c r="X81"/>
  <c r="W81"/>
  <c r="V81"/>
  <c r="E81"/>
  <c r="D81"/>
  <c r="D82"/>
  <c r="E82"/>
  <c r="V82"/>
  <c r="W82"/>
  <c r="X82"/>
  <c r="Z82"/>
  <c r="AA82"/>
  <c r="AB82"/>
  <c r="AD82"/>
  <c r="AE82"/>
  <c r="AF82"/>
  <c r="AH82"/>
  <c r="AI82"/>
  <c r="AJ82"/>
  <c r="AJ79"/>
  <c r="AI79"/>
  <c r="AH79"/>
  <c r="AF79"/>
  <c r="AE79"/>
  <c r="AD79"/>
  <c r="AB79"/>
  <c r="AA79"/>
  <c r="Z79"/>
  <c r="X79"/>
  <c r="W79"/>
  <c r="V79"/>
  <c r="E79"/>
  <c r="D79"/>
  <c r="AJ77"/>
  <c r="AI77"/>
  <c r="AH77"/>
  <c r="AF77"/>
  <c r="AE77"/>
  <c r="AD77"/>
  <c r="AB77"/>
  <c r="AA77"/>
  <c r="Z77"/>
  <c r="X77"/>
  <c r="W77"/>
  <c r="V77"/>
  <c r="E77"/>
  <c r="D77"/>
  <c r="AJ78"/>
  <c r="AI78"/>
  <c r="AH78"/>
  <c r="AF78"/>
  <c r="AE78"/>
  <c r="AD78"/>
  <c r="AB78"/>
  <c r="AA78"/>
  <c r="Z78"/>
  <c r="X78"/>
  <c r="W78"/>
  <c r="V78"/>
  <c r="E78"/>
  <c r="D78"/>
  <c r="AJ70"/>
  <c r="AI70"/>
  <c r="AH70"/>
  <c r="AF70"/>
  <c r="AE70"/>
  <c r="AD70"/>
  <c r="AB70"/>
  <c r="AA70"/>
  <c r="Z70"/>
  <c r="X70"/>
  <c r="W70"/>
  <c r="V70"/>
  <c r="E70"/>
  <c r="D70"/>
  <c r="D71"/>
  <c r="E71"/>
  <c r="V71"/>
  <c r="W71"/>
  <c r="X71"/>
  <c r="Z71"/>
  <c r="AA71"/>
  <c r="AB71"/>
  <c r="AD71"/>
  <c r="AE71"/>
  <c r="AF71"/>
  <c r="AH71"/>
  <c r="AI71"/>
  <c r="AJ71"/>
  <c r="AJ69"/>
  <c r="AI69"/>
  <c r="AH69"/>
  <c r="AF69"/>
  <c r="AE69"/>
  <c r="AD69"/>
  <c r="AB69"/>
  <c r="AA69"/>
  <c r="Z69"/>
  <c r="X69"/>
  <c r="W69"/>
  <c r="V69"/>
  <c r="E69"/>
  <c r="D69"/>
  <c r="AJ68"/>
  <c r="AI68"/>
  <c r="AH68"/>
  <c r="AF68"/>
  <c r="AE68"/>
  <c r="AD68"/>
  <c r="AB68"/>
  <c r="AA68"/>
  <c r="Z68"/>
  <c r="X68"/>
  <c r="W68"/>
  <c r="V68"/>
  <c r="E68"/>
  <c r="D68"/>
  <c r="D72"/>
  <c r="E72"/>
  <c r="V72"/>
  <c r="W72"/>
  <c r="X72"/>
  <c r="Z72"/>
  <c r="AA72"/>
  <c r="AB72"/>
  <c r="AD72"/>
  <c r="AE72"/>
  <c r="AF72"/>
  <c r="AH72"/>
  <c r="AI72"/>
  <c r="AJ72"/>
  <c r="I60"/>
  <c r="G60"/>
  <c r="AJ63"/>
  <c r="AI63"/>
  <c r="AH63"/>
  <c r="AF63"/>
  <c r="AE63"/>
  <c r="AD63"/>
  <c r="AB63"/>
  <c r="AA63"/>
  <c r="Z63"/>
  <c r="X63"/>
  <c r="W63"/>
  <c r="V63"/>
  <c r="E63"/>
  <c r="D63"/>
  <c r="AJ64"/>
  <c r="AI64"/>
  <c r="AH64"/>
  <c r="AF64"/>
  <c r="AE64"/>
  <c r="AD64"/>
  <c r="AB64"/>
  <c r="AA64"/>
  <c r="Z64"/>
  <c r="X64"/>
  <c r="W64"/>
  <c r="V64"/>
  <c r="E64"/>
  <c r="D64"/>
  <c r="AJ61"/>
  <c r="AI61"/>
  <c r="AH61"/>
  <c r="AF61"/>
  <c r="AE61"/>
  <c r="AD61"/>
  <c r="AB61"/>
  <c r="AA61"/>
  <c r="Z61"/>
  <c r="X61"/>
  <c r="W61"/>
  <c r="V61"/>
  <c r="E61"/>
  <c r="D61"/>
  <c r="AJ101"/>
  <c r="AI101"/>
  <c r="AH101"/>
  <c r="AF101"/>
  <c r="AE101"/>
  <c r="AD101"/>
  <c r="AB101"/>
  <c r="AA101"/>
  <c r="Z101"/>
  <c r="X101"/>
  <c r="W101"/>
  <c r="V101"/>
  <c r="E101"/>
  <c r="D101"/>
  <c r="AJ100"/>
  <c r="AI100"/>
  <c r="AH100"/>
  <c r="AF100"/>
  <c r="AE100"/>
  <c r="AD100"/>
  <c r="AB100"/>
  <c r="AA100"/>
  <c r="Z100"/>
  <c r="X100"/>
  <c r="W100"/>
  <c r="V100"/>
  <c r="E100"/>
  <c r="D100"/>
  <c r="AJ99"/>
  <c r="AI99"/>
  <c r="AH99"/>
  <c r="AF99"/>
  <c r="AE99"/>
  <c r="AD99"/>
  <c r="AB99"/>
  <c r="AA99"/>
  <c r="Z99"/>
  <c r="X99"/>
  <c r="W99"/>
  <c r="V99"/>
  <c r="E99"/>
  <c r="D99"/>
  <c r="AJ98"/>
  <c r="AI98"/>
  <c r="AH98"/>
  <c r="AF98"/>
  <c r="AE98"/>
  <c r="AD98"/>
  <c r="AB98"/>
  <c r="AA98"/>
  <c r="Z98"/>
  <c r="X98"/>
  <c r="W98"/>
  <c r="V98"/>
  <c r="E98"/>
  <c r="D98"/>
  <c r="AJ97"/>
  <c r="AI97"/>
  <c r="AH97"/>
  <c r="AF97"/>
  <c r="AE97"/>
  <c r="AD97"/>
  <c r="AB97"/>
  <c r="AA97"/>
  <c r="Z97"/>
  <c r="X97"/>
  <c r="W97"/>
  <c r="V97"/>
  <c r="E97"/>
  <c r="D97"/>
  <c r="AJ102"/>
  <c r="AI102"/>
  <c r="AH102"/>
  <c r="AF102"/>
  <c r="AE102"/>
  <c r="AD102"/>
  <c r="AB102"/>
  <c r="AA102"/>
  <c r="Z102"/>
  <c r="X102"/>
  <c r="W102"/>
  <c r="V102"/>
  <c r="E102"/>
  <c r="D102"/>
  <c r="AJ103"/>
  <c r="AI103"/>
  <c r="AH103"/>
  <c r="AF103"/>
  <c r="AE103"/>
  <c r="AD103"/>
  <c r="AB103"/>
  <c r="AA103"/>
  <c r="Z103"/>
  <c r="X103"/>
  <c r="W103"/>
  <c r="V103"/>
  <c r="E103"/>
  <c r="D103"/>
  <c r="AJ104"/>
  <c r="AI104"/>
  <c r="AH104"/>
  <c r="AF104"/>
  <c r="AE104"/>
  <c r="AD104"/>
  <c r="AB104"/>
  <c r="AA104"/>
  <c r="Z104"/>
  <c r="X104"/>
  <c r="W104"/>
  <c r="V104"/>
  <c r="E104"/>
  <c r="D104"/>
  <c r="AJ105"/>
  <c r="AI105"/>
  <c r="AH105"/>
  <c r="AF105"/>
  <c r="AE105"/>
  <c r="AD105"/>
  <c r="AB105"/>
  <c r="AA105"/>
  <c r="Z105"/>
  <c r="X105"/>
  <c r="W105"/>
  <c r="V105"/>
  <c r="E105"/>
  <c r="D105"/>
  <c r="I35"/>
  <c r="G35"/>
  <c r="AJ106"/>
  <c r="AI106"/>
  <c r="AH106"/>
  <c r="AF106"/>
  <c r="AE106"/>
  <c r="AD106"/>
  <c r="AB106"/>
  <c r="AA106"/>
  <c r="Z106"/>
  <c r="X106"/>
  <c r="W106"/>
  <c r="V106"/>
  <c r="E106"/>
  <c r="D106"/>
  <c r="AJ96"/>
  <c r="AI96"/>
  <c r="AH96"/>
  <c r="AF96"/>
  <c r="AE96"/>
  <c r="AD96"/>
  <c r="AB96"/>
  <c r="AA96"/>
  <c r="Z96"/>
  <c r="X96"/>
  <c r="W96"/>
  <c r="V96"/>
  <c r="E96"/>
  <c r="D96"/>
  <c r="AJ51"/>
  <c r="AI51"/>
  <c r="AH51"/>
  <c r="AF51"/>
  <c r="AE51"/>
  <c r="AD51"/>
  <c r="AB51"/>
  <c r="AA51"/>
  <c r="Z51"/>
  <c r="X51"/>
  <c r="W51"/>
  <c r="V51"/>
  <c r="E51"/>
  <c r="D51"/>
  <c r="AJ52"/>
  <c r="AI52"/>
  <c r="AH52"/>
  <c r="AF52"/>
  <c r="AE52"/>
  <c r="AD52"/>
  <c r="AB52"/>
  <c r="AA52"/>
  <c r="Z52"/>
  <c r="X52"/>
  <c r="W52"/>
  <c r="V52"/>
  <c r="E52"/>
  <c r="D52"/>
  <c r="AJ53"/>
  <c r="AI53"/>
  <c r="AH53"/>
  <c r="AF53"/>
  <c r="AE53"/>
  <c r="AD53"/>
  <c r="AB53"/>
  <c r="AA53"/>
  <c r="Z53"/>
  <c r="X53"/>
  <c r="W53"/>
  <c r="V53"/>
  <c r="E53"/>
  <c r="D53"/>
  <c r="AJ54"/>
  <c r="AI54"/>
  <c r="AH54"/>
  <c r="AF54"/>
  <c r="AE54"/>
  <c r="AD54"/>
  <c r="AB54"/>
  <c r="AA54"/>
  <c r="Z54"/>
  <c r="X54"/>
  <c r="W54"/>
  <c r="V54"/>
  <c r="E54"/>
  <c r="D54"/>
  <c r="AJ55"/>
  <c r="AI55"/>
  <c r="AH55"/>
  <c r="AF55"/>
  <c r="AE55"/>
  <c r="AD55"/>
  <c r="AB55"/>
  <c r="AA55"/>
  <c r="Z55"/>
  <c r="X55"/>
  <c r="W55"/>
  <c r="V55"/>
  <c r="E55"/>
  <c r="D55"/>
  <c r="AJ56"/>
  <c r="AI56"/>
  <c r="AH56"/>
  <c r="AF56"/>
  <c r="AE56"/>
  <c r="AD56"/>
  <c r="AB56"/>
  <c r="AA56"/>
  <c r="Z56"/>
  <c r="X56"/>
  <c r="W56"/>
  <c r="V56"/>
  <c r="E56"/>
  <c r="D56"/>
  <c r="AJ57"/>
  <c r="AI57"/>
  <c r="AH57"/>
  <c r="AF57"/>
  <c r="AE57"/>
  <c r="AD57"/>
  <c r="AB57"/>
  <c r="AA57"/>
  <c r="Z57"/>
  <c r="X57"/>
  <c r="W57"/>
  <c r="V57"/>
  <c r="E57"/>
  <c r="D57"/>
  <c r="AJ58"/>
  <c r="AI58"/>
  <c r="AH58"/>
  <c r="AF58"/>
  <c r="AE58"/>
  <c r="AD58"/>
  <c r="AB58"/>
  <c r="AA58"/>
  <c r="Z58"/>
  <c r="X58"/>
  <c r="W58"/>
  <c r="V58"/>
  <c r="E58"/>
  <c r="D58"/>
  <c r="D59"/>
  <c r="E59"/>
  <c r="V59"/>
  <c r="W59"/>
  <c r="X59"/>
  <c r="Z59"/>
  <c r="AA59"/>
  <c r="AB59"/>
  <c r="AD59"/>
  <c r="AE59"/>
  <c r="AF59"/>
  <c r="AH59"/>
  <c r="AI59"/>
  <c r="AJ59"/>
  <c r="AJ43"/>
  <c r="AI43"/>
  <c r="AH43"/>
  <c r="AF43"/>
  <c r="AE43"/>
  <c r="AD43"/>
  <c r="AB43"/>
  <c r="AA43"/>
  <c r="Z43"/>
  <c r="X43"/>
  <c r="W43"/>
  <c r="V43"/>
  <c r="E43"/>
  <c r="D43"/>
  <c r="AJ44"/>
  <c r="AI44"/>
  <c r="AH44"/>
  <c r="AF44"/>
  <c r="AE44"/>
  <c r="AD44"/>
  <c r="AB44"/>
  <c r="AA44"/>
  <c r="Z44"/>
  <c r="X44"/>
  <c r="W44"/>
  <c r="V44"/>
  <c r="E44"/>
  <c r="D44"/>
  <c r="AJ45"/>
  <c r="AI45"/>
  <c r="AH45"/>
  <c r="AF45"/>
  <c r="AE45"/>
  <c r="AD45"/>
  <c r="AB45"/>
  <c r="AA45"/>
  <c r="Z45"/>
  <c r="X45"/>
  <c r="W45"/>
  <c r="V45"/>
  <c r="E45"/>
  <c r="D45"/>
  <c r="AJ46"/>
  <c r="AI46"/>
  <c r="AH46"/>
  <c r="AF46"/>
  <c r="AE46"/>
  <c r="AD46"/>
  <c r="AB46"/>
  <c r="AA46"/>
  <c r="Z46"/>
  <c r="X46"/>
  <c r="W46"/>
  <c r="V46"/>
  <c r="E46"/>
  <c r="D46"/>
  <c r="AJ47"/>
  <c r="AI47"/>
  <c r="AH47"/>
  <c r="AF47"/>
  <c r="AE47"/>
  <c r="AD47"/>
  <c r="AB47"/>
  <c r="AA47"/>
  <c r="Z47"/>
  <c r="X47"/>
  <c r="W47"/>
  <c r="V47"/>
  <c r="E47"/>
  <c r="D47"/>
  <c r="AJ48"/>
  <c r="AI48"/>
  <c r="AH48"/>
  <c r="AF48"/>
  <c r="AE48"/>
  <c r="AD48"/>
  <c r="AB48"/>
  <c r="AA48"/>
  <c r="Z48"/>
  <c r="X48"/>
  <c r="W48"/>
  <c r="V48"/>
  <c r="E48"/>
  <c r="D48"/>
  <c r="AJ49"/>
  <c r="AI49"/>
  <c r="AH49"/>
  <c r="AF49"/>
  <c r="AE49"/>
  <c r="AD49"/>
  <c r="AB49"/>
  <c r="AA49"/>
  <c r="Z49"/>
  <c r="X49"/>
  <c r="W49"/>
  <c r="V49"/>
  <c r="E49"/>
  <c r="D49"/>
  <c r="AJ40"/>
  <c r="AI40"/>
  <c r="AH40"/>
  <c r="AF40"/>
  <c r="AE40"/>
  <c r="AD40"/>
  <c r="AB40"/>
  <c r="AA40"/>
  <c r="Z40"/>
  <c r="X40"/>
  <c r="W40"/>
  <c r="V40"/>
  <c r="E40"/>
  <c r="D40"/>
  <c r="AJ41"/>
  <c r="AI41"/>
  <c r="AH41"/>
  <c r="AF41"/>
  <c r="AE41"/>
  <c r="AD41"/>
  <c r="AB41"/>
  <c r="AA41"/>
  <c r="Z41"/>
  <c r="X41"/>
  <c r="W41"/>
  <c r="V41"/>
  <c r="E41"/>
  <c r="D41"/>
  <c r="AJ38"/>
  <c r="AI38"/>
  <c r="AH38"/>
  <c r="AF38"/>
  <c r="AE38"/>
  <c r="AD38"/>
  <c r="AB38"/>
  <c r="AA38"/>
  <c r="Z38"/>
  <c r="X38"/>
  <c r="W38"/>
  <c r="V38"/>
  <c r="E38"/>
  <c r="D38"/>
  <c r="AJ36"/>
  <c r="AI36"/>
  <c r="AH36"/>
  <c r="AF36"/>
  <c r="AE36"/>
  <c r="AD36"/>
  <c r="AB36"/>
  <c r="AA36"/>
  <c r="Z36"/>
  <c r="X36"/>
  <c r="W36"/>
  <c r="V36"/>
  <c r="E36"/>
  <c r="D36"/>
  <c r="AJ37"/>
  <c r="AI37"/>
  <c r="AH37"/>
  <c r="AF37"/>
  <c r="AE37"/>
  <c r="AD37"/>
  <c r="AB37"/>
  <c r="AA37"/>
  <c r="Z37"/>
  <c r="X37"/>
  <c r="W37"/>
  <c r="V37"/>
  <c r="E37"/>
  <c r="D37"/>
  <c r="AI33"/>
  <c r="AH33"/>
  <c r="AF33"/>
  <c r="AE33"/>
  <c r="AD33"/>
  <c r="AB33"/>
  <c r="AA33"/>
  <c r="Z33"/>
  <c r="X33"/>
  <c r="W33"/>
  <c r="V33"/>
  <c r="E33"/>
  <c r="D33"/>
  <c r="AJ89"/>
  <c r="AI89"/>
  <c r="AH89"/>
  <c r="AF89"/>
  <c r="AE89"/>
  <c r="AD89"/>
  <c r="AB89"/>
  <c r="AA89"/>
  <c r="Z89"/>
  <c r="X89"/>
  <c r="W89"/>
  <c r="V89"/>
  <c r="E89"/>
  <c r="D89"/>
  <c r="AJ90"/>
  <c r="AI90"/>
  <c r="AH90"/>
  <c r="AF90"/>
  <c r="AE90"/>
  <c r="AD90"/>
  <c r="AB90"/>
  <c r="AA90"/>
  <c r="Z90"/>
  <c r="X90"/>
  <c r="W90"/>
  <c r="V90"/>
  <c r="E90"/>
  <c r="D90"/>
  <c r="AJ91"/>
  <c r="AI91"/>
  <c r="AH91"/>
  <c r="AF91"/>
  <c r="AE91"/>
  <c r="AD91"/>
  <c r="AB91"/>
  <c r="AA91"/>
  <c r="Z91"/>
  <c r="X91"/>
  <c r="W91"/>
  <c r="V91"/>
  <c r="E91"/>
  <c r="D91"/>
  <c r="AJ92"/>
  <c r="AI92"/>
  <c r="AH92"/>
  <c r="AF92"/>
  <c r="AE92"/>
  <c r="AD92"/>
  <c r="AB92"/>
  <c r="AA92"/>
  <c r="Z92"/>
  <c r="X92"/>
  <c r="W92"/>
  <c r="V92"/>
  <c r="E92"/>
  <c r="D92"/>
  <c r="AJ86"/>
  <c r="AI86"/>
  <c r="AH86"/>
  <c r="AF86"/>
  <c r="AE86"/>
  <c r="AD86"/>
  <c r="AB86"/>
  <c r="AA86"/>
  <c r="Z86"/>
  <c r="X86"/>
  <c r="W86"/>
  <c r="V86"/>
  <c r="E86"/>
  <c r="D86"/>
  <c r="AJ87"/>
  <c r="AI87"/>
  <c r="AH87"/>
  <c r="AF87"/>
  <c r="AE87"/>
  <c r="AD87"/>
  <c r="AB87"/>
  <c r="AA87"/>
  <c r="Z87"/>
  <c r="X87"/>
  <c r="W87"/>
  <c r="V87"/>
  <c r="E87"/>
  <c r="D87"/>
  <c r="D88"/>
  <c r="E88"/>
  <c r="V88"/>
  <c r="W88"/>
  <c r="X88"/>
  <c r="Z88"/>
  <c r="AA88"/>
  <c r="AB88"/>
  <c r="AD88"/>
  <c r="AE88"/>
  <c r="AF88"/>
  <c r="AH88"/>
  <c r="AI88"/>
  <c r="AJ88"/>
  <c r="AJ31"/>
  <c r="AI31"/>
  <c r="AH31"/>
  <c r="AF31"/>
  <c r="AE31"/>
  <c r="AD31"/>
  <c r="AB31"/>
  <c r="AA31"/>
  <c r="Z31"/>
  <c r="X31"/>
  <c r="W31"/>
  <c r="V31"/>
  <c r="E31"/>
  <c r="D31"/>
  <c r="D32"/>
  <c r="E32"/>
  <c r="V32"/>
  <c r="W32"/>
  <c r="X32"/>
  <c r="Z32"/>
  <c r="AA32"/>
  <c r="AB32"/>
  <c r="AD32"/>
  <c r="AE32"/>
  <c r="AF32"/>
  <c r="AH32"/>
  <c r="AI32"/>
  <c r="AJ32"/>
  <c r="AJ29"/>
  <c r="AI29"/>
  <c r="AH29"/>
  <c r="AF29"/>
  <c r="AE29"/>
  <c r="AD29"/>
  <c r="AB29"/>
  <c r="AA29"/>
  <c r="Z29"/>
  <c r="X29"/>
  <c r="W29"/>
  <c r="E29"/>
  <c r="AJ30"/>
  <c r="AI30"/>
  <c r="AH30"/>
  <c r="AF30"/>
  <c r="AE30"/>
  <c r="AD30"/>
  <c r="AB30"/>
  <c r="AA30"/>
  <c r="Z30"/>
  <c r="X30"/>
  <c r="W30"/>
  <c r="V30"/>
  <c r="E30"/>
  <c r="D30"/>
  <c r="AJ27"/>
  <c r="AI27"/>
  <c r="AH27"/>
  <c r="AF27"/>
  <c r="AE27"/>
  <c r="AD27"/>
  <c r="AB27"/>
  <c r="AA27"/>
  <c r="Z27"/>
  <c r="X27"/>
  <c r="W27"/>
  <c r="V27"/>
  <c r="E27"/>
  <c r="D27"/>
  <c r="D28"/>
  <c r="E28"/>
  <c r="V28"/>
  <c r="W28"/>
  <c r="X28"/>
  <c r="Z28"/>
  <c r="AA28"/>
  <c r="AB28"/>
  <c r="AD28"/>
  <c r="AE28"/>
  <c r="AF28"/>
  <c r="AH28"/>
  <c r="AI28"/>
  <c r="AJ28"/>
  <c r="AJ26"/>
  <c r="AI26"/>
  <c r="AH26"/>
  <c r="AF26"/>
  <c r="AE26"/>
  <c r="AD26"/>
  <c r="AB26"/>
  <c r="AA26"/>
  <c r="Z26"/>
  <c r="X26"/>
  <c r="W26"/>
  <c r="V26"/>
  <c r="E26"/>
  <c r="D26"/>
  <c r="AJ24"/>
  <c r="AI24"/>
  <c r="AH24"/>
  <c r="AF24"/>
  <c r="AE24"/>
  <c r="AD24"/>
  <c r="AB24"/>
  <c r="AA24"/>
  <c r="Z24"/>
  <c r="X24"/>
  <c r="W24"/>
  <c r="D24"/>
  <c r="AJ23"/>
  <c r="AI23"/>
  <c r="AH23"/>
  <c r="AF23"/>
  <c r="AE23"/>
  <c r="AD23"/>
  <c r="AB23"/>
  <c r="AA23"/>
  <c r="Z23"/>
  <c r="X23"/>
  <c r="W23"/>
  <c r="V23"/>
  <c r="E23"/>
  <c r="D23"/>
  <c r="AJ22"/>
  <c r="AI22"/>
  <c r="AH22"/>
  <c r="AF22"/>
  <c r="AE22"/>
  <c r="AD22"/>
  <c r="AB22"/>
  <c r="AA22"/>
  <c r="Z22"/>
  <c r="X22"/>
  <c r="W22"/>
  <c r="V22"/>
  <c r="E22"/>
  <c r="D22"/>
  <c r="AJ21"/>
  <c r="AI21"/>
  <c r="AH21"/>
  <c r="AF21"/>
  <c r="AE21"/>
  <c r="AD21"/>
  <c r="AB21"/>
  <c r="AA21"/>
  <c r="Z21"/>
  <c r="X21"/>
  <c r="W21"/>
  <c r="V21"/>
  <c r="E21"/>
  <c r="D21"/>
  <c r="D19"/>
  <c r="E19"/>
  <c r="V19"/>
  <c r="W19"/>
  <c r="X19"/>
  <c r="Z19"/>
  <c r="AA19"/>
  <c r="AB19"/>
  <c r="AD19"/>
  <c r="AE19"/>
  <c r="AF19"/>
  <c r="AH19"/>
  <c r="AI19"/>
  <c r="AJ19"/>
  <c r="AJ17"/>
  <c r="AI17"/>
  <c r="AH17"/>
  <c r="AF17"/>
  <c r="AE17"/>
  <c r="AD17"/>
  <c r="AB17"/>
  <c r="AA17"/>
  <c r="Z17"/>
  <c r="X17"/>
  <c r="W17"/>
  <c r="V17"/>
  <c r="E17"/>
  <c r="D17"/>
  <c r="D16"/>
  <c r="E16"/>
  <c r="V16"/>
  <c r="W16"/>
  <c r="X16"/>
  <c r="Z16"/>
  <c r="AA16"/>
  <c r="AB16"/>
  <c r="AD16"/>
  <c r="AE16"/>
  <c r="AF16"/>
  <c r="AH16"/>
  <c r="AI16"/>
  <c r="AJ16"/>
  <c r="AJ15"/>
  <c r="AI15"/>
  <c r="AH15"/>
  <c r="AF15"/>
  <c r="AE15"/>
  <c r="AD15"/>
  <c r="AB15"/>
  <c r="AA15"/>
  <c r="Z15"/>
  <c r="X15"/>
  <c r="W15"/>
  <c r="V15"/>
  <c r="E15"/>
  <c r="D15"/>
  <c r="AJ14"/>
  <c r="AI14"/>
  <c r="AH14"/>
  <c r="AF14"/>
  <c r="AE14"/>
  <c r="AD14"/>
  <c r="AB14"/>
  <c r="AA14"/>
  <c r="Z14"/>
  <c r="X14"/>
  <c r="W14"/>
  <c r="V14"/>
  <c r="E14"/>
  <c r="D14"/>
  <c r="AJ13"/>
  <c r="AI13"/>
  <c r="AH13"/>
  <c r="AF13"/>
  <c r="AE13"/>
  <c r="AD13"/>
  <c r="AB13"/>
  <c r="AA13"/>
  <c r="Z13"/>
  <c r="X13"/>
  <c r="W13"/>
  <c r="V13"/>
  <c r="E13"/>
  <c r="D13"/>
  <c r="AJ12"/>
  <c r="AI12"/>
  <c r="AH12"/>
  <c r="AF12"/>
  <c r="AE12"/>
  <c r="AD12"/>
  <c r="AB12"/>
  <c r="AA12"/>
  <c r="Z12"/>
  <c r="X12"/>
  <c r="W12"/>
  <c r="V12"/>
  <c r="E12"/>
  <c r="D12"/>
  <c r="D20"/>
  <c r="E20"/>
  <c r="V20"/>
  <c r="W20"/>
  <c r="X20"/>
  <c r="Z20"/>
  <c r="AA20"/>
  <c r="AB20"/>
  <c r="AD20"/>
  <c r="AE20"/>
  <c r="AF20"/>
  <c r="AH20"/>
  <c r="AI20"/>
  <c r="AJ20"/>
  <c r="D310" i="8" l="1"/>
  <c r="G366"/>
  <c r="N8" i="31"/>
  <c r="W560" i="38"/>
  <c r="AB560"/>
  <c r="AA578"/>
  <c r="AF578"/>
  <c r="X560"/>
  <c r="AI560"/>
  <c r="AH560"/>
  <c r="AB578"/>
  <c r="AH578"/>
  <c r="AE578"/>
  <c r="AJ578"/>
  <c r="D560"/>
  <c r="Z560"/>
  <c r="AE560"/>
  <c r="AJ560"/>
  <c r="F568"/>
  <c r="J568" s="1"/>
  <c r="F573"/>
  <c r="H573" s="1"/>
  <c r="F577"/>
  <c r="H577" s="1"/>
  <c r="X578"/>
  <c r="AD578"/>
  <c r="AI578"/>
  <c r="E560"/>
  <c r="V560"/>
  <c r="AA560"/>
  <c r="AF560"/>
  <c r="F563"/>
  <c r="J563" s="1"/>
  <c r="AK563"/>
  <c r="F571"/>
  <c r="H571" s="1"/>
  <c r="F575"/>
  <c r="J575" s="1"/>
  <c r="F580"/>
  <c r="J580" s="1"/>
  <c r="AG581"/>
  <c r="AG561"/>
  <c r="AG573"/>
  <c r="F581"/>
  <c r="H581" s="1"/>
  <c r="AD560"/>
  <c r="F562"/>
  <c r="H562" s="1"/>
  <c r="Y569"/>
  <c r="F570"/>
  <c r="H570" s="1"/>
  <c r="AC574"/>
  <c r="AK580"/>
  <c r="Y561"/>
  <c r="AC562"/>
  <c r="AG566"/>
  <c r="Y570"/>
  <c r="Y565"/>
  <c r="F566"/>
  <c r="J566" s="1"/>
  <c r="Y567"/>
  <c r="AC568"/>
  <c r="F569"/>
  <c r="H569" s="1"/>
  <c r="AK570"/>
  <c r="AG579"/>
  <c r="AK583"/>
  <c r="AC571"/>
  <c r="F572"/>
  <c r="J572" s="1"/>
  <c r="Y574"/>
  <c r="AG582"/>
  <c r="F561"/>
  <c r="H561" s="1"/>
  <c r="AG562"/>
  <c r="F564"/>
  <c r="H564" s="1"/>
  <c r="AK566"/>
  <c r="F567"/>
  <c r="H567" s="1"/>
  <c r="F574"/>
  <c r="AG575"/>
  <c r="F576"/>
  <c r="H576" s="1"/>
  <c r="AG577"/>
  <c r="AC582"/>
  <c r="AG563"/>
  <c r="AK564"/>
  <c r="AK567"/>
  <c r="Y571"/>
  <c r="AC572"/>
  <c r="AC575"/>
  <c r="AG567"/>
  <c r="AG570"/>
  <c r="AK574"/>
  <c r="Y575"/>
  <c r="AC576"/>
  <c r="AC579"/>
  <c r="AG583"/>
  <c r="Y562"/>
  <c r="AC563"/>
  <c r="AG565"/>
  <c r="AC566"/>
  <c r="AK568"/>
  <c r="AK571"/>
  <c r="Y573"/>
  <c r="AK562"/>
  <c r="Y563"/>
  <c r="AC564"/>
  <c r="F565"/>
  <c r="H565" s="1"/>
  <c r="Y566"/>
  <c r="AC567"/>
  <c r="AG569"/>
  <c r="AC570"/>
  <c r="AG571"/>
  <c r="AK572"/>
  <c r="AG574"/>
  <c r="AK575"/>
  <c r="Y577"/>
  <c r="AC580"/>
  <c r="Y582"/>
  <c r="AK576"/>
  <c r="AK579"/>
  <c r="Y581"/>
  <c r="F582"/>
  <c r="AK582"/>
  <c r="AK561"/>
  <c r="AG564"/>
  <c r="AK565"/>
  <c r="AG568"/>
  <c r="AK569"/>
  <c r="AG572"/>
  <c r="AK573"/>
  <c r="AG576"/>
  <c r="AK577"/>
  <c r="AG580"/>
  <c r="AK581"/>
  <c r="AC561"/>
  <c r="Y564"/>
  <c r="AC565"/>
  <c r="Y568"/>
  <c r="AC569"/>
  <c r="Y572"/>
  <c r="AC573"/>
  <c r="Y576"/>
  <c r="AC577"/>
  <c r="Y580"/>
  <c r="AC581"/>
  <c r="AK556"/>
  <c r="AC554"/>
  <c r="AC552"/>
  <c r="F553"/>
  <c r="J553" s="1"/>
  <c r="Y553"/>
  <c r="F549"/>
  <c r="J549" s="1"/>
  <c r="F556"/>
  <c r="J556" s="1"/>
  <c r="AC555"/>
  <c r="F551"/>
  <c r="H551" s="1"/>
  <c r="F552"/>
  <c r="H552" s="1"/>
  <c r="F548"/>
  <c r="J548" s="1"/>
  <c r="AG548"/>
  <c r="AG554"/>
  <c r="Y552"/>
  <c r="F555"/>
  <c r="J555" s="1"/>
  <c r="AK529"/>
  <c r="F545"/>
  <c r="J545" s="1"/>
  <c r="F546"/>
  <c r="H546" s="1"/>
  <c r="AC546"/>
  <c r="AG547"/>
  <c r="AC548"/>
  <c r="AK554"/>
  <c r="AK552"/>
  <c r="AK553"/>
  <c r="Y554"/>
  <c r="AK551"/>
  <c r="AG552"/>
  <c r="Y556"/>
  <c r="Y555"/>
  <c r="AG551"/>
  <c r="AC556"/>
  <c r="F554"/>
  <c r="H554" s="1"/>
  <c r="AG556"/>
  <c r="AG555"/>
  <c r="AC551"/>
  <c r="AG553"/>
  <c r="AK555"/>
  <c r="Y551"/>
  <c r="AC553"/>
  <c r="AG546"/>
  <c r="AK547"/>
  <c r="AG529"/>
  <c r="F530"/>
  <c r="J530" s="1"/>
  <c r="Y548"/>
  <c r="Y549"/>
  <c r="AK548"/>
  <c r="AK549"/>
  <c r="AK545"/>
  <c r="Y546"/>
  <c r="F547"/>
  <c r="J547" s="1"/>
  <c r="AC547"/>
  <c r="AG549"/>
  <c r="AK546"/>
  <c r="Y547"/>
  <c r="AC549"/>
  <c r="AC550"/>
  <c r="F550"/>
  <c r="J550" s="1"/>
  <c r="Y545"/>
  <c r="AG550"/>
  <c r="AG545"/>
  <c r="AK550"/>
  <c r="Y550"/>
  <c r="AC545"/>
  <c r="F529"/>
  <c r="J529" s="1"/>
  <c r="AK530"/>
  <c r="Y531"/>
  <c r="F532"/>
  <c r="H532" s="1"/>
  <c r="AC532"/>
  <c r="AK534"/>
  <c r="AC529"/>
  <c r="Y529"/>
  <c r="F534"/>
  <c r="H534" s="1"/>
  <c r="Y533"/>
  <c r="AG532"/>
  <c r="AC527"/>
  <c r="AG528"/>
  <c r="F533"/>
  <c r="J533" s="1"/>
  <c r="AG534"/>
  <c r="AK532"/>
  <c r="AG539"/>
  <c r="AG537"/>
  <c r="AK527"/>
  <c r="Y528"/>
  <c r="AC530"/>
  <c r="AG531"/>
  <c r="AC533"/>
  <c r="Y534"/>
  <c r="AG527"/>
  <c r="AK528"/>
  <c r="Y530"/>
  <c r="F531"/>
  <c r="J531" s="1"/>
  <c r="AC531"/>
  <c r="AK533"/>
  <c r="AC536"/>
  <c r="F527"/>
  <c r="H527" s="1"/>
  <c r="Y527"/>
  <c r="F528"/>
  <c r="J528" s="1"/>
  <c r="AC528"/>
  <c r="AG530"/>
  <c r="AK531"/>
  <c r="Y532"/>
  <c r="AG533"/>
  <c r="AC534"/>
  <c r="J534"/>
  <c r="AG520"/>
  <c r="AK526"/>
  <c r="F526"/>
  <c r="J526" s="1"/>
  <c r="F540"/>
  <c r="J540" s="1"/>
  <c r="F538"/>
  <c r="J538" s="1"/>
  <c r="AC538"/>
  <c r="F536"/>
  <c r="J536" s="1"/>
  <c r="Y536"/>
  <c r="AC539"/>
  <c r="AC537"/>
  <c r="Y538"/>
  <c r="Y539"/>
  <c r="AK535"/>
  <c r="Y537"/>
  <c r="AK536"/>
  <c r="AK539"/>
  <c r="AK537"/>
  <c r="AG536"/>
  <c r="F522"/>
  <c r="H522" s="1"/>
  <c r="Y521"/>
  <c r="AG540"/>
  <c r="Y526"/>
  <c r="Y535"/>
  <c r="F537"/>
  <c r="J537" s="1"/>
  <c r="F520"/>
  <c r="J520" s="1"/>
  <c r="AG526"/>
  <c r="AG535"/>
  <c r="AK538"/>
  <c r="AK540"/>
  <c r="AC526"/>
  <c r="F535"/>
  <c r="J535" s="1"/>
  <c r="AC535"/>
  <c r="AG538"/>
  <c r="F524"/>
  <c r="J524" s="1"/>
  <c r="AK521"/>
  <c r="AC541"/>
  <c r="Y540"/>
  <c r="AC521"/>
  <c r="F539"/>
  <c r="J539" s="1"/>
  <c r="AG521"/>
  <c r="F521"/>
  <c r="J521" s="1"/>
  <c r="AC540"/>
  <c r="AK520"/>
  <c r="AG541"/>
  <c r="AC520"/>
  <c r="F541"/>
  <c r="H541" s="1"/>
  <c r="Y541"/>
  <c r="Y520"/>
  <c r="AC524"/>
  <c r="Y523"/>
  <c r="AK522"/>
  <c r="AK541"/>
  <c r="AG524"/>
  <c r="AC523"/>
  <c r="F523"/>
  <c r="J523" s="1"/>
  <c r="Y522"/>
  <c r="AK524"/>
  <c r="AG523"/>
  <c r="AC522"/>
  <c r="AK438"/>
  <c r="AK519"/>
  <c r="Y524"/>
  <c r="AK523"/>
  <c r="AG522"/>
  <c r="H520"/>
  <c r="Y518"/>
  <c r="Y519"/>
  <c r="F518"/>
  <c r="J518" s="1"/>
  <c r="AG518"/>
  <c r="AG519"/>
  <c r="AK518"/>
  <c r="AC518"/>
  <c r="F519"/>
  <c r="H519" s="1"/>
  <c r="AC519"/>
  <c r="F440"/>
  <c r="J440" s="1"/>
  <c r="AC440"/>
  <c r="AG440"/>
  <c r="AC442"/>
  <c r="F443"/>
  <c r="H443" s="1"/>
  <c r="F437"/>
  <c r="J437" s="1"/>
  <c r="AC437"/>
  <c r="AG439"/>
  <c r="Y440"/>
  <c r="F441"/>
  <c r="J441" s="1"/>
  <c r="AG438"/>
  <c r="Y437"/>
  <c r="F439"/>
  <c r="J439" s="1"/>
  <c r="AK440"/>
  <c r="AK443"/>
  <c r="AK441"/>
  <c r="F438"/>
  <c r="J438" s="1"/>
  <c r="Y438"/>
  <c r="AG441"/>
  <c r="AC439"/>
  <c r="AC438"/>
  <c r="Y442"/>
  <c r="F442"/>
  <c r="J442" s="1"/>
  <c r="AK437"/>
  <c r="Y439"/>
  <c r="AC441"/>
  <c r="AG437"/>
  <c r="AK439"/>
  <c r="Y441"/>
  <c r="F444"/>
  <c r="J444" s="1"/>
  <c r="AC444"/>
  <c r="Y443"/>
  <c r="AK442"/>
  <c r="AG443"/>
  <c r="AG444"/>
  <c r="AG442"/>
  <c r="AC443"/>
  <c r="F433"/>
  <c r="J433" s="1"/>
  <c r="Y444"/>
  <c r="AG434"/>
  <c r="AK433"/>
  <c r="AK444"/>
  <c r="Y433"/>
  <c r="F434"/>
  <c r="J434" s="1"/>
  <c r="AG433"/>
  <c r="AC433"/>
  <c r="AK434"/>
  <c r="F502"/>
  <c r="J502" s="1"/>
  <c r="AC434"/>
  <c r="AG509"/>
  <c r="Y511"/>
  <c r="F500"/>
  <c r="H500" s="1"/>
  <c r="AC500"/>
  <c r="AG501"/>
  <c r="AG505"/>
  <c r="Y434"/>
  <c r="AK509"/>
  <c r="X499"/>
  <c r="X498" s="1"/>
  <c r="AG500"/>
  <c r="AI499"/>
  <c r="AI498" s="1"/>
  <c r="W499"/>
  <c r="AB499"/>
  <c r="AB498" s="1"/>
  <c r="AK501"/>
  <c r="V499"/>
  <c r="V498" s="1"/>
  <c r="AA499"/>
  <c r="AA498" s="1"/>
  <c r="AF499"/>
  <c r="AF498" s="1"/>
  <c r="AC503"/>
  <c r="AG504"/>
  <c r="AK505"/>
  <c r="AE499"/>
  <c r="AE498" s="1"/>
  <c r="AJ499"/>
  <c r="AJ498" s="1"/>
  <c r="E499"/>
  <c r="E498" s="1"/>
  <c r="AC506"/>
  <c r="F507"/>
  <c r="H507" s="1"/>
  <c r="D499"/>
  <c r="D498" s="1"/>
  <c r="AH499"/>
  <c r="AH498" s="1"/>
  <c r="AC509"/>
  <c r="Y500"/>
  <c r="AC501"/>
  <c r="AC505"/>
  <c r="Y506"/>
  <c r="AK507"/>
  <c r="AD499"/>
  <c r="AD498" s="1"/>
  <c r="Y509"/>
  <c r="AK500"/>
  <c r="Y501"/>
  <c r="AK502"/>
  <c r="AG503"/>
  <c r="AK504"/>
  <c r="Y505"/>
  <c r="F506"/>
  <c r="J506" s="1"/>
  <c r="Z499"/>
  <c r="Z498" s="1"/>
  <c r="AC510"/>
  <c r="F511"/>
  <c r="J511" s="1"/>
  <c r="AK508"/>
  <c r="F510"/>
  <c r="J510" s="1"/>
  <c r="Y502"/>
  <c r="AK503"/>
  <c r="Y504"/>
  <c r="F505"/>
  <c r="J505" s="1"/>
  <c r="Y507"/>
  <c r="AK506"/>
  <c r="AG507"/>
  <c r="AG502"/>
  <c r="F514"/>
  <c r="J514" s="1"/>
  <c r="AK513"/>
  <c r="Y508"/>
  <c r="F509"/>
  <c r="J509" s="1"/>
  <c r="AK511"/>
  <c r="F501"/>
  <c r="H501" s="1"/>
  <c r="AC502"/>
  <c r="F503"/>
  <c r="H503" s="1"/>
  <c r="Y503"/>
  <c r="F504"/>
  <c r="H504" s="1"/>
  <c r="AC504"/>
  <c r="AG506"/>
  <c r="AC507"/>
  <c r="J507"/>
  <c r="Y510"/>
  <c r="F512"/>
  <c r="J512" s="1"/>
  <c r="AG508"/>
  <c r="AK510"/>
  <c r="AG511"/>
  <c r="AG514"/>
  <c r="Y513"/>
  <c r="F508"/>
  <c r="H508" s="1"/>
  <c r="AC508"/>
  <c r="AG510"/>
  <c r="AC511"/>
  <c r="AK512"/>
  <c r="AG512"/>
  <c r="AG513"/>
  <c r="AK514"/>
  <c r="Y512"/>
  <c r="AC512"/>
  <c r="F513"/>
  <c r="H513" s="1"/>
  <c r="AC513"/>
  <c r="AC514"/>
  <c r="AK422"/>
  <c r="AG430"/>
  <c r="Y514"/>
  <c r="Y422"/>
  <c r="F423"/>
  <c r="J423" s="1"/>
  <c r="AK430"/>
  <c r="AG422"/>
  <c r="AC430"/>
  <c r="AC422"/>
  <c r="Y430"/>
  <c r="F430"/>
  <c r="J430" s="1"/>
  <c r="Y425"/>
  <c r="AK426"/>
  <c r="AG423"/>
  <c r="AC424"/>
  <c r="F422"/>
  <c r="J422" s="1"/>
  <c r="F426"/>
  <c r="J426" s="1"/>
  <c r="AC423"/>
  <c r="F424"/>
  <c r="J424" s="1"/>
  <c r="Y424"/>
  <c r="Y423"/>
  <c r="AK424"/>
  <c r="AC427"/>
  <c r="AK425"/>
  <c r="AC425"/>
  <c r="AG425"/>
  <c r="AK423"/>
  <c r="AG424"/>
  <c r="AG426"/>
  <c r="F427"/>
  <c r="J427" s="1"/>
  <c r="Y427"/>
  <c r="F425"/>
  <c r="H425" s="1"/>
  <c r="AC426"/>
  <c r="AG412"/>
  <c r="Y426"/>
  <c r="J425"/>
  <c r="AK414"/>
  <c r="F418"/>
  <c r="H418" s="1"/>
  <c r="AG427"/>
  <c r="AK427"/>
  <c r="AC459"/>
  <c r="AK412"/>
  <c r="F413"/>
  <c r="J413" s="1"/>
  <c r="AG415"/>
  <c r="AK418"/>
  <c r="AC412"/>
  <c r="Y412"/>
  <c r="AK413"/>
  <c r="AK415"/>
  <c r="Y418"/>
  <c r="AG418"/>
  <c r="AC418"/>
  <c r="F477"/>
  <c r="J477" s="1"/>
  <c r="AC480"/>
  <c r="F481"/>
  <c r="J481" s="1"/>
  <c r="F485"/>
  <c r="J485" s="1"/>
  <c r="F452"/>
  <c r="J452" s="1"/>
  <c r="Y459"/>
  <c r="F460"/>
  <c r="J460" s="1"/>
  <c r="AG413"/>
  <c r="AG414"/>
  <c r="AC495"/>
  <c r="AC475"/>
  <c r="AK477"/>
  <c r="AC479"/>
  <c r="AK459"/>
  <c r="F462"/>
  <c r="H462" s="1"/>
  <c r="F412"/>
  <c r="H412" s="1"/>
  <c r="AC413"/>
  <c r="F414"/>
  <c r="H414" s="1"/>
  <c r="AC414"/>
  <c r="F415"/>
  <c r="J415" s="1"/>
  <c r="AC415"/>
  <c r="F492"/>
  <c r="J492" s="1"/>
  <c r="F496"/>
  <c r="J496" s="1"/>
  <c r="F476"/>
  <c r="J476" s="1"/>
  <c r="F480"/>
  <c r="J480" s="1"/>
  <c r="F459"/>
  <c r="J459" s="1"/>
  <c r="AG459"/>
  <c r="Y413"/>
  <c r="Y414"/>
  <c r="Y415"/>
  <c r="Y479"/>
  <c r="AC451"/>
  <c r="AC455"/>
  <c r="AG456"/>
  <c r="Y457"/>
  <c r="Y458"/>
  <c r="AC467"/>
  <c r="AC471"/>
  <c r="Y472"/>
  <c r="AK473"/>
  <c r="AK479"/>
  <c r="AC463"/>
  <c r="AG463"/>
  <c r="F464"/>
  <c r="J464" s="1"/>
  <c r="Y467"/>
  <c r="AG469"/>
  <c r="AK470"/>
  <c r="Y471"/>
  <c r="F472"/>
  <c r="J472" s="1"/>
  <c r="AG473"/>
  <c r="AG479"/>
  <c r="Y481"/>
  <c r="F482"/>
  <c r="J482" s="1"/>
  <c r="AC482"/>
  <c r="AK483"/>
  <c r="F486"/>
  <c r="H486" s="1"/>
  <c r="AG487"/>
  <c r="AG449"/>
  <c r="F484"/>
  <c r="J484" s="1"/>
  <c r="Y451"/>
  <c r="AC452"/>
  <c r="AK453"/>
  <c r="AK454"/>
  <c r="Y455"/>
  <c r="F456"/>
  <c r="J456" s="1"/>
  <c r="F463"/>
  <c r="H463" s="1"/>
  <c r="AK463"/>
  <c r="Y465"/>
  <c r="F466"/>
  <c r="H466" s="1"/>
  <c r="AC466"/>
  <c r="AG467"/>
  <c r="AG471"/>
  <c r="F473"/>
  <c r="J473" s="1"/>
  <c r="AG450"/>
  <c r="AK451"/>
  <c r="Y452"/>
  <c r="AG454"/>
  <c r="AK455"/>
  <c r="Y492"/>
  <c r="Y476"/>
  <c r="Y478"/>
  <c r="F479"/>
  <c r="J479" s="1"/>
  <c r="F483"/>
  <c r="H483" s="1"/>
  <c r="AC487"/>
  <c r="AK489"/>
  <c r="F450"/>
  <c r="H450" s="1"/>
  <c r="AC450"/>
  <c r="AG451"/>
  <c r="AG455"/>
  <c r="F457"/>
  <c r="J457" s="1"/>
  <c r="AG460"/>
  <c r="Y463"/>
  <c r="AK468"/>
  <c r="AG493"/>
  <c r="AK494"/>
  <c r="Y495"/>
  <c r="AK474"/>
  <c r="Y475"/>
  <c r="AC460"/>
  <c r="F461"/>
  <c r="J461" s="1"/>
  <c r="Y461"/>
  <c r="AC462"/>
  <c r="AG464"/>
  <c r="AC465"/>
  <c r="AG466"/>
  <c r="AK467"/>
  <c r="F468"/>
  <c r="J468" s="1"/>
  <c r="AC469"/>
  <c r="AG470"/>
  <c r="AK471"/>
  <c r="AG495"/>
  <c r="AG475"/>
  <c r="AC476"/>
  <c r="AG480"/>
  <c r="Y483"/>
  <c r="AK487"/>
  <c r="AK449"/>
  <c r="AK450"/>
  <c r="AG452"/>
  <c r="Y453"/>
  <c r="Y454"/>
  <c r="F455"/>
  <c r="H455" s="1"/>
  <c r="AK456"/>
  <c r="AC457"/>
  <c r="F458"/>
  <c r="H458" s="1"/>
  <c r="AC458"/>
  <c r="AC461"/>
  <c r="AG462"/>
  <c r="AK464"/>
  <c r="AG465"/>
  <c r="AK466"/>
  <c r="Y468"/>
  <c r="AK469"/>
  <c r="Y470"/>
  <c r="F471"/>
  <c r="H471" s="1"/>
  <c r="AC472"/>
  <c r="Y473"/>
  <c r="AK490"/>
  <c r="Y491"/>
  <c r="AG483"/>
  <c r="Y488"/>
  <c r="F449"/>
  <c r="H449" s="1"/>
  <c r="AC449"/>
  <c r="AG453"/>
  <c r="AC456"/>
  <c r="AK457"/>
  <c r="AK458"/>
  <c r="Y460"/>
  <c r="AK461"/>
  <c r="Y462"/>
  <c r="AC464"/>
  <c r="F465"/>
  <c r="H465" s="1"/>
  <c r="AG468"/>
  <c r="AK472"/>
  <c r="AK495"/>
  <c r="AK475"/>
  <c r="AC483"/>
  <c r="AK484"/>
  <c r="AG485"/>
  <c r="AK486"/>
  <c r="Y487"/>
  <c r="F488"/>
  <c r="J488" s="1"/>
  <c r="Y449"/>
  <c r="Y450"/>
  <c r="F451"/>
  <c r="H451" s="1"/>
  <c r="AK452"/>
  <c r="F453"/>
  <c r="J453" s="1"/>
  <c r="AC453"/>
  <c r="F454"/>
  <c r="H454" s="1"/>
  <c r="AC454"/>
  <c r="Y456"/>
  <c r="AG457"/>
  <c r="AG458"/>
  <c r="AK460"/>
  <c r="AG461"/>
  <c r="AK462"/>
  <c r="Y464"/>
  <c r="AK465"/>
  <c r="Y466"/>
  <c r="F467"/>
  <c r="H467" s="1"/>
  <c r="AC468"/>
  <c r="F469"/>
  <c r="J469" s="1"/>
  <c r="Y469"/>
  <c r="F470"/>
  <c r="H470" s="1"/>
  <c r="AC470"/>
  <c r="AG472"/>
  <c r="AC473"/>
  <c r="AC491"/>
  <c r="AK493"/>
  <c r="Y494"/>
  <c r="F495"/>
  <c r="H495" s="1"/>
  <c r="AK497"/>
  <c r="Y474"/>
  <c r="F475"/>
  <c r="J475" s="1"/>
  <c r="Y477"/>
  <c r="F478"/>
  <c r="H478" s="1"/>
  <c r="AC478"/>
  <c r="AC481"/>
  <c r="AG482"/>
  <c r="AG484"/>
  <c r="AC485"/>
  <c r="AG486"/>
  <c r="AK488"/>
  <c r="AG489"/>
  <c r="AG490"/>
  <c r="AK491"/>
  <c r="AG474"/>
  <c r="AK476"/>
  <c r="AG477"/>
  <c r="AK478"/>
  <c r="Y480"/>
  <c r="AK481"/>
  <c r="Y482"/>
  <c r="AC484"/>
  <c r="Y485"/>
  <c r="AC486"/>
  <c r="AG488"/>
  <c r="AC489"/>
  <c r="AG491"/>
  <c r="F493"/>
  <c r="J493" s="1"/>
  <c r="AC496"/>
  <c r="F497"/>
  <c r="J497" s="1"/>
  <c r="Y497"/>
  <c r="F474"/>
  <c r="H474" s="1"/>
  <c r="AC474"/>
  <c r="AG476"/>
  <c r="AC477"/>
  <c r="AG478"/>
  <c r="AK480"/>
  <c r="AG481"/>
  <c r="AK482"/>
  <c r="Y484"/>
  <c r="AK485"/>
  <c r="Y486"/>
  <c r="F487"/>
  <c r="J487" s="1"/>
  <c r="AC488"/>
  <c r="F489"/>
  <c r="J489" s="1"/>
  <c r="Y489"/>
  <c r="AK492"/>
  <c r="Y496"/>
  <c r="F490"/>
  <c r="H490" s="1"/>
  <c r="AC490"/>
  <c r="AG492"/>
  <c r="AC493"/>
  <c r="AG494"/>
  <c r="AK496"/>
  <c r="AG497"/>
  <c r="Y490"/>
  <c r="F491"/>
  <c r="H491" s="1"/>
  <c r="AC492"/>
  <c r="Y493"/>
  <c r="F494"/>
  <c r="H494" s="1"/>
  <c r="AC494"/>
  <c r="AG496"/>
  <c r="AC497"/>
  <c r="F378"/>
  <c r="J378" s="1"/>
  <c r="F383"/>
  <c r="J383" s="1"/>
  <c r="AK417"/>
  <c r="F416"/>
  <c r="J416" s="1"/>
  <c r="Y364"/>
  <c r="Y417"/>
  <c r="AG416"/>
  <c r="AG417"/>
  <c r="AK416"/>
  <c r="Y416"/>
  <c r="AC416"/>
  <c r="F417"/>
  <c r="J417" s="1"/>
  <c r="AC417"/>
  <c r="AC388"/>
  <c r="F388"/>
  <c r="J388" s="1"/>
  <c r="Y388"/>
  <c r="F385"/>
  <c r="J385" s="1"/>
  <c r="AG386"/>
  <c r="AK388"/>
  <c r="AG388"/>
  <c r="AK376"/>
  <c r="Y385"/>
  <c r="AK386"/>
  <c r="Y376"/>
  <c r="AC383"/>
  <c r="AC385"/>
  <c r="F386"/>
  <c r="H386" s="1"/>
  <c r="Y386"/>
  <c r="AK385"/>
  <c r="AG385"/>
  <c r="AC386"/>
  <c r="AG380"/>
  <c r="AG376"/>
  <c r="AK378"/>
  <c r="F384"/>
  <c r="H384" s="1"/>
  <c r="AC384"/>
  <c r="AC376"/>
  <c r="AG383"/>
  <c r="Y384"/>
  <c r="AK384"/>
  <c r="AG384"/>
  <c r="Y383"/>
  <c r="AK383"/>
  <c r="AC364"/>
  <c r="V375"/>
  <c r="AA375"/>
  <c r="AF375"/>
  <c r="F376"/>
  <c r="J376" s="1"/>
  <c r="AG378"/>
  <c r="W375"/>
  <c r="AB375"/>
  <c r="AK377"/>
  <c r="AK364"/>
  <c r="X375"/>
  <c r="AG377"/>
  <c r="AI375"/>
  <c r="AG364"/>
  <c r="AC380"/>
  <c r="D375"/>
  <c r="AC377"/>
  <c r="AE375"/>
  <c r="AJ375"/>
  <c r="F379"/>
  <c r="H379" s="1"/>
  <c r="F377"/>
  <c r="H377" s="1"/>
  <c r="Y377"/>
  <c r="AH375"/>
  <c r="AK380"/>
  <c r="AG379"/>
  <c r="E375"/>
  <c r="AD375"/>
  <c r="Y380"/>
  <c r="F380"/>
  <c r="J380" s="1"/>
  <c r="Z375"/>
  <c r="AK379"/>
  <c r="Y379"/>
  <c r="AC378"/>
  <c r="AC360"/>
  <c r="Y361"/>
  <c r="Y362"/>
  <c r="Y363"/>
  <c r="F364"/>
  <c r="H364" s="1"/>
  <c r="Y367"/>
  <c r="F368"/>
  <c r="J368" s="1"/>
  <c r="AK368"/>
  <c r="AK370"/>
  <c r="Y339"/>
  <c r="F340"/>
  <c r="J340" s="1"/>
  <c r="AC379"/>
  <c r="Y378"/>
  <c r="F343"/>
  <c r="J343" s="1"/>
  <c r="AK344"/>
  <c r="F347"/>
  <c r="H347" s="1"/>
  <c r="F354"/>
  <c r="J354" s="1"/>
  <c r="AK359"/>
  <c r="Y360"/>
  <c r="F361"/>
  <c r="J361" s="1"/>
  <c r="AK363"/>
  <c r="F365"/>
  <c r="J365" s="1"/>
  <c r="F369"/>
  <c r="J369" s="1"/>
  <c r="F341"/>
  <c r="J341" s="1"/>
  <c r="AG352"/>
  <c r="F356"/>
  <c r="J356" s="1"/>
  <c r="AG356"/>
  <c r="AK340"/>
  <c r="F344"/>
  <c r="J344" s="1"/>
  <c r="AC348"/>
  <c r="AK350"/>
  <c r="Y351"/>
  <c r="F352"/>
  <c r="J352" s="1"/>
  <c r="AK352"/>
  <c r="AK354"/>
  <c r="F345"/>
  <c r="J345" s="1"/>
  <c r="AC352"/>
  <c r="Y342"/>
  <c r="AC343"/>
  <c r="AG348"/>
  <c r="Y352"/>
  <c r="AC353"/>
  <c r="Y354"/>
  <c r="AG340"/>
  <c r="AG344"/>
  <c r="Y349"/>
  <c r="AG403"/>
  <c r="X401"/>
  <c r="AD401"/>
  <c r="AI401"/>
  <c r="AC340"/>
  <c r="Y344"/>
  <c r="AC344"/>
  <c r="AK345"/>
  <c r="AG346"/>
  <c r="AK347"/>
  <c r="Y348"/>
  <c r="F349"/>
  <c r="J349" s="1"/>
  <c r="AG350"/>
  <c r="AK351"/>
  <c r="F353"/>
  <c r="J353" s="1"/>
  <c r="Y370"/>
  <c r="F339"/>
  <c r="J339" s="1"/>
  <c r="AC339"/>
  <c r="Y340"/>
  <c r="AG341"/>
  <c r="AG342"/>
  <c r="AG343"/>
  <c r="AC346"/>
  <c r="AG347"/>
  <c r="AK348"/>
  <c r="AG368"/>
  <c r="AC341"/>
  <c r="F342"/>
  <c r="J342" s="1"/>
  <c r="AC342"/>
  <c r="AG345"/>
  <c r="AK349"/>
  <c r="Y353"/>
  <c r="Y356"/>
  <c r="AK360"/>
  <c r="AC368"/>
  <c r="AK339"/>
  <c r="Y341"/>
  <c r="Y343"/>
  <c r="AC345"/>
  <c r="F346"/>
  <c r="H346" s="1"/>
  <c r="Y346"/>
  <c r="AC347"/>
  <c r="AG349"/>
  <c r="AC350"/>
  <c r="AG351"/>
  <c r="AK353"/>
  <c r="AG354"/>
  <c r="AC356"/>
  <c r="AK357"/>
  <c r="AK358"/>
  <c r="AG371"/>
  <c r="AK372"/>
  <c r="AG355"/>
  <c r="F357"/>
  <c r="J357" s="1"/>
  <c r="AG359"/>
  <c r="AG372"/>
  <c r="F355"/>
  <c r="J355" s="1"/>
  <c r="AC355"/>
  <c r="AK356"/>
  <c r="F359"/>
  <c r="H359" s="1"/>
  <c r="AG360"/>
  <c r="AC365"/>
  <c r="F366"/>
  <c r="J366" s="1"/>
  <c r="AC366"/>
  <c r="F367"/>
  <c r="H367" s="1"/>
  <c r="AC367"/>
  <c r="Y368"/>
  <c r="AG369"/>
  <c r="AC370"/>
  <c r="AG339"/>
  <c r="AK341"/>
  <c r="AK342"/>
  <c r="AK343"/>
  <c r="Y345"/>
  <c r="AK346"/>
  <c r="Y347"/>
  <c r="F348"/>
  <c r="J348" s="1"/>
  <c r="AC349"/>
  <c r="F350"/>
  <c r="J350" s="1"/>
  <c r="Y350"/>
  <c r="F351"/>
  <c r="H351" s="1"/>
  <c r="AC351"/>
  <c r="AG353"/>
  <c r="AC354"/>
  <c r="H339"/>
  <c r="F374"/>
  <c r="J374" s="1"/>
  <c r="AG357"/>
  <c r="AG358"/>
  <c r="AK361"/>
  <c r="AK362"/>
  <c r="Y365"/>
  <c r="Y366"/>
  <c r="AC369"/>
  <c r="F370"/>
  <c r="J370" s="1"/>
  <c r="AC372"/>
  <c r="Y373"/>
  <c r="AK374"/>
  <c r="Y355"/>
  <c r="AC357"/>
  <c r="F358"/>
  <c r="J358" s="1"/>
  <c r="AC358"/>
  <c r="AC359"/>
  <c r="AG361"/>
  <c r="AG362"/>
  <c r="AG363"/>
  <c r="AK365"/>
  <c r="AK366"/>
  <c r="AK367"/>
  <c r="Y369"/>
  <c r="AF401"/>
  <c r="V401"/>
  <c r="AK371"/>
  <c r="Y372"/>
  <c r="F373"/>
  <c r="J373" s="1"/>
  <c r="AG374"/>
  <c r="AK355"/>
  <c r="Y357"/>
  <c r="Y358"/>
  <c r="Y359"/>
  <c r="F360"/>
  <c r="J360" s="1"/>
  <c r="AC361"/>
  <c r="F362"/>
  <c r="J362" s="1"/>
  <c r="AC362"/>
  <c r="F363"/>
  <c r="H363" s="1"/>
  <c r="AC363"/>
  <c r="AG365"/>
  <c r="AG366"/>
  <c r="AG367"/>
  <c r="AK369"/>
  <c r="AG370"/>
  <c r="AK373"/>
  <c r="F371"/>
  <c r="J371" s="1"/>
  <c r="AC371"/>
  <c r="AG373"/>
  <c r="AC374"/>
  <c r="Y371"/>
  <c r="F372"/>
  <c r="H372" s="1"/>
  <c r="AC373"/>
  <c r="Y374"/>
  <c r="H371"/>
  <c r="F407"/>
  <c r="H407" s="1"/>
  <c r="W401"/>
  <c r="AB401"/>
  <c r="AH401"/>
  <c r="AK406"/>
  <c r="AG406"/>
  <c r="AK407"/>
  <c r="Y406"/>
  <c r="F406"/>
  <c r="J406" s="1"/>
  <c r="AC406"/>
  <c r="AC402"/>
  <c r="AG407"/>
  <c r="AC407"/>
  <c r="Y407"/>
  <c r="AK403"/>
  <c r="D401"/>
  <c r="AE401"/>
  <c r="AJ401"/>
  <c r="Y403"/>
  <c r="F402"/>
  <c r="J402" s="1"/>
  <c r="Y402"/>
  <c r="F399"/>
  <c r="J399" s="1"/>
  <c r="AC399"/>
  <c r="AC403"/>
  <c r="F403"/>
  <c r="H403" s="1"/>
  <c r="AA401"/>
  <c r="AK402"/>
  <c r="E401"/>
  <c r="AG402"/>
  <c r="Z401"/>
  <c r="F398"/>
  <c r="H398" s="1"/>
  <c r="AG399"/>
  <c r="F396"/>
  <c r="J396" s="1"/>
  <c r="Y399"/>
  <c r="AK399"/>
  <c r="Y396"/>
  <c r="AC398"/>
  <c r="Y398"/>
  <c r="AK398"/>
  <c r="AG398"/>
  <c r="AC396"/>
  <c r="AK396"/>
  <c r="AG396"/>
  <c r="F394"/>
  <c r="J394" s="1"/>
  <c r="AG395"/>
  <c r="AK393"/>
  <c r="AK394"/>
  <c r="AK395"/>
  <c r="F393"/>
  <c r="H393" s="1"/>
  <c r="Y393"/>
  <c r="AG393"/>
  <c r="AC393"/>
  <c r="AG394"/>
  <c r="F318"/>
  <c r="J318" s="1"/>
  <c r="AC394"/>
  <c r="F395"/>
  <c r="H395" s="1"/>
  <c r="AC395"/>
  <c r="Y394"/>
  <c r="Y395"/>
  <c r="AG317"/>
  <c r="AG320"/>
  <c r="AK321"/>
  <c r="AK315"/>
  <c r="Y316"/>
  <c r="F317"/>
  <c r="J317" s="1"/>
  <c r="AC317"/>
  <c r="AK319"/>
  <c r="Y315"/>
  <c r="F316"/>
  <c r="J316" s="1"/>
  <c r="AC316"/>
  <c r="AK318"/>
  <c r="F320"/>
  <c r="H320" s="1"/>
  <c r="AG321"/>
  <c r="F314"/>
  <c r="J314" s="1"/>
  <c r="Y317"/>
  <c r="AG319"/>
  <c r="AK317"/>
  <c r="Y321"/>
  <c r="F322"/>
  <c r="J322" s="1"/>
  <c r="AK322"/>
  <c r="AG323"/>
  <c r="Y314"/>
  <c r="F315"/>
  <c r="J315" s="1"/>
  <c r="AC315"/>
  <c r="AG316"/>
  <c r="Y318"/>
  <c r="Y319"/>
  <c r="F325"/>
  <c r="H325" s="1"/>
  <c r="F323"/>
  <c r="H323" s="1"/>
  <c r="AK314"/>
  <c r="AG318"/>
  <c r="AC324"/>
  <c r="AC321"/>
  <c r="Y322"/>
  <c r="AC314"/>
  <c r="AG314"/>
  <c r="AG315"/>
  <c r="AK316"/>
  <c r="AC318"/>
  <c r="F319"/>
  <c r="J319" s="1"/>
  <c r="AC319"/>
  <c r="Y325"/>
  <c r="AC320"/>
  <c r="AG322"/>
  <c r="AC323"/>
  <c r="F326"/>
  <c r="J326" s="1"/>
  <c r="AC326"/>
  <c r="Y320"/>
  <c r="F321"/>
  <c r="J321" s="1"/>
  <c r="AC322"/>
  <c r="Y323"/>
  <c r="F305"/>
  <c r="H305" s="1"/>
  <c r="F309"/>
  <c r="H309" s="1"/>
  <c r="F270"/>
  <c r="J270" s="1"/>
  <c r="F274"/>
  <c r="H274" s="1"/>
  <c r="F278"/>
  <c r="H278" s="1"/>
  <c r="F282"/>
  <c r="H282" s="1"/>
  <c r="F286"/>
  <c r="J286" s="1"/>
  <c r="F324"/>
  <c r="J324" s="1"/>
  <c r="AK320"/>
  <c r="AK323"/>
  <c r="Y324"/>
  <c r="F287"/>
  <c r="J287" s="1"/>
  <c r="AK324"/>
  <c r="AK325"/>
  <c r="AG326"/>
  <c r="AG324"/>
  <c r="AC325"/>
  <c r="AG325"/>
  <c r="F271"/>
  <c r="J271" s="1"/>
  <c r="F275"/>
  <c r="J275" s="1"/>
  <c r="F279"/>
  <c r="J279" s="1"/>
  <c r="F283"/>
  <c r="J283" s="1"/>
  <c r="Y290"/>
  <c r="F291"/>
  <c r="J291" s="1"/>
  <c r="Y294"/>
  <c r="F295"/>
  <c r="J295" s="1"/>
  <c r="F299"/>
  <c r="J299" s="1"/>
  <c r="Y326"/>
  <c r="AC304"/>
  <c r="AC308"/>
  <c r="AK270"/>
  <c r="AK271"/>
  <c r="AK275"/>
  <c r="AK279"/>
  <c r="AK283"/>
  <c r="AG286"/>
  <c r="AG287"/>
  <c r="AG289"/>
  <c r="AK326"/>
  <c r="Y271"/>
  <c r="F272"/>
  <c r="H272" s="1"/>
  <c r="Y274"/>
  <c r="Y275"/>
  <c r="F276"/>
  <c r="J276" s="1"/>
  <c r="Y278"/>
  <c r="Y279"/>
  <c r="F280"/>
  <c r="J280" s="1"/>
  <c r="Y282"/>
  <c r="Y283"/>
  <c r="F298"/>
  <c r="J298" s="1"/>
  <c r="AC298"/>
  <c r="AK300"/>
  <c r="AG271"/>
  <c r="AG275"/>
  <c r="AG279"/>
  <c r="AG283"/>
  <c r="AK284"/>
  <c r="Y285"/>
  <c r="AC286"/>
  <c r="AK290"/>
  <c r="AK294"/>
  <c r="AC271"/>
  <c r="AC275"/>
  <c r="AC279"/>
  <c r="AC283"/>
  <c r="F290"/>
  <c r="AG298"/>
  <c r="AK274"/>
  <c r="AK278"/>
  <c r="AK282"/>
  <c r="AC301"/>
  <c r="AK303"/>
  <c r="Y304"/>
  <c r="Y308"/>
  <c r="Y269"/>
  <c r="AG270"/>
  <c r="AK272"/>
  <c r="Y273"/>
  <c r="AG274"/>
  <c r="AK276"/>
  <c r="Y277"/>
  <c r="AG278"/>
  <c r="AK280"/>
  <c r="Y281"/>
  <c r="AG282"/>
  <c r="Y299"/>
  <c r="F302"/>
  <c r="J302" s="1"/>
  <c r="AK304"/>
  <c r="AK308"/>
  <c r="AC270"/>
  <c r="AC274"/>
  <c r="AC278"/>
  <c r="AC282"/>
  <c r="Y286"/>
  <c r="AG290"/>
  <c r="AG294"/>
  <c r="AG295"/>
  <c r="AG297"/>
  <c r="Y298"/>
  <c r="AG300"/>
  <c r="AG304"/>
  <c r="AG308"/>
  <c r="Y270"/>
  <c r="F284"/>
  <c r="J284" s="1"/>
  <c r="AK286"/>
  <c r="AC290"/>
  <c r="Y291"/>
  <c r="Y293"/>
  <c r="F294"/>
  <c r="J294" s="1"/>
  <c r="AC294"/>
  <c r="F297"/>
  <c r="H297" s="1"/>
  <c r="AC297"/>
  <c r="AK298"/>
  <c r="AG301"/>
  <c r="Y302"/>
  <c r="Y303"/>
  <c r="AG305"/>
  <c r="Y306"/>
  <c r="Y307"/>
  <c r="AK309"/>
  <c r="AC310"/>
  <c r="F311"/>
  <c r="J311" s="1"/>
  <c r="AC311"/>
  <c r="AC269"/>
  <c r="AC273"/>
  <c r="AC277"/>
  <c r="AC281"/>
  <c r="AC285"/>
  <c r="AK287"/>
  <c r="AG288"/>
  <c r="AK288"/>
  <c r="AK289"/>
  <c r="AC291"/>
  <c r="F292"/>
  <c r="J292" s="1"/>
  <c r="F293"/>
  <c r="H293" s="1"/>
  <c r="AC293"/>
  <c r="AK295"/>
  <c r="AG296"/>
  <c r="AK296"/>
  <c r="AK297"/>
  <c r="AC299"/>
  <c r="F300"/>
  <c r="J300" s="1"/>
  <c r="AK285"/>
  <c r="AC287"/>
  <c r="F288"/>
  <c r="J288" s="1"/>
  <c r="F289"/>
  <c r="H289" s="1"/>
  <c r="AC289"/>
  <c r="AK291"/>
  <c r="AG292"/>
  <c r="AK292"/>
  <c r="AK293"/>
  <c r="AC295"/>
  <c r="F296"/>
  <c r="H296" s="1"/>
  <c r="AK299"/>
  <c r="AG285"/>
  <c r="Y287"/>
  <c r="Y289"/>
  <c r="AG291"/>
  <c r="AG293"/>
  <c r="Y295"/>
  <c r="Y297"/>
  <c r="AG299"/>
  <c r="F269"/>
  <c r="AG269"/>
  <c r="Y272"/>
  <c r="F273"/>
  <c r="AG273"/>
  <c r="Y276"/>
  <c r="F277"/>
  <c r="AG277"/>
  <c r="Y280"/>
  <c r="F281"/>
  <c r="AG281"/>
  <c r="Y284"/>
  <c r="F285"/>
  <c r="Y288"/>
  <c r="Y292"/>
  <c r="Y296"/>
  <c r="Y300"/>
  <c r="AK305"/>
  <c r="AC306"/>
  <c r="F307"/>
  <c r="J307" s="1"/>
  <c r="AC307"/>
  <c r="Y309"/>
  <c r="F310"/>
  <c r="J310" s="1"/>
  <c r="AG310"/>
  <c r="AG311"/>
  <c r="AG272"/>
  <c r="AG276"/>
  <c r="AG280"/>
  <c r="AG284"/>
  <c r="F301"/>
  <c r="H301" s="1"/>
  <c r="AK302"/>
  <c r="F304"/>
  <c r="J304" s="1"/>
  <c r="AK269"/>
  <c r="AC272"/>
  <c r="AK273"/>
  <c r="AC276"/>
  <c r="AK277"/>
  <c r="AC280"/>
  <c r="AK281"/>
  <c r="AC284"/>
  <c r="AC288"/>
  <c r="AC292"/>
  <c r="AC296"/>
  <c r="AC300"/>
  <c r="Y301"/>
  <c r="AG302"/>
  <c r="AG303"/>
  <c r="AC305"/>
  <c r="AK306"/>
  <c r="AK307"/>
  <c r="F308"/>
  <c r="J308" s="1"/>
  <c r="AG309"/>
  <c r="Y310"/>
  <c r="Y311"/>
  <c r="AK301"/>
  <c r="AC302"/>
  <c r="F303"/>
  <c r="J303" s="1"/>
  <c r="AC303"/>
  <c r="Y305"/>
  <c r="F306"/>
  <c r="J306" s="1"/>
  <c r="AG306"/>
  <c r="AG307"/>
  <c r="AC309"/>
  <c r="AK310"/>
  <c r="AK311"/>
  <c r="Z260"/>
  <c r="AE260"/>
  <c r="AJ260"/>
  <c r="Y265"/>
  <c r="F266"/>
  <c r="H266" s="1"/>
  <c r="AC266"/>
  <c r="X260"/>
  <c r="AD260"/>
  <c r="AI260"/>
  <c r="Y263"/>
  <c r="E260"/>
  <c r="W260"/>
  <c r="AC261"/>
  <c r="AH260"/>
  <c r="V260"/>
  <c r="AA260"/>
  <c r="AF260"/>
  <c r="D260"/>
  <c r="F265"/>
  <c r="J265" s="1"/>
  <c r="AB260"/>
  <c r="Y264"/>
  <c r="AC265"/>
  <c r="Y261"/>
  <c r="AC262"/>
  <c r="F263"/>
  <c r="J263" s="1"/>
  <c r="Y266"/>
  <c r="F261"/>
  <c r="H261" s="1"/>
  <c r="AK261"/>
  <c r="AK263"/>
  <c r="AG261"/>
  <c r="F262"/>
  <c r="J262" s="1"/>
  <c r="AG263"/>
  <c r="AC263"/>
  <c r="F264"/>
  <c r="J264" s="1"/>
  <c r="AG264"/>
  <c r="AK264"/>
  <c r="AC264"/>
  <c r="Y262"/>
  <c r="AK262"/>
  <c r="AG262"/>
  <c r="AK265"/>
  <c r="AK266"/>
  <c r="AC329"/>
  <c r="AG265"/>
  <c r="AG266"/>
  <c r="AK330"/>
  <c r="F329"/>
  <c r="J329" s="1"/>
  <c r="Y329"/>
  <c r="AK329"/>
  <c r="AG330"/>
  <c r="Y251"/>
  <c r="AK331"/>
  <c r="AG329"/>
  <c r="F330"/>
  <c r="J330" s="1"/>
  <c r="Y330"/>
  <c r="AC330"/>
  <c r="AG331"/>
  <c r="F251"/>
  <c r="H251" s="1"/>
  <c r="AG251"/>
  <c r="AK253"/>
  <c r="F331"/>
  <c r="J331" s="1"/>
  <c r="AC331"/>
  <c r="Y331"/>
  <c r="AC251"/>
  <c r="AC245"/>
  <c r="AG246"/>
  <c r="AK247"/>
  <c r="Y256"/>
  <c r="AK259"/>
  <c r="F246"/>
  <c r="J246" s="1"/>
  <c r="AG247"/>
  <c r="AK251"/>
  <c r="AC252"/>
  <c r="F253"/>
  <c r="J253" s="1"/>
  <c r="Y253"/>
  <c r="AK257"/>
  <c r="AG255"/>
  <c r="AK256"/>
  <c r="AC247"/>
  <c r="AK249"/>
  <c r="Y250"/>
  <c r="AG245"/>
  <c r="AK246"/>
  <c r="Y247"/>
  <c r="F248"/>
  <c r="J248" s="1"/>
  <c r="AG249"/>
  <c r="AK250"/>
  <c r="F252"/>
  <c r="J252" s="1"/>
  <c r="AG259"/>
  <c r="F259"/>
  <c r="J259" s="1"/>
  <c r="AK258"/>
  <c r="AG254"/>
  <c r="F257"/>
  <c r="J257" s="1"/>
  <c r="AC255"/>
  <c r="AG256"/>
  <c r="AC256"/>
  <c r="AG253"/>
  <c r="AC253"/>
  <c r="Y252"/>
  <c r="AK252"/>
  <c r="AG252"/>
  <c r="AG250"/>
  <c r="AC250"/>
  <c r="AC249"/>
  <c r="F249"/>
  <c r="H249" s="1"/>
  <c r="Y249"/>
  <c r="F247"/>
  <c r="H247" s="1"/>
  <c r="F245"/>
  <c r="J245" s="1"/>
  <c r="Y245"/>
  <c r="AC246"/>
  <c r="AK245"/>
  <c r="Y246"/>
  <c r="Y248"/>
  <c r="AK248"/>
  <c r="AG248"/>
  <c r="AC248"/>
  <c r="F254"/>
  <c r="J254" s="1"/>
  <c r="AC254"/>
  <c r="AG257"/>
  <c r="AG258"/>
  <c r="Y254"/>
  <c r="F255"/>
  <c r="J255" s="1"/>
  <c r="Y255"/>
  <c r="F256"/>
  <c r="H256" s="1"/>
  <c r="AC257"/>
  <c r="F258"/>
  <c r="H258" s="1"/>
  <c r="AC258"/>
  <c r="AC259"/>
  <c r="AK254"/>
  <c r="AK255"/>
  <c r="Y257"/>
  <c r="Y258"/>
  <c r="Y259"/>
  <c r="D235"/>
  <c r="Z235"/>
  <c r="AE235"/>
  <c r="AJ235"/>
  <c r="E235"/>
  <c r="X235"/>
  <c r="AD235"/>
  <c r="AI235"/>
  <c r="W235"/>
  <c r="AB235"/>
  <c r="AH235"/>
  <c r="V235"/>
  <c r="AA235"/>
  <c r="AF235"/>
  <c r="AG237"/>
  <c r="AC237"/>
  <c r="AC240"/>
  <c r="Y237"/>
  <c r="AC238"/>
  <c r="F239"/>
  <c r="J239" s="1"/>
  <c r="Y239"/>
  <c r="AK241"/>
  <c r="Y236"/>
  <c r="F237"/>
  <c r="J237" s="1"/>
  <c r="AK237"/>
  <c r="AK239"/>
  <c r="Y240"/>
  <c r="F240"/>
  <c r="J240" s="1"/>
  <c r="AK240"/>
  <c r="AG241"/>
  <c r="AK236"/>
  <c r="F238"/>
  <c r="J238" s="1"/>
  <c r="AG240"/>
  <c r="F241"/>
  <c r="J241" s="1"/>
  <c r="Y238"/>
  <c r="AG236"/>
  <c r="AK238"/>
  <c r="AG239"/>
  <c r="F242"/>
  <c r="J242" s="1"/>
  <c r="AC242"/>
  <c r="F236"/>
  <c r="H236" s="1"/>
  <c r="AC236"/>
  <c r="AG238"/>
  <c r="AC239"/>
  <c r="AC241"/>
  <c r="Y241"/>
  <c r="AG242"/>
  <c r="AK232"/>
  <c r="AC234"/>
  <c r="AG229"/>
  <c r="AK230"/>
  <c r="Y242"/>
  <c r="F229"/>
  <c r="J229" s="1"/>
  <c r="AK242"/>
  <c r="F231"/>
  <c r="H231" s="1"/>
  <c r="AC229"/>
  <c r="Y229"/>
  <c r="AK229"/>
  <c r="AG230"/>
  <c r="F233"/>
  <c r="J233" s="1"/>
  <c r="AK233"/>
  <c r="F230"/>
  <c r="J230" s="1"/>
  <c r="Y232"/>
  <c r="Y230"/>
  <c r="AC231"/>
  <c r="AG233"/>
  <c r="AG232"/>
  <c r="AC232"/>
  <c r="AC230"/>
  <c r="AG231"/>
  <c r="AG234"/>
  <c r="Y231"/>
  <c r="F232"/>
  <c r="H232" s="1"/>
  <c r="AC233"/>
  <c r="F234"/>
  <c r="J234" s="1"/>
  <c r="Y234"/>
  <c r="AK231"/>
  <c r="Y233"/>
  <c r="AK234"/>
  <c r="F202"/>
  <c r="J202" s="1"/>
  <c r="AG202"/>
  <c r="AK203"/>
  <c r="AC202"/>
  <c r="AG203"/>
  <c r="F197"/>
  <c r="H197" s="1"/>
  <c r="F207"/>
  <c r="J207" s="1"/>
  <c r="Y202"/>
  <c r="F203"/>
  <c r="H203" s="1"/>
  <c r="AC203"/>
  <c r="AG204"/>
  <c r="F205"/>
  <c r="J205" s="1"/>
  <c r="AK202"/>
  <c r="Y203"/>
  <c r="F204"/>
  <c r="J204" s="1"/>
  <c r="AC204"/>
  <c r="AG205"/>
  <c r="Y204"/>
  <c r="AK204"/>
  <c r="Y206"/>
  <c r="AG207"/>
  <c r="Y205"/>
  <c r="AC205"/>
  <c r="F206"/>
  <c r="H206" s="1"/>
  <c r="AC206"/>
  <c r="AK205"/>
  <c r="AK206"/>
  <c r="AG206"/>
  <c r="AC207"/>
  <c r="Y207"/>
  <c r="AK196"/>
  <c r="AK207"/>
  <c r="Y197"/>
  <c r="F196"/>
  <c r="J196" s="1"/>
  <c r="Y196"/>
  <c r="AC195"/>
  <c r="AC197"/>
  <c r="AG197"/>
  <c r="AG196"/>
  <c r="AG198"/>
  <c r="AK197"/>
  <c r="AC196"/>
  <c r="F198"/>
  <c r="H198" s="1"/>
  <c r="F199"/>
  <c r="J199" s="1"/>
  <c r="AG195"/>
  <c r="AK198"/>
  <c r="AK199"/>
  <c r="F195"/>
  <c r="H195" s="1"/>
  <c r="Y195"/>
  <c r="AC198"/>
  <c r="AG199"/>
  <c r="AK195"/>
  <c r="Y198"/>
  <c r="AC199"/>
  <c r="Y199"/>
  <c r="F220"/>
  <c r="J220" s="1"/>
  <c r="F223"/>
  <c r="J223" s="1"/>
  <c r="AC211"/>
  <c r="Y220"/>
  <c r="F221"/>
  <c r="J221" s="1"/>
  <c r="AG222"/>
  <c r="Y223"/>
  <c r="AK220"/>
  <c r="AK223"/>
  <c r="F212"/>
  <c r="J212" s="1"/>
  <c r="AG220"/>
  <c r="AG223"/>
  <c r="AC220"/>
  <c r="AC223"/>
  <c r="AG221"/>
  <c r="AK222"/>
  <c r="F224"/>
  <c r="H224" s="1"/>
  <c r="F222"/>
  <c r="J222" s="1"/>
  <c r="AC222"/>
  <c r="AK221"/>
  <c r="Y222"/>
  <c r="Y211"/>
  <c r="AC224"/>
  <c r="AK211"/>
  <c r="AC221"/>
  <c r="AG211"/>
  <c r="Y221"/>
  <c r="F211"/>
  <c r="H211" s="1"/>
  <c r="AG213"/>
  <c r="AK212"/>
  <c r="AG224"/>
  <c r="F172"/>
  <c r="J172" s="1"/>
  <c r="Y224"/>
  <c r="AK224"/>
  <c r="AK213"/>
  <c r="Y212"/>
  <c r="Y214"/>
  <c r="F213"/>
  <c r="J213" s="1"/>
  <c r="AG212"/>
  <c r="F215"/>
  <c r="J215" s="1"/>
  <c r="AC212"/>
  <c r="AK214"/>
  <c r="Y215"/>
  <c r="Y171"/>
  <c r="Y175"/>
  <c r="AC216"/>
  <c r="F214"/>
  <c r="H214" s="1"/>
  <c r="AG214"/>
  <c r="AC213"/>
  <c r="AC214"/>
  <c r="AG215"/>
  <c r="Y213"/>
  <c r="AK215"/>
  <c r="AC215"/>
  <c r="F216"/>
  <c r="H216" s="1"/>
  <c r="AG216"/>
  <c r="Y216"/>
  <c r="AK216"/>
  <c r="AC171"/>
  <c r="AC175"/>
  <c r="Y182"/>
  <c r="F183"/>
  <c r="H183" s="1"/>
  <c r="AC183"/>
  <c r="AG184"/>
  <c r="AK171"/>
  <c r="F167"/>
  <c r="J167" s="1"/>
  <c r="AG171"/>
  <c r="AG187"/>
  <c r="AG172"/>
  <c r="AG173"/>
  <c r="AG174"/>
  <c r="AK175"/>
  <c r="F177"/>
  <c r="J177" s="1"/>
  <c r="AK177"/>
  <c r="AK178"/>
  <c r="F181"/>
  <c r="J181" s="1"/>
  <c r="F171"/>
  <c r="H171" s="1"/>
  <c r="F174"/>
  <c r="H174" s="1"/>
  <c r="AC174"/>
  <c r="AG175"/>
  <c r="AC184"/>
  <c r="Y184"/>
  <c r="AK185"/>
  <c r="AG186"/>
  <c r="AK187"/>
  <c r="F179"/>
  <c r="H179" s="1"/>
  <c r="AG181"/>
  <c r="AC182"/>
  <c r="AG183"/>
  <c r="AK184"/>
  <c r="F185"/>
  <c r="J185" s="1"/>
  <c r="AC186"/>
  <c r="AC181"/>
  <c r="F182"/>
  <c r="J182" s="1"/>
  <c r="AG185"/>
  <c r="AC187"/>
  <c r="Y188"/>
  <c r="AC189"/>
  <c r="F190"/>
  <c r="H190" s="1"/>
  <c r="AC190"/>
  <c r="AK179"/>
  <c r="Y180"/>
  <c r="Y181"/>
  <c r="AK182"/>
  <c r="Y183"/>
  <c r="F184"/>
  <c r="H184" s="1"/>
  <c r="AC185"/>
  <c r="F186"/>
  <c r="J186" s="1"/>
  <c r="Y186"/>
  <c r="Y187"/>
  <c r="F188"/>
  <c r="J188" s="1"/>
  <c r="AK181"/>
  <c r="AG182"/>
  <c r="AK183"/>
  <c r="Y185"/>
  <c r="AL185" s="1"/>
  <c r="AK186"/>
  <c r="AC178"/>
  <c r="AC173"/>
  <c r="Y172"/>
  <c r="Y173"/>
  <c r="Y174"/>
  <c r="F175"/>
  <c r="J175" s="1"/>
  <c r="AC172"/>
  <c r="F173"/>
  <c r="H173" s="1"/>
  <c r="AK172"/>
  <c r="AK173"/>
  <c r="AK174"/>
  <c r="AK180"/>
  <c r="AG180"/>
  <c r="AC176"/>
  <c r="F178"/>
  <c r="J178" s="1"/>
  <c r="F176"/>
  <c r="J176" s="1"/>
  <c r="AC180"/>
  <c r="Y176"/>
  <c r="AG177"/>
  <c r="AG178"/>
  <c r="AG179"/>
  <c r="AK176"/>
  <c r="AC177"/>
  <c r="AC179"/>
  <c r="AG176"/>
  <c r="Y177"/>
  <c r="Y178"/>
  <c r="Y179"/>
  <c r="F180"/>
  <c r="H180" s="1"/>
  <c r="H175"/>
  <c r="AK188"/>
  <c r="Y189"/>
  <c r="Y190"/>
  <c r="AG188"/>
  <c r="AK189"/>
  <c r="AK190"/>
  <c r="F187"/>
  <c r="J187" s="1"/>
  <c r="AC188"/>
  <c r="F189"/>
  <c r="H189" s="1"/>
  <c r="AG189"/>
  <c r="AG190"/>
  <c r="AK167"/>
  <c r="AG168"/>
  <c r="Y167"/>
  <c r="F159"/>
  <c r="H159" s="1"/>
  <c r="F168"/>
  <c r="J168" s="1"/>
  <c r="AG167"/>
  <c r="AC167"/>
  <c r="F170"/>
  <c r="J170" s="1"/>
  <c r="AG169"/>
  <c r="AK168"/>
  <c r="AC168"/>
  <c r="AK169"/>
  <c r="Y168"/>
  <c r="AG157"/>
  <c r="Y170"/>
  <c r="F169"/>
  <c r="J169" s="1"/>
  <c r="AC169"/>
  <c r="Y169"/>
  <c r="F155"/>
  <c r="J155" s="1"/>
  <c r="AK170"/>
  <c r="AG170"/>
  <c r="F160"/>
  <c r="J160" s="1"/>
  <c r="F152"/>
  <c r="H152" s="1"/>
  <c r="F153"/>
  <c r="J153" s="1"/>
  <c r="AC170"/>
  <c r="AK152"/>
  <c r="Y153"/>
  <c r="F154"/>
  <c r="J154" s="1"/>
  <c r="Y156"/>
  <c r="F157"/>
  <c r="J157" s="1"/>
  <c r="AK157"/>
  <c r="AK159"/>
  <c r="AC157"/>
  <c r="AK162"/>
  <c r="Y152"/>
  <c r="AC153"/>
  <c r="Y154"/>
  <c r="AG155"/>
  <c r="Y157"/>
  <c r="AC158"/>
  <c r="Y159"/>
  <c r="AK154"/>
  <c r="AG154"/>
  <c r="F158"/>
  <c r="J158" s="1"/>
  <c r="AC154"/>
  <c r="AG159"/>
  <c r="AC159"/>
  <c r="AK158"/>
  <c r="Y158"/>
  <c r="AG158"/>
  <c r="AC156"/>
  <c r="AC155"/>
  <c r="F156"/>
  <c r="J156" s="1"/>
  <c r="AG152"/>
  <c r="AK153"/>
  <c r="Y155"/>
  <c r="AK156"/>
  <c r="AC152"/>
  <c r="AG153"/>
  <c r="AK155"/>
  <c r="AG156"/>
  <c r="AK160"/>
  <c r="AK161"/>
  <c r="AG162"/>
  <c r="Y162"/>
  <c r="AG161"/>
  <c r="F161"/>
  <c r="H161" s="1"/>
  <c r="Y161"/>
  <c r="AC161"/>
  <c r="F162"/>
  <c r="J162" s="1"/>
  <c r="AC162"/>
  <c r="F144"/>
  <c r="J144" s="1"/>
  <c r="F141"/>
  <c r="J141" s="1"/>
  <c r="Y160"/>
  <c r="AG160"/>
  <c r="AC160"/>
  <c r="AC143"/>
  <c r="AC140"/>
  <c r="Y141"/>
  <c r="F139"/>
  <c r="J139" s="1"/>
  <c r="AK143"/>
  <c r="AK140"/>
  <c r="AK141"/>
  <c r="Y143"/>
  <c r="AK142"/>
  <c r="F140"/>
  <c r="H140" s="1"/>
  <c r="AG140"/>
  <c r="AG143"/>
  <c r="Y140"/>
  <c r="F143"/>
  <c r="H143" s="1"/>
  <c r="Y142"/>
  <c r="AC145"/>
  <c r="F146"/>
  <c r="J146" s="1"/>
  <c r="AC139"/>
  <c r="AK144"/>
  <c r="AC142"/>
  <c r="F142"/>
  <c r="H142" s="1"/>
  <c r="AG141"/>
  <c r="AG142"/>
  <c r="AC141"/>
  <c r="AG139"/>
  <c r="Y144"/>
  <c r="Y145"/>
  <c r="AK146"/>
  <c r="Y139"/>
  <c r="AG144"/>
  <c r="F130"/>
  <c r="J130" s="1"/>
  <c r="F145"/>
  <c r="J145" s="1"/>
  <c r="AK139"/>
  <c r="AC144"/>
  <c r="AC147"/>
  <c r="Y146"/>
  <c r="AK145"/>
  <c r="AG146"/>
  <c r="AG147"/>
  <c r="AG145"/>
  <c r="AC146"/>
  <c r="F138"/>
  <c r="J138" s="1"/>
  <c r="AG137"/>
  <c r="AK138"/>
  <c r="F147"/>
  <c r="H147" s="1"/>
  <c r="Y147"/>
  <c r="AG138"/>
  <c r="AK147"/>
  <c r="AC138"/>
  <c r="AG124"/>
  <c r="AG136"/>
  <c r="AK137"/>
  <c r="Y138"/>
  <c r="F136"/>
  <c r="J136" s="1"/>
  <c r="AC137"/>
  <c r="AK124"/>
  <c r="AK136"/>
  <c r="F137"/>
  <c r="H137" s="1"/>
  <c r="Y137"/>
  <c r="AC121"/>
  <c r="AC136"/>
  <c r="F121"/>
  <c r="J121" s="1"/>
  <c r="Y136"/>
  <c r="Y124"/>
  <c r="AK126"/>
  <c r="AC148"/>
  <c r="Y148"/>
  <c r="AK148"/>
  <c r="F148"/>
  <c r="J148" s="1"/>
  <c r="AG148"/>
  <c r="Y127"/>
  <c r="F128"/>
  <c r="J128" s="1"/>
  <c r="AC129"/>
  <c r="Y121"/>
  <c r="Y122"/>
  <c r="Y123"/>
  <c r="F124"/>
  <c r="H124" s="1"/>
  <c r="F125"/>
  <c r="J125" s="1"/>
  <c r="AK123"/>
  <c r="AC124"/>
  <c r="AC125"/>
  <c r="F126"/>
  <c r="J126" s="1"/>
  <c r="Y126"/>
  <c r="AC131"/>
  <c r="AG130"/>
  <c r="AK127"/>
  <c r="F127"/>
  <c r="H127" s="1"/>
  <c r="AG127"/>
  <c r="AG123"/>
  <c r="AK125"/>
  <c r="AG126"/>
  <c r="Y125"/>
  <c r="AC127"/>
  <c r="AK128"/>
  <c r="AG129"/>
  <c r="F123"/>
  <c r="H123" s="1"/>
  <c r="AC123"/>
  <c r="AG125"/>
  <c r="AC126"/>
  <c r="AG122"/>
  <c r="AK122"/>
  <c r="F122"/>
  <c r="J122" s="1"/>
  <c r="AC122"/>
  <c r="AK121"/>
  <c r="AG121"/>
  <c r="AC130"/>
  <c r="AG128"/>
  <c r="Y130"/>
  <c r="F131"/>
  <c r="J131" s="1"/>
  <c r="Y131"/>
  <c r="AC128"/>
  <c r="F129"/>
  <c r="H129" s="1"/>
  <c r="Y129"/>
  <c r="AK130"/>
  <c r="Y128"/>
  <c r="AK129"/>
  <c r="AK131"/>
  <c r="AG131"/>
  <c r="F114"/>
  <c r="J114" s="1"/>
  <c r="F112"/>
  <c r="J112" s="1"/>
  <c r="F115"/>
  <c r="J115" s="1"/>
  <c r="F113"/>
  <c r="H113" s="1"/>
  <c r="F110"/>
  <c r="J110" s="1"/>
  <c r="AK110"/>
  <c r="Y111"/>
  <c r="AK111"/>
  <c r="AK114"/>
  <c r="Y115"/>
  <c r="AG111"/>
  <c r="AC112"/>
  <c r="Y113"/>
  <c r="F117"/>
  <c r="H117" s="1"/>
  <c r="AG114"/>
  <c r="AK115"/>
  <c r="AC111"/>
  <c r="AK113"/>
  <c r="AG115"/>
  <c r="AG113"/>
  <c r="AC115"/>
  <c r="AC113"/>
  <c r="AK112"/>
  <c r="Y112"/>
  <c r="AG112"/>
  <c r="Y110"/>
  <c r="F111"/>
  <c r="J111" s="1"/>
  <c r="AG110"/>
  <c r="AC110"/>
  <c r="AC114"/>
  <c r="F76"/>
  <c r="J76" s="1"/>
  <c r="Y114"/>
  <c r="H114"/>
  <c r="AK116"/>
  <c r="AG117"/>
  <c r="Y109"/>
  <c r="Y116"/>
  <c r="AK109"/>
  <c r="AG109"/>
  <c r="AG116"/>
  <c r="AK117"/>
  <c r="F109"/>
  <c r="J109" s="1"/>
  <c r="AC109"/>
  <c r="F116"/>
  <c r="H116" s="1"/>
  <c r="AC116"/>
  <c r="AG76"/>
  <c r="AK74"/>
  <c r="F75"/>
  <c r="H75" s="1"/>
  <c r="Y75"/>
  <c r="AC117"/>
  <c r="Y117"/>
  <c r="AC76"/>
  <c r="AG74"/>
  <c r="AK75"/>
  <c r="AK81"/>
  <c r="Y76"/>
  <c r="AC74"/>
  <c r="AG75"/>
  <c r="AK76"/>
  <c r="F74"/>
  <c r="J74" s="1"/>
  <c r="Y74"/>
  <c r="AC75"/>
  <c r="F82"/>
  <c r="H82" s="1"/>
  <c r="AC79"/>
  <c r="AC82"/>
  <c r="Y81"/>
  <c r="AG81"/>
  <c r="AG79"/>
  <c r="F81"/>
  <c r="H81" s="1"/>
  <c r="AC81"/>
  <c r="AK82"/>
  <c r="AG82"/>
  <c r="Y82"/>
  <c r="F77"/>
  <c r="J77" s="1"/>
  <c r="AG78"/>
  <c r="AK77"/>
  <c r="F79"/>
  <c r="H79" s="1"/>
  <c r="Y79"/>
  <c r="AK79"/>
  <c r="F78"/>
  <c r="H78" s="1"/>
  <c r="AK78"/>
  <c r="Y77"/>
  <c r="AG77"/>
  <c r="AC77"/>
  <c r="AC78"/>
  <c r="Y78"/>
  <c r="AG71"/>
  <c r="F71"/>
  <c r="H71" s="1"/>
  <c r="AG70"/>
  <c r="F68"/>
  <c r="J68" s="1"/>
  <c r="AG69"/>
  <c r="F97"/>
  <c r="J97" s="1"/>
  <c r="F101"/>
  <c r="J101" s="1"/>
  <c r="AC69"/>
  <c r="AK70"/>
  <c r="Y71"/>
  <c r="AC71"/>
  <c r="F70"/>
  <c r="H70" s="1"/>
  <c r="Y70"/>
  <c r="AK72"/>
  <c r="AK71"/>
  <c r="AC70"/>
  <c r="F69"/>
  <c r="H69" s="1"/>
  <c r="Y69"/>
  <c r="Y68"/>
  <c r="AK69"/>
  <c r="AC68"/>
  <c r="AK68"/>
  <c r="AG68"/>
  <c r="Y72"/>
  <c r="AC72"/>
  <c r="F72"/>
  <c r="J72" s="1"/>
  <c r="AG63"/>
  <c r="AG72"/>
  <c r="F61"/>
  <c r="J61" s="1"/>
  <c r="AG64"/>
  <c r="AK63"/>
  <c r="AC63"/>
  <c r="F102"/>
  <c r="J102" s="1"/>
  <c r="AC97"/>
  <c r="AG98"/>
  <c r="AK99"/>
  <c r="Y100"/>
  <c r="AG61"/>
  <c r="F63"/>
  <c r="J63" s="1"/>
  <c r="Y63"/>
  <c r="AK64"/>
  <c r="AC64"/>
  <c r="AK61"/>
  <c r="F64"/>
  <c r="J64" s="1"/>
  <c r="Y64"/>
  <c r="AC61"/>
  <c r="Y61"/>
  <c r="F100"/>
  <c r="J100" s="1"/>
  <c r="AC100"/>
  <c r="AK100"/>
  <c r="AG100"/>
  <c r="Y101"/>
  <c r="AG102"/>
  <c r="Y97"/>
  <c r="F98"/>
  <c r="J98" s="1"/>
  <c r="AC98"/>
  <c r="AG99"/>
  <c r="AK101"/>
  <c r="Y98"/>
  <c r="F99"/>
  <c r="H99" s="1"/>
  <c r="AC99"/>
  <c r="AG101"/>
  <c r="AG97"/>
  <c r="AK97"/>
  <c r="AK98"/>
  <c r="Y99"/>
  <c r="AC101"/>
  <c r="AG103"/>
  <c r="AK102"/>
  <c r="F103"/>
  <c r="H103" s="1"/>
  <c r="AC102"/>
  <c r="F105"/>
  <c r="J105" s="1"/>
  <c r="AG104"/>
  <c r="AK103"/>
  <c r="Y102"/>
  <c r="F53"/>
  <c r="H53" s="1"/>
  <c r="F104"/>
  <c r="J104" s="1"/>
  <c r="AC103"/>
  <c r="AG105"/>
  <c r="AK104"/>
  <c r="Y103"/>
  <c r="E95"/>
  <c r="E94" s="1"/>
  <c r="F106"/>
  <c r="J106" s="1"/>
  <c r="AC104"/>
  <c r="AK105"/>
  <c r="Y104"/>
  <c r="AG96"/>
  <c r="Y106"/>
  <c r="AC105"/>
  <c r="F96"/>
  <c r="J96" s="1"/>
  <c r="Y105"/>
  <c r="F51"/>
  <c r="J51" s="1"/>
  <c r="AC51"/>
  <c r="AK96"/>
  <c r="AC106"/>
  <c r="AC96"/>
  <c r="AK106"/>
  <c r="F52"/>
  <c r="J52" s="1"/>
  <c r="Y96"/>
  <c r="D95"/>
  <c r="AG106"/>
  <c r="AG51"/>
  <c r="Y51"/>
  <c r="AK51"/>
  <c r="AG52"/>
  <c r="AK52"/>
  <c r="AC52"/>
  <c r="F54"/>
  <c r="J54" s="1"/>
  <c r="AG53"/>
  <c r="Y52"/>
  <c r="F55"/>
  <c r="J55" s="1"/>
  <c r="AK53"/>
  <c r="AC53"/>
  <c r="Y53"/>
  <c r="AK54"/>
  <c r="AC54"/>
  <c r="AG54"/>
  <c r="AG55"/>
  <c r="Y54"/>
  <c r="AK55"/>
  <c r="AC55"/>
  <c r="AG56"/>
  <c r="Y55"/>
  <c r="F58"/>
  <c r="J58" s="1"/>
  <c r="AC58"/>
  <c r="AG57"/>
  <c r="AK56"/>
  <c r="F57"/>
  <c r="J57" s="1"/>
  <c r="AC56"/>
  <c r="F43"/>
  <c r="J43" s="1"/>
  <c r="F59"/>
  <c r="H59" s="1"/>
  <c r="AG58"/>
  <c r="AK57"/>
  <c r="F56"/>
  <c r="H56" s="1"/>
  <c r="Y56"/>
  <c r="AG59"/>
  <c r="Y58"/>
  <c r="AC57"/>
  <c r="AK58"/>
  <c r="Y57"/>
  <c r="AK59"/>
  <c r="Y59"/>
  <c r="AG45"/>
  <c r="Y43"/>
  <c r="AC59"/>
  <c r="AG43"/>
  <c r="AC43"/>
  <c r="AK43"/>
  <c r="F44"/>
  <c r="J44" s="1"/>
  <c r="AK44"/>
  <c r="F45"/>
  <c r="J45" s="1"/>
  <c r="AG44"/>
  <c r="AG46"/>
  <c r="AK45"/>
  <c r="Y44"/>
  <c r="AC44"/>
  <c r="F46"/>
  <c r="J46" s="1"/>
  <c r="AC45"/>
  <c r="F48"/>
  <c r="J48" s="1"/>
  <c r="AG47"/>
  <c r="AK46"/>
  <c r="Y45"/>
  <c r="F40"/>
  <c r="J40" s="1"/>
  <c r="AC46"/>
  <c r="Y48"/>
  <c r="AK47"/>
  <c r="Y46"/>
  <c r="AK48"/>
  <c r="AG49"/>
  <c r="AG48"/>
  <c r="AC47"/>
  <c r="AG41"/>
  <c r="F49"/>
  <c r="J49" s="1"/>
  <c r="AC49"/>
  <c r="AC48"/>
  <c r="F47"/>
  <c r="J47" s="1"/>
  <c r="Y47"/>
  <c r="AG40"/>
  <c r="H48"/>
  <c r="F41"/>
  <c r="J41" s="1"/>
  <c r="AC41"/>
  <c r="Y49"/>
  <c r="AK49"/>
  <c r="F38"/>
  <c r="H38" s="1"/>
  <c r="AC40"/>
  <c r="Y40"/>
  <c r="AK40"/>
  <c r="AK41"/>
  <c r="F36"/>
  <c r="J36" s="1"/>
  <c r="Y41"/>
  <c r="AC37"/>
  <c r="AG36"/>
  <c r="AK38"/>
  <c r="AC33"/>
  <c r="AG37"/>
  <c r="AK36"/>
  <c r="Y38"/>
  <c r="AG38"/>
  <c r="AC38"/>
  <c r="Y37"/>
  <c r="AK37"/>
  <c r="Y36"/>
  <c r="AC36"/>
  <c r="F33"/>
  <c r="J33" s="1"/>
  <c r="Y33"/>
  <c r="F37"/>
  <c r="J37" s="1"/>
  <c r="AG89"/>
  <c r="F89"/>
  <c r="H89" s="1"/>
  <c r="AG33"/>
  <c r="AG87"/>
  <c r="AK86"/>
  <c r="AK89"/>
  <c r="AC89"/>
  <c r="Y89"/>
  <c r="AK90"/>
  <c r="AC91"/>
  <c r="AG90"/>
  <c r="F90"/>
  <c r="H90" s="1"/>
  <c r="AC90"/>
  <c r="Y90"/>
  <c r="AG92"/>
  <c r="AK91"/>
  <c r="AG91"/>
  <c r="F92"/>
  <c r="H92" s="1"/>
  <c r="AK92"/>
  <c r="F91"/>
  <c r="J91" s="1"/>
  <c r="Y91"/>
  <c r="F86"/>
  <c r="J86" s="1"/>
  <c r="AC92"/>
  <c r="Y92"/>
  <c r="F87"/>
  <c r="H87" s="1"/>
  <c r="AK87"/>
  <c r="Y86"/>
  <c r="AC88"/>
  <c r="F88"/>
  <c r="H88" s="1"/>
  <c r="AG86"/>
  <c r="AC86"/>
  <c r="AG88"/>
  <c r="F32"/>
  <c r="H32" s="1"/>
  <c r="AK88"/>
  <c r="AC87"/>
  <c r="AC31"/>
  <c r="Y88"/>
  <c r="Y87"/>
  <c r="AG29"/>
  <c r="AC29"/>
  <c r="Y31"/>
  <c r="AC32"/>
  <c r="AK31"/>
  <c r="F31"/>
  <c r="H31" s="1"/>
  <c r="AG31"/>
  <c r="AG32"/>
  <c r="AK32"/>
  <c r="Y32"/>
  <c r="F28"/>
  <c r="H28" s="1"/>
  <c r="AG27"/>
  <c r="F27"/>
  <c r="H27" s="1"/>
  <c r="AG30"/>
  <c r="AK29"/>
  <c r="AK30"/>
  <c r="F30"/>
  <c r="J30" s="1"/>
  <c r="AC30"/>
  <c r="AK27"/>
  <c r="Y30"/>
  <c r="AC27"/>
  <c r="AC28"/>
  <c r="Y27"/>
  <c r="AK28"/>
  <c r="AG28"/>
  <c r="Y28"/>
  <c r="AK24"/>
  <c r="F26"/>
  <c r="J26" s="1"/>
  <c r="Y26"/>
  <c r="AG24"/>
  <c r="AK26"/>
  <c r="AG26"/>
  <c r="AC26"/>
  <c r="F22"/>
  <c r="H22" s="1"/>
  <c r="AK22"/>
  <c r="F23"/>
  <c r="J23" s="1"/>
  <c r="Y23"/>
  <c r="AC24"/>
  <c r="AK23"/>
  <c r="AG23"/>
  <c r="AC23"/>
  <c r="F16"/>
  <c r="J16" s="1"/>
  <c r="F21"/>
  <c r="J21" s="1"/>
  <c r="AK21"/>
  <c r="Y22"/>
  <c r="AG22"/>
  <c r="AC22"/>
  <c r="AC16"/>
  <c r="AK19"/>
  <c r="Y19"/>
  <c r="Y21"/>
  <c r="AG21"/>
  <c r="AC21"/>
  <c r="AC19"/>
  <c r="F19"/>
  <c r="J19" s="1"/>
  <c r="AK17"/>
  <c r="AG19"/>
  <c r="F17"/>
  <c r="H17" s="1"/>
  <c r="Y17"/>
  <c r="AG17"/>
  <c r="AC17"/>
  <c r="AG16"/>
  <c r="AK16"/>
  <c r="Y16"/>
  <c r="AG14"/>
  <c r="AK15"/>
  <c r="AG15"/>
  <c r="F20"/>
  <c r="J20" s="1"/>
  <c r="F14"/>
  <c r="J14" s="1"/>
  <c r="F15"/>
  <c r="J15" s="1"/>
  <c r="Y15"/>
  <c r="AC15"/>
  <c r="AG13"/>
  <c r="AK14"/>
  <c r="AC20"/>
  <c r="AK13"/>
  <c r="Y14"/>
  <c r="AC14"/>
  <c r="AG20"/>
  <c r="AK20"/>
  <c r="F12"/>
  <c r="J12" s="1"/>
  <c r="F13"/>
  <c r="J13" s="1"/>
  <c r="Y20"/>
  <c r="Y13"/>
  <c r="AC13"/>
  <c r="AK12"/>
  <c r="Y12"/>
  <c r="AG12"/>
  <c r="AC12"/>
  <c r="AJ558"/>
  <c r="AJ557" s="1"/>
  <c r="AI558"/>
  <c r="AI557" s="1"/>
  <c r="AH558"/>
  <c r="AH557" s="1"/>
  <c r="AF558"/>
  <c r="AF557" s="1"/>
  <c r="AE558"/>
  <c r="AE557" s="1"/>
  <c r="AD558"/>
  <c r="AD557" s="1"/>
  <c r="AB558"/>
  <c r="AB557" s="1"/>
  <c r="AA558"/>
  <c r="AA557" s="1"/>
  <c r="Z558"/>
  <c r="Z557" s="1"/>
  <c r="X558"/>
  <c r="X557" s="1"/>
  <c r="W558"/>
  <c r="W557" s="1"/>
  <c r="V558"/>
  <c r="V557" s="1"/>
  <c r="E558"/>
  <c r="D558"/>
  <c r="D557" s="1"/>
  <c r="AJ544"/>
  <c r="AI544"/>
  <c r="AH544"/>
  <c r="AF544"/>
  <c r="AE544"/>
  <c r="AD544"/>
  <c r="AD543" s="1"/>
  <c r="AB544"/>
  <c r="AA544"/>
  <c r="Z544"/>
  <c r="Z543" s="1"/>
  <c r="X544"/>
  <c r="W544"/>
  <c r="V544"/>
  <c r="E544"/>
  <c r="D544"/>
  <c r="AJ525"/>
  <c r="AI525"/>
  <c r="AH525"/>
  <c r="AF525"/>
  <c r="AE525"/>
  <c r="AD525"/>
  <c r="AB525"/>
  <c r="AA525"/>
  <c r="Z525"/>
  <c r="X525"/>
  <c r="W525"/>
  <c r="V525"/>
  <c r="E525"/>
  <c r="D525"/>
  <c r="AJ517"/>
  <c r="AI517"/>
  <c r="AH517"/>
  <c r="AH516" s="1"/>
  <c r="AF517"/>
  <c r="AE517"/>
  <c r="AD517"/>
  <c r="AD516" s="1"/>
  <c r="AB517"/>
  <c r="AB516" s="1"/>
  <c r="AA517"/>
  <c r="Z517"/>
  <c r="Z516" s="1"/>
  <c r="X517"/>
  <c r="W517"/>
  <c r="W516" s="1"/>
  <c r="V517"/>
  <c r="V516" s="1"/>
  <c r="E517"/>
  <c r="D517"/>
  <c r="AJ448"/>
  <c r="AI448"/>
  <c r="AH448"/>
  <c r="AH447" s="1"/>
  <c r="AH446" s="1"/>
  <c r="AF448"/>
  <c r="AF447" s="1"/>
  <c r="AF446" s="1"/>
  <c r="AE448"/>
  <c r="AD448"/>
  <c r="AD447" s="1"/>
  <c r="AD446" s="1"/>
  <c r="AB448"/>
  <c r="AA448"/>
  <c r="AA447" s="1"/>
  <c r="AA446" s="1"/>
  <c r="Z448"/>
  <c r="Z447" s="1"/>
  <c r="Z446" s="1"/>
  <c r="X448"/>
  <c r="W448"/>
  <c r="V448"/>
  <c r="V447" s="1"/>
  <c r="V446" s="1"/>
  <c r="E448"/>
  <c r="D448"/>
  <c r="D447" s="1"/>
  <c r="D446" s="1"/>
  <c r="AJ445"/>
  <c r="AJ436" s="1"/>
  <c r="AI445"/>
  <c r="AI436" s="1"/>
  <c r="AH445"/>
  <c r="AH436" s="1"/>
  <c r="AF445"/>
  <c r="AF436" s="1"/>
  <c r="AE445"/>
  <c r="AE436" s="1"/>
  <c r="AD445"/>
  <c r="AD436" s="1"/>
  <c r="AB445"/>
  <c r="AB436" s="1"/>
  <c r="AA445"/>
  <c r="AA436" s="1"/>
  <c r="Z445"/>
  <c r="Z436" s="1"/>
  <c r="X445"/>
  <c r="X436" s="1"/>
  <c r="W445"/>
  <c r="W436" s="1"/>
  <c r="V445"/>
  <c r="V436" s="1"/>
  <c r="E445"/>
  <c r="E436" s="1"/>
  <c r="D445"/>
  <c r="D436" s="1"/>
  <c r="AJ435"/>
  <c r="AJ432" s="1"/>
  <c r="AI435"/>
  <c r="AI432" s="1"/>
  <c r="AH435"/>
  <c r="AH432" s="1"/>
  <c r="AF435"/>
  <c r="AF432" s="1"/>
  <c r="AE435"/>
  <c r="AE432" s="1"/>
  <c r="AD435"/>
  <c r="AD432" s="1"/>
  <c r="AB435"/>
  <c r="AB432" s="1"/>
  <c r="AA435"/>
  <c r="AA432" s="1"/>
  <c r="Z435"/>
  <c r="Z432" s="1"/>
  <c r="X435"/>
  <c r="X432" s="1"/>
  <c r="W435"/>
  <c r="W432" s="1"/>
  <c r="V435"/>
  <c r="V432" s="1"/>
  <c r="E435"/>
  <c r="E432" s="1"/>
  <c r="D435"/>
  <c r="D432" s="1"/>
  <c r="AJ431"/>
  <c r="AJ429" s="1"/>
  <c r="AI431"/>
  <c r="AI429" s="1"/>
  <c r="AH431"/>
  <c r="AH429" s="1"/>
  <c r="AF431"/>
  <c r="AF429" s="1"/>
  <c r="AE431"/>
  <c r="AE429" s="1"/>
  <c r="AD431"/>
  <c r="AD429" s="1"/>
  <c r="AB431"/>
  <c r="AB429" s="1"/>
  <c r="AA431"/>
  <c r="AA429" s="1"/>
  <c r="Z431"/>
  <c r="Z429" s="1"/>
  <c r="X431"/>
  <c r="X429" s="1"/>
  <c r="W431"/>
  <c r="W429" s="1"/>
  <c r="V431"/>
  <c r="V429" s="1"/>
  <c r="E431"/>
  <c r="E429" s="1"/>
  <c r="D431"/>
  <c r="D429" s="1"/>
  <c r="AJ428"/>
  <c r="AJ421" s="1"/>
  <c r="AI428"/>
  <c r="AI421" s="1"/>
  <c r="AH428"/>
  <c r="AH421" s="1"/>
  <c r="AF428"/>
  <c r="AF421" s="1"/>
  <c r="AE428"/>
  <c r="AE421" s="1"/>
  <c r="AD428"/>
  <c r="AD421" s="1"/>
  <c r="AB428"/>
  <c r="AB421" s="1"/>
  <c r="AA428"/>
  <c r="AA421" s="1"/>
  <c r="Z428"/>
  <c r="Z421" s="1"/>
  <c r="X428"/>
  <c r="X421" s="1"/>
  <c r="W428"/>
  <c r="W421" s="1"/>
  <c r="V428"/>
  <c r="V421" s="1"/>
  <c r="E428"/>
  <c r="E421" s="1"/>
  <c r="D428"/>
  <c r="D421" s="1"/>
  <c r="AJ420"/>
  <c r="AI420"/>
  <c r="AH420"/>
  <c r="AF420"/>
  <c r="AE420"/>
  <c r="AD420"/>
  <c r="AB420"/>
  <c r="AA420"/>
  <c r="Z420"/>
  <c r="X420"/>
  <c r="W420"/>
  <c r="V420"/>
  <c r="E420"/>
  <c r="D420"/>
  <c r="AJ419"/>
  <c r="AI419"/>
  <c r="AH419"/>
  <c r="AF419"/>
  <c r="AE419"/>
  <c r="AD419"/>
  <c r="AB419"/>
  <c r="AA419"/>
  <c r="Z419"/>
  <c r="X419"/>
  <c r="W419"/>
  <c r="V419"/>
  <c r="E419"/>
  <c r="D419"/>
  <c r="AJ411"/>
  <c r="AI411"/>
  <c r="AH411"/>
  <c r="AF411"/>
  <c r="AE411"/>
  <c r="AD411"/>
  <c r="AB411"/>
  <c r="AA411"/>
  <c r="Z411"/>
  <c r="X411"/>
  <c r="W411"/>
  <c r="V411"/>
  <c r="E411"/>
  <c r="D411"/>
  <c r="AJ408"/>
  <c r="AJ405" s="1"/>
  <c r="AI408"/>
  <c r="AI405" s="1"/>
  <c r="AH408"/>
  <c r="AH405" s="1"/>
  <c r="AH404" s="1"/>
  <c r="AF408"/>
  <c r="AF405" s="1"/>
  <c r="AF404" s="1"/>
  <c r="AE408"/>
  <c r="AD408"/>
  <c r="AD405" s="1"/>
  <c r="AD404" s="1"/>
  <c r="AB408"/>
  <c r="AB405" s="1"/>
  <c r="AB404" s="1"/>
  <c r="AA408"/>
  <c r="Z408"/>
  <c r="Z405" s="1"/>
  <c r="X408"/>
  <c r="X405" s="1"/>
  <c r="X404" s="1"/>
  <c r="W408"/>
  <c r="V408"/>
  <c r="V405" s="1"/>
  <c r="V404" s="1"/>
  <c r="E408"/>
  <c r="D408"/>
  <c r="AJ400"/>
  <c r="AI400"/>
  <c r="AH400"/>
  <c r="AF400"/>
  <c r="AE400"/>
  <c r="AD400"/>
  <c r="AB400"/>
  <c r="AA400"/>
  <c r="Z400"/>
  <c r="X400"/>
  <c r="W400"/>
  <c r="V400"/>
  <c r="E400"/>
  <c r="D400"/>
  <c r="AJ397"/>
  <c r="AI397"/>
  <c r="AH397"/>
  <c r="AF397"/>
  <c r="AE397"/>
  <c r="AD397"/>
  <c r="AB397"/>
  <c r="AA397"/>
  <c r="Z397"/>
  <c r="X397"/>
  <c r="W397"/>
  <c r="V397"/>
  <c r="E397"/>
  <c r="D397"/>
  <c r="AJ392"/>
  <c r="AI392"/>
  <c r="AH392"/>
  <c r="AF392"/>
  <c r="AE392"/>
  <c r="AD392"/>
  <c r="AB392"/>
  <c r="AA392"/>
  <c r="Z392"/>
  <c r="X392"/>
  <c r="W392"/>
  <c r="V392"/>
  <c r="E392"/>
  <c r="D392"/>
  <c r="AJ389"/>
  <c r="AI389"/>
  <c r="AH389"/>
  <c r="AF389"/>
  <c r="AE389"/>
  <c r="AD389"/>
  <c r="AB389"/>
  <c r="AA389"/>
  <c r="Z389"/>
  <c r="X389"/>
  <c r="W389"/>
  <c r="V389"/>
  <c r="E389"/>
  <c r="D389"/>
  <c r="AJ387"/>
  <c r="AI387"/>
  <c r="AH387"/>
  <c r="AF387"/>
  <c r="AE387"/>
  <c r="AD387"/>
  <c r="AB387"/>
  <c r="AA387"/>
  <c r="Z387"/>
  <c r="X387"/>
  <c r="W387"/>
  <c r="V387"/>
  <c r="E387"/>
  <c r="D387"/>
  <c r="AJ382"/>
  <c r="AI382"/>
  <c r="AH382"/>
  <c r="AF382"/>
  <c r="AE382"/>
  <c r="AD382"/>
  <c r="AB382"/>
  <c r="AA382"/>
  <c r="Z382"/>
  <c r="X382"/>
  <c r="W382"/>
  <c r="V382"/>
  <c r="E382"/>
  <c r="D382"/>
  <c r="AJ338"/>
  <c r="AI338"/>
  <c r="AH338"/>
  <c r="AF338"/>
  <c r="AE338"/>
  <c r="AD338"/>
  <c r="AB338"/>
  <c r="AA338"/>
  <c r="Z338"/>
  <c r="X338"/>
  <c r="W338"/>
  <c r="V338"/>
  <c r="E338"/>
  <c r="D338"/>
  <c r="AJ336"/>
  <c r="AI336"/>
  <c r="AH336"/>
  <c r="AF336"/>
  <c r="AE336"/>
  <c r="AD336"/>
  <c r="AB336"/>
  <c r="AA336"/>
  <c r="Z336"/>
  <c r="X336"/>
  <c r="W336"/>
  <c r="V336"/>
  <c r="E336"/>
  <c r="D336"/>
  <c r="AJ335"/>
  <c r="AI335"/>
  <c r="AH335"/>
  <c r="AF335"/>
  <c r="AE335"/>
  <c r="AD335"/>
  <c r="AB335"/>
  <c r="AA335"/>
  <c r="Z335"/>
  <c r="X335"/>
  <c r="W335"/>
  <c r="V335"/>
  <c r="E335"/>
  <c r="D335"/>
  <c r="AJ332"/>
  <c r="AI332"/>
  <c r="AH332"/>
  <c r="AH328" s="1"/>
  <c r="AF332"/>
  <c r="AE332"/>
  <c r="AE328" s="1"/>
  <c r="AD332"/>
  <c r="AD328" s="1"/>
  <c r="AB332"/>
  <c r="AB328" s="1"/>
  <c r="AA332"/>
  <c r="Z332"/>
  <c r="Z328" s="1"/>
  <c r="X332"/>
  <c r="W332"/>
  <c r="V332"/>
  <c r="V328" s="1"/>
  <c r="E332"/>
  <c r="E328" s="1"/>
  <c r="D332"/>
  <c r="D328" s="1"/>
  <c r="AJ313"/>
  <c r="AI313"/>
  <c r="AH313"/>
  <c r="AF313"/>
  <c r="AE313"/>
  <c r="AD313"/>
  <c r="AB313"/>
  <c r="AA313"/>
  <c r="Z313"/>
  <c r="X313"/>
  <c r="W313"/>
  <c r="V313"/>
  <c r="E313"/>
  <c r="D313"/>
  <c r="AJ268"/>
  <c r="AI268"/>
  <c r="AH268"/>
  <c r="AF268"/>
  <c r="AE268"/>
  <c r="AD268"/>
  <c r="AB268"/>
  <c r="AA268"/>
  <c r="Z268"/>
  <c r="X268"/>
  <c r="W268"/>
  <c r="V268"/>
  <c r="E268"/>
  <c r="D268"/>
  <c r="AJ244"/>
  <c r="AI244"/>
  <c r="AH244"/>
  <c r="AF244"/>
  <c r="AE244"/>
  <c r="AD244"/>
  <c r="AB244"/>
  <c r="AA244"/>
  <c r="Z244"/>
  <c r="X244"/>
  <c r="W244"/>
  <c r="V244"/>
  <c r="E244"/>
  <c r="D244"/>
  <c r="AJ228"/>
  <c r="AI228"/>
  <c r="AH228"/>
  <c r="AF228"/>
  <c r="AE228"/>
  <c r="AD228"/>
  <c r="AB228"/>
  <c r="AA228"/>
  <c r="Z228"/>
  <c r="X228"/>
  <c r="W228"/>
  <c r="V228"/>
  <c r="E228"/>
  <c r="D228"/>
  <c r="AJ225"/>
  <c r="AI225"/>
  <c r="AH225"/>
  <c r="AF225"/>
  <c r="AE225"/>
  <c r="AD225"/>
  <c r="AB225"/>
  <c r="AA225"/>
  <c r="Z225"/>
  <c r="X225"/>
  <c r="W225"/>
  <c r="V225"/>
  <c r="E225"/>
  <c r="D225"/>
  <c r="AJ219"/>
  <c r="AI219"/>
  <c r="AH219"/>
  <c r="AF219"/>
  <c r="AE219"/>
  <c r="AD219"/>
  <c r="AB219"/>
  <c r="AA219"/>
  <c r="Z219"/>
  <c r="X219"/>
  <c r="W219"/>
  <c r="V219"/>
  <c r="D219"/>
  <c r="AJ217"/>
  <c r="AJ210" s="1"/>
  <c r="AI217"/>
  <c r="AI210" s="1"/>
  <c r="AH217"/>
  <c r="AH210" s="1"/>
  <c r="AF217"/>
  <c r="AF210" s="1"/>
  <c r="AE217"/>
  <c r="AE210" s="1"/>
  <c r="AD217"/>
  <c r="AD210" s="1"/>
  <c r="AB217"/>
  <c r="AB210" s="1"/>
  <c r="AA217"/>
  <c r="AA210" s="1"/>
  <c r="Z217"/>
  <c r="Z210" s="1"/>
  <c r="X217"/>
  <c r="X210" s="1"/>
  <c r="W217"/>
  <c r="W210" s="1"/>
  <c r="V217"/>
  <c r="V210" s="1"/>
  <c r="E217"/>
  <c r="E210" s="1"/>
  <c r="D217"/>
  <c r="D210" s="1"/>
  <c r="AJ208"/>
  <c r="AJ201" s="1"/>
  <c r="AI208"/>
  <c r="AI201" s="1"/>
  <c r="AH208"/>
  <c r="AH201" s="1"/>
  <c r="AF208"/>
  <c r="AF201" s="1"/>
  <c r="AE208"/>
  <c r="AE201" s="1"/>
  <c r="AD208"/>
  <c r="AD201" s="1"/>
  <c r="AB208"/>
  <c r="AB201" s="1"/>
  <c r="AA208"/>
  <c r="AA201" s="1"/>
  <c r="Z208"/>
  <c r="Z201" s="1"/>
  <c r="X208"/>
  <c r="X201" s="1"/>
  <c r="W208"/>
  <c r="W201" s="1"/>
  <c r="V208"/>
  <c r="V201" s="1"/>
  <c r="E208"/>
  <c r="E201" s="1"/>
  <c r="D208"/>
  <c r="D201" s="1"/>
  <c r="AJ200"/>
  <c r="AJ194" s="1"/>
  <c r="AI200"/>
  <c r="AI194" s="1"/>
  <c r="AH200"/>
  <c r="AH194" s="1"/>
  <c r="AF200"/>
  <c r="AF194" s="1"/>
  <c r="AE200"/>
  <c r="AE194" s="1"/>
  <c r="AD200"/>
  <c r="AD194" s="1"/>
  <c r="AB200"/>
  <c r="AB194" s="1"/>
  <c r="AA200"/>
  <c r="AA194" s="1"/>
  <c r="Z200"/>
  <c r="Z194" s="1"/>
  <c r="X200"/>
  <c r="X194" s="1"/>
  <c r="W200"/>
  <c r="W194" s="1"/>
  <c r="V200"/>
  <c r="V194" s="1"/>
  <c r="E200"/>
  <c r="E194" s="1"/>
  <c r="D200"/>
  <c r="D194" s="1"/>
  <c r="AJ193"/>
  <c r="AI193"/>
  <c r="AH193"/>
  <c r="AF193"/>
  <c r="AE193"/>
  <c r="AD193"/>
  <c r="AB193"/>
  <c r="AA193"/>
  <c r="Z193"/>
  <c r="X193"/>
  <c r="W193"/>
  <c r="V193"/>
  <c r="E193"/>
  <c r="D193"/>
  <c r="AJ192"/>
  <c r="AI192"/>
  <c r="AH192"/>
  <c r="AF192"/>
  <c r="AE192"/>
  <c r="AD192"/>
  <c r="AB192"/>
  <c r="AA192"/>
  <c r="Z192"/>
  <c r="X192"/>
  <c r="W192"/>
  <c r="V192"/>
  <c r="E192"/>
  <c r="D192"/>
  <c r="AJ166"/>
  <c r="AI166"/>
  <c r="AH166"/>
  <c r="AF166"/>
  <c r="AE166"/>
  <c r="AD166"/>
  <c r="AB166"/>
  <c r="AA166"/>
  <c r="Z166"/>
  <c r="X166"/>
  <c r="W166"/>
  <c r="V166"/>
  <c r="E166"/>
  <c r="D166"/>
  <c r="AJ164"/>
  <c r="AI164"/>
  <c r="AH164"/>
  <c r="AF164"/>
  <c r="AE164"/>
  <c r="AD164"/>
  <c r="AB164"/>
  <c r="AA164"/>
  <c r="Z164"/>
  <c r="X164"/>
  <c r="W164"/>
  <c r="V164"/>
  <c r="E164"/>
  <c r="D164"/>
  <c r="AJ163"/>
  <c r="AI163"/>
  <c r="AH163"/>
  <c r="AF163"/>
  <c r="AE163"/>
  <c r="AD163"/>
  <c r="AB163"/>
  <c r="AA163"/>
  <c r="Z163"/>
  <c r="X163"/>
  <c r="W163"/>
  <c r="V163"/>
  <c r="E163"/>
  <c r="D163"/>
  <c r="AJ151"/>
  <c r="AI151"/>
  <c r="AH151"/>
  <c r="AF151"/>
  <c r="AE151"/>
  <c r="AD151"/>
  <c r="AB151"/>
  <c r="AA151"/>
  <c r="Z151"/>
  <c r="X151"/>
  <c r="W151"/>
  <c r="V151"/>
  <c r="E151"/>
  <c r="D151"/>
  <c r="AJ149"/>
  <c r="AI149"/>
  <c r="AH149"/>
  <c r="AF149"/>
  <c r="AE149"/>
  <c r="AD149"/>
  <c r="AB149"/>
  <c r="AA149"/>
  <c r="Z149"/>
  <c r="X149"/>
  <c r="W149"/>
  <c r="V149"/>
  <c r="E149"/>
  <c r="D149"/>
  <c r="AJ135"/>
  <c r="AI135"/>
  <c r="AH135"/>
  <c r="AF135"/>
  <c r="AE135"/>
  <c r="AD135"/>
  <c r="AB135"/>
  <c r="AA135"/>
  <c r="Z135"/>
  <c r="X135"/>
  <c r="W135"/>
  <c r="V135"/>
  <c r="E135"/>
  <c r="D135"/>
  <c r="AJ133"/>
  <c r="AI133"/>
  <c r="AH133"/>
  <c r="AF133"/>
  <c r="AE133"/>
  <c r="AD133"/>
  <c r="AB133"/>
  <c r="AA133"/>
  <c r="Z133"/>
  <c r="X133"/>
  <c r="W133"/>
  <c r="V133"/>
  <c r="E133"/>
  <c r="D133"/>
  <c r="AJ132"/>
  <c r="AI132"/>
  <c r="AH132"/>
  <c r="AF132"/>
  <c r="AE132"/>
  <c r="AD132"/>
  <c r="AB132"/>
  <c r="AA132"/>
  <c r="Z132"/>
  <c r="X132"/>
  <c r="W132"/>
  <c r="V132"/>
  <c r="E132"/>
  <c r="D132"/>
  <c r="AJ120"/>
  <c r="AI120"/>
  <c r="AH120"/>
  <c r="AF120"/>
  <c r="AE120"/>
  <c r="AD120"/>
  <c r="AB120"/>
  <c r="AA120"/>
  <c r="Z120"/>
  <c r="X120"/>
  <c r="W120"/>
  <c r="V120"/>
  <c r="E120"/>
  <c r="D120"/>
  <c r="AJ118"/>
  <c r="AJ108" s="1"/>
  <c r="AI118"/>
  <c r="AI108" s="1"/>
  <c r="AH118"/>
  <c r="AH108" s="1"/>
  <c r="AF118"/>
  <c r="AF108" s="1"/>
  <c r="AE118"/>
  <c r="AE108" s="1"/>
  <c r="AD118"/>
  <c r="AD108" s="1"/>
  <c r="AB118"/>
  <c r="AB108" s="1"/>
  <c r="AA118"/>
  <c r="AA108" s="1"/>
  <c r="Z118"/>
  <c r="Z108" s="1"/>
  <c r="X118"/>
  <c r="X108" s="1"/>
  <c r="W118"/>
  <c r="W108" s="1"/>
  <c r="V118"/>
  <c r="V108" s="1"/>
  <c r="E118"/>
  <c r="E108" s="1"/>
  <c r="D118"/>
  <c r="D108" s="1"/>
  <c r="AJ95"/>
  <c r="AJ94" s="1"/>
  <c r="AI95"/>
  <c r="AI94" s="1"/>
  <c r="AH95"/>
  <c r="AH94" s="1"/>
  <c r="AF95"/>
  <c r="AF94" s="1"/>
  <c r="AE95"/>
  <c r="AE94" s="1"/>
  <c r="AD95"/>
  <c r="AB95"/>
  <c r="AB94" s="1"/>
  <c r="AA95"/>
  <c r="AA94" s="1"/>
  <c r="Z95"/>
  <c r="X95"/>
  <c r="X94" s="1"/>
  <c r="V95"/>
  <c r="AJ93"/>
  <c r="AI93"/>
  <c r="AH93"/>
  <c r="AF93"/>
  <c r="AE93"/>
  <c r="AD93"/>
  <c r="AB93"/>
  <c r="AA93"/>
  <c r="Z93"/>
  <c r="X93"/>
  <c r="W93"/>
  <c r="V93"/>
  <c r="E93"/>
  <c r="D93"/>
  <c r="AJ85"/>
  <c r="AI85"/>
  <c r="AH85"/>
  <c r="AF85"/>
  <c r="AE85"/>
  <c r="AD85"/>
  <c r="AB85"/>
  <c r="AA85"/>
  <c r="Z85"/>
  <c r="X85"/>
  <c r="W85"/>
  <c r="V85"/>
  <c r="E85"/>
  <c r="D85"/>
  <c r="AJ80"/>
  <c r="AI80"/>
  <c r="AH80"/>
  <c r="AF80"/>
  <c r="AE80"/>
  <c r="AD80"/>
  <c r="AB80"/>
  <c r="AA80"/>
  <c r="Z80"/>
  <c r="X80"/>
  <c r="W80"/>
  <c r="V80"/>
  <c r="E80"/>
  <c r="D80"/>
  <c r="AJ67"/>
  <c r="AI67"/>
  <c r="AH67"/>
  <c r="AF67"/>
  <c r="AE67"/>
  <c r="AD67"/>
  <c r="AB67"/>
  <c r="AA67"/>
  <c r="Z67"/>
  <c r="X67"/>
  <c r="W67"/>
  <c r="V67"/>
  <c r="E67"/>
  <c r="D67"/>
  <c r="AJ65"/>
  <c r="AI65"/>
  <c r="AH65"/>
  <c r="AF65"/>
  <c r="AE65"/>
  <c r="AD65"/>
  <c r="AB65"/>
  <c r="AA65"/>
  <c r="Z65"/>
  <c r="X65"/>
  <c r="W65"/>
  <c r="V65"/>
  <c r="E65"/>
  <c r="D65"/>
  <c r="AJ62"/>
  <c r="AI62"/>
  <c r="AH62"/>
  <c r="AF62"/>
  <c r="AE62"/>
  <c r="AD62"/>
  <c r="AB62"/>
  <c r="AA62"/>
  <c r="Z62"/>
  <c r="X62"/>
  <c r="W62"/>
  <c r="V62"/>
  <c r="E62"/>
  <c r="D62"/>
  <c r="AJ50"/>
  <c r="AI50"/>
  <c r="AH50"/>
  <c r="AF50"/>
  <c r="AE50"/>
  <c r="AD50"/>
  <c r="AB50"/>
  <c r="AA50"/>
  <c r="Z50"/>
  <c r="X50"/>
  <c r="W50"/>
  <c r="V50"/>
  <c r="E50"/>
  <c r="D50"/>
  <c r="AJ42"/>
  <c r="AI42"/>
  <c r="AH42"/>
  <c r="AF42"/>
  <c r="AE42"/>
  <c r="AD42"/>
  <c r="AB42"/>
  <c r="AA42"/>
  <c r="Z42"/>
  <c r="X42"/>
  <c r="W42"/>
  <c r="V42"/>
  <c r="E42"/>
  <c r="D42"/>
  <c r="AJ39"/>
  <c r="AI39"/>
  <c r="AH39"/>
  <c r="AF39"/>
  <c r="AE39"/>
  <c r="AD39"/>
  <c r="AB39"/>
  <c r="AA39"/>
  <c r="Z39"/>
  <c r="X39"/>
  <c r="W39"/>
  <c r="V39"/>
  <c r="E39"/>
  <c r="D39"/>
  <c r="AJ34"/>
  <c r="AI34"/>
  <c r="AH34"/>
  <c r="AF34"/>
  <c r="AE34"/>
  <c r="AD34"/>
  <c r="AB34"/>
  <c r="AA34"/>
  <c r="Z34"/>
  <c r="X34"/>
  <c r="W34"/>
  <c r="V34"/>
  <c r="E34"/>
  <c r="D34"/>
  <c r="AJ25"/>
  <c r="AI25"/>
  <c r="AH25"/>
  <c r="AF25"/>
  <c r="AE25"/>
  <c r="AD25"/>
  <c r="AB25"/>
  <c r="AA25"/>
  <c r="Z25"/>
  <c r="X25"/>
  <c r="W25"/>
  <c r="V25"/>
  <c r="E25"/>
  <c r="D25"/>
  <c r="AJ18"/>
  <c r="AI18"/>
  <c r="AH18"/>
  <c r="AF18"/>
  <c r="AE18"/>
  <c r="AD18"/>
  <c r="AB18"/>
  <c r="AA18"/>
  <c r="Z18"/>
  <c r="X18"/>
  <c r="G10"/>
  <c r="I10"/>
  <c r="E11"/>
  <c r="W11"/>
  <c r="Z11"/>
  <c r="AA11"/>
  <c r="AB11"/>
  <c r="AD11"/>
  <c r="AE11"/>
  <c r="AF11"/>
  <c r="AH11"/>
  <c r="AI11"/>
  <c r="AJ11"/>
  <c r="G66"/>
  <c r="I66"/>
  <c r="G73"/>
  <c r="I73"/>
  <c r="G84"/>
  <c r="G83" s="1"/>
  <c r="I84"/>
  <c r="I83" s="1"/>
  <c r="G95"/>
  <c r="G94" s="1"/>
  <c r="I95"/>
  <c r="I94" s="1"/>
  <c r="G119"/>
  <c r="I119"/>
  <c r="G134"/>
  <c r="I134"/>
  <c r="G150"/>
  <c r="I150"/>
  <c r="G165"/>
  <c r="I165"/>
  <c r="G191"/>
  <c r="I191"/>
  <c r="G218"/>
  <c r="I218"/>
  <c r="G227"/>
  <c r="I227"/>
  <c r="G243"/>
  <c r="I243"/>
  <c r="G267"/>
  <c r="I267"/>
  <c r="G312"/>
  <c r="I312"/>
  <c r="G327"/>
  <c r="I327"/>
  <c r="G334"/>
  <c r="I334"/>
  <c r="G337"/>
  <c r="I337"/>
  <c r="G381"/>
  <c r="I381"/>
  <c r="G391"/>
  <c r="I391"/>
  <c r="G404"/>
  <c r="I404"/>
  <c r="G410"/>
  <c r="I410"/>
  <c r="G447"/>
  <c r="G446" s="1"/>
  <c r="I447"/>
  <c r="I446" s="1"/>
  <c r="G498"/>
  <c r="I498"/>
  <c r="W498"/>
  <c r="G516"/>
  <c r="I516"/>
  <c r="G543"/>
  <c r="I543"/>
  <c r="G557"/>
  <c r="I557"/>
  <c r="J147" l="1"/>
  <c r="J251"/>
  <c r="H109"/>
  <c r="J203"/>
  <c r="J99"/>
  <c r="H102"/>
  <c r="J395"/>
  <c r="J17"/>
  <c r="J393"/>
  <c r="J407"/>
  <c r="H378"/>
  <c r="J571"/>
  <c r="AC560"/>
  <c r="J567"/>
  <c r="J564"/>
  <c r="J565"/>
  <c r="J569"/>
  <c r="J561"/>
  <c r="H580"/>
  <c r="H563"/>
  <c r="J581"/>
  <c r="H530"/>
  <c r="H548"/>
  <c r="H555"/>
  <c r="H572"/>
  <c r="H550"/>
  <c r="J546"/>
  <c r="AL569"/>
  <c r="AL561"/>
  <c r="H566"/>
  <c r="H549"/>
  <c r="H553"/>
  <c r="J577"/>
  <c r="AL570"/>
  <c r="J551"/>
  <c r="H575"/>
  <c r="AL565"/>
  <c r="H568"/>
  <c r="J576"/>
  <c r="AL566"/>
  <c r="J562"/>
  <c r="AL576"/>
  <c r="AL568"/>
  <c r="J573"/>
  <c r="AL573"/>
  <c r="AL554"/>
  <c r="AL580"/>
  <c r="AL574"/>
  <c r="AL563"/>
  <c r="AL571"/>
  <c r="J570"/>
  <c r="AL555"/>
  <c r="AL572"/>
  <c r="AL564"/>
  <c r="AL567"/>
  <c r="J574"/>
  <c r="H574"/>
  <c r="AL582"/>
  <c r="AL552"/>
  <c r="AL581"/>
  <c r="AL562"/>
  <c r="AL575"/>
  <c r="AL577"/>
  <c r="J582"/>
  <c r="H582"/>
  <c r="H545"/>
  <c r="AL551"/>
  <c r="AL553"/>
  <c r="H556"/>
  <c r="J552"/>
  <c r="J554"/>
  <c r="AL529"/>
  <c r="AL548"/>
  <c r="AL556"/>
  <c r="AL549"/>
  <c r="J532"/>
  <c r="AL546"/>
  <c r="AL547"/>
  <c r="AL550"/>
  <c r="H547"/>
  <c r="AL530"/>
  <c r="AL534"/>
  <c r="J541"/>
  <c r="AL545"/>
  <c r="AL531"/>
  <c r="H529"/>
  <c r="H537"/>
  <c r="H524"/>
  <c r="H540"/>
  <c r="H528"/>
  <c r="AL533"/>
  <c r="AL528"/>
  <c r="H536"/>
  <c r="H533"/>
  <c r="AL532"/>
  <c r="AL527"/>
  <c r="J527"/>
  <c r="AL526"/>
  <c r="AL536"/>
  <c r="H433"/>
  <c r="J443"/>
  <c r="H440"/>
  <c r="H521"/>
  <c r="H526"/>
  <c r="H518"/>
  <c r="H531"/>
  <c r="W543"/>
  <c r="W542" s="1"/>
  <c r="AH543"/>
  <c r="AH542" s="1"/>
  <c r="AL524"/>
  <c r="AL521"/>
  <c r="H538"/>
  <c r="AL537"/>
  <c r="AL539"/>
  <c r="AB543"/>
  <c r="AB542" s="1"/>
  <c r="E543"/>
  <c r="V543"/>
  <c r="V542" s="1"/>
  <c r="AL538"/>
  <c r="H539"/>
  <c r="AL535"/>
  <c r="AL540"/>
  <c r="J522"/>
  <c r="AL520"/>
  <c r="H535"/>
  <c r="H523"/>
  <c r="H442"/>
  <c r="AL519"/>
  <c r="AL442"/>
  <c r="AL523"/>
  <c r="AL541"/>
  <c r="AL518"/>
  <c r="AL522"/>
  <c r="H437"/>
  <c r="H444"/>
  <c r="H441"/>
  <c r="J347"/>
  <c r="AL439"/>
  <c r="AL440"/>
  <c r="J519"/>
  <c r="H434"/>
  <c r="H439"/>
  <c r="H482"/>
  <c r="H473"/>
  <c r="AL437"/>
  <c r="H438"/>
  <c r="AL438"/>
  <c r="AL441"/>
  <c r="AL501"/>
  <c r="AL444"/>
  <c r="AL443"/>
  <c r="H493"/>
  <c r="AC432"/>
  <c r="AL511"/>
  <c r="J508"/>
  <c r="H506"/>
  <c r="H511"/>
  <c r="AL506"/>
  <c r="AL433"/>
  <c r="AK432"/>
  <c r="Y432"/>
  <c r="J503"/>
  <c r="AL509"/>
  <c r="AL434"/>
  <c r="AL423"/>
  <c r="H512"/>
  <c r="J500"/>
  <c r="H505"/>
  <c r="AL414"/>
  <c r="H423"/>
  <c r="AL512"/>
  <c r="H510"/>
  <c r="H509"/>
  <c r="H502"/>
  <c r="AL502"/>
  <c r="AL505"/>
  <c r="AL500"/>
  <c r="J454"/>
  <c r="J451"/>
  <c r="H424"/>
  <c r="AL508"/>
  <c r="H472"/>
  <c r="J466"/>
  <c r="H514"/>
  <c r="AL493"/>
  <c r="AL514"/>
  <c r="AL510"/>
  <c r="J501"/>
  <c r="H430"/>
  <c r="AL503"/>
  <c r="J513"/>
  <c r="AL507"/>
  <c r="J504"/>
  <c r="AL513"/>
  <c r="AL504"/>
  <c r="V334"/>
  <c r="AH410"/>
  <c r="AH409" s="1"/>
  <c r="H480"/>
  <c r="J418"/>
  <c r="H477"/>
  <c r="AL430"/>
  <c r="AL422"/>
  <c r="H497"/>
  <c r="H457"/>
  <c r="J495"/>
  <c r="H488"/>
  <c r="H475"/>
  <c r="J450"/>
  <c r="H479"/>
  <c r="H456"/>
  <c r="J449"/>
  <c r="J458"/>
  <c r="J455"/>
  <c r="AL475"/>
  <c r="AL458"/>
  <c r="H422"/>
  <c r="H452"/>
  <c r="J463"/>
  <c r="H459"/>
  <c r="AL466"/>
  <c r="AL461"/>
  <c r="AL456"/>
  <c r="AL449"/>
  <c r="H427"/>
  <c r="H426"/>
  <c r="AL425"/>
  <c r="AL427"/>
  <c r="AL426"/>
  <c r="AL424"/>
  <c r="H469"/>
  <c r="H461"/>
  <c r="H368"/>
  <c r="AL469"/>
  <c r="J346"/>
  <c r="AL485"/>
  <c r="AL474"/>
  <c r="J414"/>
  <c r="AL413"/>
  <c r="AL488"/>
  <c r="AL483"/>
  <c r="H340"/>
  <c r="H496"/>
  <c r="H481"/>
  <c r="J478"/>
  <c r="H460"/>
  <c r="J465"/>
  <c r="J462"/>
  <c r="J471"/>
  <c r="H413"/>
  <c r="J364"/>
  <c r="H492"/>
  <c r="J491"/>
  <c r="H484"/>
  <c r="J483"/>
  <c r="AL489"/>
  <c r="AL418"/>
  <c r="AL412"/>
  <c r="H353"/>
  <c r="H352"/>
  <c r="H376"/>
  <c r="H485"/>
  <c r="H453"/>
  <c r="AL467"/>
  <c r="H476"/>
  <c r="H468"/>
  <c r="H415"/>
  <c r="J412"/>
  <c r="AL415"/>
  <c r="AL457"/>
  <c r="AL450"/>
  <c r="AL463"/>
  <c r="H416"/>
  <c r="J474"/>
  <c r="AL477"/>
  <c r="J467"/>
  <c r="AL484"/>
  <c r="E410"/>
  <c r="AL472"/>
  <c r="AL468"/>
  <c r="AL452"/>
  <c r="AL465"/>
  <c r="AL481"/>
  <c r="AL459"/>
  <c r="H489"/>
  <c r="AL497"/>
  <c r="H464"/>
  <c r="AL495"/>
  <c r="AL479"/>
  <c r="AL490"/>
  <c r="J486"/>
  <c r="H487"/>
  <c r="J470"/>
  <c r="AL471"/>
  <c r="H374"/>
  <c r="AL487"/>
  <c r="AL491"/>
  <c r="AL482"/>
  <c r="AL455"/>
  <c r="AL451"/>
  <c r="AL478"/>
  <c r="AL460"/>
  <c r="AL470"/>
  <c r="AL473"/>
  <c r="AL454"/>
  <c r="J490"/>
  <c r="AL496"/>
  <c r="AL492"/>
  <c r="AL462"/>
  <c r="AL453"/>
  <c r="J494"/>
  <c r="AL486"/>
  <c r="AL476"/>
  <c r="AL464"/>
  <c r="AL494"/>
  <c r="AL480"/>
  <c r="H361"/>
  <c r="H326"/>
  <c r="J367"/>
  <c r="J351"/>
  <c r="H380"/>
  <c r="H383"/>
  <c r="AL376"/>
  <c r="AL417"/>
  <c r="J282"/>
  <c r="H369"/>
  <c r="AL346"/>
  <c r="AL380"/>
  <c r="AL383"/>
  <c r="H385"/>
  <c r="H417"/>
  <c r="H355"/>
  <c r="H348"/>
  <c r="AL416"/>
  <c r="H341"/>
  <c r="AL350"/>
  <c r="H365"/>
  <c r="J384"/>
  <c r="J386"/>
  <c r="H388"/>
  <c r="AL388"/>
  <c r="AL385"/>
  <c r="AL386"/>
  <c r="J379"/>
  <c r="J377"/>
  <c r="AL384"/>
  <c r="H287"/>
  <c r="H315"/>
  <c r="AL378"/>
  <c r="AL364"/>
  <c r="H360"/>
  <c r="H316"/>
  <c r="H370"/>
  <c r="H354"/>
  <c r="AL377"/>
  <c r="H322"/>
  <c r="AL379"/>
  <c r="H343"/>
  <c r="AL348"/>
  <c r="AL357"/>
  <c r="H366"/>
  <c r="J363"/>
  <c r="H356"/>
  <c r="AL370"/>
  <c r="H349"/>
  <c r="H350"/>
  <c r="AL360"/>
  <c r="AL340"/>
  <c r="AL371"/>
  <c r="AL363"/>
  <c r="AL361"/>
  <c r="AL354"/>
  <c r="AL347"/>
  <c r="AL369"/>
  <c r="AL356"/>
  <c r="H279"/>
  <c r="AL359"/>
  <c r="AL349"/>
  <c r="AL345"/>
  <c r="AL352"/>
  <c r="H311"/>
  <c r="H288"/>
  <c r="H345"/>
  <c r="H344"/>
  <c r="H358"/>
  <c r="H342"/>
  <c r="AL351"/>
  <c r="AL339"/>
  <c r="H373"/>
  <c r="AL362"/>
  <c r="AL342"/>
  <c r="AL344"/>
  <c r="AL374"/>
  <c r="AL368"/>
  <c r="AL353"/>
  <c r="H402"/>
  <c r="H362"/>
  <c r="J372"/>
  <c r="AL355"/>
  <c r="AL343"/>
  <c r="AL341"/>
  <c r="AL373"/>
  <c r="H357"/>
  <c r="AL358"/>
  <c r="J359"/>
  <c r="AL367"/>
  <c r="AL372"/>
  <c r="AL365"/>
  <c r="AL403"/>
  <c r="AL366"/>
  <c r="H283"/>
  <c r="H284"/>
  <c r="H295"/>
  <c r="H286"/>
  <c r="H270"/>
  <c r="H298"/>
  <c r="H396"/>
  <c r="AL406"/>
  <c r="AA405"/>
  <c r="AA404" s="1"/>
  <c r="E405"/>
  <c r="E404" s="1"/>
  <c r="AL402"/>
  <c r="AI404"/>
  <c r="D405"/>
  <c r="D404" s="1"/>
  <c r="Z404"/>
  <c r="AJ404"/>
  <c r="J296"/>
  <c r="J398"/>
  <c r="W405"/>
  <c r="W404" s="1"/>
  <c r="Y404" s="1"/>
  <c r="AE405"/>
  <c r="AE404" s="1"/>
  <c r="AG404" s="1"/>
  <c r="H406"/>
  <c r="H310"/>
  <c r="AL407"/>
  <c r="J274"/>
  <c r="AL399"/>
  <c r="J289"/>
  <c r="H399"/>
  <c r="J403"/>
  <c r="AL396"/>
  <c r="AL294"/>
  <c r="J320"/>
  <c r="H394"/>
  <c r="J272"/>
  <c r="J305"/>
  <c r="AL306"/>
  <c r="J297"/>
  <c r="J325"/>
  <c r="H318"/>
  <c r="AL398"/>
  <c r="H306"/>
  <c r="AI391"/>
  <c r="AI390" s="1"/>
  <c r="E391"/>
  <c r="E390" s="1"/>
  <c r="AL394"/>
  <c r="AL393"/>
  <c r="AL395"/>
  <c r="J232"/>
  <c r="H291"/>
  <c r="H276"/>
  <c r="H314"/>
  <c r="J309"/>
  <c r="H302"/>
  <c r="H321"/>
  <c r="H275"/>
  <c r="AL322"/>
  <c r="H317"/>
  <c r="AL317"/>
  <c r="AL274"/>
  <c r="AL307"/>
  <c r="J278"/>
  <c r="H319"/>
  <c r="H304"/>
  <c r="AL271"/>
  <c r="AL279"/>
  <c r="AL282"/>
  <c r="AL324"/>
  <c r="AL315"/>
  <c r="AL316"/>
  <c r="H324"/>
  <c r="J323"/>
  <c r="AL318"/>
  <c r="AL314"/>
  <c r="AL321"/>
  <c r="AL325"/>
  <c r="AL319"/>
  <c r="AL323"/>
  <c r="AL305"/>
  <c r="AL320"/>
  <c r="AL275"/>
  <c r="AL308"/>
  <c r="AL304"/>
  <c r="H257"/>
  <c r="H307"/>
  <c r="AL301"/>
  <c r="H299"/>
  <c r="H271"/>
  <c r="AL283"/>
  <c r="AL278"/>
  <c r="AL311"/>
  <c r="AL326"/>
  <c r="H230"/>
  <c r="J261"/>
  <c r="H303"/>
  <c r="J293"/>
  <c r="AL297"/>
  <c r="AL289"/>
  <c r="AL310"/>
  <c r="AL290"/>
  <c r="J290"/>
  <c r="H290"/>
  <c r="H240"/>
  <c r="J247"/>
  <c r="H280"/>
  <c r="AL295"/>
  <c r="AL286"/>
  <c r="H239"/>
  <c r="H292"/>
  <c r="H237"/>
  <c r="J266"/>
  <c r="J301"/>
  <c r="AL291"/>
  <c r="AL281"/>
  <c r="H294"/>
  <c r="AL287"/>
  <c r="AL270"/>
  <c r="AL298"/>
  <c r="H229"/>
  <c r="J236"/>
  <c r="H300"/>
  <c r="AL299"/>
  <c r="AL293"/>
  <c r="AL285"/>
  <c r="H308"/>
  <c r="AL273"/>
  <c r="AL302"/>
  <c r="AL296"/>
  <c r="AL276"/>
  <c r="AL269"/>
  <c r="AL303"/>
  <c r="AL277"/>
  <c r="AL309"/>
  <c r="H273"/>
  <c r="J273"/>
  <c r="H265"/>
  <c r="AL300"/>
  <c r="H285"/>
  <c r="J285"/>
  <c r="AL272"/>
  <c r="H269"/>
  <c r="J269"/>
  <c r="H263"/>
  <c r="AL288"/>
  <c r="AL284"/>
  <c r="H281"/>
  <c r="J281"/>
  <c r="H238"/>
  <c r="AL292"/>
  <c r="AL280"/>
  <c r="H277"/>
  <c r="J277"/>
  <c r="J198"/>
  <c r="H331"/>
  <c r="H330"/>
  <c r="H262"/>
  <c r="H264"/>
  <c r="H252"/>
  <c r="AL263"/>
  <c r="AL266"/>
  <c r="AL261"/>
  <c r="AL264"/>
  <c r="AL262"/>
  <c r="AL265"/>
  <c r="J197"/>
  <c r="H254"/>
  <c r="AL252"/>
  <c r="J258"/>
  <c r="AL251"/>
  <c r="H248"/>
  <c r="H329"/>
  <c r="AL329"/>
  <c r="H233"/>
  <c r="H255"/>
  <c r="J249"/>
  <c r="H246"/>
  <c r="AA328"/>
  <c r="AA327" s="1"/>
  <c r="AB327"/>
  <c r="H253"/>
  <c r="AL249"/>
  <c r="X328"/>
  <c r="X327" s="1"/>
  <c r="AI328"/>
  <c r="AI327" s="1"/>
  <c r="W328"/>
  <c r="W327" s="1"/>
  <c r="AE327"/>
  <c r="H259"/>
  <c r="AL255"/>
  <c r="AF328"/>
  <c r="AF327" s="1"/>
  <c r="AJ328"/>
  <c r="AJ327" s="1"/>
  <c r="AL331"/>
  <c r="AL330"/>
  <c r="AL253"/>
  <c r="H234"/>
  <c r="J256"/>
  <c r="H245"/>
  <c r="AL256"/>
  <c r="AL254"/>
  <c r="AL245"/>
  <c r="AL250"/>
  <c r="AL247"/>
  <c r="AL259"/>
  <c r="AL257"/>
  <c r="AL246"/>
  <c r="AL248"/>
  <c r="AL258"/>
  <c r="AL241"/>
  <c r="H241"/>
  <c r="AL242"/>
  <c r="H205"/>
  <c r="J231"/>
  <c r="AL236"/>
  <c r="AL237"/>
  <c r="H221"/>
  <c r="AL239"/>
  <c r="AL238"/>
  <c r="AL240"/>
  <c r="H242"/>
  <c r="H207"/>
  <c r="AL229"/>
  <c r="H204"/>
  <c r="AL233"/>
  <c r="AL230"/>
  <c r="AL234"/>
  <c r="AL232"/>
  <c r="AL202"/>
  <c r="AL231"/>
  <c r="H202"/>
  <c r="AL204"/>
  <c r="AL206"/>
  <c r="J206"/>
  <c r="AL205"/>
  <c r="AL203"/>
  <c r="H215"/>
  <c r="AL207"/>
  <c r="AL197"/>
  <c r="H196"/>
  <c r="H212"/>
  <c r="J224"/>
  <c r="AL196"/>
  <c r="J195"/>
  <c r="H220"/>
  <c r="H199"/>
  <c r="AL199"/>
  <c r="H223"/>
  <c r="AL198"/>
  <c r="H213"/>
  <c r="AL195"/>
  <c r="AL220"/>
  <c r="AL223"/>
  <c r="AL221"/>
  <c r="H222"/>
  <c r="AL222"/>
  <c r="AL211"/>
  <c r="AL224"/>
  <c r="J214"/>
  <c r="J211"/>
  <c r="H172"/>
  <c r="AL212"/>
  <c r="AL215"/>
  <c r="AL214"/>
  <c r="J216"/>
  <c r="AL213"/>
  <c r="AL216"/>
  <c r="AL171"/>
  <c r="J152"/>
  <c r="J183"/>
  <c r="AL188"/>
  <c r="H186"/>
  <c r="H153"/>
  <c r="J174"/>
  <c r="AL173"/>
  <c r="AL175"/>
  <c r="H167"/>
  <c r="H154"/>
  <c r="J159"/>
  <c r="H170"/>
  <c r="AL152"/>
  <c r="H157"/>
  <c r="H177"/>
  <c r="H176"/>
  <c r="J173"/>
  <c r="AL176"/>
  <c r="AL174"/>
  <c r="AL187"/>
  <c r="H146"/>
  <c r="AL143"/>
  <c r="H160"/>
  <c r="H155"/>
  <c r="H156"/>
  <c r="H168"/>
  <c r="AL167"/>
  <c r="J171"/>
  <c r="AL172"/>
  <c r="H139"/>
  <c r="H181"/>
  <c r="AL181"/>
  <c r="AL184"/>
  <c r="H188"/>
  <c r="H185"/>
  <c r="J179"/>
  <c r="AL182"/>
  <c r="J190"/>
  <c r="J189"/>
  <c r="AL180"/>
  <c r="H187"/>
  <c r="J184"/>
  <c r="H182"/>
  <c r="AL186"/>
  <c r="AL183"/>
  <c r="H178"/>
  <c r="J180"/>
  <c r="AL177"/>
  <c r="AL179"/>
  <c r="AL178"/>
  <c r="AL190"/>
  <c r="AL189"/>
  <c r="H141"/>
  <c r="AL168"/>
  <c r="H169"/>
  <c r="AL155"/>
  <c r="AL153"/>
  <c r="AL170"/>
  <c r="AL169"/>
  <c r="AL154"/>
  <c r="H144"/>
  <c r="AL156"/>
  <c r="H158"/>
  <c r="AL159"/>
  <c r="AL157"/>
  <c r="AL139"/>
  <c r="AL158"/>
  <c r="J143"/>
  <c r="J127"/>
  <c r="H138"/>
  <c r="H145"/>
  <c r="H162"/>
  <c r="J161"/>
  <c r="AL161"/>
  <c r="AL162"/>
  <c r="AL141"/>
  <c r="J142"/>
  <c r="AL124"/>
  <c r="AL160"/>
  <c r="J140"/>
  <c r="AL140"/>
  <c r="H130"/>
  <c r="AL145"/>
  <c r="H136"/>
  <c r="AL142"/>
  <c r="AL146"/>
  <c r="AL144"/>
  <c r="AL138"/>
  <c r="AL147"/>
  <c r="AL137"/>
  <c r="J137"/>
  <c r="AL136"/>
  <c r="J113"/>
  <c r="H128"/>
  <c r="H121"/>
  <c r="AL125"/>
  <c r="H125"/>
  <c r="H126"/>
  <c r="AL111"/>
  <c r="AL148"/>
  <c r="J123"/>
  <c r="J124"/>
  <c r="AL74"/>
  <c r="J129"/>
  <c r="H148"/>
  <c r="H110"/>
  <c r="AL131"/>
  <c r="AL121"/>
  <c r="AL123"/>
  <c r="AL127"/>
  <c r="H111"/>
  <c r="AL130"/>
  <c r="AL122"/>
  <c r="AL126"/>
  <c r="AL129"/>
  <c r="H122"/>
  <c r="H131"/>
  <c r="H112"/>
  <c r="AL128"/>
  <c r="AL75"/>
  <c r="AL115"/>
  <c r="J117"/>
  <c r="H76"/>
  <c r="H115"/>
  <c r="AL82"/>
  <c r="AL112"/>
  <c r="J116"/>
  <c r="AL113"/>
  <c r="AL110"/>
  <c r="J53"/>
  <c r="AL116"/>
  <c r="AL114"/>
  <c r="AL81"/>
  <c r="H68"/>
  <c r="J75"/>
  <c r="AL109"/>
  <c r="J103"/>
  <c r="H101"/>
  <c r="AL117"/>
  <c r="AL76"/>
  <c r="J79"/>
  <c r="H74"/>
  <c r="J82"/>
  <c r="J81"/>
  <c r="J78"/>
  <c r="I390"/>
  <c r="AL79"/>
  <c r="I542"/>
  <c r="X60"/>
  <c r="AD60"/>
  <c r="AI60"/>
  <c r="H77"/>
  <c r="H61"/>
  <c r="H97"/>
  <c r="AL78"/>
  <c r="AL77"/>
  <c r="J69"/>
  <c r="D60"/>
  <c r="Z60"/>
  <c r="AE60"/>
  <c r="AJ60"/>
  <c r="H100"/>
  <c r="AL99"/>
  <c r="AL63"/>
  <c r="J71"/>
  <c r="G542"/>
  <c r="G209"/>
  <c r="G390"/>
  <c r="E60"/>
  <c r="V60"/>
  <c r="AA60"/>
  <c r="AF60"/>
  <c r="AL71"/>
  <c r="H63"/>
  <c r="J70"/>
  <c r="AL70"/>
  <c r="H72"/>
  <c r="AL72"/>
  <c r="AL68"/>
  <c r="AL69"/>
  <c r="AL61"/>
  <c r="W60"/>
  <c r="AB60"/>
  <c r="AH60"/>
  <c r="AL64"/>
  <c r="AL101"/>
  <c r="AL100"/>
  <c r="D35"/>
  <c r="Z35"/>
  <c r="AE35"/>
  <c r="AJ35"/>
  <c r="H104"/>
  <c r="AL103"/>
  <c r="AL102"/>
  <c r="H64"/>
  <c r="H105"/>
  <c r="H96"/>
  <c r="AL104"/>
  <c r="AL98"/>
  <c r="E35"/>
  <c r="V35"/>
  <c r="AA35"/>
  <c r="AF35"/>
  <c r="H106"/>
  <c r="AL105"/>
  <c r="H98"/>
  <c r="AL97"/>
  <c r="AL106"/>
  <c r="H52"/>
  <c r="AL52"/>
  <c r="X35"/>
  <c r="AD35"/>
  <c r="AI35"/>
  <c r="H58"/>
  <c r="W35"/>
  <c r="AB35"/>
  <c r="AH35"/>
  <c r="AL96"/>
  <c r="H51"/>
  <c r="H57"/>
  <c r="J59"/>
  <c r="AL51"/>
  <c r="AL53"/>
  <c r="H55"/>
  <c r="H43"/>
  <c r="H54"/>
  <c r="AL57"/>
  <c r="AL54"/>
  <c r="J56"/>
  <c r="AL56"/>
  <c r="AL58"/>
  <c r="AL55"/>
  <c r="AL43"/>
  <c r="AL59"/>
  <c r="H44"/>
  <c r="H36"/>
  <c r="AL46"/>
  <c r="AL45"/>
  <c r="AL44"/>
  <c r="H49"/>
  <c r="H45"/>
  <c r="H46"/>
  <c r="H40"/>
  <c r="AL49"/>
  <c r="H37"/>
  <c r="H47"/>
  <c r="AL48"/>
  <c r="AL47"/>
  <c r="J38"/>
  <c r="AL40"/>
  <c r="H41"/>
  <c r="AL41"/>
  <c r="AL38"/>
  <c r="AL36"/>
  <c r="AL89"/>
  <c r="AL37"/>
  <c r="J87"/>
  <c r="H86"/>
  <c r="J89"/>
  <c r="J88"/>
  <c r="J92"/>
  <c r="H33"/>
  <c r="AL91"/>
  <c r="J32"/>
  <c r="AL92"/>
  <c r="J90"/>
  <c r="AL90"/>
  <c r="H91"/>
  <c r="AL86"/>
  <c r="AD227"/>
  <c r="AL87"/>
  <c r="AH334"/>
  <c r="AL88"/>
  <c r="E334"/>
  <c r="J28"/>
  <c r="J31"/>
  <c r="AL31"/>
  <c r="H26"/>
  <c r="AL30"/>
  <c r="J27"/>
  <c r="AL32"/>
  <c r="AL28"/>
  <c r="H30"/>
  <c r="AL27"/>
  <c r="W391"/>
  <c r="W390" s="1"/>
  <c r="W410"/>
  <c r="W409" s="1"/>
  <c r="H19"/>
  <c r="J22"/>
  <c r="H23"/>
  <c r="AL26"/>
  <c r="AA218"/>
  <c r="AA209" s="1"/>
  <c r="V66"/>
  <c r="AF134"/>
  <c r="AI312"/>
  <c r="Z334"/>
  <c r="AH381"/>
  <c r="V391"/>
  <c r="V390" s="1"/>
  <c r="AB410"/>
  <c r="AB409" s="1"/>
  <c r="H15"/>
  <c r="AL22"/>
  <c r="AL23"/>
  <c r="W218"/>
  <c r="H21"/>
  <c r="AL21"/>
  <c r="AI218"/>
  <c r="AH312"/>
  <c r="AI381"/>
  <c r="V410"/>
  <c r="V409" s="1"/>
  <c r="H16"/>
  <c r="AD134"/>
  <c r="AD191"/>
  <c r="AH218"/>
  <c r="AH209" s="1"/>
  <c r="F228"/>
  <c r="H228" s="1"/>
  <c r="Z227"/>
  <c r="V312"/>
  <c r="AL19"/>
  <c r="X312"/>
  <c r="X381"/>
  <c r="AF391"/>
  <c r="AF390" s="1"/>
  <c r="AA191"/>
  <c r="AF191"/>
  <c r="AE218"/>
  <c r="AE209" s="1"/>
  <c r="AA267"/>
  <c r="AD312"/>
  <c r="AA337"/>
  <c r="AD381"/>
  <c r="AA391"/>
  <c r="AA390" s="1"/>
  <c r="H20"/>
  <c r="AG210"/>
  <c r="AL16"/>
  <c r="AL17"/>
  <c r="E191"/>
  <c r="V191"/>
  <c r="V218"/>
  <c r="V209" s="1"/>
  <c r="AH227"/>
  <c r="AD243"/>
  <c r="Z312"/>
  <c r="V337"/>
  <c r="AE391"/>
  <c r="AE390" s="1"/>
  <c r="H14"/>
  <c r="AA84"/>
  <c r="AA83" s="1"/>
  <c r="AI227"/>
  <c r="V134"/>
  <c r="D66"/>
  <c r="Z66"/>
  <c r="AD84"/>
  <c r="AD83" s="1"/>
  <c r="V267"/>
  <c r="AD334"/>
  <c r="AF337"/>
  <c r="F25"/>
  <c r="J25" s="1"/>
  <c r="F132"/>
  <c r="H132" s="1"/>
  <c r="AF334"/>
  <c r="F387"/>
  <c r="J387" s="1"/>
  <c r="F420"/>
  <c r="J420" s="1"/>
  <c r="H12"/>
  <c r="AL13"/>
  <c r="AL15"/>
  <c r="AK210"/>
  <c r="F335"/>
  <c r="H335" s="1"/>
  <c r="X391"/>
  <c r="X390" s="1"/>
  <c r="AC411"/>
  <c r="F428"/>
  <c r="J428" s="1"/>
  <c r="H13"/>
  <c r="AG25"/>
  <c r="AC34"/>
  <c r="AG39"/>
  <c r="AK42"/>
  <c r="X73"/>
  <c r="AD73"/>
  <c r="AI73"/>
  <c r="Z84"/>
  <c r="Z83" s="1"/>
  <c r="AG93"/>
  <c r="Y118"/>
  <c r="F120"/>
  <c r="J120" s="1"/>
  <c r="Y133"/>
  <c r="F135"/>
  <c r="J135" s="1"/>
  <c r="Z134"/>
  <c r="AG163"/>
  <c r="F164"/>
  <c r="J164" s="1"/>
  <c r="X165"/>
  <c r="AD165"/>
  <c r="Z191"/>
  <c r="AK194"/>
  <c r="AD218"/>
  <c r="AD209" s="1"/>
  <c r="V227"/>
  <c r="Y268"/>
  <c r="AF267"/>
  <c r="AK411"/>
  <c r="F544"/>
  <c r="H544" s="1"/>
  <c r="E84"/>
  <c r="E83" s="1"/>
  <c r="Z218"/>
  <c r="Z209" s="1"/>
  <c r="AG411"/>
  <c r="AL20"/>
  <c r="AL14"/>
  <c r="Y85"/>
  <c r="W84"/>
  <c r="W83" s="1"/>
  <c r="Y120"/>
  <c r="AA119"/>
  <c r="AG132"/>
  <c r="AH134"/>
  <c r="AK163"/>
  <c r="AG166"/>
  <c r="AH191"/>
  <c r="X227"/>
  <c r="V243"/>
  <c r="Z243"/>
  <c r="AC268"/>
  <c r="D312"/>
  <c r="AE312"/>
  <c r="AG332"/>
  <c r="AC336"/>
  <c r="AE334"/>
  <c r="AG338"/>
  <c r="Y382"/>
  <c r="AJ381"/>
  <c r="AB391"/>
  <c r="AB390" s="1"/>
  <c r="Y411"/>
  <c r="AA10"/>
  <c r="F67"/>
  <c r="H67" s="1"/>
  <c r="AH73"/>
  <c r="Z119"/>
  <c r="AF119"/>
  <c r="AI165"/>
  <c r="Z267"/>
  <c r="AC80"/>
  <c r="AA73"/>
  <c r="AK120"/>
  <c r="AH243"/>
  <c r="AG268"/>
  <c r="Z381"/>
  <c r="AC397"/>
  <c r="AG400"/>
  <c r="Y408"/>
  <c r="F411"/>
  <c r="J411" s="1"/>
  <c r="X410"/>
  <c r="X409" s="1"/>
  <c r="AK420"/>
  <c r="Y428"/>
  <c r="AC431"/>
  <c r="AG435"/>
  <c r="AE191"/>
  <c r="F217"/>
  <c r="J217" s="1"/>
  <c r="AE227"/>
  <c r="AK382"/>
  <c r="W447"/>
  <c r="W446" s="1"/>
  <c r="AI516"/>
  <c r="AI515" s="1"/>
  <c r="Y194"/>
  <c r="AC25"/>
  <c r="AG228"/>
  <c r="F93"/>
  <c r="J93" s="1"/>
  <c r="AF84"/>
  <c r="AF83" s="1"/>
  <c r="E134"/>
  <c r="AA134"/>
  <c r="AK166"/>
  <c r="AB191"/>
  <c r="F193"/>
  <c r="J193" s="1"/>
  <c r="Y193"/>
  <c r="AC200"/>
  <c r="AG208"/>
  <c r="AK217"/>
  <c r="AK268"/>
  <c r="AG382"/>
  <c r="F389"/>
  <c r="J389" s="1"/>
  <c r="AA381"/>
  <c r="AC419"/>
  <c r="AA410"/>
  <c r="AA409" s="1"/>
  <c r="AK448"/>
  <c r="AI447"/>
  <c r="AI446" s="1"/>
  <c r="AF516"/>
  <c r="AF515" s="1"/>
  <c r="AE543"/>
  <c r="AE542" s="1"/>
  <c r="AG34"/>
  <c r="Y42"/>
  <c r="F50"/>
  <c r="J50" s="1"/>
  <c r="AK50"/>
  <c r="X66"/>
  <c r="AD66"/>
  <c r="Z73"/>
  <c r="F80"/>
  <c r="H80" s="1"/>
  <c r="AC120"/>
  <c r="AB134"/>
  <c r="Y149"/>
  <c r="F151"/>
  <c r="J151" s="1"/>
  <c r="AC151"/>
  <c r="AE150"/>
  <c r="Y163"/>
  <c r="AG164"/>
  <c r="Y166"/>
  <c r="F192"/>
  <c r="H192" s="1"/>
  <c r="Y313"/>
  <c r="X334"/>
  <c r="AC387"/>
  <c r="Y389"/>
  <c r="F392"/>
  <c r="H392" s="1"/>
  <c r="Z391"/>
  <c r="Z390" s="1"/>
  <c r="AK397"/>
  <c r="F517"/>
  <c r="J517" s="1"/>
  <c r="AJ516"/>
  <c r="AJ515" s="1"/>
  <c r="AG544"/>
  <c r="AG558"/>
  <c r="AE73"/>
  <c r="V119"/>
  <c r="AC133"/>
  <c r="AE119"/>
  <c r="X134"/>
  <c r="AK149"/>
  <c r="Y151"/>
  <c r="F163"/>
  <c r="J163" s="1"/>
  <c r="F166"/>
  <c r="J166" s="1"/>
  <c r="AJ218"/>
  <c r="AJ209" s="1"/>
  <c r="AG225"/>
  <c r="W243"/>
  <c r="AB243"/>
  <c r="F268"/>
  <c r="H268" s="1"/>
  <c r="AB267"/>
  <c r="F313"/>
  <c r="J313" s="1"/>
  <c r="F382"/>
  <c r="H382" s="1"/>
  <c r="AC382"/>
  <c r="AK389"/>
  <c r="Y392"/>
  <c r="F397"/>
  <c r="F448"/>
  <c r="J448" s="1"/>
  <c r="F558"/>
  <c r="J558" s="1"/>
  <c r="AE66"/>
  <c r="Y108"/>
  <c r="AC42"/>
  <c r="Y50"/>
  <c r="Y62"/>
  <c r="F65"/>
  <c r="J65" s="1"/>
  <c r="AC65"/>
  <c r="AB66"/>
  <c r="AH66"/>
  <c r="AA66"/>
  <c r="AG120"/>
  <c r="AE134"/>
  <c r="AI150"/>
  <c r="AC163"/>
  <c r="AC166"/>
  <c r="AK193"/>
  <c r="Y200"/>
  <c r="AC208"/>
  <c r="W227"/>
  <c r="AC313"/>
  <c r="AC332"/>
  <c r="AB334"/>
  <c r="Y336"/>
  <c r="AC338"/>
  <c r="AC400"/>
  <c r="AK408"/>
  <c r="Z410"/>
  <c r="Z409" s="1"/>
  <c r="F419"/>
  <c r="H419" s="1"/>
  <c r="AK544"/>
  <c r="AI543"/>
  <c r="AL12"/>
  <c r="AK201"/>
  <c r="AK62"/>
  <c r="E73"/>
  <c r="AG62"/>
  <c r="AK93"/>
  <c r="AH84"/>
  <c r="AH83" s="1"/>
  <c r="AG42"/>
  <c r="AC62"/>
  <c r="F85"/>
  <c r="H85" s="1"/>
  <c r="D84"/>
  <c r="D83" s="1"/>
  <c r="AK39"/>
  <c r="AG65"/>
  <c r="AF66"/>
  <c r="AF73"/>
  <c r="AB84"/>
  <c r="AB83" s="1"/>
  <c r="Y93"/>
  <c r="AK118"/>
  <c r="AK132"/>
  <c r="AG133"/>
  <c r="AI119"/>
  <c r="AG135"/>
  <c r="AC149"/>
  <c r="AG151"/>
  <c r="AK164"/>
  <c r="AE165"/>
  <c r="AJ165"/>
  <c r="AH165"/>
  <c r="AG192"/>
  <c r="AC193"/>
  <c r="AG200"/>
  <c r="AK208"/>
  <c r="Y217"/>
  <c r="X218"/>
  <c r="X209" s="1"/>
  <c r="AK225"/>
  <c r="AJ227"/>
  <c r="AA243"/>
  <c r="AF243"/>
  <c r="AE267"/>
  <c r="AA312"/>
  <c r="F336"/>
  <c r="H336" s="1"/>
  <c r="AA334"/>
  <c r="AE337"/>
  <c r="Y397"/>
  <c r="F400"/>
  <c r="J400" s="1"/>
  <c r="AJ391"/>
  <c r="AJ390" s="1"/>
  <c r="AD410"/>
  <c r="AD409" s="1"/>
  <c r="AF165"/>
  <c r="Y34"/>
  <c r="Y65"/>
  <c r="W66"/>
  <c r="V73"/>
  <c r="Y80"/>
  <c r="W73"/>
  <c r="AC118"/>
  <c r="AB119"/>
  <c r="F133"/>
  <c r="J133" s="1"/>
  <c r="W134"/>
  <c r="AC164"/>
  <c r="AB165"/>
  <c r="Y192"/>
  <c r="W191"/>
  <c r="AG217"/>
  <c r="AF218"/>
  <c r="AC225"/>
  <c r="AC228"/>
  <c r="E227"/>
  <c r="Y387"/>
  <c r="W381"/>
  <c r="AG397"/>
  <c r="Y25"/>
  <c r="F34"/>
  <c r="H34" s="1"/>
  <c r="AC39"/>
  <c r="AG50"/>
  <c r="AK85"/>
  <c r="AI84"/>
  <c r="AI83" s="1"/>
  <c r="AA150"/>
  <c r="E119"/>
  <c r="V84"/>
  <c r="V83" s="1"/>
  <c r="AK25"/>
  <c r="AK34"/>
  <c r="Y39"/>
  <c r="F42"/>
  <c r="J42" s="1"/>
  <c r="F62"/>
  <c r="J62" s="1"/>
  <c r="AK65"/>
  <c r="E66"/>
  <c r="AJ66"/>
  <c r="AI66"/>
  <c r="AJ73"/>
  <c r="AG85"/>
  <c r="AC93"/>
  <c r="AE84"/>
  <c r="AE83" s="1"/>
  <c r="AD119"/>
  <c r="AH119"/>
  <c r="X119"/>
  <c r="W119"/>
  <c r="AK133"/>
  <c r="AK135"/>
  <c r="AG149"/>
  <c r="AI134"/>
  <c r="W150"/>
  <c r="AK151"/>
  <c r="Y164"/>
  <c r="E165"/>
  <c r="V165"/>
  <c r="Z165"/>
  <c r="AK192"/>
  <c r="AG193"/>
  <c r="AI191"/>
  <c r="AK200"/>
  <c r="F208"/>
  <c r="J208" s="1"/>
  <c r="Y208"/>
  <c r="AC201"/>
  <c r="AC217"/>
  <c r="AB218"/>
  <c r="Y225"/>
  <c r="Y228"/>
  <c r="AE243"/>
  <c r="AJ243"/>
  <c r="AJ267"/>
  <c r="AI267"/>
  <c r="AG313"/>
  <c r="X337"/>
  <c r="AI337"/>
  <c r="V381"/>
  <c r="AG429"/>
  <c r="Y436"/>
  <c r="Y420"/>
  <c r="AC428"/>
  <c r="AG431"/>
  <c r="AK429"/>
  <c r="AK435"/>
  <c r="Y445"/>
  <c r="AC436"/>
  <c r="X447"/>
  <c r="X446" s="1"/>
  <c r="X516"/>
  <c r="X515" s="1"/>
  <c r="AK558"/>
  <c r="W312"/>
  <c r="F332"/>
  <c r="J332" s="1"/>
  <c r="Y332"/>
  <c r="W334"/>
  <c r="AK336"/>
  <c r="F338"/>
  <c r="J338" s="1"/>
  <c r="Y338"/>
  <c r="AG389"/>
  <c r="AK392"/>
  <c r="Y400"/>
  <c r="AG408"/>
  <c r="AJ410"/>
  <c r="AG420"/>
  <c r="AI410"/>
  <c r="AK428"/>
  <c r="Y431"/>
  <c r="AC429"/>
  <c r="AC435"/>
  <c r="AG445"/>
  <c r="AK445"/>
  <c r="AG448"/>
  <c r="AE447"/>
  <c r="AE446" s="1"/>
  <c r="AG446" s="1"/>
  <c r="Y517"/>
  <c r="AE516"/>
  <c r="AE515" s="1"/>
  <c r="AC544"/>
  <c r="AA543"/>
  <c r="AA542" s="1"/>
  <c r="AC558"/>
  <c r="AA227"/>
  <c r="X243"/>
  <c r="AI243"/>
  <c r="AD267"/>
  <c r="AH267"/>
  <c r="X267"/>
  <c r="W267"/>
  <c r="E312"/>
  <c r="AJ312"/>
  <c r="AK332"/>
  <c r="AJ334"/>
  <c r="AG336"/>
  <c r="AI334"/>
  <c r="W337"/>
  <c r="AB337"/>
  <c r="AK338"/>
  <c r="AG387"/>
  <c r="AC389"/>
  <c r="AE381"/>
  <c r="AD391"/>
  <c r="AD390" s="1"/>
  <c r="AK400"/>
  <c r="AC408"/>
  <c r="AG419"/>
  <c r="AC420"/>
  <c r="AE410"/>
  <c r="AE409" s="1"/>
  <c r="AG428"/>
  <c r="Y429"/>
  <c r="AK431"/>
  <c r="Y435"/>
  <c r="AC445"/>
  <c r="AG436"/>
  <c r="AB447"/>
  <c r="AB446" s="1"/>
  <c r="AC446" s="1"/>
  <c r="AC517"/>
  <c r="E516"/>
  <c r="E515" s="1"/>
  <c r="AA516"/>
  <c r="AC516" s="1"/>
  <c r="X543"/>
  <c r="X542" s="1"/>
  <c r="Y558"/>
  <c r="AC18"/>
  <c r="AK18"/>
  <c r="AG18"/>
  <c r="AE10"/>
  <c r="AG557"/>
  <c r="E557"/>
  <c r="AK557"/>
  <c r="AC557"/>
  <c r="AJ543"/>
  <c r="AJ542" s="1"/>
  <c r="AF543"/>
  <c r="AF542" s="1"/>
  <c r="Y544"/>
  <c r="F525"/>
  <c r="H525" s="1"/>
  <c r="Z515"/>
  <c r="G515"/>
  <c r="W515"/>
  <c r="AG525"/>
  <c r="Y525"/>
  <c r="AK525"/>
  <c r="AG517"/>
  <c r="AK517"/>
  <c r="AB515"/>
  <c r="I515"/>
  <c r="Y498"/>
  <c r="AC498"/>
  <c r="F499"/>
  <c r="H499" s="1"/>
  <c r="AK498"/>
  <c r="AG498"/>
  <c r="AJ447"/>
  <c r="AJ446" s="1"/>
  <c r="E447"/>
  <c r="E446" s="1"/>
  <c r="F446" s="1"/>
  <c r="Y448"/>
  <c r="AC448"/>
  <c r="F445"/>
  <c r="AK436"/>
  <c r="AG432"/>
  <c r="F435"/>
  <c r="F431"/>
  <c r="I409"/>
  <c r="F421"/>
  <c r="G409"/>
  <c r="AF410"/>
  <c r="AF409" s="1"/>
  <c r="Y419"/>
  <c r="AK419"/>
  <c r="F408"/>
  <c r="AH391"/>
  <c r="AH390" s="1"/>
  <c r="AC392"/>
  <c r="AG392"/>
  <c r="E381"/>
  <c r="AF381"/>
  <c r="AB381"/>
  <c r="AK387"/>
  <c r="AK375"/>
  <c r="AJ337"/>
  <c r="Z337"/>
  <c r="AD337"/>
  <c r="AH337"/>
  <c r="Y335"/>
  <c r="AC335"/>
  <c r="AG335"/>
  <c r="AK335"/>
  <c r="E327"/>
  <c r="AB312"/>
  <c r="AF312"/>
  <c r="AK313"/>
  <c r="AK260"/>
  <c r="F260"/>
  <c r="H260" s="1"/>
  <c r="Y260"/>
  <c r="AC260"/>
  <c r="AG260"/>
  <c r="F244"/>
  <c r="Y244"/>
  <c r="AC244"/>
  <c r="AG244"/>
  <c r="AK244"/>
  <c r="I226"/>
  <c r="F235"/>
  <c r="J235" s="1"/>
  <c r="AF227"/>
  <c r="AB227"/>
  <c r="AK228"/>
  <c r="I209"/>
  <c r="Y219"/>
  <c r="AC219"/>
  <c r="AG219"/>
  <c r="AK219"/>
  <c r="F225"/>
  <c r="AC210"/>
  <c r="Y210"/>
  <c r="F210"/>
  <c r="J210" s="1"/>
  <c r="AG201"/>
  <c r="Y201"/>
  <c r="AG194"/>
  <c r="AC194"/>
  <c r="F200"/>
  <c r="X191"/>
  <c r="AJ191"/>
  <c r="AC192"/>
  <c r="AA165"/>
  <c r="W165"/>
  <c r="AJ150"/>
  <c r="AF150"/>
  <c r="AB150"/>
  <c r="X150"/>
  <c r="D150"/>
  <c r="AH150"/>
  <c r="AD150"/>
  <c r="Z150"/>
  <c r="V150"/>
  <c r="AJ134"/>
  <c r="Y135"/>
  <c r="AC135"/>
  <c r="F149"/>
  <c r="AJ119"/>
  <c r="Y132"/>
  <c r="AC132"/>
  <c r="F118"/>
  <c r="AG118"/>
  <c r="AK94"/>
  <c r="AK95"/>
  <c r="W95"/>
  <c r="W94" s="1"/>
  <c r="X84"/>
  <c r="X83" s="1"/>
  <c r="AJ84"/>
  <c r="AJ83" s="1"/>
  <c r="AC85"/>
  <c r="AB73"/>
  <c r="AG80"/>
  <c r="AK80"/>
  <c r="Y67"/>
  <c r="AC67"/>
  <c r="AG67"/>
  <c r="AK67"/>
  <c r="F39"/>
  <c r="AC50"/>
  <c r="G9"/>
  <c r="D516"/>
  <c r="D337"/>
  <c r="E150"/>
  <c r="Y557"/>
  <c r="AD542"/>
  <c r="AH515"/>
  <c r="F401"/>
  <c r="Y375"/>
  <c r="D267"/>
  <c r="D243"/>
  <c r="AK235"/>
  <c r="D543"/>
  <c r="D391"/>
  <c r="D381"/>
  <c r="Y235"/>
  <c r="AF10"/>
  <c r="F429"/>
  <c r="D134"/>
  <c r="AK499"/>
  <c r="AG499"/>
  <c r="AC499"/>
  <c r="Y499"/>
  <c r="D227"/>
  <c r="D165"/>
  <c r="F498"/>
  <c r="F436"/>
  <c r="D410"/>
  <c r="AC375"/>
  <c r="D334"/>
  <c r="G333"/>
  <c r="V327"/>
  <c r="Z542"/>
  <c r="AD515"/>
  <c r="V515"/>
  <c r="F432"/>
  <c r="AK421"/>
  <c r="AG421"/>
  <c r="AC421"/>
  <c r="Y421"/>
  <c r="AK405"/>
  <c r="AK401"/>
  <c r="AG401"/>
  <c r="AC401"/>
  <c r="Y401"/>
  <c r="AG375"/>
  <c r="E337"/>
  <c r="AH327"/>
  <c r="G226"/>
  <c r="D191"/>
  <c r="D119"/>
  <c r="D73"/>
  <c r="I333"/>
  <c r="AC235"/>
  <c r="Z94"/>
  <c r="AC94" s="1"/>
  <c r="AC95"/>
  <c r="F194"/>
  <c r="AB10"/>
  <c r="Z327"/>
  <c r="E267"/>
  <c r="AG235"/>
  <c r="D218"/>
  <c r="V94"/>
  <c r="AK108"/>
  <c r="G107"/>
  <c r="I107"/>
  <c r="AG108"/>
  <c r="AD94"/>
  <c r="AG94" s="1"/>
  <c r="AG95"/>
  <c r="AI10"/>
  <c r="AD10"/>
  <c r="AG11"/>
  <c r="AH10"/>
  <c r="AK11"/>
  <c r="Z10"/>
  <c r="AC11"/>
  <c r="I9"/>
  <c r="F56" i="8"/>
  <c r="F53"/>
  <c r="G53" s="1"/>
  <c r="F50"/>
  <c r="F47"/>
  <c r="F44"/>
  <c r="F41"/>
  <c r="F38"/>
  <c r="F35"/>
  <c r="F32"/>
  <c r="F29"/>
  <c r="F26"/>
  <c r="F23"/>
  <c r="F20"/>
  <c r="F17"/>
  <c r="J55"/>
  <c r="J54"/>
  <c r="J53"/>
  <c r="E542" i="38" l="1"/>
  <c r="AC328"/>
  <c r="AG405"/>
  <c r="AL432"/>
  <c r="Y405"/>
  <c r="AC405"/>
  <c r="AK404"/>
  <c r="F405"/>
  <c r="H405" s="1"/>
  <c r="F404"/>
  <c r="J404" s="1"/>
  <c r="AC404"/>
  <c r="AG328"/>
  <c r="AK328"/>
  <c r="Y328"/>
  <c r="AK327"/>
  <c r="AC327"/>
  <c r="Y327"/>
  <c r="J392"/>
  <c r="J268"/>
  <c r="H151"/>
  <c r="F60"/>
  <c r="H60" s="1"/>
  <c r="J192"/>
  <c r="AG312"/>
  <c r="Y312"/>
  <c r="H420"/>
  <c r="J228"/>
  <c r="J80"/>
  <c r="AC267"/>
  <c r="H135"/>
  <c r="H208"/>
  <c r="J34"/>
  <c r="F66"/>
  <c r="J66" s="1"/>
  <c r="J382"/>
  <c r="AK516"/>
  <c r="Y35"/>
  <c r="H193"/>
  <c r="H387"/>
  <c r="J335"/>
  <c r="AG60"/>
  <c r="F73"/>
  <c r="H73" s="1"/>
  <c r="Y134"/>
  <c r="AD327"/>
  <c r="AG327" s="1"/>
  <c r="J419"/>
  <c r="H558"/>
  <c r="Y119"/>
  <c r="AG191"/>
  <c r="AL85"/>
  <c r="J132"/>
  <c r="F201"/>
  <c r="H201" s="1"/>
  <c r="J260"/>
  <c r="H42"/>
  <c r="AG119"/>
  <c r="H62"/>
  <c r="H163"/>
  <c r="AC543"/>
  <c r="AC119"/>
  <c r="AC334"/>
  <c r="AG35"/>
  <c r="AK381"/>
  <c r="J67"/>
  <c r="AL118"/>
  <c r="AH333"/>
  <c r="H428"/>
  <c r="J544"/>
  <c r="Y243"/>
  <c r="AC391"/>
  <c r="AI9"/>
  <c r="AF9"/>
  <c r="H164"/>
  <c r="Y191"/>
  <c r="H400"/>
  <c r="AG267"/>
  <c r="AC218"/>
  <c r="Y83"/>
  <c r="AA333"/>
  <c r="AL210"/>
  <c r="AJ226"/>
  <c r="AC165"/>
  <c r="AK165"/>
  <c r="AC447"/>
  <c r="H25"/>
  <c r="AK83"/>
  <c r="AB209"/>
  <c r="AC209" s="1"/>
  <c r="AL228"/>
  <c r="Y543"/>
  <c r="AG447"/>
  <c r="AG543"/>
  <c r="H166"/>
  <c r="AC312"/>
  <c r="AK446"/>
  <c r="AL400"/>
  <c r="AI226"/>
  <c r="AL225"/>
  <c r="AK73"/>
  <c r="Y73"/>
  <c r="AK447"/>
  <c r="AL192"/>
  <c r="Z333"/>
  <c r="AE9"/>
  <c r="AL389"/>
  <c r="AG134"/>
  <c r="AL260"/>
  <c r="AI107"/>
  <c r="AE333"/>
  <c r="AK119"/>
  <c r="AC525"/>
  <c r="AL525" s="1"/>
  <c r="AL120"/>
  <c r="AL194"/>
  <c r="AC83"/>
  <c r="AK60"/>
  <c r="AK227"/>
  <c r="AC337"/>
  <c r="Y218"/>
  <c r="H210"/>
  <c r="F381"/>
  <c r="J381" s="1"/>
  <c r="AK243"/>
  <c r="AE226"/>
  <c r="AK191"/>
  <c r="AC381"/>
  <c r="AC410"/>
  <c r="AA515"/>
  <c r="AC515" s="1"/>
  <c r="AG243"/>
  <c r="AG218"/>
  <c r="Y84"/>
  <c r="F191"/>
  <c r="J191" s="1"/>
  <c r="Y410"/>
  <c r="H93"/>
  <c r="AB107"/>
  <c r="W209"/>
  <c r="Y209" s="1"/>
  <c r="AK391"/>
  <c r="AL435"/>
  <c r="Y337"/>
  <c r="F312"/>
  <c r="H312" s="1"/>
  <c r="AK267"/>
  <c r="AA226"/>
  <c r="AL429"/>
  <c r="Y381"/>
  <c r="AL133"/>
  <c r="Y66"/>
  <c r="AK543"/>
  <c r="AL338"/>
  <c r="W226"/>
  <c r="AC60"/>
  <c r="AL382"/>
  <c r="AE107"/>
  <c r="AL151"/>
  <c r="Y446"/>
  <c r="Z226"/>
  <c r="Y60"/>
  <c r="V226"/>
  <c r="AC191"/>
  <c r="AC134"/>
  <c r="AD226"/>
  <c r="AI333"/>
  <c r="AK218"/>
  <c r="AK312"/>
  <c r="AC84"/>
  <c r="J85"/>
  <c r="AL313"/>
  <c r="AG337"/>
  <c r="AL42"/>
  <c r="F84"/>
  <c r="J84" s="1"/>
  <c r="AK390"/>
  <c r="AG516"/>
  <c r="J499"/>
  <c r="Y227"/>
  <c r="Y447"/>
  <c r="H120"/>
  <c r="H217"/>
  <c r="J336"/>
  <c r="F83"/>
  <c r="J83" s="1"/>
  <c r="AD333"/>
  <c r="W333"/>
  <c r="Y391"/>
  <c r="AG391"/>
  <c r="AG410"/>
  <c r="F150"/>
  <c r="H150" s="1"/>
  <c r="Y165"/>
  <c r="AI209"/>
  <c r="AK209" s="1"/>
  <c r="H389"/>
  <c r="H411"/>
  <c r="AI542"/>
  <c r="AK542" s="1"/>
  <c r="AG334"/>
  <c r="Z107"/>
  <c r="F134"/>
  <c r="H134" s="1"/>
  <c r="AK134"/>
  <c r="H338"/>
  <c r="AF333"/>
  <c r="AL408"/>
  <c r="AL336"/>
  <c r="AL200"/>
  <c r="AL164"/>
  <c r="AG66"/>
  <c r="AC66"/>
  <c r="AL268"/>
  <c r="AL411"/>
  <c r="AA107"/>
  <c r="AF226"/>
  <c r="AI409"/>
  <c r="AK150"/>
  <c r="AL62"/>
  <c r="Y267"/>
  <c r="AK410"/>
  <c r="F35"/>
  <c r="H35" s="1"/>
  <c r="AJ333"/>
  <c r="AL436"/>
  <c r="AG83"/>
  <c r="AL65"/>
  <c r="AF107"/>
  <c r="AG165"/>
  <c r="AL392"/>
  <c r="AK337"/>
  <c r="AC243"/>
  <c r="V107"/>
  <c r="X333"/>
  <c r="AL166"/>
  <c r="AG150"/>
  <c r="X107"/>
  <c r="V333"/>
  <c r="F119"/>
  <c r="J119" s="1"/>
  <c r="F375"/>
  <c r="J375" s="1"/>
  <c r="F165"/>
  <c r="J165" s="1"/>
  <c r="AD107"/>
  <c r="AH226"/>
  <c r="AB333"/>
  <c r="E409"/>
  <c r="AK35"/>
  <c r="AA9"/>
  <c r="H50"/>
  <c r="AL80"/>
  <c r="AG84"/>
  <c r="AL132"/>
  <c r="H133"/>
  <c r="X226"/>
  <c r="H332"/>
  <c r="AJ409"/>
  <c r="AL448"/>
  <c r="AL544"/>
  <c r="AL428"/>
  <c r="AL208"/>
  <c r="AL193"/>
  <c r="AK66"/>
  <c r="AG73"/>
  <c r="J397"/>
  <c r="H397"/>
  <c r="AC227"/>
  <c r="Y516"/>
  <c r="AL50"/>
  <c r="AC73"/>
  <c r="Y150"/>
  <c r="AL201"/>
  <c r="Y334"/>
  <c r="AL419"/>
  <c r="H448"/>
  <c r="H517"/>
  <c r="AL558"/>
  <c r="AK334"/>
  <c r="AL149"/>
  <c r="Y95"/>
  <c r="AL95" s="1"/>
  <c r="AG390"/>
  <c r="AL557"/>
  <c r="AC35"/>
  <c r="H65"/>
  <c r="AF209"/>
  <c r="AG209" s="1"/>
  <c r="H313"/>
  <c r="AL387"/>
  <c r="AL163"/>
  <c r="J446"/>
  <c r="H446"/>
  <c r="AG542"/>
  <c r="Y390"/>
  <c r="AL517"/>
  <c r="F557"/>
  <c r="H557" s="1"/>
  <c r="AL332"/>
  <c r="AL34"/>
  <c r="AL217"/>
  <c r="AL335"/>
  <c r="Y542"/>
  <c r="AL431"/>
  <c r="AL39"/>
  <c r="AL445"/>
  <c r="AL25"/>
  <c r="AL420"/>
  <c r="AL397"/>
  <c r="AL93"/>
  <c r="AC542"/>
  <c r="Y515"/>
  <c r="J525"/>
  <c r="AK515"/>
  <c r="AG515"/>
  <c r="AL498"/>
  <c r="F447"/>
  <c r="H447" s="1"/>
  <c r="J445"/>
  <c r="H445"/>
  <c r="J435"/>
  <c r="H435"/>
  <c r="J431"/>
  <c r="H431"/>
  <c r="AC409"/>
  <c r="Y409"/>
  <c r="AG409"/>
  <c r="J408"/>
  <c r="H408"/>
  <c r="AC390"/>
  <c r="AG381"/>
  <c r="E333"/>
  <c r="AB226"/>
  <c r="AL244"/>
  <c r="H244"/>
  <c r="J244"/>
  <c r="H235"/>
  <c r="AG227"/>
  <c r="J225"/>
  <c r="H225"/>
  <c r="AL219"/>
  <c r="J200"/>
  <c r="H200"/>
  <c r="AJ107"/>
  <c r="W107"/>
  <c r="E107"/>
  <c r="AH107"/>
  <c r="AC150"/>
  <c r="AL135"/>
  <c r="J149"/>
  <c r="H149"/>
  <c r="AC108"/>
  <c r="AL108" s="1"/>
  <c r="J118"/>
  <c r="H118"/>
  <c r="Y94"/>
  <c r="AL94" s="1"/>
  <c r="AK84"/>
  <c r="AB9"/>
  <c r="AL67"/>
  <c r="H39"/>
  <c r="J39"/>
  <c r="J35" s="1"/>
  <c r="J194"/>
  <c r="H194"/>
  <c r="AL401"/>
  <c r="J432"/>
  <c r="H432"/>
  <c r="J429"/>
  <c r="H429"/>
  <c r="D515"/>
  <c r="F515" s="1"/>
  <c r="F516"/>
  <c r="D94"/>
  <c r="F94" s="1"/>
  <c r="F95"/>
  <c r="D409"/>
  <c r="F410"/>
  <c r="J436"/>
  <c r="H436"/>
  <c r="J498"/>
  <c r="H498"/>
  <c r="F267"/>
  <c r="F337"/>
  <c r="AH9"/>
  <c r="D327"/>
  <c r="F327" s="1"/>
  <c r="F328"/>
  <c r="F227"/>
  <c r="D226"/>
  <c r="AL375"/>
  <c r="D107"/>
  <c r="F108"/>
  <c r="D209"/>
  <c r="AC10"/>
  <c r="Z9"/>
  <c r="AG10"/>
  <c r="AD9"/>
  <c r="AL421"/>
  <c r="F334"/>
  <c r="D333"/>
  <c r="AL499"/>
  <c r="AL235"/>
  <c r="D390"/>
  <c r="F390" s="1"/>
  <c r="F391"/>
  <c r="D542"/>
  <c r="F543"/>
  <c r="J401"/>
  <c r="H401"/>
  <c r="J421"/>
  <c r="H421"/>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F542" i="38" l="1"/>
  <c r="H542"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H404" i="38"/>
  <c r="AL405"/>
  <c r="AL404"/>
  <c r="J405"/>
  <c r="AL328"/>
  <c r="AL327"/>
  <c r="J60"/>
  <c r="J201"/>
  <c r="J73"/>
  <c r="AL312"/>
  <c r="AL447"/>
  <c r="H66"/>
  <c r="H165"/>
  <c r="J150"/>
  <c r="AK226"/>
  <c r="H375"/>
  <c r="AL218"/>
  <c r="AL446"/>
  <c r="Y226"/>
  <c r="AL119"/>
  <c r="H84"/>
  <c r="AC333"/>
  <c r="AL267"/>
  <c r="AL543"/>
  <c r="H83"/>
  <c r="AK333"/>
  <c r="AL516"/>
  <c r="J134"/>
  <c r="AG226"/>
  <c r="AL165"/>
  <c r="AL66"/>
  <c r="AL83"/>
  <c r="AG9"/>
  <c r="AG333"/>
  <c r="AK107"/>
  <c r="AG107"/>
  <c r="AL410"/>
  <c r="AC107"/>
  <c r="AL134"/>
  <c r="AL191"/>
  <c r="AL60"/>
  <c r="J447"/>
  <c r="H381"/>
  <c r="AL243"/>
  <c r="H191"/>
  <c r="AC226"/>
  <c r="AL337"/>
  <c r="AL381"/>
  <c r="J312"/>
  <c r="AL391"/>
  <c r="AL390"/>
  <c r="AK409"/>
  <c r="AL409" s="1"/>
  <c r="AL150"/>
  <c r="AL209"/>
  <c r="H119"/>
  <c r="Y107"/>
  <c r="AL334"/>
  <c r="Y333"/>
  <c r="AL73"/>
  <c r="AL84"/>
  <c r="AL35"/>
  <c r="AL227"/>
  <c r="AL542"/>
  <c r="F107"/>
  <c r="H107" s="1"/>
  <c r="J557"/>
  <c r="F409"/>
  <c r="H409" s="1"/>
  <c r="AL515"/>
  <c r="AC9"/>
  <c r="F333"/>
  <c r="H333" s="1"/>
  <c r="H391"/>
  <c r="J391"/>
  <c r="J334"/>
  <c r="H334"/>
  <c r="H227"/>
  <c r="J227"/>
  <c r="H515"/>
  <c r="J515"/>
  <c r="H543"/>
  <c r="J543"/>
  <c r="J328"/>
  <c r="H328"/>
  <c r="J267"/>
  <c r="H267"/>
  <c r="H410"/>
  <c r="J410"/>
  <c r="J337"/>
  <c r="H337"/>
  <c r="H94"/>
  <c r="J94"/>
  <c r="H516"/>
  <c r="J516"/>
  <c r="H390"/>
  <c r="J390"/>
  <c r="J108"/>
  <c r="H108"/>
  <c r="H327"/>
  <c r="J327"/>
  <c r="J95"/>
  <c r="H95"/>
  <c r="F31" i="8"/>
  <c r="G31" s="1"/>
  <c r="F33"/>
  <c r="G33" s="1"/>
  <c r="F28"/>
  <c r="G28" s="1"/>
  <c r="F21"/>
  <c r="G21" s="1"/>
  <c r="J542" i="38" l="1"/>
  <c r="AL226"/>
  <c r="AL107"/>
  <c r="AL333"/>
  <c r="J107"/>
  <c r="J409"/>
  <c r="J333"/>
  <c r="P17" i="28"/>
  <c r="P16"/>
  <c r="P15"/>
  <c r="P14"/>
  <c r="P13"/>
  <c r="C14" i="7"/>
  <c r="C14" i="8"/>
  <c r="C14" i="9"/>
  <c r="C13" i="10"/>
  <c r="C14" i="12"/>
  <c r="C14" i="40"/>
  <c r="C13" i="42"/>
  <c r="D93" i="27" l="1"/>
  <c r="D84"/>
  <c r="D81"/>
  <c r="C95"/>
  <c r="C93"/>
  <c r="C91"/>
  <c r="C89"/>
  <c r="C87"/>
  <c r="C85"/>
  <c r="C83"/>
  <c r="C81"/>
  <c r="D88"/>
  <c r="D82"/>
  <c r="C96"/>
  <c r="C94"/>
  <c r="C92"/>
  <c r="C90"/>
  <c r="C88"/>
  <c r="C86"/>
  <c r="C84"/>
  <c r="C82"/>
  <c r="C47"/>
  <c r="C45"/>
  <c r="C43"/>
  <c r="C41"/>
  <c r="C39"/>
  <c r="C37"/>
  <c r="C35"/>
  <c r="D48"/>
  <c r="C46"/>
  <c r="C44"/>
  <c r="C42"/>
  <c r="C40"/>
  <c r="C38"/>
  <c r="C36"/>
  <c r="C34"/>
  <c r="D46"/>
  <c r="D36"/>
  <c r="D43"/>
  <c r="D41"/>
  <c r="D38"/>
  <c r="D39"/>
  <c r="D40"/>
  <c r="D37"/>
  <c r="D45"/>
  <c r="D44"/>
  <c r="D42"/>
  <c r="D35"/>
  <c r="N17" i="45"/>
  <c r="M17"/>
  <c r="L17"/>
  <c r="K17"/>
  <c r="J17"/>
  <c r="I17"/>
  <c r="H17"/>
  <c r="G17"/>
  <c r="N14" i="44"/>
  <c r="M14"/>
  <c r="L14"/>
  <c r="K14"/>
  <c r="J14"/>
  <c r="I14"/>
  <c r="H14"/>
  <c r="G14"/>
  <c r="G22" i="23"/>
  <c r="H22"/>
  <c r="I22"/>
  <c r="J22"/>
  <c r="K22"/>
  <c r="L22"/>
  <c r="M22"/>
  <c r="N22"/>
  <c r="N11" i="33"/>
  <c r="M11"/>
  <c r="L11"/>
  <c r="K11"/>
  <c r="J11"/>
  <c r="I11"/>
  <c r="H11"/>
  <c r="G11"/>
  <c r="N18" i="24"/>
  <c r="M18"/>
  <c r="L18"/>
  <c r="K18"/>
  <c r="J18"/>
  <c r="I18"/>
  <c r="H18"/>
  <c r="G18"/>
  <c r="N16" i="30"/>
  <c r="M16"/>
  <c r="L16"/>
  <c r="K16"/>
  <c r="J16"/>
  <c r="I16"/>
  <c r="H16"/>
  <c r="G16"/>
  <c r="N11" i="29"/>
  <c r="M11"/>
  <c r="L11"/>
  <c r="K11"/>
  <c r="J11"/>
  <c r="I11"/>
  <c r="H11"/>
  <c r="G11"/>
  <c r="N14" i="22"/>
  <c r="M14"/>
  <c r="L14"/>
  <c r="K14"/>
  <c r="J14"/>
  <c r="I14"/>
  <c r="H14"/>
  <c r="G14"/>
  <c r="N16" i="21"/>
  <c r="M16"/>
  <c r="L16"/>
  <c r="K16"/>
  <c r="J16"/>
  <c r="I16"/>
  <c r="H16"/>
  <c r="G16"/>
  <c r="N18" i="28"/>
  <c r="M18"/>
  <c r="L18"/>
  <c r="K18"/>
  <c r="J18"/>
  <c r="I18"/>
  <c r="H18"/>
  <c r="G18"/>
  <c r="P18" l="1"/>
  <c r="P16" i="21"/>
  <c r="P11" i="29"/>
  <c r="P16" i="30"/>
  <c r="P11" i="33"/>
  <c r="P14" i="44"/>
  <c r="P17" i="45"/>
  <c r="I14" i="27" s="1"/>
  <c r="O18" i="28"/>
  <c r="O16" i="21"/>
  <c r="O17" i="45"/>
  <c r="O14" i="44"/>
  <c r="O11" i="33"/>
  <c r="P18" i="24"/>
  <c r="I8" i="27" s="1"/>
  <c r="O18" i="24"/>
  <c r="O16" i="30"/>
  <c r="O11" i="29"/>
  <c r="P22" i="23"/>
  <c r="O22"/>
  <c r="P14" i="22"/>
  <c r="D73" i="27" l="1"/>
  <c r="G17" i="8"/>
  <c r="G59"/>
  <c r="G56"/>
  <c r="D47" i="27" s="1"/>
  <c r="F61" i="8"/>
  <c r="F60"/>
  <c r="G65"/>
  <c r="D50" i="27" s="1"/>
  <c r="G62" i="8"/>
  <c r="D49" i="27" s="1"/>
  <c r="D11" i="38" l="1"/>
  <c r="V11"/>
  <c r="K26" i="7"/>
  <c r="K25"/>
  <c r="F11" i="38" l="1"/>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F23" i="42"/>
  <c r="F22"/>
  <c r="F21"/>
  <c r="J20"/>
  <c r="J19"/>
  <c r="J18"/>
  <c r="I17"/>
  <c r="F17" i="12"/>
  <c r="I51" i="40"/>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F17"/>
  <c r="J23" i="12"/>
  <c r="J22"/>
  <c r="J21"/>
  <c r="J20"/>
  <c r="J19"/>
  <c r="J271" i="43" l="1"/>
  <c r="J227"/>
  <c r="J183"/>
  <c r="J95"/>
  <c r="J139"/>
  <c r="Q40"/>
  <c r="J51" i="40"/>
  <c r="V29" i="38"/>
  <c r="Y29" s="1"/>
  <c r="AL29" s="1"/>
  <c r="D29"/>
  <c r="F29" s="1"/>
  <c r="H11"/>
  <c r="J11"/>
  <c r="J51" i="43"/>
  <c r="Q24"/>
  <c r="Q22"/>
  <c r="Q38"/>
  <c r="Q30"/>
  <c r="Q46"/>
  <c r="Q32"/>
  <c r="Q48"/>
  <c r="Q20"/>
  <c r="Q28"/>
  <c r="Q36"/>
  <c r="Q44"/>
  <c r="Q26"/>
  <c r="Q34"/>
  <c r="Q42"/>
  <c r="Q50"/>
  <c r="P19"/>
  <c r="P21"/>
  <c r="P23"/>
  <c r="P25"/>
  <c r="P27"/>
  <c r="P29"/>
  <c r="P31"/>
  <c r="P33"/>
  <c r="P35"/>
  <c r="P37"/>
  <c r="P39"/>
  <c r="P41"/>
  <c r="P43"/>
  <c r="P45"/>
  <c r="P47"/>
  <c r="P49"/>
  <c r="P51"/>
  <c r="D10"/>
  <c r="D5" i="42"/>
  <c r="C9" i="27" s="1"/>
  <c r="P18" i="43"/>
  <c r="Q17"/>
  <c r="D10" i="40"/>
  <c r="D5" s="1"/>
  <c r="C8" i="27" s="1"/>
  <c r="D5" i="43" l="1"/>
  <c r="C10" i="27" s="1"/>
  <c r="P8" i="28"/>
  <c r="H29" i="38"/>
  <c r="J29"/>
  <c r="K19" i="8"/>
  <c r="K18"/>
  <c r="J25" i="7" l="1"/>
  <c r="G25"/>
  <c r="I52" i="10" l="1"/>
  <c r="I28"/>
  <c r="I27"/>
  <c r="I26"/>
  <c r="I25"/>
  <c r="I24"/>
  <c r="I23"/>
  <c r="I22"/>
  <c r="I21"/>
  <c r="I20"/>
  <c r="I19"/>
  <c r="I18"/>
  <c r="I17"/>
  <c r="I23" i="12"/>
  <c r="I22"/>
  <c r="I21"/>
  <c r="I20"/>
  <c r="I19"/>
  <c r="I18"/>
  <c r="I17"/>
  <c r="I16" i="10"/>
  <c r="J63" i="8"/>
  <c r="C80" i="27"/>
  <c r="C73"/>
  <c r="C72"/>
  <c r="C71"/>
  <c r="C70"/>
  <c r="C69"/>
  <c r="C68"/>
  <c r="C67"/>
  <c r="C66"/>
  <c r="C65"/>
  <c r="C64"/>
  <c r="C63"/>
  <c r="J67" i="8"/>
  <c r="J66"/>
  <c r="J65"/>
  <c r="J64"/>
  <c r="J62"/>
  <c r="J61"/>
  <c r="J60"/>
  <c r="J59"/>
  <c r="J58"/>
  <c r="J57"/>
  <c r="J56"/>
  <c r="J19"/>
  <c r="J18"/>
  <c r="J17"/>
  <c r="F57"/>
  <c r="G57" s="1"/>
  <c r="C50" i="27"/>
  <c r="C49"/>
  <c r="C48"/>
  <c r="G17" i="7"/>
  <c r="E579" i="38" s="1"/>
  <c r="J17" i="7"/>
  <c r="G18"/>
  <c r="J18"/>
  <c r="G19"/>
  <c r="G20"/>
  <c r="J20"/>
  <c r="G21"/>
  <c r="J21"/>
  <c r="G22"/>
  <c r="J22"/>
  <c r="E23"/>
  <c r="G23" s="1"/>
  <c r="J23"/>
  <c r="G24"/>
  <c r="J24"/>
  <c r="J26"/>
  <c r="D583" i="38" l="1"/>
  <c r="Z583"/>
  <c r="AC583" s="1"/>
  <c r="D10" i="7"/>
  <c r="E583" i="38"/>
  <c r="V579"/>
  <c r="D579"/>
  <c r="W583"/>
  <c r="C97" i="27"/>
  <c r="F58" i="8"/>
  <c r="G58" s="1"/>
  <c r="C51" i="27"/>
  <c r="D5" i="7"/>
  <c r="C3" i="27" s="1"/>
  <c r="F583" i="38" l="1"/>
  <c r="H583" s="1"/>
  <c r="Z578"/>
  <c r="E578"/>
  <c r="D578"/>
  <c r="F579"/>
  <c r="V578"/>
  <c r="Y579"/>
  <c r="AL579" s="1"/>
  <c r="Y583"/>
  <c r="AL583" s="1"/>
  <c r="W578"/>
  <c r="N10" i="34"/>
  <c r="M10"/>
  <c r="L10"/>
  <c r="K10"/>
  <c r="J10"/>
  <c r="I10"/>
  <c r="H10"/>
  <c r="G10"/>
  <c r="P9"/>
  <c r="O9"/>
  <c r="P7"/>
  <c r="O7"/>
  <c r="N17" i="31"/>
  <c r="M17"/>
  <c r="L17"/>
  <c r="K17"/>
  <c r="J17"/>
  <c r="I17"/>
  <c r="H17"/>
  <c r="G17"/>
  <c r="P16"/>
  <c r="O16"/>
  <c r="P15"/>
  <c r="O15"/>
  <c r="P14"/>
  <c r="O14"/>
  <c r="P13"/>
  <c r="O13"/>
  <c r="P11"/>
  <c r="O11"/>
  <c r="P8"/>
  <c r="I3" i="27"/>
  <c r="F23" i="12"/>
  <c r="F22"/>
  <c r="F21"/>
  <c r="F20"/>
  <c r="F19"/>
  <c r="F18"/>
  <c r="F52" i="10"/>
  <c r="D96" i="27" s="1"/>
  <c r="D95"/>
  <c r="D94"/>
  <c r="D92"/>
  <c r="D91"/>
  <c r="D90"/>
  <c r="D89"/>
  <c r="D87"/>
  <c r="D86"/>
  <c r="D85"/>
  <c r="F17" i="10"/>
  <c r="D80" i="27" s="1"/>
  <c r="F16" i="10"/>
  <c r="D72" i="27"/>
  <c r="D71"/>
  <c r="D70"/>
  <c r="D69"/>
  <c r="D68"/>
  <c r="D67"/>
  <c r="D65"/>
  <c r="D64"/>
  <c r="F66" i="8"/>
  <c r="G66" s="1"/>
  <c r="G64"/>
  <c r="G63"/>
  <c r="G61"/>
  <c r="T10" i="4"/>
  <c r="T31" s="1"/>
  <c r="E219" i="38" l="1"/>
  <c r="F219" s="1"/>
  <c r="E250"/>
  <c r="D9" i="10"/>
  <c r="D5" s="1"/>
  <c r="C6" i="27" s="1"/>
  <c r="D83"/>
  <c r="D97" s="1"/>
  <c r="O10" i="34"/>
  <c r="J583" i="38"/>
  <c r="P10" i="34"/>
  <c r="I13" i="27" s="1"/>
  <c r="D66"/>
  <c r="X11" i="38"/>
  <c r="D63" i="27"/>
  <c r="AJ33" i="38"/>
  <c r="J579"/>
  <c r="H579"/>
  <c r="V24"/>
  <c r="Y24" s="1"/>
  <c r="AL24" s="1"/>
  <c r="E24"/>
  <c r="F24" s="1"/>
  <c r="V18"/>
  <c r="D18"/>
  <c r="D10" s="1"/>
  <c r="D9" s="1"/>
  <c r="P17" i="31"/>
  <c r="I10" i="27" s="1"/>
  <c r="D10" i="12"/>
  <c r="D5" s="1"/>
  <c r="C7" i="27" s="1"/>
  <c r="I4"/>
  <c r="D10" i="9"/>
  <c r="G60" i="8"/>
  <c r="F67"/>
  <c r="G67" s="1"/>
  <c r="I5" i="27"/>
  <c r="I9"/>
  <c r="O17" i="31"/>
  <c r="I11" i="27"/>
  <c r="F250" i="38" l="1"/>
  <c r="E243"/>
  <c r="E218"/>
  <c r="E209" s="1"/>
  <c r="F209" s="1"/>
  <c r="H219"/>
  <c r="J219"/>
  <c r="D74" i="27"/>
  <c r="AK33" i="38"/>
  <c r="AL33" s="1"/>
  <c r="AJ10"/>
  <c r="X10"/>
  <c r="X9" s="1"/>
  <c r="Y11"/>
  <c r="AL11" s="1"/>
  <c r="V10"/>
  <c r="V9" s="1"/>
  <c r="J24"/>
  <c r="H24"/>
  <c r="C14" i="27"/>
  <c r="I7"/>
  <c r="H250" i="38" l="1"/>
  <c r="J250"/>
  <c r="F218"/>
  <c r="J218" s="1"/>
  <c r="E226"/>
  <c r="F226" s="1"/>
  <c r="F243"/>
  <c r="H209"/>
  <c r="J209"/>
  <c r="AJ9"/>
  <c r="AK9" s="1"/>
  <c r="AK10"/>
  <c r="I12" i="27"/>
  <c r="I6"/>
  <c r="H218" i="38" l="1"/>
  <c r="J243"/>
  <c r="H243"/>
  <c r="J226"/>
  <c r="H226"/>
  <c r="I16" i="27"/>
  <c r="D5" i="9"/>
  <c r="C5" i="27" s="1"/>
  <c r="C74"/>
  <c r="L24" i="38" l="1"/>
  <c r="D34" i="27"/>
  <c r="D51" s="1"/>
  <c r="F19" i="8"/>
  <c r="G19" s="1"/>
  <c r="F18"/>
  <c r="G18" s="1"/>
  <c r="W18" i="38" l="1"/>
  <c r="E18"/>
  <c r="D10" i="8"/>
  <c r="D5" s="1"/>
  <c r="C4" i="27" s="1"/>
  <c r="D559" i="38"/>
  <c r="F18" l="1"/>
  <c r="E10"/>
  <c r="Y18"/>
  <c r="AL18" s="1"/>
  <c r="W10"/>
  <c r="D584"/>
  <c r="F578"/>
  <c r="F560"/>
  <c r="H560" s="1"/>
  <c r="E559"/>
  <c r="W9" l="1"/>
  <c r="Y9" s="1"/>
  <c r="AL9" s="1"/>
  <c r="Y10"/>
  <c r="AL10" s="1"/>
  <c r="E9"/>
  <c r="F9" s="1"/>
  <c r="F10"/>
  <c r="J18"/>
  <c r="H18"/>
  <c r="F559"/>
  <c r="G559"/>
  <c r="H578"/>
  <c r="E584" l="1"/>
  <c r="F584" s="1"/>
  <c r="F9" i="27" s="1"/>
  <c r="H9" i="38"/>
  <c r="J9"/>
  <c r="J10"/>
  <c r="H10"/>
  <c r="H559"/>
  <c r="G584"/>
  <c r="J578"/>
  <c r="I559"/>
  <c r="H584" l="1"/>
  <c r="I584"/>
  <c r="J584" s="1"/>
  <c r="J559"/>
  <c r="J560"/>
  <c r="V559"/>
  <c r="V584" l="1"/>
  <c r="W559"/>
  <c r="W584" l="1"/>
  <c r="Y578"/>
  <c r="X559"/>
  <c r="Y560"/>
  <c r="Y559" l="1"/>
  <c r="X584"/>
  <c r="Y584" s="1"/>
  <c r="Z559"/>
  <c r="Z584" l="1"/>
  <c r="AA559"/>
  <c r="AA584" l="1"/>
  <c r="AC578"/>
  <c r="AB559" l="1"/>
  <c r="AC559" l="1"/>
  <c r="AB584"/>
  <c r="AC584" s="1"/>
  <c r="AD559"/>
  <c r="AD584" s="1"/>
  <c r="AE559" l="1"/>
  <c r="AE584" l="1"/>
  <c r="AG578"/>
  <c r="AF559"/>
  <c r="AF584" l="1"/>
  <c r="AG584" s="1"/>
  <c r="AG559"/>
  <c r="AG560"/>
  <c r="AH559"/>
  <c r="AH584" s="1"/>
  <c r="AI559"/>
  <c r="AI584" l="1"/>
  <c r="AK578"/>
  <c r="AL578" s="1"/>
  <c r="AK560"/>
  <c r="AL560" s="1"/>
  <c r="AJ559"/>
  <c r="AK559" s="1"/>
  <c r="AL559" s="1"/>
  <c r="AJ584" l="1"/>
  <c r="AK584" s="1"/>
  <c r="AL584" s="1"/>
  <c r="N497"/>
  <c r="K474"/>
  <c r="S474"/>
  <c r="P475"/>
  <c r="M476"/>
  <c r="U476"/>
  <c r="R477"/>
  <c r="O478"/>
  <c r="L479"/>
  <c r="T479"/>
  <c r="Q480"/>
  <c r="N481"/>
  <c r="K482"/>
  <c r="S482"/>
  <c r="P483"/>
  <c r="M484"/>
  <c r="U484"/>
  <c r="R485"/>
  <c r="O486"/>
  <c r="L487"/>
  <c r="T487"/>
  <c r="Q488"/>
  <c r="N489"/>
  <c r="K449"/>
  <c r="S449"/>
  <c r="P450"/>
  <c r="M451"/>
  <c r="U451"/>
  <c r="R452"/>
  <c r="O453"/>
  <c r="L454"/>
  <c r="T454"/>
  <c r="Q455"/>
  <c r="N456"/>
  <c r="K457"/>
  <c r="S457"/>
  <c r="P458"/>
  <c r="M459"/>
  <c r="U459"/>
  <c r="R460"/>
  <c r="O461"/>
  <c r="L462"/>
  <c r="T462"/>
  <c r="Q463"/>
  <c r="N464"/>
  <c r="K465"/>
  <c r="S465"/>
  <c r="P466"/>
  <c r="M467"/>
  <c r="U467"/>
  <c r="R468"/>
  <c r="O469"/>
  <c r="L470"/>
  <c r="T470"/>
  <c r="Q471"/>
  <c r="N472"/>
  <c r="K473"/>
  <c r="S412"/>
  <c r="Q414"/>
  <c r="R415"/>
  <c r="O418"/>
  <c r="L427"/>
  <c r="T427"/>
  <c r="Q425"/>
  <c r="N426"/>
  <c r="P423"/>
  <c r="M424"/>
  <c r="U424"/>
  <c r="O514"/>
  <c r="L512"/>
  <c r="T512"/>
  <c r="Q513"/>
  <c r="N508"/>
  <c r="K509"/>
  <c r="S509"/>
  <c r="P510"/>
  <c r="M511"/>
  <c r="U511"/>
  <c r="O501"/>
  <c r="L502"/>
  <c r="T502"/>
  <c r="Q503"/>
  <c r="N504"/>
  <c r="K505"/>
  <c r="S505"/>
  <c r="P506"/>
  <c r="M507"/>
  <c r="U507"/>
  <c r="R434"/>
  <c r="L444"/>
  <c r="T444"/>
  <c r="Q442"/>
  <c r="N443"/>
  <c r="P439"/>
  <c r="M440"/>
  <c r="U440"/>
  <c r="R441"/>
  <c r="O438"/>
  <c r="L518"/>
  <c r="T518"/>
  <c r="Q519"/>
  <c r="N520"/>
  <c r="U524"/>
  <c r="M524"/>
  <c r="P523"/>
  <c r="S522"/>
  <c r="K522"/>
  <c r="N521"/>
  <c r="O541"/>
  <c r="L539"/>
  <c r="T539"/>
  <c r="S540"/>
  <c r="M535"/>
  <c r="R537"/>
  <c r="L412"/>
  <c r="T412"/>
  <c r="Q413"/>
  <c r="N414"/>
  <c r="K415"/>
  <c r="S415"/>
  <c r="P418"/>
  <c r="M427"/>
  <c r="U427"/>
  <c r="R425"/>
  <c r="O426"/>
  <c r="Q423"/>
  <c r="N424"/>
  <c r="P514"/>
  <c r="M512"/>
  <c r="U512"/>
  <c r="R513"/>
  <c r="O508"/>
  <c r="L509"/>
  <c r="T509"/>
  <c r="Q510"/>
  <c r="N511"/>
  <c r="P501"/>
  <c r="M502"/>
  <c r="U502"/>
  <c r="R503"/>
  <c r="O504"/>
  <c r="L505"/>
  <c r="T505"/>
  <c r="Q506"/>
  <c r="N507"/>
  <c r="K434"/>
  <c r="S434"/>
  <c r="M444"/>
  <c r="U444"/>
  <c r="R442"/>
  <c r="O443"/>
  <c r="Q439"/>
  <c r="N440"/>
  <c r="K441"/>
  <c r="S441"/>
  <c r="P438"/>
  <c r="M518"/>
  <c r="U518"/>
  <c r="R519"/>
  <c r="O520"/>
  <c r="T524"/>
  <c r="L524"/>
  <c r="O523"/>
  <c r="R522"/>
  <c r="U521"/>
  <c r="M521"/>
  <c r="P541"/>
  <c r="R473"/>
  <c r="L413"/>
  <c r="K414"/>
  <c r="S414"/>
  <c r="P415"/>
  <c r="M418"/>
  <c r="U418"/>
  <c r="R427"/>
  <c r="O425"/>
  <c r="L426"/>
  <c r="T426"/>
  <c r="N423"/>
  <c r="K424"/>
  <c r="S424"/>
  <c r="M514"/>
  <c r="U514"/>
  <c r="R512"/>
  <c r="O513"/>
  <c r="L508"/>
  <c r="T508"/>
  <c r="Q509"/>
  <c r="N510"/>
  <c r="K511"/>
  <c r="S511"/>
  <c r="M501"/>
  <c r="U501"/>
  <c r="R502"/>
  <c r="O503"/>
  <c r="L504"/>
  <c r="T504"/>
  <c r="Q505"/>
  <c r="N506"/>
  <c r="K507"/>
  <c r="S507"/>
  <c r="P434"/>
  <c r="R444"/>
  <c r="O442"/>
  <c r="L443"/>
  <c r="T443"/>
  <c r="N439"/>
  <c r="K440"/>
  <c r="S440"/>
  <c r="P441"/>
  <c r="M438"/>
  <c r="U438"/>
  <c r="R518"/>
  <c r="O519"/>
  <c r="L520"/>
  <c r="T520"/>
  <c r="O524"/>
  <c r="R523"/>
  <c r="U522"/>
  <c r="M522"/>
  <c r="P521"/>
  <c r="M541"/>
  <c r="U541"/>
  <c r="R539"/>
  <c r="O540"/>
  <c r="N537"/>
  <c r="U473"/>
  <c r="R412"/>
  <c r="O413"/>
  <c r="L414"/>
  <c r="T414"/>
  <c r="Q415"/>
  <c r="N418"/>
  <c r="K427"/>
  <c r="S427"/>
  <c r="P425"/>
  <c r="M426"/>
  <c r="U426"/>
  <c r="O423"/>
  <c r="L424"/>
  <c r="T424"/>
  <c r="N514"/>
  <c r="K512"/>
  <c r="S512"/>
  <c r="P513"/>
  <c r="M508"/>
  <c r="U508"/>
  <c r="R509"/>
  <c r="O510"/>
  <c r="L511"/>
  <c r="T511"/>
  <c r="N501"/>
  <c r="K502"/>
  <c r="S502"/>
  <c r="P503"/>
  <c r="M504"/>
  <c r="U504"/>
  <c r="R505"/>
  <c r="O506"/>
  <c r="L507"/>
  <c r="T507"/>
  <c r="Q434"/>
  <c r="K444"/>
  <c r="S444"/>
  <c r="P442"/>
  <c r="M443"/>
  <c r="U443"/>
  <c r="O439"/>
  <c r="L440"/>
  <c r="T440"/>
  <c r="Q441"/>
  <c r="N438"/>
  <c r="K518"/>
  <c r="S518"/>
  <c r="P519"/>
  <c r="M520"/>
  <c r="U520"/>
  <c r="N524"/>
  <c r="Q523"/>
  <c r="T522"/>
  <c r="L522"/>
  <c r="O521"/>
  <c r="N541"/>
  <c r="Q539"/>
  <c r="M538"/>
  <c r="R536"/>
  <c r="L528"/>
  <c r="Q529"/>
  <c r="K531"/>
  <c r="P532"/>
  <c r="U533"/>
  <c r="Q550"/>
  <c r="T545"/>
  <c r="N547"/>
  <c r="S548"/>
  <c r="S556"/>
  <c r="N555"/>
  <c r="L551"/>
  <c r="Q552"/>
  <c r="P562"/>
  <c r="U563"/>
  <c r="O565"/>
  <c r="T566"/>
  <c r="N568"/>
  <c r="S569"/>
  <c r="M571"/>
  <c r="R572"/>
  <c r="L574"/>
  <c r="Q575"/>
  <c r="K577"/>
  <c r="K581"/>
  <c r="P582"/>
  <c r="T535"/>
  <c r="T506"/>
  <c r="Q507"/>
  <c r="N434"/>
  <c r="P444"/>
  <c r="M442"/>
  <c r="U442"/>
  <c r="R443"/>
  <c r="L439"/>
  <c r="T439"/>
  <c r="Q440"/>
  <c r="N441"/>
  <c r="K438"/>
  <c r="S438"/>
  <c r="P518"/>
  <c r="M519"/>
  <c r="U519"/>
  <c r="R520"/>
  <c r="Q524"/>
  <c r="T523"/>
  <c r="L523"/>
  <c r="O522"/>
  <c r="R521"/>
  <c r="K541"/>
  <c r="S541"/>
  <c r="P539"/>
  <c r="M540"/>
  <c r="U535"/>
  <c r="S473"/>
  <c r="P412"/>
  <c r="M413"/>
  <c r="U413"/>
  <c r="R414"/>
  <c r="O415"/>
  <c r="L418"/>
  <c r="T418"/>
  <c r="Q427"/>
  <c r="N425"/>
  <c r="K426"/>
  <c r="S426"/>
  <c r="M423"/>
  <c r="U423"/>
  <c r="R424"/>
  <c r="L514"/>
  <c r="T514"/>
  <c r="Q512"/>
  <c r="N513"/>
  <c r="K508"/>
  <c r="S508"/>
  <c r="P509"/>
  <c r="M510"/>
  <c r="U510"/>
  <c r="R511"/>
  <c r="L501"/>
  <c r="T501"/>
  <c r="Q502"/>
  <c r="N503"/>
  <c r="K504"/>
  <c r="S504"/>
  <c r="P505"/>
  <c r="M506"/>
  <c r="U506"/>
  <c r="R507"/>
  <c r="O434"/>
  <c r="Q444"/>
  <c r="N442"/>
  <c r="K443"/>
  <c r="S443"/>
  <c r="M439"/>
  <c r="U439"/>
  <c r="R440"/>
  <c r="O441"/>
  <c r="L438"/>
  <c r="T438"/>
  <c r="Q518"/>
  <c r="N519"/>
  <c r="K520"/>
  <c r="S520"/>
  <c r="P524"/>
  <c r="S523"/>
  <c r="K523"/>
  <c r="N522"/>
  <c r="Q521"/>
  <c r="L541"/>
  <c r="K539"/>
  <c r="O412"/>
  <c r="R413"/>
  <c r="O414"/>
  <c r="L415"/>
  <c r="T415"/>
  <c r="Q418"/>
  <c r="N427"/>
  <c r="K425"/>
  <c r="S425"/>
  <c r="P426"/>
  <c r="R423"/>
  <c r="O424"/>
  <c r="Q514"/>
  <c r="N512"/>
  <c r="K513"/>
  <c r="S513"/>
  <c r="P508"/>
  <c r="M509"/>
  <c r="U509"/>
  <c r="R510"/>
  <c r="O511"/>
  <c r="Q501"/>
  <c r="N502"/>
  <c r="K503"/>
  <c r="S503"/>
  <c r="P504"/>
  <c r="M505"/>
  <c r="U505"/>
  <c r="R506"/>
  <c r="O507"/>
  <c r="L434"/>
  <c r="T434"/>
  <c r="N444"/>
  <c r="K442"/>
  <c r="S442"/>
  <c r="P443"/>
  <c r="R439"/>
  <c r="O440"/>
  <c r="L441"/>
  <c r="T441"/>
  <c r="Q438"/>
  <c r="N518"/>
  <c r="K519"/>
  <c r="S519"/>
  <c r="P520"/>
  <c r="S524"/>
  <c r="K524"/>
  <c r="N523"/>
  <c r="Q522"/>
  <c r="T521"/>
  <c r="L521"/>
  <c r="Q541"/>
  <c r="N539"/>
  <c r="K540"/>
  <c r="Q535"/>
  <c r="Q473"/>
  <c r="N412"/>
  <c r="K413"/>
  <c r="S413"/>
  <c r="P414"/>
  <c r="M415"/>
  <c r="U415"/>
  <c r="R418"/>
  <c r="O427"/>
  <c r="L425"/>
  <c r="T425"/>
  <c r="Q426"/>
  <c r="K423"/>
  <c r="S423"/>
  <c r="P424"/>
  <c r="R514"/>
  <c r="O512"/>
  <c r="L513"/>
  <c r="T513"/>
  <c r="Q508"/>
  <c r="N509"/>
  <c r="K510"/>
  <c r="S510"/>
  <c r="P511"/>
  <c r="R501"/>
  <c r="O502"/>
  <c r="L503"/>
  <c r="T503"/>
  <c r="Q504"/>
  <c r="N505"/>
  <c r="K506"/>
  <c r="S506"/>
  <c r="P507"/>
  <c r="M434"/>
  <c r="U434"/>
  <c r="O444"/>
  <c r="L442"/>
  <c r="T442"/>
  <c r="Q443"/>
  <c r="K439"/>
  <c r="S439"/>
  <c r="P440"/>
  <c r="M441"/>
  <c r="U441"/>
  <c r="R438"/>
  <c r="O518"/>
  <c r="L519"/>
  <c r="T519"/>
  <c r="Q520"/>
  <c r="R524"/>
  <c r="U523"/>
  <c r="M523"/>
  <c r="P522"/>
  <c r="S521"/>
  <c r="K521"/>
  <c r="T541"/>
  <c r="N540"/>
  <c r="L537"/>
  <c r="U538"/>
  <c r="O527"/>
  <c r="T528"/>
  <c r="N530"/>
  <c r="S531"/>
  <c r="M533"/>
  <c r="R534"/>
  <c r="L545"/>
  <c r="Q546"/>
  <c r="K548"/>
  <c r="P549"/>
  <c r="K556"/>
  <c r="Q554"/>
  <c r="T551"/>
  <c r="N553"/>
  <c r="M563"/>
  <c r="R564"/>
  <c r="L566"/>
  <c r="Q567"/>
  <c r="K569"/>
  <c r="P570"/>
  <c r="U571"/>
  <c r="O573"/>
  <c r="T574"/>
  <c r="N576"/>
  <c r="S577"/>
  <c r="N580"/>
  <c r="S581"/>
  <c r="R540"/>
  <c r="L535"/>
  <c r="Q537"/>
  <c r="N538"/>
  <c r="K536"/>
  <c r="S536"/>
  <c r="P527"/>
  <c r="M528"/>
  <c r="U528"/>
  <c r="R529"/>
  <c r="O530"/>
  <c r="L531"/>
  <c r="T531"/>
  <c r="Q532"/>
  <c r="N533"/>
  <c r="K534"/>
  <c r="S534"/>
  <c r="P550"/>
  <c r="M545"/>
  <c r="U545"/>
  <c r="R546"/>
  <c r="O547"/>
  <c r="L548"/>
  <c r="T548"/>
  <c r="Q549"/>
  <c r="R556"/>
  <c r="U555"/>
  <c r="M555"/>
  <c r="P554"/>
  <c r="M551"/>
  <c r="U551"/>
  <c r="R552"/>
  <c r="O553"/>
  <c r="Q562"/>
  <c r="N563"/>
  <c r="K564"/>
  <c r="S564"/>
  <c r="P565"/>
  <c r="M566"/>
  <c r="U566"/>
  <c r="R567"/>
  <c r="O568"/>
  <c r="L569"/>
  <c r="T569"/>
  <c r="Q570"/>
  <c r="N571"/>
  <c r="K572"/>
  <c r="S572"/>
  <c r="P573"/>
  <c r="M574"/>
  <c r="U574"/>
  <c r="R575"/>
  <c r="O576"/>
  <c r="L577"/>
  <c r="T577"/>
  <c r="O580"/>
  <c r="L581"/>
  <c r="T581"/>
  <c r="Q582"/>
  <c r="O539"/>
  <c r="L540"/>
  <c r="S535"/>
  <c r="K538"/>
  <c r="S538"/>
  <c r="P536"/>
  <c r="M527"/>
  <c r="U527"/>
  <c r="R528"/>
  <c r="O529"/>
  <c r="L530"/>
  <c r="T530"/>
  <c r="Q531"/>
  <c r="N532"/>
  <c r="K533"/>
  <c r="S533"/>
  <c r="P534"/>
  <c r="S550"/>
  <c r="K550"/>
  <c r="R545"/>
  <c r="O546"/>
  <c r="L547"/>
  <c r="T547"/>
  <c r="Q548"/>
  <c r="N549"/>
  <c r="U556"/>
  <c r="M556"/>
  <c r="P555"/>
  <c r="S554"/>
  <c r="K554"/>
  <c r="R551"/>
  <c r="O552"/>
  <c r="L553"/>
  <c r="T553"/>
  <c r="N562"/>
  <c r="K563"/>
  <c r="S563"/>
  <c r="P564"/>
  <c r="M565"/>
  <c r="U565"/>
  <c r="R566"/>
  <c r="O567"/>
  <c r="L568"/>
  <c r="T568"/>
  <c r="Q569"/>
  <c r="N570"/>
  <c r="K571"/>
  <c r="S571"/>
  <c r="P572"/>
  <c r="M573"/>
  <c r="U573"/>
  <c r="R574"/>
  <c r="O575"/>
  <c r="L576"/>
  <c r="T576"/>
  <c r="Q577"/>
  <c r="L580"/>
  <c r="T580"/>
  <c r="Q581"/>
  <c r="N582"/>
  <c r="P540"/>
  <c r="R535"/>
  <c r="O537"/>
  <c r="L538"/>
  <c r="T538"/>
  <c r="Q536"/>
  <c r="N527"/>
  <c r="K528"/>
  <c r="S528"/>
  <c r="P529"/>
  <c r="M530"/>
  <c r="U530"/>
  <c r="R531"/>
  <c r="O532"/>
  <c r="L533"/>
  <c r="T533"/>
  <c r="Q534"/>
  <c r="R550"/>
  <c r="K545"/>
  <c r="S545"/>
  <c r="P546"/>
  <c r="M547"/>
  <c r="U547"/>
  <c r="R548"/>
  <c r="O549"/>
  <c r="T556"/>
  <c r="L556"/>
  <c r="O555"/>
  <c r="R554"/>
  <c r="K551"/>
  <c r="S551"/>
  <c r="P552"/>
  <c r="M553"/>
  <c r="U553"/>
  <c r="O562"/>
  <c r="L563"/>
  <c r="T563"/>
  <c r="Q564"/>
  <c r="N565"/>
  <c r="K566"/>
  <c r="S566"/>
  <c r="P567"/>
  <c r="M568"/>
  <c r="U568"/>
  <c r="R569"/>
  <c r="O570"/>
  <c r="L571"/>
  <c r="T571"/>
  <c r="Q572"/>
  <c r="N573"/>
  <c r="K574"/>
  <c r="S574"/>
  <c r="P575"/>
  <c r="M576"/>
  <c r="U576"/>
  <c r="R577"/>
  <c r="M580"/>
  <c r="U580"/>
  <c r="R581"/>
  <c r="O582"/>
  <c r="Q29"/>
  <c r="R541"/>
  <c r="M539"/>
  <c r="U539"/>
  <c r="U540"/>
  <c r="O535"/>
  <c r="T537"/>
  <c r="Q538"/>
  <c r="N536"/>
  <c r="K527"/>
  <c r="S527"/>
  <c r="P528"/>
  <c r="M529"/>
  <c r="U529"/>
  <c r="R530"/>
  <c r="O531"/>
  <c r="L532"/>
  <c r="T532"/>
  <c r="Q533"/>
  <c r="N534"/>
  <c r="U550"/>
  <c r="M550"/>
  <c r="P545"/>
  <c r="M546"/>
  <c r="U546"/>
  <c r="R547"/>
  <c r="O548"/>
  <c r="L549"/>
  <c r="T549"/>
  <c r="O556"/>
  <c r="R555"/>
  <c r="U554"/>
  <c r="M554"/>
  <c r="P551"/>
  <c r="M552"/>
  <c r="U552"/>
  <c r="R553"/>
  <c r="L562"/>
  <c r="T562"/>
  <c r="Q563"/>
  <c r="N564"/>
  <c r="K565"/>
  <c r="S565"/>
  <c r="P566"/>
  <c r="M567"/>
  <c r="U567"/>
  <c r="R568"/>
  <c r="O569"/>
  <c r="L570"/>
  <c r="T570"/>
  <c r="Q571"/>
  <c r="N572"/>
  <c r="K573"/>
  <c r="S573"/>
  <c r="P574"/>
  <c r="M575"/>
  <c r="U575"/>
  <c r="R576"/>
  <c r="O577"/>
  <c r="R580"/>
  <c r="O581"/>
  <c r="L582"/>
  <c r="T582"/>
  <c r="P535"/>
  <c r="M537"/>
  <c r="U537"/>
  <c r="R538"/>
  <c r="O536"/>
  <c r="L527"/>
  <c r="T527"/>
  <c r="Q528"/>
  <c r="N529"/>
  <c r="K530"/>
  <c r="S530"/>
  <c r="P531"/>
  <c r="M532"/>
  <c r="U532"/>
  <c r="R533"/>
  <c r="O534"/>
  <c r="T550"/>
  <c r="L550"/>
  <c r="Q545"/>
  <c r="N546"/>
  <c r="K547"/>
  <c r="S547"/>
  <c r="P548"/>
  <c r="M549"/>
  <c r="U549"/>
  <c r="N556"/>
  <c r="Q555"/>
  <c r="T554"/>
  <c r="L554"/>
  <c r="Q551"/>
  <c r="N552"/>
  <c r="K553"/>
  <c r="S553"/>
  <c r="M562"/>
  <c r="U562"/>
  <c r="R563"/>
  <c r="O564"/>
  <c r="L565"/>
  <c r="T565"/>
  <c r="Q566"/>
  <c r="N567"/>
  <c r="K568"/>
  <c r="S568"/>
  <c r="P569"/>
  <c r="M570"/>
  <c r="U570"/>
  <c r="R571"/>
  <c r="O572"/>
  <c r="L573"/>
  <c r="T573"/>
  <c r="Q574"/>
  <c r="N575"/>
  <c r="K576"/>
  <c r="S576"/>
  <c r="P577"/>
  <c r="K580"/>
  <c r="S580"/>
  <c r="P581"/>
  <c r="M582"/>
  <c r="U582"/>
  <c r="S539"/>
  <c r="Q540"/>
  <c r="K535"/>
  <c r="P537"/>
  <c r="O538"/>
  <c r="L536"/>
  <c r="T536"/>
  <c r="Q527"/>
  <c r="N528"/>
  <c r="K529"/>
  <c r="S529"/>
  <c r="P530"/>
  <c r="M531"/>
  <c r="U531"/>
  <c r="R532"/>
  <c r="O533"/>
  <c r="L534"/>
  <c r="T534"/>
  <c r="O550"/>
  <c r="N545"/>
  <c r="K546"/>
  <c r="S546"/>
  <c r="P547"/>
  <c r="M548"/>
  <c r="U548"/>
  <c r="R549"/>
  <c r="Q556"/>
  <c r="T555"/>
  <c r="L555"/>
  <c r="O554"/>
  <c r="N551"/>
  <c r="K552"/>
  <c r="S552"/>
  <c r="P553"/>
  <c r="R562"/>
  <c r="O563"/>
  <c r="L564"/>
  <c r="T564"/>
  <c r="Q565"/>
  <c r="N566"/>
  <c r="K567"/>
  <c r="S567"/>
  <c r="P568"/>
  <c r="M569"/>
  <c r="U569"/>
  <c r="R570"/>
  <c r="O571"/>
  <c r="L572"/>
  <c r="T572"/>
  <c r="Q573"/>
  <c r="N574"/>
  <c r="K575"/>
  <c r="S575"/>
  <c r="P576"/>
  <c r="M577"/>
  <c r="U577"/>
  <c r="P580"/>
  <c r="M581"/>
  <c r="U581"/>
  <c r="R582"/>
  <c r="T540"/>
  <c r="N535"/>
  <c r="K537"/>
  <c r="S537"/>
  <c r="P538"/>
  <c r="M536"/>
  <c r="U536"/>
  <c r="R527"/>
  <c r="O528"/>
  <c r="L529"/>
  <c r="T529"/>
  <c r="Q530"/>
  <c r="N531"/>
  <c r="K532"/>
  <c r="S532"/>
  <c r="P533"/>
  <c r="M534"/>
  <c r="U534"/>
  <c r="N550"/>
  <c r="O545"/>
  <c r="L546"/>
  <c r="T546"/>
  <c r="Q547"/>
  <c r="N548"/>
  <c r="K549"/>
  <c r="S549"/>
  <c r="P556"/>
  <c r="S555"/>
  <c r="K555"/>
  <c r="N554"/>
  <c r="O551"/>
  <c r="L552"/>
  <c r="T552"/>
  <c r="Q553"/>
  <c r="K562"/>
  <c r="S562"/>
  <c r="P563"/>
  <c r="M564"/>
  <c r="U564"/>
  <c r="R565"/>
  <c r="O566"/>
  <c r="L567"/>
  <c r="T567"/>
  <c r="Q568"/>
  <c r="N569"/>
  <c r="K570"/>
  <c r="S570"/>
  <c r="P571"/>
  <c r="M572"/>
  <c r="U572"/>
  <c r="R573"/>
  <c r="O574"/>
  <c r="L575"/>
  <c r="T575"/>
  <c r="Q576"/>
  <c r="N577"/>
  <c r="Q580"/>
  <c r="N581"/>
  <c r="K582"/>
  <c r="S582"/>
  <c r="Q496"/>
  <c r="T495"/>
  <c r="L495"/>
  <c r="O494"/>
  <c r="R493"/>
  <c r="U492"/>
  <c r="M492"/>
  <c r="P491"/>
  <c r="S490"/>
  <c r="K490"/>
  <c r="N417"/>
  <c r="Q416"/>
  <c r="T388"/>
  <c r="L388"/>
  <c r="O386"/>
  <c r="R385"/>
  <c r="U384"/>
  <c r="M384"/>
  <c r="P383"/>
  <c r="S377"/>
  <c r="K377"/>
  <c r="N378"/>
  <c r="L379"/>
  <c r="T379"/>
  <c r="Q380"/>
  <c r="R354"/>
  <c r="U353"/>
  <c r="M353"/>
  <c r="P352"/>
  <c r="S351"/>
  <c r="K351"/>
  <c r="N350"/>
  <c r="Q349"/>
  <c r="T348"/>
  <c r="L348"/>
  <c r="O347"/>
  <c r="R346"/>
  <c r="U345"/>
  <c r="M345"/>
  <c r="P344"/>
  <c r="S343"/>
  <c r="K343"/>
  <c r="N342"/>
  <c r="Q341"/>
  <c r="T340"/>
  <c r="L340"/>
  <c r="O339"/>
  <c r="R370"/>
  <c r="U369"/>
  <c r="M369"/>
  <c r="P368"/>
  <c r="S367"/>
  <c r="K367"/>
  <c r="N366"/>
  <c r="Q365"/>
  <c r="T364"/>
  <c r="L364"/>
  <c r="O363"/>
  <c r="R362"/>
  <c r="U361"/>
  <c r="M361"/>
  <c r="P360"/>
  <c r="S359"/>
  <c r="K359"/>
  <c r="N358"/>
  <c r="Q357"/>
  <c r="T356"/>
  <c r="L356"/>
  <c r="N413"/>
  <c r="T473"/>
  <c r="U472"/>
  <c r="M472"/>
  <c r="P471"/>
  <c r="S470"/>
  <c r="K470"/>
  <c r="N469"/>
  <c r="Q468"/>
  <c r="T467"/>
  <c r="L467"/>
  <c r="O466"/>
  <c r="R465"/>
  <c r="U464"/>
  <c r="M464"/>
  <c r="P463"/>
  <c r="S462"/>
  <c r="K462"/>
  <c r="N461"/>
  <c r="Q460"/>
  <c r="T459"/>
  <c r="L459"/>
  <c r="O458"/>
  <c r="R457"/>
  <c r="U456"/>
  <c r="M456"/>
  <c r="P455"/>
  <c r="S454"/>
  <c r="K454"/>
  <c r="N453"/>
  <c r="Q452"/>
  <c r="T451"/>
  <c r="L451"/>
  <c r="O450"/>
  <c r="R449"/>
  <c r="U489"/>
  <c r="M489"/>
  <c r="P488"/>
  <c r="S487"/>
  <c r="K487"/>
  <c r="N486"/>
  <c r="Q485"/>
  <c r="T484"/>
  <c r="L484"/>
  <c r="O483"/>
  <c r="R482"/>
  <c r="U481"/>
  <c r="M481"/>
  <c r="P480"/>
  <c r="S479"/>
  <c r="K479"/>
  <c r="N478"/>
  <c r="Q477"/>
  <c r="T476"/>
  <c r="L476"/>
  <c r="O475"/>
  <c r="R474"/>
  <c r="U497"/>
  <c r="M497"/>
  <c r="P496"/>
  <c r="S495"/>
  <c r="K495"/>
  <c r="N494"/>
  <c r="Q493"/>
  <c r="T492"/>
  <c r="L492"/>
  <c r="O491"/>
  <c r="R490"/>
  <c r="U417"/>
  <c r="M417"/>
  <c r="P416"/>
  <c r="S388"/>
  <c r="K388"/>
  <c r="N386"/>
  <c r="Q385"/>
  <c r="T384"/>
  <c r="L384"/>
  <c r="O383"/>
  <c r="R377"/>
  <c r="U378"/>
  <c r="M378"/>
  <c r="M379"/>
  <c r="U379"/>
  <c r="R380"/>
  <c r="Q354"/>
  <c r="T353"/>
  <c r="L353"/>
  <c r="O352"/>
  <c r="R351"/>
  <c r="U350"/>
  <c r="M350"/>
  <c r="P349"/>
  <c r="S348"/>
  <c r="K348"/>
  <c r="N347"/>
  <c r="Q346"/>
  <c r="T345"/>
  <c r="L345"/>
  <c r="O344"/>
  <c r="R343"/>
  <c r="U342"/>
  <c r="M342"/>
  <c r="P341"/>
  <c r="S340"/>
  <c r="K340"/>
  <c r="N339"/>
  <c r="Q370"/>
  <c r="T369"/>
  <c r="L369"/>
  <c r="O368"/>
  <c r="R367"/>
  <c r="U366"/>
  <c r="M366"/>
  <c r="P365"/>
  <c r="S364"/>
  <c r="K364"/>
  <c r="N363"/>
  <c r="Q362"/>
  <c r="T361"/>
  <c r="L361"/>
  <c r="O360"/>
  <c r="R359"/>
  <c r="U358"/>
  <c r="M358"/>
  <c r="P357"/>
  <c r="M356"/>
  <c r="L355"/>
  <c r="U414"/>
  <c r="P413"/>
  <c r="M473"/>
  <c r="P472"/>
  <c r="S471"/>
  <c r="K471"/>
  <c r="N470"/>
  <c r="Q469"/>
  <c r="T468"/>
  <c r="L468"/>
  <c r="O467"/>
  <c r="R466"/>
  <c r="U465"/>
  <c r="M465"/>
  <c r="P464"/>
  <c r="S463"/>
  <c r="K463"/>
  <c r="N462"/>
  <c r="Q461"/>
  <c r="T460"/>
  <c r="L460"/>
  <c r="O459"/>
  <c r="R458"/>
  <c r="U457"/>
  <c r="M457"/>
  <c r="P456"/>
  <c r="S455"/>
  <c r="K455"/>
  <c r="N454"/>
  <c r="Q453"/>
  <c r="T452"/>
  <c r="L452"/>
  <c r="O451"/>
  <c r="R450"/>
  <c r="U449"/>
  <c r="M449"/>
  <c r="P489"/>
  <c r="S488"/>
  <c r="K488"/>
  <c r="N487"/>
  <c r="Q486"/>
  <c r="T485"/>
  <c r="L485"/>
  <c r="O484"/>
  <c r="R483"/>
  <c r="U482"/>
  <c r="M482"/>
  <c r="P481"/>
  <c r="S480"/>
  <c r="K480"/>
  <c r="N479"/>
  <c r="Q478"/>
  <c r="T477"/>
  <c r="L477"/>
  <c r="O476"/>
  <c r="R475"/>
  <c r="U474"/>
  <c r="M474"/>
  <c r="P497"/>
  <c r="S496"/>
  <c r="K496"/>
  <c r="N495"/>
  <c r="Q494"/>
  <c r="T493"/>
  <c r="L493"/>
  <c r="O492"/>
  <c r="R491"/>
  <c r="U490"/>
  <c r="M490"/>
  <c r="P417"/>
  <c r="S416"/>
  <c r="K416"/>
  <c r="N388"/>
  <c r="Q386"/>
  <c r="T385"/>
  <c r="L385"/>
  <c r="O384"/>
  <c r="R383"/>
  <c r="U377"/>
  <c r="M377"/>
  <c r="P378"/>
  <c r="R379"/>
  <c r="O380"/>
  <c r="T354"/>
  <c r="L354"/>
  <c r="O353"/>
  <c r="R352"/>
  <c r="U351"/>
  <c r="M351"/>
  <c r="P350"/>
  <c r="S349"/>
  <c r="K349"/>
  <c r="N348"/>
  <c r="Q347"/>
  <c r="T346"/>
  <c r="L346"/>
  <c r="O345"/>
  <c r="R344"/>
  <c r="U343"/>
  <c r="M343"/>
  <c r="P342"/>
  <c r="S341"/>
  <c r="K341"/>
  <c r="N340"/>
  <c r="Q339"/>
  <c r="T370"/>
  <c r="L370"/>
  <c r="O369"/>
  <c r="R368"/>
  <c r="U367"/>
  <c r="M367"/>
  <c r="P366"/>
  <c r="S365"/>
  <c r="K365"/>
  <c r="N364"/>
  <c r="Q363"/>
  <c r="T362"/>
  <c r="L362"/>
  <c r="O361"/>
  <c r="R360"/>
  <c r="U359"/>
  <c r="M359"/>
  <c r="P358"/>
  <c r="S357"/>
  <c r="K357"/>
  <c r="N356"/>
  <c r="Q355"/>
  <c r="M412"/>
  <c r="L473"/>
  <c r="O472"/>
  <c r="R471"/>
  <c r="U470"/>
  <c r="M470"/>
  <c r="P469"/>
  <c r="S468"/>
  <c r="K468"/>
  <c r="N467"/>
  <c r="Q466"/>
  <c r="T465"/>
  <c r="L465"/>
  <c r="O464"/>
  <c r="R463"/>
  <c r="U462"/>
  <c r="M462"/>
  <c r="P461"/>
  <c r="S460"/>
  <c r="K460"/>
  <c r="N459"/>
  <c r="Q458"/>
  <c r="T457"/>
  <c r="L457"/>
  <c r="O456"/>
  <c r="R455"/>
  <c r="U454"/>
  <c r="M454"/>
  <c r="P453"/>
  <c r="S452"/>
  <c r="K452"/>
  <c r="N451"/>
  <c r="Q450"/>
  <c r="T449"/>
  <c r="L449"/>
  <c r="O489"/>
  <c r="R488"/>
  <c r="U487"/>
  <c r="M487"/>
  <c r="P486"/>
  <c r="S485"/>
  <c r="K485"/>
  <c r="N484"/>
  <c r="Q483"/>
  <c r="T482"/>
  <c r="L482"/>
  <c r="O481"/>
  <c r="R480"/>
  <c r="U479"/>
  <c r="M479"/>
  <c r="P478"/>
  <c r="S477"/>
  <c r="K477"/>
  <c r="N476"/>
  <c r="Q475"/>
  <c r="T474"/>
  <c r="L474"/>
  <c r="O497"/>
  <c r="R496"/>
  <c r="U495"/>
  <c r="M495"/>
  <c r="P494"/>
  <c r="S493"/>
  <c r="K493"/>
  <c r="N492"/>
  <c r="Q491"/>
  <c r="T490"/>
  <c r="L490"/>
  <c r="O417"/>
  <c r="R416"/>
  <c r="U388"/>
  <c r="M388"/>
  <c r="P386"/>
  <c r="S385"/>
  <c r="K385"/>
  <c r="N384"/>
  <c r="Q383"/>
  <c r="T377"/>
  <c r="L377"/>
  <c r="O378"/>
  <c r="R376"/>
  <c r="K379"/>
  <c r="S379"/>
  <c r="P380"/>
  <c r="S354"/>
  <c r="K354"/>
  <c r="N353"/>
  <c r="Q352"/>
  <c r="T351"/>
  <c r="L351"/>
  <c r="L506"/>
  <c r="O505"/>
  <c r="R504"/>
  <c r="U503"/>
  <c r="M503"/>
  <c r="P502"/>
  <c r="S501"/>
  <c r="K501"/>
  <c r="Q511"/>
  <c r="T510"/>
  <c r="L510"/>
  <c r="O509"/>
  <c r="R508"/>
  <c r="U513"/>
  <c r="M513"/>
  <c r="P512"/>
  <c r="S514"/>
  <c r="K514"/>
  <c r="Q424"/>
  <c r="T423"/>
  <c r="L423"/>
  <c r="R426"/>
  <c r="U425"/>
  <c r="M425"/>
  <c r="P427"/>
  <c r="S418"/>
  <c r="K418"/>
  <c r="N415"/>
  <c r="T413"/>
  <c r="O473"/>
  <c r="R472"/>
  <c r="U471"/>
  <c r="M471"/>
  <c r="P470"/>
  <c r="S469"/>
  <c r="K469"/>
  <c r="N468"/>
  <c r="Q467"/>
  <c r="T466"/>
  <c r="L466"/>
  <c r="O465"/>
  <c r="R464"/>
  <c r="U463"/>
  <c r="M463"/>
  <c r="P462"/>
  <c r="S461"/>
  <c r="K461"/>
  <c r="N460"/>
  <c r="Q459"/>
  <c r="T458"/>
  <c r="L458"/>
  <c r="O457"/>
  <c r="R456"/>
  <c r="U455"/>
  <c r="M455"/>
  <c r="P454"/>
  <c r="S453"/>
  <c r="K453"/>
  <c r="N452"/>
  <c r="Q451"/>
  <c r="T450"/>
  <c r="L450"/>
  <c r="O449"/>
  <c r="R489"/>
  <c r="U488"/>
  <c r="M488"/>
  <c r="P487"/>
  <c r="S486"/>
  <c r="K486"/>
  <c r="N485"/>
  <c r="Q484"/>
  <c r="T483"/>
  <c r="L483"/>
  <c r="O482"/>
  <c r="R481"/>
  <c r="U480"/>
  <c r="M480"/>
  <c r="P479"/>
  <c r="S478"/>
  <c r="K478"/>
  <c r="N477"/>
  <c r="Q476"/>
  <c r="T475"/>
  <c r="L475"/>
  <c r="O474"/>
  <c r="R497"/>
  <c r="U496"/>
  <c r="M496"/>
  <c r="P495"/>
  <c r="S494"/>
  <c r="K494"/>
  <c r="N493"/>
  <c r="Q492"/>
  <c r="T491"/>
  <c r="L491"/>
  <c r="O490"/>
  <c r="R417"/>
  <c r="U416"/>
  <c r="M416"/>
  <c r="P388"/>
  <c r="S386"/>
  <c r="K386"/>
  <c r="N385"/>
  <c r="Q384"/>
  <c r="T383"/>
  <c r="L383"/>
  <c r="O377"/>
  <c r="R378"/>
  <c r="P379"/>
  <c r="M380"/>
  <c r="U380"/>
  <c r="N354"/>
  <c r="Q353"/>
  <c r="T352"/>
  <c r="L352"/>
  <c r="O351"/>
  <c r="R350"/>
  <c r="U349"/>
  <c r="M349"/>
  <c r="P348"/>
  <c r="S347"/>
  <c r="K347"/>
  <c r="N346"/>
  <c r="Q345"/>
  <c r="T344"/>
  <c r="L344"/>
  <c r="O343"/>
  <c r="R342"/>
  <c r="U341"/>
  <c r="M341"/>
  <c r="P340"/>
  <c r="S339"/>
  <c r="K339"/>
  <c r="N370"/>
  <c r="Q369"/>
  <c r="T368"/>
  <c r="L368"/>
  <c r="O367"/>
  <c r="R366"/>
  <c r="U365"/>
  <c r="M365"/>
  <c r="P364"/>
  <c r="S363"/>
  <c r="K363"/>
  <c r="N362"/>
  <c r="Q361"/>
  <c r="T360"/>
  <c r="L360"/>
  <c r="O359"/>
  <c r="R358"/>
  <c r="U357"/>
  <c r="M357"/>
  <c r="P356"/>
  <c r="S355"/>
  <c r="Q412"/>
  <c r="N473"/>
  <c r="Q472"/>
  <c r="T471"/>
  <c r="L471"/>
  <c r="O470"/>
  <c r="R469"/>
  <c r="U468"/>
  <c r="M468"/>
  <c r="P467"/>
  <c r="S466"/>
  <c r="K466"/>
  <c r="N465"/>
  <c r="Q464"/>
  <c r="T463"/>
  <c r="L463"/>
  <c r="O462"/>
  <c r="R461"/>
  <c r="U460"/>
  <c r="M460"/>
  <c r="P459"/>
  <c r="S458"/>
  <c r="K458"/>
  <c r="N457"/>
  <c r="Q456"/>
  <c r="T455"/>
  <c r="L455"/>
  <c r="O454"/>
  <c r="R453"/>
  <c r="U452"/>
  <c r="M452"/>
  <c r="P451"/>
  <c r="S450"/>
  <c r="K450"/>
  <c r="N449"/>
  <c r="Q489"/>
  <c r="T488"/>
  <c r="L488"/>
  <c r="O487"/>
  <c r="R486"/>
  <c r="U485"/>
  <c r="M485"/>
  <c r="P484"/>
  <c r="S483"/>
  <c r="K483"/>
  <c r="N482"/>
  <c r="Q481"/>
  <c r="T480"/>
  <c r="L480"/>
  <c r="O479"/>
  <c r="R478"/>
  <c r="U477"/>
  <c r="M477"/>
  <c r="P476"/>
  <c r="S475"/>
  <c r="K475"/>
  <c r="N474"/>
  <c r="Q497"/>
  <c r="T496"/>
  <c r="L496"/>
  <c r="O495"/>
  <c r="R494"/>
  <c r="U493"/>
  <c r="M493"/>
  <c r="P492"/>
  <c r="S491"/>
  <c r="K491"/>
  <c r="N490"/>
  <c r="Q417"/>
  <c r="T416"/>
  <c r="L416"/>
  <c r="O388"/>
  <c r="R386"/>
  <c r="U385"/>
  <c r="M385"/>
  <c r="P384"/>
  <c r="S383"/>
  <c r="K383"/>
  <c r="N377"/>
  <c r="Q378"/>
  <c r="Q379"/>
  <c r="N380"/>
  <c r="U354"/>
  <c r="M354"/>
  <c r="P353"/>
  <c r="S352"/>
  <c r="K352"/>
  <c r="N351"/>
  <c r="Q350"/>
  <c r="T349"/>
  <c r="L349"/>
  <c r="O348"/>
  <c r="R347"/>
  <c r="U346"/>
  <c r="M346"/>
  <c r="P345"/>
  <c r="S344"/>
  <c r="K344"/>
  <c r="N343"/>
  <c r="Q342"/>
  <c r="T341"/>
  <c r="L341"/>
  <c r="O340"/>
  <c r="R339"/>
  <c r="U370"/>
  <c r="M370"/>
  <c r="P369"/>
  <c r="S368"/>
  <c r="K368"/>
  <c r="N367"/>
  <c r="Q366"/>
  <c r="T365"/>
  <c r="L365"/>
  <c r="O364"/>
  <c r="R363"/>
  <c r="U362"/>
  <c r="M362"/>
  <c r="P361"/>
  <c r="S360"/>
  <c r="K360"/>
  <c r="N359"/>
  <c r="Q358"/>
  <c r="T357"/>
  <c r="U356"/>
  <c r="P355"/>
  <c r="S374"/>
  <c r="M414"/>
  <c r="K412"/>
  <c r="T472"/>
  <c r="L472"/>
  <c r="O471"/>
  <c r="R470"/>
  <c r="U469"/>
  <c r="M469"/>
  <c r="P468"/>
  <c r="S467"/>
  <c r="K467"/>
  <c r="N466"/>
  <c r="Q465"/>
  <c r="T464"/>
  <c r="L464"/>
  <c r="O463"/>
  <c r="R462"/>
  <c r="U461"/>
  <c r="M461"/>
  <c r="P460"/>
  <c r="S459"/>
  <c r="K459"/>
  <c r="N458"/>
  <c r="Q457"/>
  <c r="T456"/>
  <c r="L456"/>
  <c r="O455"/>
  <c r="R454"/>
  <c r="U453"/>
  <c r="M453"/>
  <c r="P452"/>
  <c r="S451"/>
  <c r="K451"/>
  <c r="N450"/>
  <c r="Q449"/>
  <c r="T489"/>
  <c r="L489"/>
  <c r="O488"/>
  <c r="R487"/>
  <c r="U486"/>
  <c r="M486"/>
  <c r="P485"/>
  <c r="S484"/>
  <c r="K484"/>
  <c r="N483"/>
  <c r="Q482"/>
  <c r="T481"/>
  <c r="L481"/>
  <c r="O480"/>
  <c r="R479"/>
  <c r="U478"/>
  <c r="M478"/>
  <c r="P477"/>
  <c r="S476"/>
  <c r="K476"/>
  <c r="N475"/>
  <c r="Q474"/>
  <c r="T497"/>
  <c r="L497"/>
  <c r="O496"/>
  <c r="R495"/>
  <c r="U494"/>
  <c r="M494"/>
  <c r="P493"/>
  <c r="S492"/>
  <c r="K492"/>
  <c r="N491"/>
  <c r="Q490"/>
  <c r="T417"/>
  <c r="L417"/>
  <c r="O416"/>
  <c r="R388"/>
  <c r="U386"/>
  <c r="M386"/>
  <c r="P385"/>
  <c r="S384"/>
  <c r="K384"/>
  <c r="N383"/>
  <c r="Q377"/>
  <c r="T378"/>
  <c r="L378"/>
  <c r="N379"/>
  <c r="K380"/>
  <c r="S380"/>
  <c r="P354"/>
  <c r="S353"/>
  <c r="K353"/>
  <c r="N352"/>
  <c r="Q351"/>
  <c r="T350"/>
  <c r="L350"/>
  <c r="O349"/>
  <c r="R348"/>
  <c r="U347"/>
  <c r="M347"/>
  <c r="P346"/>
  <c r="S345"/>
  <c r="K345"/>
  <c r="N344"/>
  <c r="Q343"/>
  <c r="T342"/>
  <c r="L342"/>
  <c r="O341"/>
  <c r="R340"/>
  <c r="U339"/>
  <c r="M339"/>
  <c r="P370"/>
  <c r="S369"/>
  <c r="K369"/>
  <c r="N368"/>
  <c r="Q367"/>
  <c r="T366"/>
  <c r="L366"/>
  <c r="O365"/>
  <c r="R364"/>
  <c r="U363"/>
  <c r="M363"/>
  <c r="P362"/>
  <c r="S361"/>
  <c r="K361"/>
  <c r="N360"/>
  <c r="Q359"/>
  <c r="T358"/>
  <c r="L358"/>
  <c r="O357"/>
  <c r="R356"/>
  <c r="U355"/>
  <c r="U412"/>
  <c r="P473"/>
  <c r="S472"/>
  <c r="K472"/>
  <c r="N471"/>
  <c r="Q470"/>
  <c r="T469"/>
  <c r="L469"/>
  <c r="O468"/>
  <c r="R467"/>
  <c r="U466"/>
  <c r="M466"/>
  <c r="P465"/>
  <c r="S464"/>
  <c r="K464"/>
  <c r="N463"/>
  <c r="Q462"/>
  <c r="T461"/>
  <c r="L461"/>
  <c r="O460"/>
  <c r="R459"/>
  <c r="U458"/>
  <c r="M458"/>
  <c r="P457"/>
  <c r="S456"/>
  <c r="K456"/>
  <c r="N455"/>
  <c r="Q454"/>
  <c r="T453"/>
  <c r="L453"/>
  <c r="O452"/>
  <c r="R451"/>
  <c r="U450"/>
  <c r="M450"/>
  <c r="P449"/>
  <c r="S489"/>
  <c r="K489"/>
  <c r="N488"/>
  <c r="Q487"/>
  <c r="T486"/>
  <c r="L486"/>
  <c r="O485"/>
  <c r="R484"/>
  <c r="U483"/>
  <c r="M483"/>
  <c r="P482"/>
  <c r="S481"/>
  <c r="K481"/>
  <c r="N480"/>
  <c r="Q479"/>
  <c r="T478"/>
  <c r="L478"/>
  <c r="O477"/>
  <c r="R476"/>
  <c r="U475"/>
  <c r="M475"/>
  <c r="P474"/>
  <c r="S497"/>
  <c r="K497"/>
  <c r="N496"/>
  <c r="Q495"/>
  <c r="T494"/>
  <c r="L494"/>
  <c r="O493"/>
  <c r="R492"/>
  <c r="U491"/>
  <c r="M491"/>
  <c r="P490"/>
  <c r="S417"/>
  <c r="K417"/>
  <c r="N416"/>
  <c r="Q388"/>
  <c r="T386"/>
  <c r="L386"/>
  <c r="O385"/>
  <c r="R384"/>
  <c r="U383"/>
  <c r="M383"/>
  <c r="P377"/>
  <c r="S378"/>
  <c r="K378"/>
  <c r="N376"/>
  <c r="O379"/>
  <c r="L380"/>
  <c r="T380"/>
  <c r="O354"/>
  <c r="R353"/>
  <c r="U352"/>
  <c r="M352"/>
  <c r="P351"/>
  <c r="S350"/>
  <c r="K350"/>
  <c r="N349"/>
  <c r="Q348"/>
  <c r="T347"/>
  <c r="L347"/>
  <c r="O346"/>
  <c r="R349"/>
  <c r="M348"/>
  <c r="S346"/>
  <c r="R345"/>
  <c r="U344"/>
  <c r="M344"/>
  <c r="P343"/>
  <c r="S342"/>
  <c r="K342"/>
  <c r="N341"/>
  <c r="Q340"/>
  <c r="T339"/>
  <c r="L339"/>
  <c r="O370"/>
  <c r="R369"/>
  <c r="U368"/>
  <c r="M368"/>
  <c r="P367"/>
  <c r="S366"/>
  <c r="K366"/>
  <c r="N365"/>
  <c r="Q364"/>
  <c r="T363"/>
  <c r="L363"/>
  <c r="O362"/>
  <c r="R361"/>
  <c r="U360"/>
  <c r="M360"/>
  <c r="P359"/>
  <c r="S358"/>
  <c r="K358"/>
  <c r="N357"/>
  <c r="T355"/>
  <c r="U374"/>
  <c r="K374"/>
  <c r="N373"/>
  <c r="Q372"/>
  <c r="T371"/>
  <c r="L371"/>
  <c r="R407"/>
  <c r="P403"/>
  <c r="S399"/>
  <c r="K399"/>
  <c r="N398"/>
  <c r="Q396"/>
  <c r="T393"/>
  <c r="L393"/>
  <c r="O395"/>
  <c r="R394"/>
  <c r="U319"/>
  <c r="M319"/>
  <c r="P318"/>
  <c r="S317"/>
  <c r="K317"/>
  <c r="N316"/>
  <c r="Q315"/>
  <c r="T314"/>
  <c r="L314"/>
  <c r="O323"/>
  <c r="R322"/>
  <c r="U321"/>
  <c r="M321"/>
  <c r="P320"/>
  <c r="S325"/>
  <c r="K325"/>
  <c r="N324"/>
  <c r="Q326"/>
  <c r="T300"/>
  <c r="L300"/>
  <c r="O299"/>
  <c r="R298"/>
  <c r="U297"/>
  <c r="M297"/>
  <c r="P296"/>
  <c r="S295"/>
  <c r="K295"/>
  <c r="N294"/>
  <c r="Q293"/>
  <c r="T292"/>
  <c r="L292"/>
  <c r="O291"/>
  <c r="R290"/>
  <c r="U289"/>
  <c r="M289"/>
  <c r="P288"/>
  <c r="S287"/>
  <c r="K287"/>
  <c r="N286"/>
  <c r="Q285"/>
  <c r="T284"/>
  <c r="L284"/>
  <c r="O283"/>
  <c r="R282"/>
  <c r="U281"/>
  <c r="M281"/>
  <c r="P280"/>
  <c r="S279"/>
  <c r="K279"/>
  <c r="N278"/>
  <c r="Q277"/>
  <c r="T276"/>
  <c r="L276"/>
  <c r="O275"/>
  <c r="R274"/>
  <c r="U273"/>
  <c r="M273"/>
  <c r="P272"/>
  <c r="S271"/>
  <c r="K271"/>
  <c r="N270"/>
  <c r="Q269"/>
  <c r="T311"/>
  <c r="L311"/>
  <c r="O310"/>
  <c r="R309"/>
  <c r="U308"/>
  <c r="M308"/>
  <c r="P307"/>
  <c r="S306"/>
  <c r="K306"/>
  <c r="N305"/>
  <c r="Q304"/>
  <c r="T303"/>
  <c r="L303"/>
  <c r="O302"/>
  <c r="R301"/>
  <c r="U263"/>
  <c r="M263"/>
  <c r="P262"/>
  <c r="N266"/>
  <c r="Q265"/>
  <c r="T264"/>
  <c r="L264"/>
  <c r="O330"/>
  <c r="U331"/>
  <c r="M331"/>
  <c r="P253"/>
  <c r="S252"/>
  <c r="K252"/>
  <c r="N251"/>
  <c r="Q250"/>
  <c r="T249"/>
  <c r="L249"/>
  <c r="O248"/>
  <c r="R247"/>
  <c r="U246"/>
  <c r="M246"/>
  <c r="P245"/>
  <c r="S259"/>
  <c r="K259"/>
  <c r="N258"/>
  <c r="Q257"/>
  <c r="T256"/>
  <c r="L256"/>
  <c r="O255"/>
  <c r="R254"/>
  <c r="U239"/>
  <c r="M239"/>
  <c r="P238"/>
  <c r="S237"/>
  <c r="O356"/>
  <c r="M355"/>
  <c r="P374"/>
  <c r="S373"/>
  <c r="K373"/>
  <c r="N372"/>
  <c r="Q371"/>
  <c r="O407"/>
  <c r="K403"/>
  <c r="S403"/>
  <c r="P399"/>
  <c r="S398"/>
  <c r="K398"/>
  <c r="N396"/>
  <c r="Q393"/>
  <c r="T395"/>
  <c r="L395"/>
  <c r="O394"/>
  <c r="R319"/>
  <c r="U318"/>
  <c r="M318"/>
  <c r="P317"/>
  <c r="S316"/>
  <c r="K316"/>
  <c r="N315"/>
  <c r="Q314"/>
  <c r="T323"/>
  <c r="L323"/>
  <c r="O322"/>
  <c r="R321"/>
  <c r="U320"/>
  <c r="M320"/>
  <c r="P325"/>
  <c r="S324"/>
  <c r="K324"/>
  <c r="N326"/>
  <c r="Q300"/>
  <c r="T299"/>
  <c r="L299"/>
  <c r="O298"/>
  <c r="R297"/>
  <c r="U296"/>
  <c r="M296"/>
  <c r="P295"/>
  <c r="S294"/>
  <c r="K294"/>
  <c r="N293"/>
  <c r="Q292"/>
  <c r="T291"/>
  <c r="L291"/>
  <c r="O290"/>
  <c r="R289"/>
  <c r="U288"/>
  <c r="M288"/>
  <c r="P287"/>
  <c r="S286"/>
  <c r="K286"/>
  <c r="N285"/>
  <c r="Q284"/>
  <c r="T283"/>
  <c r="L283"/>
  <c r="O282"/>
  <c r="R281"/>
  <c r="U280"/>
  <c r="M280"/>
  <c r="P279"/>
  <c r="S278"/>
  <c r="K278"/>
  <c r="N277"/>
  <c r="Q276"/>
  <c r="T275"/>
  <c r="L275"/>
  <c r="O274"/>
  <c r="R273"/>
  <c r="U272"/>
  <c r="M272"/>
  <c r="P271"/>
  <c r="S270"/>
  <c r="K270"/>
  <c r="N269"/>
  <c r="Q311"/>
  <c r="T310"/>
  <c r="L310"/>
  <c r="O309"/>
  <c r="R308"/>
  <c r="U307"/>
  <c r="M307"/>
  <c r="P306"/>
  <c r="S305"/>
  <c r="K305"/>
  <c r="N304"/>
  <c r="Q303"/>
  <c r="T302"/>
  <c r="L302"/>
  <c r="O301"/>
  <c r="R263"/>
  <c r="U262"/>
  <c r="M262"/>
  <c r="S266"/>
  <c r="K266"/>
  <c r="N265"/>
  <c r="Q264"/>
  <c r="T330"/>
  <c r="L330"/>
  <c r="R331"/>
  <c r="U253"/>
  <c r="M253"/>
  <c r="P252"/>
  <c r="S251"/>
  <c r="K251"/>
  <c r="N250"/>
  <c r="Q249"/>
  <c r="T248"/>
  <c r="L248"/>
  <c r="O247"/>
  <c r="R246"/>
  <c r="U245"/>
  <c r="M245"/>
  <c r="P259"/>
  <c r="S258"/>
  <c r="K258"/>
  <c r="N257"/>
  <c r="Q256"/>
  <c r="P255"/>
  <c r="K254"/>
  <c r="Q238"/>
  <c r="N237"/>
  <c r="T241"/>
  <c r="L241"/>
  <c r="O240"/>
  <c r="R242"/>
  <c r="U230"/>
  <c r="M230"/>
  <c r="P229"/>
  <c r="S234"/>
  <c r="K234"/>
  <c r="N233"/>
  <c r="Q232"/>
  <c r="T231"/>
  <c r="L231"/>
  <c r="O204"/>
  <c r="R203"/>
  <c r="P206"/>
  <c r="S205"/>
  <c r="K205"/>
  <c r="N207"/>
  <c r="Q196"/>
  <c r="L197"/>
  <c r="T197"/>
  <c r="O198"/>
  <c r="U199"/>
  <c r="M199"/>
  <c r="P223"/>
  <c r="S222"/>
  <c r="K222"/>
  <c r="N221"/>
  <c r="Q220"/>
  <c r="T224"/>
  <c r="L224"/>
  <c r="O212"/>
  <c r="R213"/>
  <c r="P215"/>
  <c r="S214"/>
  <c r="K214"/>
  <c r="N216"/>
  <c r="Q186"/>
  <c r="T185"/>
  <c r="L185"/>
  <c r="O184"/>
  <c r="R183"/>
  <c r="U182"/>
  <c r="M182"/>
  <c r="P181"/>
  <c r="S180"/>
  <c r="K180"/>
  <c r="N179"/>
  <c r="Q178"/>
  <c r="T177"/>
  <c r="L177"/>
  <c r="O176"/>
  <c r="R175"/>
  <c r="U174"/>
  <c r="M174"/>
  <c r="P173"/>
  <c r="S172"/>
  <c r="K172"/>
  <c r="N171"/>
  <c r="Q190"/>
  <c r="T189"/>
  <c r="L189"/>
  <c r="O188"/>
  <c r="R187"/>
  <c r="U167"/>
  <c r="M167"/>
  <c r="P168"/>
  <c r="S169"/>
  <c r="K169"/>
  <c r="N170"/>
  <c r="Q159"/>
  <c r="T158"/>
  <c r="L158"/>
  <c r="O157"/>
  <c r="R156"/>
  <c r="U155"/>
  <c r="M155"/>
  <c r="P154"/>
  <c r="S153"/>
  <c r="K153"/>
  <c r="N152"/>
  <c r="Q162"/>
  <c r="T161"/>
  <c r="L161"/>
  <c r="O160"/>
  <c r="R141"/>
  <c r="U140"/>
  <c r="M140"/>
  <c r="P142"/>
  <c r="M143"/>
  <c r="U143"/>
  <c r="N144"/>
  <c r="Q139"/>
  <c r="T146"/>
  <c r="L146"/>
  <c r="O145"/>
  <c r="R147"/>
  <c r="U138"/>
  <c r="M138"/>
  <c r="P137"/>
  <c r="S136"/>
  <c r="K136"/>
  <c r="N148"/>
  <c r="Q126"/>
  <c r="T125"/>
  <c r="L125"/>
  <c r="O124"/>
  <c r="R123"/>
  <c r="U122"/>
  <c r="M122"/>
  <c r="P121"/>
  <c r="S129"/>
  <c r="K129"/>
  <c r="N128"/>
  <c r="Q127"/>
  <c r="T131"/>
  <c r="L131"/>
  <c r="O130"/>
  <c r="R113"/>
  <c r="U112"/>
  <c r="M112"/>
  <c r="P111"/>
  <c r="S110"/>
  <c r="K110"/>
  <c r="N115"/>
  <c r="Q114"/>
  <c r="T116"/>
  <c r="L116"/>
  <c r="R117"/>
  <c r="U75"/>
  <c r="M75"/>
  <c r="S76"/>
  <c r="K76"/>
  <c r="N81"/>
  <c r="O82"/>
  <c r="T79"/>
  <c r="L79"/>
  <c r="O77"/>
  <c r="R78"/>
  <c r="U70"/>
  <c r="M70"/>
  <c r="P71"/>
  <c r="S69"/>
  <c r="K69"/>
  <c r="N68"/>
  <c r="O72"/>
  <c r="T63"/>
  <c r="L63"/>
  <c r="O64"/>
  <c r="U101"/>
  <c r="M101"/>
  <c r="P100"/>
  <c r="S99"/>
  <c r="K99"/>
  <c r="N98"/>
  <c r="Q97"/>
  <c r="T102"/>
  <c r="L102"/>
  <c r="O103"/>
  <c r="R104"/>
  <c r="U105"/>
  <c r="M105"/>
  <c r="P106"/>
  <c r="P95" s="1"/>
  <c r="P94" s="1"/>
  <c r="S96"/>
  <c r="K96"/>
  <c r="N51"/>
  <c r="Q52"/>
  <c r="T53"/>
  <c r="L53"/>
  <c r="O54"/>
  <c r="R55"/>
  <c r="U56"/>
  <c r="M56"/>
  <c r="P57"/>
  <c r="S58"/>
  <c r="K58"/>
  <c r="R59"/>
  <c r="Q43"/>
  <c r="T44"/>
  <c r="L44"/>
  <c r="O45"/>
  <c r="R46"/>
  <c r="U47"/>
  <c r="M47"/>
  <c r="P48"/>
  <c r="S49"/>
  <c r="K49"/>
  <c r="N40"/>
  <c r="Q41"/>
  <c r="T38"/>
  <c r="L38"/>
  <c r="R37"/>
  <c r="S33"/>
  <c r="K33"/>
  <c r="N89"/>
  <c r="Q90"/>
  <c r="T91"/>
  <c r="L91"/>
  <c r="O92"/>
  <c r="R86"/>
  <c r="U87"/>
  <c r="M87"/>
  <c r="P88"/>
  <c r="O350"/>
  <c r="U348"/>
  <c r="P347"/>
  <c r="K346"/>
  <c r="N345"/>
  <c r="Q344"/>
  <c r="T343"/>
  <c r="L343"/>
  <c r="O342"/>
  <c r="R341"/>
  <c r="U340"/>
  <c r="M340"/>
  <c r="P339"/>
  <c r="S370"/>
  <c r="K370"/>
  <c r="N369"/>
  <c r="Q368"/>
  <c r="T367"/>
  <c r="L367"/>
  <c r="O366"/>
  <c r="R365"/>
  <c r="U364"/>
  <c r="M364"/>
  <c r="P363"/>
  <c r="S362"/>
  <c r="K362"/>
  <c r="N361"/>
  <c r="Q360"/>
  <c r="T359"/>
  <c r="L359"/>
  <c r="O358"/>
  <c r="R357"/>
  <c r="Q356"/>
  <c r="N355"/>
  <c r="O374"/>
  <c r="R373"/>
  <c r="U372"/>
  <c r="M372"/>
  <c r="P371"/>
  <c r="N407"/>
  <c r="L403"/>
  <c r="T403"/>
  <c r="O399"/>
  <c r="R398"/>
  <c r="U396"/>
  <c r="M396"/>
  <c r="P393"/>
  <c r="S395"/>
  <c r="K395"/>
  <c r="N394"/>
  <c r="Q319"/>
  <c r="T318"/>
  <c r="L318"/>
  <c r="O317"/>
  <c r="R316"/>
  <c r="U315"/>
  <c r="M315"/>
  <c r="P314"/>
  <c r="S323"/>
  <c r="K323"/>
  <c r="N322"/>
  <c r="Q321"/>
  <c r="T320"/>
  <c r="L320"/>
  <c r="O325"/>
  <c r="R324"/>
  <c r="U326"/>
  <c r="M326"/>
  <c r="P300"/>
  <c r="S299"/>
  <c r="K299"/>
  <c r="N298"/>
  <c r="Q297"/>
  <c r="T296"/>
  <c r="L296"/>
  <c r="O295"/>
  <c r="R294"/>
  <c r="U293"/>
  <c r="M293"/>
  <c r="P292"/>
  <c r="S291"/>
  <c r="K291"/>
  <c r="N290"/>
  <c r="Q289"/>
  <c r="T288"/>
  <c r="L288"/>
  <c r="O287"/>
  <c r="R286"/>
  <c r="U285"/>
  <c r="M285"/>
  <c r="P284"/>
  <c r="S283"/>
  <c r="K283"/>
  <c r="N282"/>
  <c r="Q281"/>
  <c r="T280"/>
  <c r="L280"/>
  <c r="O279"/>
  <c r="R278"/>
  <c r="U277"/>
  <c r="M277"/>
  <c r="P276"/>
  <c r="S275"/>
  <c r="K275"/>
  <c r="N274"/>
  <c r="Q273"/>
  <c r="T272"/>
  <c r="L272"/>
  <c r="O271"/>
  <c r="R270"/>
  <c r="U269"/>
  <c r="M269"/>
  <c r="P311"/>
  <c r="S310"/>
  <c r="K310"/>
  <c r="N309"/>
  <c r="Q308"/>
  <c r="T307"/>
  <c r="L307"/>
  <c r="O306"/>
  <c r="R305"/>
  <c r="U304"/>
  <c r="M304"/>
  <c r="P303"/>
  <c r="S302"/>
  <c r="K302"/>
  <c r="N301"/>
  <c r="Q263"/>
  <c r="T262"/>
  <c r="L262"/>
  <c r="R266"/>
  <c r="U265"/>
  <c r="M265"/>
  <c r="P264"/>
  <c r="S330"/>
  <c r="K330"/>
  <c r="Q331"/>
  <c r="T253"/>
  <c r="L253"/>
  <c r="O252"/>
  <c r="R251"/>
  <c r="U250"/>
  <c r="M250"/>
  <c r="P249"/>
  <c r="S248"/>
  <c r="K248"/>
  <c r="N247"/>
  <c r="Q246"/>
  <c r="T245"/>
  <c r="L245"/>
  <c r="O259"/>
  <c r="R258"/>
  <c r="U257"/>
  <c r="M257"/>
  <c r="P256"/>
  <c r="S255"/>
  <c r="K255"/>
  <c r="N254"/>
  <c r="Q239"/>
  <c r="T238"/>
  <c r="L238"/>
  <c r="L357"/>
  <c r="R355"/>
  <c r="T374"/>
  <c r="L374"/>
  <c r="O373"/>
  <c r="R372"/>
  <c r="U371"/>
  <c r="M371"/>
  <c r="S407"/>
  <c r="K407"/>
  <c r="O403"/>
  <c r="T399"/>
  <c r="L399"/>
  <c r="O398"/>
  <c r="R396"/>
  <c r="U393"/>
  <c r="M393"/>
  <c r="P395"/>
  <c r="S394"/>
  <c r="K394"/>
  <c r="N319"/>
  <c r="Q318"/>
  <c r="T317"/>
  <c r="L317"/>
  <c r="O316"/>
  <c r="R315"/>
  <c r="U314"/>
  <c r="M314"/>
  <c r="P323"/>
  <c r="S322"/>
  <c r="K322"/>
  <c r="N321"/>
  <c r="Q320"/>
  <c r="T325"/>
  <c r="L325"/>
  <c r="O324"/>
  <c r="R326"/>
  <c r="U300"/>
  <c r="M300"/>
  <c r="P299"/>
  <c r="S298"/>
  <c r="K298"/>
  <c r="N297"/>
  <c r="Q296"/>
  <c r="T295"/>
  <c r="L295"/>
  <c r="O294"/>
  <c r="R293"/>
  <c r="U292"/>
  <c r="M292"/>
  <c r="P291"/>
  <c r="S290"/>
  <c r="K290"/>
  <c r="N289"/>
  <c r="Q288"/>
  <c r="T287"/>
  <c r="L287"/>
  <c r="O286"/>
  <c r="R285"/>
  <c r="U284"/>
  <c r="M284"/>
  <c r="P283"/>
  <c r="S282"/>
  <c r="K282"/>
  <c r="N281"/>
  <c r="Q280"/>
  <c r="T279"/>
  <c r="L279"/>
  <c r="O278"/>
  <c r="R277"/>
  <c r="U276"/>
  <c r="M276"/>
  <c r="P275"/>
  <c r="S274"/>
  <c r="K274"/>
  <c r="N273"/>
  <c r="Q272"/>
  <c r="T271"/>
  <c r="L271"/>
  <c r="O270"/>
  <c r="R269"/>
  <c r="U311"/>
  <c r="M311"/>
  <c r="P310"/>
  <c r="S309"/>
  <c r="K309"/>
  <c r="N308"/>
  <c r="Q307"/>
  <c r="T306"/>
  <c r="L306"/>
  <c r="O305"/>
  <c r="R304"/>
  <c r="U303"/>
  <c r="M303"/>
  <c r="P302"/>
  <c r="S301"/>
  <c r="K301"/>
  <c r="N263"/>
  <c r="Q262"/>
  <c r="O266"/>
  <c r="R265"/>
  <c r="U264"/>
  <c r="M264"/>
  <c r="P330"/>
  <c r="N331"/>
  <c r="Q253"/>
  <c r="T252"/>
  <c r="L252"/>
  <c r="O251"/>
  <c r="R250"/>
  <c r="U249"/>
  <c r="M249"/>
  <c r="P248"/>
  <c r="S247"/>
  <c r="K247"/>
  <c r="N246"/>
  <c r="Q245"/>
  <c r="T259"/>
  <c r="L259"/>
  <c r="O258"/>
  <c r="R257"/>
  <c r="U256"/>
  <c r="M256"/>
  <c r="S254"/>
  <c r="N239"/>
  <c r="T237"/>
  <c r="P241"/>
  <c r="S240"/>
  <c r="K240"/>
  <c r="N242"/>
  <c r="Q230"/>
  <c r="T229"/>
  <c r="L229"/>
  <c r="O234"/>
  <c r="R233"/>
  <c r="U232"/>
  <c r="M232"/>
  <c r="P231"/>
  <c r="S204"/>
  <c r="K204"/>
  <c r="N203"/>
  <c r="T206"/>
  <c r="L206"/>
  <c r="O205"/>
  <c r="R207"/>
  <c r="U196"/>
  <c r="M196"/>
  <c r="P197"/>
  <c r="S198"/>
  <c r="K198"/>
  <c r="Q199"/>
  <c r="T223"/>
  <c r="L223"/>
  <c r="O222"/>
  <c r="R221"/>
  <c r="U220"/>
  <c r="M220"/>
  <c r="P224"/>
  <c r="S212"/>
  <c r="K212"/>
  <c r="N213"/>
  <c r="T215"/>
  <c r="L215"/>
  <c r="O214"/>
  <c r="R216"/>
  <c r="U186"/>
  <c r="M186"/>
  <c r="P185"/>
  <c r="S184"/>
  <c r="K184"/>
  <c r="N183"/>
  <c r="Q182"/>
  <c r="T181"/>
  <c r="L181"/>
  <c r="O180"/>
  <c r="R179"/>
  <c r="U178"/>
  <c r="M178"/>
  <c r="P177"/>
  <c r="S176"/>
  <c r="K176"/>
  <c r="N175"/>
  <c r="Q174"/>
  <c r="T173"/>
  <c r="L173"/>
  <c r="O172"/>
  <c r="R171"/>
  <c r="U190"/>
  <c r="M190"/>
  <c r="P189"/>
  <c r="S188"/>
  <c r="K188"/>
  <c r="N187"/>
  <c r="Q167"/>
  <c r="T168"/>
  <c r="L168"/>
  <c r="O169"/>
  <c r="R170"/>
  <c r="U159"/>
  <c r="M159"/>
  <c r="P158"/>
  <c r="S157"/>
  <c r="K157"/>
  <c r="N156"/>
  <c r="Q155"/>
  <c r="T154"/>
  <c r="L154"/>
  <c r="O153"/>
  <c r="R152"/>
  <c r="U162"/>
  <c r="M162"/>
  <c r="P161"/>
  <c r="S160"/>
  <c r="K160"/>
  <c r="N141"/>
  <c r="Q140"/>
  <c r="L142"/>
  <c r="T142"/>
  <c r="Q143"/>
  <c r="R144"/>
  <c r="U139"/>
  <c r="M139"/>
  <c r="P146"/>
  <c r="S145"/>
  <c r="K145"/>
  <c r="N147"/>
  <c r="Q138"/>
  <c r="T137"/>
  <c r="L137"/>
  <c r="O136"/>
  <c r="R148"/>
  <c r="U126"/>
  <c r="M126"/>
  <c r="P125"/>
  <c r="S124"/>
  <c r="K124"/>
  <c r="N123"/>
  <c r="Q122"/>
  <c r="T121"/>
  <c r="L121"/>
  <c r="O129"/>
  <c r="R128"/>
  <c r="U127"/>
  <c r="M127"/>
  <c r="P131"/>
  <c r="S130"/>
  <c r="K130"/>
  <c r="N113"/>
  <c r="Q112"/>
  <c r="T111"/>
  <c r="L111"/>
  <c r="O110"/>
  <c r="R115"/>
  <c r="U114"/>
  <c r="M114"/>
  <c r="P116"/>
  <c r="N117"/>
  <c r="Q75"/>
  <c r="O76"/>
  <c r="R81"/>
  <c r="K82"/>
  <c r="S82"/>
  <c r="P79"/>
  <c r="S77"/>
  <c r="K77"/>
  <c r="N78"/>
  <c r="Q70"/>
  <c r="L71"/>
  <c r="T71"/>
  <c r="O69"/>
  <c r="R68"/>
  <c r="K72"/>
  <c r="S72"/>
  <c r="P63"/>
  <c r="S64"/>
  <c r="K64"/>
  <c r="Q101"/>
  <c r="T100"/>
  <c r="L100"/>
  <c r="O99"/>
  <c r="R98"/>
  <c r="U97"/>
  <c r="M97"/>
  <c r="P102"/>
  <c r="S103"/>
  <c r="K103"/>
  <c r="N104"/>
  <c r="Q105"/>
  <c r="T106"/>
  <c r="T95" s="1"/>
  <c r="T94" s="1"/>
  <c r="L106"/>
  <c r="L95" s="1"/>
  <c r="L94" s="1"/>
  <c r="O96"/>
  <c r="R51"/>
  <c r="U52"/>
  <c r="M52"/>
  <c r="P53"/>
  <c r="S54"/>
  <c r="K54"/>
  <c r="N55"/>
  <c r="Q56"/>
  <c r="T57"/>
  <c r="L57"/>
  <c r="O58"/>
  <c r="N59"/>
  <c r="U43"/>
  <c r="M43"/>
  <c r="P44"/>
  <c r="S45"/>
  <c r="K45"/>
  <c r="N46"/>
  <c r="Q47"/>
  <c r="T48"/>
  <c r="L48"/>
  <c r="O49"/>
  <c r="R40"/>
  <c r="U41"/>
  <c r="M41"/>
  <c r="P38"/>
  <c r="N37"/>
  <c r="O33"/>
  <c r="U90"/>
  <c r="P91"/>
  <c r="K92"/>
  <c r="Q87"/>
  <c r="T88"/>
  <c r="O31"/>
  <c r="N32"/>
  <c r="T29"/>
  <c r="K29"/>
  <c r="O30"/>
  <c r="R27"/>
  <c r="K28"/>
  <c r="S28"/>
  <c r="P26"/>
  <c r="R24"/>
  <c r="U23"/>
  <c r="M23"/>
  <c r="P22"/>
  <c r="S21"/>
  <c r="K21"/>
  <c r="R19"/>
  <c r="Q17"/>
  <c r="L16"/>
  <c r="T16"/>
  <c r="O15"/>
  <c r="R14"/>
  <c r="U13"/>
  <c r="M13"/>
  <c r="P12"/>
  <c r="M20"/>
  <c r="U20"/>
  <c r="T15"/>
  <c r="O14"/>
  <c r="L13"/>
  <c r="N20"/>
  <c r="U254"/>
  <c r="P239"/>
  <c r="K238"/>
  <c r="Q374"/>
  <c r="T373"/>
  <c r="L373"/>
  <c r="O372"/>
  <c r="R371"/>
  <c r="P407"/>
  <c r="S402"/>
  <c r="K402"/>
  <c r="K401" s="1"/>
  <c r="R403"/>
  <c r="Q399"/>
  <c r="T398"/>
  <c r="L398"/>
  <c r="O396"/>
  <c r="R393"/>
  <c r="U395"/>
  <c r="M395"/>
  <c r="P394"/>
  <c r="S319"/>
  <c r="K319"/>
  <c r="N318"/>
  <c r="Q317"/>
  <c r="T316"/>
  <c r="L316"/>
  <c r="O315"/>
  <c r="R314"/>
  <c r="U323"/>
  <c r="M323"/>
  <c r="P322"/>
  <c r="S321"/>
  <c r="K321"/>
  <c r="N320"/>
  <c r="Q325"/>
  <c r="T324"/>
  <c r="L324"/>
  <c r="O326"/>
  <c r="R300"/>
  <c r="U299"/>
  <c r="M299"/>
  <c r="P298"/>
  <c r="S297"/>
  <c r="K297"/>
  <c r="N296"/>
  <c r="Q295"/>
  <c r="T294"/>
  <c r="L294"/>
  <c r="O293"/>
  <c r="R292"/>
  <c r="U291"/>
  <c r="M291"/>
  <c r="P290"/>
  <c r="S289"/>
  <c r="K289"/>
  <c r="N288"/>
  <c r="Q287"/>
  <c r="T286"/>
  <c r="L286"/>
  <c r="O285"/>
  <c r="R284"/>
  <c r="U283"/>
  <c r="M283"/>
  <c r="P282"/>
  <c r="S281"/>
  <c r="K281"/>
  <c r="N280"/>
  <c r="Q279"/>
  <c r="T278"/>
  <c r="L278"/>
  <c r="O277"/>
  <c r="R276"/>
  <c r="U275"/>
  <c r="M275"/>
  <c r="P274"/>
  <c r="S273"/>
  <c r="K273"/>
  <c r="N272"/>
  <c r="Q271"/>
  <c r="T270"/>
  <c r="L270"/>
  <c r="O269"/>
  <c r="R311"/>
  <c r="U310"/>
  <c r="M310"/>
  <c r="P309"/>
  <c r="S308"/>
  <c r="K308"/>
  <c r="N307"/>
  <c r="Q306"/>
  <c r="T305"/>
  <c r="L305"/>
  <c r="O304"/>
  <c r="R303"/>
  <c r="U302"/>
  <c r="M302"/>
  <c r="P301"/>
  <c r="S263"/>
  <c r="K263"/>
  <c r="N262"/>
  <c r="T266"/>
  <c r="L266"/>
  <c r="O265"/>
  <c r="R264"/>
  <c r="U330"/>
  <c r="M330"/>
  <c r="S331"/>
  <c r="K331"/>
  <c r="N253"/>
  <c r="Q252"/>
  <c r="T251"/>
  <c r="L251"/>
  <c r="O250"/>
  <c r="R249"/>
  <c r="U248"/>
  <c r="M248"/>
  <c r="P247"/>
  <c r="S246"/>
  <c r="K246"/>
  <c r="N245"/>
  <c r="Q259"/>
  <c r="T258"/>
  <c r="L258"/>
  <c r="O257"/>
  <c r="R256"/>
  <c r="U255"/>
  <c r="M255"/>
  <c r="P254"/>
  <c r="S239"/>
  <c r="K239"/>
  <c r="N238"/>
  <c r="Q237"/>
  <c r="K356"/>
  <c r="K355"/>
  <c r="N374"/>
  <c r="Q373"/>
  <c r="T372"/>
  <c r="L372"/>
  <c r="O371"/>
  <c r="U407"/>
  <c r="M407"/>
  <c r="P402"/>
  <c r="M403"/>
  <c r="U403"/>
  <c r="N399"/>
  <c r="Q398"/>
  <c r="T396"/>
  <c r="L396"/>
  <c r="O393"/>
  <c r="R395"/>
  <c r="U394"/>
  <c r="M394"/>
  <c r="P319"/>
  <c r="S318"/>
  <c r="K318"/>
  <c r="N317"/>
  <c r="Q316"/>
  <c r="T315"/>
  <c r="L315"/>
  <c r="O314"/>
  <c r="R323"/>
  <c r="U322"/>
  <c r="M322"/>
  <c r="P321"/>
  <c r="S320"/>
  <c r="K320"/>
  <c r="N325"/>
  <c r="Q324"/>
  <c r="T326"/>
  <c r="L326"/>
  <c r="O300"/>
  <c r="R299"/>
  <c r="U298"/>
  <c r="M298"/>
  <c r="P297"/>
  <c r="S296"/>
  <c r="K296"/>
  <c r="N295"/>
  <c r="Q294"/>
  <c r="T293"/>
  <c r="L293"/>
  <c r="O292"/>
  <c r="R291"/>
  <c r="U290"/>
  <c r="M290"/>
  <c r="P289"/>
  <c r="S288"/>
  <c r="K288"/>
  <c r="N287"/>
  <c r="Q286"/>
  <c r="T285"/>
  <c r="L285"/>
  <c r="O284"/>
  <c r="R283"/>
  <c r="U282"/>
  <c r="M282"/>
  <c r="P281"/>
  <c r="S280"/>
  <c r="K280"/>
  <c r="N279"/>
  <c r="Q278"/>
  <c r="T277"/>
  <c r="L277"/>
  <c r="O276"/>
  <c r="R275"/>
  <c r="U274"/>
  <c r="M274"/>
  <c r="P273"/>
  <c r="S272"/>
  <c r="K272"/>
  <c r="N271"/>
  <c r="Q270"/>
  <c r="T269"/>
  <c r="L269"/>
  <c r="O311"/>
  <c r="R310"/>
  <c r="U309"/>
  <c r="M309"/>
  <c r="P308"/>
  <c r="S307"/>
  <c r="K307"/>
  <c r="N306"/>
  <c r="Q305"/>
  <c r="T304"/>
  <c r="L304"/>
  <c r="O303"/>
  <c r="R302"/>
  <c r="U301"/>
  <c r="M301"/>
  <c r="P263"/>
  <c r="S262"/>
  <c r="K262"/>
  <c r="N261"/>
  <c r="Q266"/>
  <c r="T265"/>
  <c r="L265"/>
  <c r="O264"/>
  <c r="R330"/>
  <c r="P331"/>
  <c r="S253"/>
  <c r="K253"/>
  <c r="N252"/>
  <c r="Q251"/>
  <c r="T250"/>
  <c r="L250"/>
  <c r="O249"/>
  <c r="R248"/>
  <c r="U247"/>
  <c r="M247"/>
  <c r="P246"/>
  <c r="S245"/>
  <c r="K245"/>
  <c r="N259"/>
  <c r="Q258"/>
  <c r="T257"/>
  <c r="L257"/>
  <c r="O256"/>
  <c r="L255"/>
  <c r="R239"/>
  <c r="M238"/>
  <c r="L237"/>
  <c r="R241"/>
  <c r="U240"/>
  <c r="M240"/>
  <c r="P242"/>
  <c r="S230"/>
  <c r="K230"/>
  <c r="N229"/>
  <c r="Q234"/>
  <c r="T233"/>
  <c r="L233"/>
  <c r="O232"/>
  <c r="R231"/>
  <c r="U204"/>
  <c r="M204"/>
  <c r="P203"/>
  <c r="N206"/>
  <c r="Q205"/>
  <c r="T207"/>
  <c r="L207"/>
  <c r="O196"/>
  <c r="N197"/>
  <c r="U198"/>
  <c r="M198"/>
  <c r="S199"/>
  <c r="K199"/>
  <c r="N223"/>
  <c r="Q222"/>
  <c r="T221"/>
  <c r="L221"/>
  <c r="O220"/>
  <c r="R224"/>
  <c r="U212"/>
  <c r="M212"/>
  <c r="P213"/>
  <c r="N215"/>
  <c r="Q214"/>
  <c r="T216"/>
  <c r="L216"/>
  <c r="O186"/>
  <c r="R185"/>
  <c r="U184"/>
  <c r="M184"/>
  <c r="P183"/>
  <c r="S182"/>
  <c r="K182"/>
  <c r="N181"/>
  <c r="Q180"/>
  <c r="T179"/>
  <c r="L179"/>
  <c r="O178"/>
  <c r="R177"/>
  <c r="U176"/>
  <c r="M176"/>
  <c r="P175"/>
  <c r="S174"/>
  <c r="K174"/>
  <c r="N173"/>
  <c r="Q172"/>
  <c r="T171"/>
  <c r="L171"/>
  <c r="O190"/>
  <c r="R189"/>
  <c r="U188"/>
  <c r="M188"/>
  <c r="P187"/>
  <c r="S167"/>
  <c r="K167"/>
  <c r="N168"/>
  <c r="Q169"/>
  <c r="T170"/>
  <c r="L170"/>
  <c r="O159"/>
  <c r="R158"/>
  <c r="U157"/>
  <c r="M157"/>
  <c r="P156"/>
  <c r="S155"/>
  <c r="K155"/>
  <c r="N154"/>
  <c r="Q153"/>
  <c r="T152"/>
  <c r="L152"/>
  <c r="O162"/>
  <c r="R161"/>
  <c r="U160"/>
  <c r="M160"/>
  <c r="P141"/>
  <c r="S140"/>
  <c r="K140"/>
  <c r="R142"/>
  <c r="O143"/>
  <c r="T144"/>
  <c r="L144"/>
  <c r="O139"/>
  <c r="R146"/>
  <c r="U145"/>
  <c r="M145"/>
  <c r="P147"/>
  <c r="S138"/>
  <c r="K138"/>
  <c r="N137"/>
  <c r="Q136"/>
  <c r="T148"/>
  <c r="L148"/>
  <c r="O126"/>
  <c r="R125"/>
  <c r="U124"/>
  <c r="M124"/>
  <c r="P123"/>
  <c r="S122"/>
  <c r="K122"/>
  <c r="N121"/>
  <c r="Q129"/>
  <c r="T128"/>
  <c r="L128"/>
  <c r="O127"/>
  <c r="R131"/>
  <c r="U130"/>
  <c r="M130"/>
  <c r="P113"/>
  <c r="S112"/>
  <c r="K112"/>
  <c r="N111"/>
  <c r="Q110"/>
  <c r="T115"/>
  <c r="L115"/>
  <c r="O114"/>
  <c r="R116"/>
  <c r="P117"/>
  <c r="S75"/>
  <c r="K75"/>
  <c r="Q76"/>
  <c r="T81"/>
  <c r="L81"/>
  <c r="Q82"/>
  <c r="R79"/>
  <c r="U77"/>
  <c r="M77"/>
  <c r="P78"/>
  <c r="S70"/>
  <c r="K70"/>
  <c r="R71"/>
  <c r="Q69"/>
  <c r="T68"/>
  <c r="L68"/>
  <c r="Q72"/>
  <c r="R63"/>
  <c r="U64"/>
  <c r="M64"/>
  <c r="S101"/>
  <c r="K101"/>
  <c r="N100"/>
  <c r="Q99"/>
  <c r="T98"/>
  <c r="L98"/>
  <c r="O97"/>
  <c r="R102"/>
  <c r="U103"/>
  <c r="M103"/>
  <c r="P104"/>
  <c r="S105"/>
  <c r="K105"/>
  <c r="N106"/>
  <c r="N95" s="1"/>
  <c r="N94" s="1"/>
  <c r="Q96"/>
  <c r="T51"/>
  <c r="L51"/>
  <c r="O52"/>
  <c r="R53"/>
  <c r="U54"/>
  <c r="M54"/>
  <c r="P55"/>
  <c r="S56"/>
  <c r="K56"/>
  <c r="N57"/>
  <c r="Q58"/>
  <c r="L59"/>
  <c r="T59"/>
  <c r="O43"/>
  <c r="R44"/>
  <c r="U45"/>
  <c r="M45"/>
  <c r="P46"/>
  <c r="S47"/>
  <c r="K47"/>
  <c r="N48"/>
  <c r="Q49"/>
  <c r="T40"/>
  <c r="L40"/>
  <c r="O41"/>
  <c r="R38"/>
  <c r="P37"/>
  <c r="Q33"/>
  <c r="T89"/>
  <c r="L89"/>
  <c r="O90"/>
  <c r="R91"/>
  <c r="U92"/>
  <c r="M92"/>
  <c r="P86"/>
  <c r="S87"/>
  <c r="K87"/>
  <c r="R88"/>
  <c r="Q31"/>
  <c r="L32"/>
  <c r="T32"/>
  <c r="M29"/>
  <c r="Q30"/>
  <c r="T27"/>
  <c r="L27"/>
  <c r="Q28"/>
  <c r="R26"/>
  <c r="T24"/>
  <c r="K24"/>
  <c r="O23"/>
  <c r="R22"/>
  <c r="U21"/>
  <c r="M21"/>
  <c r="P19"/>
  <c r="S17"/>
  <c r="K17"/>
  <c r="R16"/>
  <c r="Q15"/>
  <c r="T14"/>
  <c r="L14"/>
  <c r="O13"/>
  <c r="K20"/>
  <c r="S16"/>
  <c r="P13"/>
  <c r="N255"/>
  <c r="O238"/>
  <c r="O241"/>
  <c r="R240"/>
  <c r="U242"/>
  <c r="M242"/>
  <c r="P230"/>
  <c r="S229"/>
  <c r="K229"/>
  <c r="N234"/>
  <c r="Q233"/>
  <c r="T232"/>
  <c r="L232"/>
  <c r="O231"/>
  <c r="R204"/>
  <c r="U203"/>
  <c r="M203"/>
  <c r="S206"/>
  <c r="K206"/>
  <c r="N205"/>
  <c r="Q207"/>
  <c r="T196"/>
  <c r="L196"/>
  <c r="Q197"/>
  <c r="R198"/>
  <c r="P199"/>
  <c r="S223"/>
  <c r="K223"/>
  <c r="N222"/>
  <c r="Q221"/>
  <c r="T220"/>
  <c r="L220"/>
  <c r="O224"/>
  <c r="R212"/>
  <c r="U213"/>
  <c r="M213"/>
  <c r="S215"/>
  <c r="K215"/>
  <c r="N214"/>
  <c r="Q216"/>
  <c r="T186"/>
  <c r="L186"/>
  <c r="O185"/>
  <c r="R184"/>
  <c r="U183"/>
  <c r="M183"/>
  <c r="P182"/>
  <c r="S181"/>
  <c r="K181"/>
  <c r="N180"/>
  <c r="Q179"/>
  <c r="T178"/>
  <c r="L178"/>
  <c r="O177"/>
  <c r="R176"/>
  <c r="U175"/>
  <c r="M175"/>
  <c r="P174"/>
  <c r="S173"/>
  <c r="K173"/>
  <c r="N172"/>
  <c r="Q171"/>
  <c r="T190"/>
  <c r="L190"/>
  <c r="O189"/>
  <c r="R188"/>
  <c r="U187"/>
  <c r="M187"/>
  <c r="P167"/>
  <c r="S168"/>
  <c r="K168"/>
  <c r="N169"/>
  <c r="Q170"/>
  <c r="T159"/>
  <c r="L159"/>
  <c r="O158"/>
  <c r="R157"/>
  <c r="U156"/>
  <c r="M156"/>
  <c r="P155"/>
  <c r="S154"/>
  <c r="K154"/>
  <c r="N153"/>
  <c r="Q152"/>
  <c r="T162"/>
  <c r="L162"/>
  <c r="O161"/>
  <c r="R160"/>
  <c r="U141"/>
  <c r="M141"/>
  <c r="P140"/>
  <c r="M142"/>
  <c r="U142"/>
  <c r="R143"/>
  <c r="Q144"/>
  <c r="T139"/>
  <c r="L139"/>
  <c r="O146"/>
  <c r="R145"/>
  <c r="U147"/>
  <c r="M147"/>
  <c r="P138"/>
  <c r="S137"/>
  <c r="K137"/>
  <c r="N136"/>
  <c r="Q148"/>
  <c r="T126"/>
  <c r="L126"/>
  <c r="O125"/>
  <c r="R124"/>
  <c r="U123"/>
  <c r="M123"/>
  <c r="P122"/>
  <c r="S121"/>
  <c r="K121"/>
  <c r="N129"/>
  <c r="Q128"/>
  <c r="T127"/>
  <c r="L127"/>
  <c r="O131"/>
  <c r="R130"/>
  <c r="U113"/>
  <c r="M113"/>
  <c r="P112"/>
  <c r="S111"/>
  <c r="K111"/>
  <c r="N110"/>
  <c r="Q115"/>
  <c r="T114"/>
  <c r="L114"/>
  <c r="O116"/>
  <c r="U117"/>
  <c r="M117"/>
  <c r="P75"/>
  <c r="N76"/>
  <c r="Q81"/>
  <c r="L82"/>
  <c r="T82"/>
  <c r="O79"/>
  <c r="R77"/>
  <c r="U78"/>
  <c r="M78"/>
  <c r="P70"/>
  <c r="M71"/>
  <c r="U71"/>
  <c r="N69"/>
  <c r="Q68"/>
  <c r="L72"/>
  <c r="T72"/>
  <c r="O63"/>
  <c r="R64"/>
  <c r="P101"/>
  <c r="S100"/>
  <c r="K100"/>
  <c r="N99"/>
  <c r="Q98"/>
  <c r="T97"/>
  <c r="L97"/>
  <c r="O102"/>
  <c r="R103"/>
  <c r="U104"/>
  <c r="M104"/>
  <c r="P105"/>
  <c r="S106"/>
  <c r="S95" s="1"/>
  <c r="S94" s="1"/>
  <c r="K106"/>
  <c r="K95" s="1"/>
  <c r="K94" s="1"/>
  <c r="N96"/>
  <c r="Q51"/>
  <c r="T52"/>
  <c r="L52"/>
  <c r="O53"/>
  <c r="R54"/>
  <c r="U55"/>
  <c r="M55"/>
  <c r="P56"/>
  <c r="S57"/>
  <c r="K57"/>
  <c r="N58"/>
  <c r="O59"/>
  <c r="T43"/>
  <c r="L43"/>
  <c r="O44"/>
  <c r="R45"/>
  <c r="U46"/>
  <c r="M46"/>
  <c r="P47"/>
  <c r="S48"/>
  <c r="K48"/>
  <c r="N49"/>
  <c r="Q40"/>
  <c r="T41"/>
  <c r="L41"/>
  <c r="O38"/>
  <c r="U37"/>
  <c r="M37"/>
  <c r="P33"/>
  <c r="S89"/>
  <c r="K89"/>
  <c r="N90"/>
  <c r="Q91"/>
  <c r="T92"/>
  <c r="L92"/>
  <c r="O86"/>
  <c r="R87"/>
  <c r="K88"/>
  <c r="S88"/>
  <c r="P31"/>
  <c r="M32"/>
  <c r="U32"/>
  <c r="N29"/>
  <c r="P30"/>
  <c r="S27"/>
  <c r="K27"/>
  <c r="R28"/>
  <c r="Q26"/>
  <c r="U24"/>
  <c r="N23"/>
  <c r="Q22"/>
  <c r="T21"/>
  <c r="L21"/>
  <c r="Q19"/>
  <c r="R17"/>
  <c r="M16"/>
  <c r="N15"/>
  <c r="R13"/>
  <c r="M12"/>
  <c r="T20"/>
  <c r="N558"/>
  <c r="N557" s="1"/>
  <c r="P448"/>
  <c r="S437"/>
  <c r="S445"/>
  <c r="K437"/>
  <c r="K445"/>
  <c r="N433"/>
  <c r="N435"/>
  <c r="Q430"/>
  <c r="Q431"/>
  <c r="T422"/>
  <c r="T428"/>
  <c r="L422"/>
  <c r="L428"/>
  <c r="O420"/>
  <c r="R419"/>
  <c r="P406"/>
  <c r="P408"/>
  <c r="S400"/>
  <c r="K400"/>
  <c r="N397"/>
  <c r="T389"/>
  <c r="L389"/>
  <c r="O387"/>
  <c r="U338"/>
  <c r="M338"/>
  <c r="P336"/>
  <c r="N332"/>
  <c r="Q313"/>
  <c r="T268"/>
  <c r="L268"/>
  <c r="O244"/>
  <c r="U225"/>
  <c r="M225"/>
  <c r="S217"/>
  <c r="K217"/>
  <c r="N208"/>
  <c r="Q200"/>
  <c r="T193"/>
  <c r="L193"/>
  <c r="U164"/>
  <c r="M164"/>
  <c r="P163"/>
  <c r="N149"/>
  <c r="T133"/>
  <c r="L133"/>
  <c r="O132"/>
  <c r="U118"/>
  <c r="M118"/>
  <c r="Q93"/>
  <c r="O80"/>
  <c r="U65"/>
  <c r="M65"/>
  <c r="P62"/>
  <c r="S50"/>
  <c r="K50"/>
  <c r="N42"/>
  <c r="Q39"/>
  <c r="T34"/>
  <c r="L34"/>
  <c r="O25"/>
  <c r="S34"/>
  <c r="P25"/>
  <c r="U558"/>
  <c r="U557" s="1"/>
  <c r="M558"/>
  <c r="M557" s="1"/>
  <c r="U448"/>
  <c r="M448"/>
  <c r="M447" s="1"/>
  <c r="M446" s="1"/>
  <c r="P437"/>
  <c r="P445"/>
  <c r="S433"/>
  <c r="S435"/>
  <c r="K433"/>
  <c r="K435"/>
  <c r="N430"/>
  <c r="N431"/>
  <c r="Q422"/>
  <c r="Q428"/>
  <c r="T420"/>
  <c r="L420"/>
  <c r="O419"/>
  <c r="U408"/>
  <c r="M406"/>
  <c r="M408"/>
  <c r="P400"/>
  <c r="S397"/>
  <c r="K397"/>
  <c r="Q389"/>
  <c r="T387"/>
  <c r="L387"/>
  <c r="R338"/>
  <c r="U336"/>
  <c r="M336"/>
  <c r="S332"/>
  <c r="K332"/>
  <c r="N313"/>
  <c r="Q268"/>
  <c r="T244"/>
  <c r="L244"/>
  <c r="R225"/>
  <c r="P217"/>
  <c r="S208"/>
  <c r="K208"/>
  <c r="N200"/>
  <c r="Q193"/>
  <c r="T192"/>
  <c r="L192"/>
  <c r="R164"/>
  <c r="U163"/>
  <c r="M163"/>
  <c r="S149"/>
  <c r="K149"/>
  <c r="Q133"/>
  <c r="T132"/>
  <c r="L132"/>
  <c r="R118"/>
  <c r="T93"/>
  <c r="L93"/>
  <c r="R80"/>
  <c r="U67"/>
  <c r="M67"/>
  <c r="P65"/>
  <c r="S62"/>
  <c r="K62"/>
  <c r="N50"/>
  <c r="Q42"/>
  <c r="T39"/>
  <c r="L39"/>
  <c r="R25"/>
  <c r="P579"/>
  <c r="P583"/>
  <c r="Q579"/>
  <c r="Q583"/>
  <c r="T50"/>
  <c r="O42"/>
  <c r="U34"/>
  <c r="S579"/>
  <c r="S583"/>
  <c r="M579"/>
  <c r="M583"/>
  <c r="N12"/>
  <c r="K16"/>
  <c r="K14"/>
  <c r="K256"/>
  <c r="L239"/>
  <c r="K237"/>
  <c r="N236"/>
  <c r="Q241"/>
  <c r="T240"/>
  <c r="L240"/>
  <c r="O242"/>
  <c r="R230"/>
  <c r="U229"/>
  <c r="M229"/>
  <c r="P234"/>
  <c r="S233"/>
  <c r="K233"/>
  <c r="N232"/>
  <c r="Q231"/>
  <c r="T204"/>
  <c r="L204"/>
  <c r="O203"/>
  <c r="U206"/>
  <c r="M206"/>
  <c r="P205"/>
  <c r="S207"/>
  <c r="K207"/>
  <c r="N196"/>
  <c r="O197"/>
  <c r="T198"/>
  <c r="L198"/>
  <c r="R199"/>
  <c r="U223"/>
  <c r="M223"/>
  <c r="P222"/>
  <c r="S221"/>
  <c r="K221"/>
  <c r="N220"/>
  <c r="Q224"/>
  <c r="T212"/>
  <c r="L212"/>
  <c r="O213"/>
  <c r="U215"/>
  <c r="M215"/>
  <c r="P214"/>
  <c r="S216"/>
  <c r="K216"/>
  <c r="N186"/>
  <c r="Q185"/>
  <c r="T184"/>
  <c r="L184"/>
  <c r="R89"/>
  <c r="M90"/>
  <c r="S92"/>
  <c r="N86"/>
  <c r="L88"/>
  <c r="S31"/>
  <c r="K31"/>
  <c r="R32"/>
  <c r="O29"/>
  <c r="S30"/>
  <c r="K30"/>
  <c r="N27"/>
  <c r="O28"/>
  <c r="T26"/>
  <c r="L26"/>
  <c r="M24"/>
  <c r="Q23"/>
  <c r="T22"/>
  <c r="L22"/>
  <c r="O21"/>
  <c r="N19"/>
  <c r="U17"/>
  <c r="M17"/>
  <c r="P16"/>
  <c r="S15"/>
  <c r="K15"/>
  <c r="N14"/>
  <c r="Q13"/>
  <c r="T12"/>
  <c r="L12"/>
  <c r="Q20"/>
  <c r="O16"/>
  <c r="L15"/>
  <c r="T13"/>
  <c r="O12"/>
  <c r="R255"/>
  <c r="M254"/>
  <c r="S238"/>
  <c r="O237"/>
  <c r="M374"/>
  <c r="P373"/>
  <c r="S372"/>
  <c r="K372"/>
  <c r="N371"/>
  <c r="T407"/>
  <c r="L407"/>
  <c r="O402"/>
  <c r="N403"/>
  <c r="U399"/>
  <c r="M399"/>
  <c r="P398"/>
  <c r="S396"/>
  <c r="K396"/>
  <c r="N393"/>
  <c r="Q395"/>
  <c r="T394"/>
  <c r="L394"/>
  <c r="O319"/>
  <c r="R318"/>
  <c r="U317"/>
  <c r="M317"/>
  <c r="P316"/>
  <c r="S315"/>
  <c r="K315"/>
  <c r="N314"/>
  <c r="Q323"/>
  <c r="T322"/>
  <c r="L322"/>
  <c r="O321"/>
  <c r="R320"/>
  <c r="U325"/>
  <c r="M325"/>
  <c r="P324"/>
  <c r="S326"/>
  <c r="K326"/>
  <c r="N300"/>
  <c r="Q299"/>
  <c r="T298"/>
  <c r="L298"/>
  <c r="O297"/>
  <c r="R296"/>
  <c r="U295"/>
  <c r="M295"/>
  <c r="P294"/>
  <c r="S293"/>
  <c r="K293"/>
  <c r="N292"/>
  <c r="Q291"/>
  <c r="T290"/>
  <c r="L290"/>
  <c r="O289"/>
  <c r="R288"/>
  <c r="U287"/>
  <c r="M287"/>
  <c r="P286"/>
  <c r="S285"/>
  <c r="K285"/>
  <c r="N284"/>
  <c r="Q283"/>
  <c r="T282"/>
  <c r="L282"/>
  <c r="O281"/>
  <c r="R280"/>
  <c r="U279"/>
  <c r="M279"/>
  <c r="P278"/>
  <c r="S277"/>
  <c r="K277"/>
  <c r="N276"/>
  <c r="Q275"/>
  <c r="T274"/>
  <c r="L274"/>
  <c r="O273"/>
  <c r="R272"/>
  <c r="U271"/>
  <c r="M271"/>
  <c r="P270"/>
  <c r="S269"/>
  <c r="K269"/>
  <c r="N311"/>
  <c r="Q310"/>
  <c r="T309"/>
  <c r="L309"/>
  <c r="O308"/>
  <c r="R307"/>
  <c r="U306"/>
  <c r="M306"/>
  <c r="P305"/>
  <c r="S304"/>
  <c r="K304"/>
  <c r="N303"/>
  <c r="Q302"/>
  <c r="T301"/>
  <c r="L301"/>
  <c r="O263"/>
  <c r="R262"/>
  <c r="P266"/>
  <c r="S265"/>
  <c r="K265"/>
  <c r="N264"/>
  <c r="Q330"/>
  <c r="O331"/>
  <c r="R253"/>
  <c r="U252"/>
  <c r="M252"/>
  <c r="P251"/>
  <c r="S250"/>
  <c r="K250"/>
  <c r="N249"/>
  <c r="Q248"/>
  <c r="T247"/>
  <c r="L247"/>
  <c r="O246"/>
  <c r="R245"/>
  <c r="U259"/>
  <c r="M259"/>
  <c r="P258"/>
  <c r="S257"/>
  <c r="K257"/>
  <c r="N256"/>
  <c r="Q255"/>
  <c r="T254"/>
  <c r="L254"/>
  <c r="O239"/>
  <c r="R238"/>
  <c r="U237"/>
  <c r="S356"/>
  <c r="O355"/>
  <c r="R374"/>
  <c r="U373"/>
  <c r="M373"/>
  <c r="P372"/>
  <c r="S371"/>
  <c r="K371"/>
  <c r="Q407"/>
  <c r="T402"/>
  <c r="L402"/>
  <c r="L401" s="1"/>
  <c r="Q403"/>
  <c r="R399"/>
  <c r="U398"/>
  <c r="M398"/>
  <c r="P396"/>
  <c r="S393"/>
  <c r="K393"/>
  <c r="N395"/>
  <c r="Q394"/>
  <c r="T319"/>
  <c r="L319"/>
  <c r="O318"/>
  <c r="R317"/>
  <c r="U316"/>
  <c r="M316"/>
  <c r="P315"/>
  <c r="S314"/>
  <c r="K314"/>
  <c r="N323"/>
  <c r="Q322"/>
  <c r="T321"/>
  <c r="L321"/>
  <c r="O320"/>
  <c r="R325"/>
  <c r="U324"/>
  <c r="M324"/>
  <c r="P326"/>
  <c r="S300"/>
  <c r="K300"/>
  <c r="N299"/>
  <c r="Q298"/>
  <c r="T297"/>
  <c r="L297"/>
  <c r="O296"/>
  <c r="R295"/>
  <c r="U294"/>
  <c r="M294"/>
  <c r="P293"/>
  <c r="S292"/>
  <c r="K292"/>
  <c r="N291"/>
  <c r="Q290"/>
  <c r="T289"/>
  <c r="L289"/>
  <c r="O288"/>
  <c r="R287"/>
  <c r="U286"/>
  <c r="M286"/>
  <c r="P285"/>
  <c r="S284"/>
  <c r="K284"/>
  <c r="N283"/>
  <c r="Q282"/>
  <c r="T281"/>
  <c r="L281"/>
  <c r="O280"/>
  <c r="R279"/>
  <c r="U278"/>
  <c r="M278"/>
  <c r="P277"/>
  <c r="S276"/>
  <c r="K276"/>
  <c r="N275"/>
  <c r="Q274"/>
  <c r="T273"/>
  <c r="L273"/>
  <c r="O272"/>
  <c r="R271"/>
  <c r="U270"/>
  <c r="M270"/>
  <c r="P269"/>
  <c r="S311"/>
  <c r="K311"/>
  <c r="N310"/>
  <c r="Q309"/>
  <c r="T308"/>
  <c r="L308"/>
  <c r="O307"/>
  <c r="R306"/>
  <c r="U305"/>
  <c r="M305"/>
  <c r="P304"/>
  <c r="S303"/>
  <c r="K303"/>
  <c r="N302"/>
  <c r="Q301"/>
  <c r="T263"/>
  <c r="L263"/>
  <c r="O262"/>
  <c r="R261"/>
  <c r="U266"/>
  <c r="M266"/>
  <c r="P265"/>
  <c r="S264"/>
  <c r="K264"/>
  <c r="N330"/>
  <c r="T331"/>
  <c r="L331"/>
  <c r="O253"/>
  <c r="R252"/>
  <c r="U251"/>
  <c r="M251"/>
  <c r="P250"/>
  <c r="S249"/>
  <c r="K249"/>
  <c r="N248"/>
  <c r="Q247"/>
  <c r="T246"/>
  <c r="L246"/>
  <c r="O245"/>
  <c r="R259"/>
  <c r="U258"/>
  <c r="M258"/>
  <c r="P257"/>
  <c r="S256"/>
  <c r="T255"/>
  <c r="O254"/>
  <c r="U238"/>
  <c r="P237"/>
  <c r="N241"/>
  <c r="Q240"/>
  <c r="T242"/>
  <c r="L242"/>
  <c r="O230"/>
  <c r="R229"/>
  <c r="U234"/>
  <c r="M234"/>
  <c r="P233"/>
  <c r="S232"/>
  <c r="K232"/>
  <c r="N231"/>
  <c r="Q204"/>
  <c r="T203"/>
  <c r="L203"/>
  <c r="R206"/>
  <c r="U205"/>
  <c r="M205"/>
  <c r="P207"/>
  <c r="S196"/>
  <c r="K196"/>
  <c r="R197"/>
  <c r="Q198"/>
  <c r="O199"/>
  <c r="R223"/>
  <c r="U222"/>
  <c r="M222"/>
  <c r="P221"/>
  <c r="S220"/>
  <c r="K220"/>
  <c r="N224"/>
  <c r="Q212"/>
  <c r="T213"/>
  <c r="L213"/>
  <c r="R215"/>
  <c r="U214"/>
  <c r="M214"/>
  <c r="P216"/>
  <c r="S186"/>
  <c r="K186"/>
  <c r="N185"/>
  <c r="Q184"/>
  <c r="T183"/>
  <c r="L183"/>
  <c r="O182"/>
  <c r="R181"/>
  <c r="U180"/>
  <c r="M180"/>
  <c r="P179"/>
  <c r="S178"/>
  <c r="K178"/>
  <c r="N177"/>
  <c r="Q176"/>
  <c r="T175"/>
  <c r="L175"/>
  <c r="O174"/>
  <c r="R173"/>
  <c r="U172"/>
  <c r="M172"/>
  <c r="P171"/>
  <c r="S190"/>
  <c r="K190"/>
  <c r="N189"/>
  <c r="Q188"/>
  <c r="T187"/>
  <c r="L187"/>
  <c r="O167"/>
  <c r="R168"/>
  <c r="U169"/>
  <c r="M169"/>
  <c r="P170"/>
  <c r="S159"/>
  <c r="K159"/>
  <c r="N158"/>
  <c r="Q157"/>
  <c r="T156"/>
  <c r="L156"/>
  <c r="O155"/>
  <c r="R154"/>
  <c r="U153"/>
  <c r="M153"/>
  <c r="P152"/>
  <c r="S162"/>
  <c r="K162"/>
  <c r="N161"/>
  <c r="Q160"/>
  <c r="T141"/>
  <c r="L141"/>
  <c r="O140"/>
  <c r="N142"/>
  <c r="K143"/>
  <c r="S143"/>
  <c r="P144"/>
  <c r="S139"/>
  <c r="K139"/>
  <c r="N146"/>
  <c r="Q145"/>
  <c r="T147"/>
  <c r="L147"/>
  <c r="O138"/>
  <c r="R137"/>
  <c r="U136"/>
  <c r="M136"/>
  <c r="P148"/>
  <c r="S126"/>
  <c r="K126"/>
  <c r="N125"/>
  <c r="Q124"/>
  <c r="T123"/>
  <c r="L123"/>
  <c r="O122"/>
  <c r="R121"/>
  <c r="U129"/>
  <c r="M129"/>
  <c r="P128"/>
  <c r="S127"/>
  <c r="K127"/>
  <c r="N131"/>
  <c r="Q130"/>
  <c r="T113"/>
  <c r="L113"/>
  <c r="O112"/>
  <c r="R111"/>
  <c r="U110"/>
  <c r="M110"/>
  <c r="P115"/>
  <c r="S114"/>
  <c r="K114"/>
  <c r="N116"/>
  <c r="T117"/>
  <c r="L117"/>
  <c r="O75"/>
  <c r="U76"/>
  <c r="M76"/>
  <c r="P81"/>
  <c r="M82"/>
  <c r="U82"/>
  <c r="N79"/>
  <c r="Q77"/>
  <c r="T78"/>
  <c r="L78"/>
  <c r="O70"/>
  <c r="N71"/>
  <c r="U69"/>
  <c r="M69"/>
  <c r="P68"/>
  <c r="M72"/>
  <c r="U72"/>
  <c r="N63"/>
  <c r="Q64"/>
  <c r="O101"/>
  <c r="R100"/>
  <c r="U99"/>
  <c r="M99"/>
  <c r="P98"/>
  <c r="S97"/>
  <c r="K97"/>
  <c r="N102"/>
  <c r="Q103"/>
  <c r="T104"/>
  <c r="L104"/>
  <c r="O105"/>
  <c r="R106"/>
  <c r="R95" s="1"/>
  <c r="R94" s="1"/>
  <c r="U96"/>
  <c r="M96"/>
  <c r="P51"/>
  <c r="S52"/>
  <c r="K52"/>
  <c r="N53"/>
  <c r="Q54"/>
  <c r="T55"/>
  <c r="L55"/>
  <c r="O56"/>
  <c r="R57"/>
  <c r="U58"/>
  <c r="M58"/>
  <c r="P59"/>
  <c r="S43"/>
  <c r="K43"/>
  <c r="N44"/>
  <c r="Q45"/>
  <c r="T46"/>
  <c r="L46"/>
  <c r="O47"/>
  <c r="R48"/>
  <c r="U49"/>
  <c r="M49"/>
  <c r="P40"/>
  <c r="S41"/>
  <c r="K41"/>
  <c r="N38"/>
  <c r="T37"/>
  <c r="L37"/>
  <c r="M33"/>
  <c r="P89"/>
  <c r="S90"/>
  <c r="K90"/>
  <c r="N91"/>
  <c r="Q92"/>
  <c r="T86"/>
  <c r="L86"/>
  <c r="O87"/>
  <c r="N88"/>
  <c r="U31"/>
  <c r="M31"/>
  <c r="P32"/>
  <c r="R29"/>
  <c r="U30"/>
  <c r="M30"/>
  <c r="P27"/>
  <c r="M28"/>
  <c r="U28"/>
  <c r="N26"/>
  <c r="P24"/>
  <c r="S23"/>
  <c r="K23"/>
  <c r="N22"/>
  <c r="Q21"/>
  <c r="L19"/>
  <c r="T19"/>
  <c r="O17"/>
  <c r="N16"/>
  <c r="U15"/>
  <c r="M15"/>
  <c r="P14"/>
  <c r="S13"/>
  <c r="R12"/>
  <c r="S20"/>
  <c r="S14"/>
  <c r="K12"/>
  <c r="T239"/>
  <c r="M237"/>
  <c r="S241"/>
  <c r="K241"/>
  <c r="N240"/>
  <c r="Q242"/>
  <c r="T230"/>
  <c r="L230"/>
  <c r="O229"/>
  <c r="R234"/>
  <c r="U233"/>
  <c r="M233"/>
  <c r="P232"/>
  <c r="S231"/>
  <c r="K231"/>
  <c r="N204"/>
  <c r="Q203"/>
  <c r="O206"/>
  <c r="R205"/>
  <c r="U207"/>
  <c r="M207"/>
  <c r="P196"/>
  <c r="M197"/>
  <c r="U197"/>
  <c r="N198"/>
  <c r="Q195"/>
  <c r="T199"/>
  <c r="L199"/>
  <c r="O223"/>
  <c r="R222"/>
  <c r="U221"/>
  <c r="M221"/>
  <c r="P220"/>
  <c r="S224"/>
  <c r="K224"/>
  <c r="N212"/>
  <c r="Q213"/>
  <c r="O215"/>
  <c r="R214"/>
  <c r="U216"/>
  <c r="M216"/>
  <c r="P186"/>
  <c r="S185"/>
  <c r="K185"/>
  <c r="N184"/>
  <c r="Q183"/>
  <c r="T182"/>
  <c r="L182"/>
  <c r="O181"/>
  <c r="R180"/>
  <c r="U179"/>
  <c r="M179"/>
  <c r="P178"/>
  <c r="S177"/>
  <c r="K177"/>
  <c r="N176"/>
  <c r="Q175"/>
  <c r="T174"/>
  <c r="L174"/>
  <c r="O173"/>
  <c r="R172"/>
  <c r="U171"/>
  <c r="M171"/>
  <c r="P190"/>
  <c r="S189"/>
  <c r="K189"/>
  <c r="N188"/>
  <c r="Q187"/>
  <c r="T167"/>
  <c r="L167"/>
  <c r="O168"/>
  <c r="R169"/>
  <c r="U170"/>
  <c r="M170"/>
  <c r="P159"/>
  <c r="S158"/>
  <c r="K158"/>
  <c r="N157"/>
  <c r="Q156"/>
  <c r="T155"/>
  <c r="L155"/>
  <c r="O154"/>
  <c r="R153"/>
  <c r="U152"/>
  <c r="M152"/>
  <c r="P162"/>
  <c r="S161"/>
  <c r="K161"/>
  <c r="N160"/>
  <c r="Q141"/>
  <c r="T140"/>
  <c r="L140"/>
  <c r="Q142"/>
  <c r="N143"/>
  <c r="U144"/>
  <c r="M144"/>
  <c r="P139"/>
  <c r="S146"/>
  <c r="K146"/>
  <c r="N145"/>
  <c r="Q147"/>
  <c r="T138"/>
  <c r="L138"/>
  <c r="O137"/>
  <c r="R136"/>
  <c r="U148"/>
  <c r="M148"/>
  <c r="P126"/>
  <c r="S125"/>
  <c r="K125"/>
  <c r="N124"/>
  <c r="Q123"/>
  <c r="T122"/>
  <c r="L122"/>
  <c r="O121"/>
  <c r="R129"/>
  <c r="U128"/>
  <c r="M128"/>
  <c r="P127"/>
  <c r="S131"/>
  <c r="K131"/>
  <c r="N130"/>
  <c r="Q113"/>
  <c r="T112"/>
  <c r="L112"/>
  <c r="O111"/>
  <c r="R110"/>
  <c r="U115"/>
  <c r="M115"/>
  <c r="P114"/>
  <c r="S116"/>
  <c r="K116"/>
  <c r="Q117"/>
  <c r="T75"/>
  <c r="L75"/>
  <c r="R76"/>
  <c r="U81"/>
  <c r="M81"/>
  <c r="P82"/>
  <c r="S79"/>
  <c r="K79"/>
  <c r="N77"/>
  <c r="Q78"/>
  <c r="T70"/>
  <c r="L70"/>
  <c r="Q71"/>
  <c r="R69"/>
  <c r="U68"/>
  <c r="M68"/>
  <c r="P72"/>
  <c r="S63"/>
  <c r="K63"/>
  <c r="N64"/>
  <c r="T101"/>
  <c r="L101"/>
  <c r="O100"/>
  <c r="R99"/>
  <c r="U98"/>
  <c r="M98"/>
  <c r="P97"/>
  <c r="S102"/>
  <c r="K102"/>
  <c r="N103"/>
  <c r="Q104"/>
  <c r="T105"/>
  <c r="L105"/>
  <c r="O106"/>
  <c r="O95" s="1"/>
  <c r="O94" s="1"/>
  <c r="R96"/>
  <c r="U51"/>
  <c r="M51"/>
  <c r="P52"/>
  <c r="S53"/>
  <c r="K53"/>
  <c r="N54"/>
  <c r="Q55"/>
  <c r="T56"/>
  <c r="L56"/>
  <c r="O57"/>
  <c r="R58"/>
  <c r="K59"/>
  <c r="S59"/>
  <c r="P43"/>
  <c r="S44"/>
  <c r="K44"/>
  <c r="N45"/>
  <c r="Q46"/>
  <c r="T47"/>
  <c r="L47"/>
  <c r="O48"/>
  <c r="R49"/>
  <c r="U40"/>
  <c r="M40"/>
  <c r="P41"/>
  <c r="S38"/>
  <c r="K38"/>
  <c r="Q37"/>
  <c r="T33"/>
  <c r="L33"/>
  <c r="O89"/>
  <c r="R90"/>
  <c r="U91"/>
  <c r="M91"/>
  <c r="P92"/>
  <c r="S86"/>
  <c r="K86"/>
  <c r="N87"/>
  <c r="O88"/>
  <c r="T31"/>
  <c r="L31"/>
  <c r="Q32"/>
  <c r="S29"/>
  <c r="T30"/>
  <c r="L30"/>
  <c r="O27"/>
  <c r="N28"/>
  <c r="U26"/>
  <c r="M26"/>
  <c r="Q24"/>
  <c r="R23"/>
  <c r="U22"/>
  <c r="M22"/>
  <c r="P21"/>
  <c r="M19"/>
  <c r="U19"/>
  <c r="N17"/>
  <c r="U16"/>
  <c r="Q14"/>
  <c r="U12"/>
  <c r="P20"/>
  <c r="R558"/>
  <c r="R557" s="1"/>
  <c r="T448"/>
  <c r="T447" s="1"/>
  <c r="T446" s="1"/>
  <c r="L448"/>
  <c r="O437"/>
  <c r="O445"/>
  <c r="R433"/>
  <c r="R435"/>
  <c r="U430"/>
  <c r="U431"/>
  <c r="M430"/>
  <c r="M431"/>
  <c r="P422"/>
  <c r="P428"/>
  <c r="S420"/>
  <c r="K420"/>
  <c r="N419"/>
  <c r="T408"/>
  <c r="L406"/>
  <c r="L408"/>
  <c r="O400"/>
  <c r="R397"/>
  <c r="P389"/>
  <c r="S387"/>
  <c r="K387"/>
  <c r="Q338"/>
  <c r="T336"/>
  <c r="L336"/>
  <c r="R332"/>
  <c r="U313"/>
  <c r="M313"/>
  <c r="P268"/>
  <c r="S244"/>
  <c r="Q225"/>
  <c r="O217"/>
  <c r="R208"/>
  <c r="U195"/>
  <c r="U200"/>
  <c r="M195"/>
  <c r="M200"/>
  <c r="P193"/>
  <c r="Q164"/>
  <c r="T163"/>
  <c r="L163"/>
  <c r="R149"/>
  <c r="P133"/>
  <c r="S132"/>
  <c r="K132"/>
  <c r="Q118"/>
  <c r="U93"/>
  <c r="M93"/>
  <c r="S80"/>
  <c r="K80"/>
  <c r="Q65"/>
  <c r="T62"/>
  <c r="L62"/>
  <c r="O50"/>
  <c r="R42"/>
  <c r="U39"/>
  <c r="M39"/>
  <c r="P34"/>
  <c r="S25"/>
  <c r="K25"/>
  <c r="M34"/>
  <c r="Q558"/>
  <c r="Q557" s="1"/>
  <c r="Q448"/>
  <c r="Q447" s="1"/>
  <c r="Q446" s="1"/>
  <c r="T437"/>
  <c r="T445"/>
  <c r="L437"/>
  <c r="L445"/>
  <c r="O433"/>
  <c r="O435"/>
  <c r="R430"/>
  <c r="R431"/>
  <c r="U422"/>
  <c r="U428"/>
  <c r="M422"/>
  <c r="M428"/>
  <c r="P420"/>
  <c r="S419"/>
  <c r="K419"/>
  <c r="Q406"/>
  <c r="Q408"/>
  <c r="T400"/>
  <c r="L400"/>
  <c r="O397"/>
  <c r="U389"/>
  <c r="M389"/>
  <c r="P387"/>
  <c r="N338"/>
  <c r="Q336"/>
  <c r="O329"/>
  <c r="O332"/>
  <c r="R313"/>
  <c r="U268"/>
  <c r="M268"/>
  <c r="P244"/>
  <c r="N225"/>
  <c r="T217"/>
  <c r="L217"/>
  <c r="O208"/>
  <c r="R200"/>
  <c r="U193"/>
  <c r="M193"/>
  <c r="P192"/>
  <c r="N164"/>
  <c r="Q163"/>
  <c r="O149"/>
  <c r="U133"/>
  <c r="M133"/>
  <c r="P132"/>
  <c r="N118"/>
  <c r="P93"/>
  <c r="N80"/>
  <c r="Q67"/>
  <c r="T65"/>
  <c r="L65"/>
  <c r="O62"/>
  <c r="R50"/>
  <c r="U42"/>
  <c r="M42"/>
  <c r="P39"/>
  <c r="O34"/>
  <c r="O579"/>
  <c r="O583"/>
  <c r="N579"/>
  <c r="N583"/>
  <c r="R579"/>
  <c r="R583"/>
  <c r="L50"/>
  <c r="R39"/>
  <c r="N25"/>
  <c r="L579"/>
  <c r="L583"/>
  <c r="K13"/>
  <c r="O20"/>
  <c r="P15"/>
  <c r="S12"/>
  <c r="Q254"/>
  <c r="R237"/>
  <c r="R236"/>
  <c r="U241"/>
  <c r="M241"/>
  <c r="P240"/>
  <c r="S242"/>
  <c r="K242"/>
  <c r="N230"/>
  <c r="Q229"/>
  <c r="T234"/>
  <c r="L234"/>
  <c r="O233"/>
  <c r="R232"/>
  <c r="U231"/>
  <c r="M231"/>
  <c r="P204"/>
  <c r="S203"/>
  <c r="K203"/>
  <c r="Q206"/>
  <c r="T205"/>
  <c r="L205"/>
  <c r="O207"/>
  <c r="R196"/>
  <c r="K197"/>
  <c r="S197"/>
  <c r="P198"/>
  <c r="N199"/>
  <c r="Q223"/>
  <c r="T222"/>
  <c r="L222"/>
  <c r="O221"/>
  <c r="R220"/>
  <c r="U224"/>
  <c r="M224"/>
  <c r="P212"/>
  <c r="S213"/>
  <c r="K213"/>
  <c r="Q215"/>
  <c r="T214"/>
  <c r="L214"/>
  <c r="O216"/>
  <c r="R186"/>
  <c r="U185"/>
  <c r="M185"/>
  <c r="P184"/>
  <c r="S183"/>
  <c r="K183"/>
  <c r="N182"/>
  <c r="Q181"/>
  <c r="T180"/>
  <c r="L180"/>
  <c r="O179"/>
  <c r="R178"/>
  <c r="U177"/>
  <c r="M177"/>
  <c r="P176"/>
  <c r="S175"/>
  <c r="K175"/>
  <c r="N174"/>
  <c r="Q173"/>
  <c r="T172"/>
  <c r="L172"/>
  <c r="O171"/>
  <c r="R190"/>
  <c r="U189"/>
  <c r="M189"/>
  <c r="P188"/>
  <c r="S187"/>
  <c r="K187"/>
  <c r="N167"/>
  <c r="Q168"/>
  <c r="T169"/>
  <c r="L169"/>
  <c r="O170"/>
  <c r="R159"/>
  <c r="O183"/>
  <c r="U181"/>
  <c r="P180"/>
  <c r="K179"/>
  <c r="Q177"/>
  <c r="L176"/>
  <c r="R174"/>
  <c r="M173"/>
  <c r="S171"/>
  <c r="N190"/>
  <c r="T188"/>
  <c r="O187"/>
  <c r="U168"/>
  <c r="P169"/>
  <c r="K170"/>
  <c r="U158"/>
  <c r="M158"/>
  <c r="P157"/>
  <c r="S156"/>
  <c r="K156"/>
  <c r="N155"/>
  <c r="Q154"/>
  <c r="T153"/>
  <c r="L153"/>
  <c r="O152"/>
  <c r="R162"/>
  <c r="U161"/>
  <c r="M161"/>
  <c r="P160"/>
  <c r="S141"/>
  <c r="K141"/>
  <c r="N140"/>
  <c r="O142"/>
  <c r="L143"/>
  <c r="T143"/>
  <c r="O144"/>
  <c r="R139"/>
  <c r="U146"/>
  <c r="M146"/>
  <c r="P145"/>
  <c r="S147"/>
  <c r="K147"/>
  <c r="N138"/>
  <c r="Q137"/>
  <c r="T136"/>
  <c r="L136"/>
  <c r="O148"/>
  <c r="R126"/>
  <c r="U125"/>
  <c r="M125"/>
  <c r="P124"/>
  <c r="S123"/>
  <c r="K123"/>
  <c r="N122"/>
  <c r="Q121"/>
  <c r="T129"/>
  <c r="L129"/>
  <c r="O128"/>
  <c r="R127"/>
  <c r="U131"/>
  <c r="M131"/>
  <c r="P130"/>
  <c r="S113"/>
  <c r="K113"/>
  <c r="N112"/>
  <c r="Q111"/>
  <c r="T110"/>
  <c r="L110"/>
  <c r="O115"/>
  <c r="R114"/>
  <c r="U116"/>
  <c r="M116"/>
  <c r="S117"/>
  <c r="K117"/>
  <c r="N75"/>
  <c r="T76"/>
  <c r="L76"/>
  <c r="O81"/>
  <c r="N82"/>
  <c r="U79"/>
  <c r="M79"/>
  <c r="P77"/>
  <c r="S78"/>
  <c r="K78"/>
  <c r="N70"/>
  <c r="O71"/>
  <c r="T69"/>
  <c r="L69"/>
  <c r="O68"/>
  <c r="N72"/>
  <c r="U63"/>
  <c r="M63"/>
  <c r="P64"/>
  <c r="N101"/>
  <c r="Q100"/>
  <c r="T99"/>
  <c r="L99"/>
  <c r="O98"/>
  <c r="R97"/>
  <c r="U102"/>
  <c r="M102"/>
  <c r="P103"/>
  <c r="S104"/>
  <c r="K104"/>
  <c r="N105"/>
  <c r="Q106"/>
  <c r="Q95" s="1"/>
  <c r="Q94" s="1"/>
  <c r="T96"/>
  <c r="L96"/>
  <c r="O51"/>
  <c r="R52"/>
  <c r="U53"/>
  <c r="M53"/>
  <c r="P54"/>
  <c r="S55"/>
  <c r="K55"/>
  <c r="N56"/>
  <c r="Q57"/>
  <c r="T58"/>
  <c r="L58"/>
  <c r="Q59"/>
  <c r="R43"/>
  <c r="U44"/>
  <c r="M44"/>
  <c r="P45"/>
  <c r="S46"/>
  <c r="K46"/>
  <c r="N47"/>
  <c r="Q48"/>
  <c r="T49"/>
  <c r="L49"/>
  <c r="O40"/>
  <c r="R41"/>
  <c r="U38"/>
  <c r="M38"/>
  <c r="S37"/>
  <c r="K37"/>
  <c r="N33"/>
  <c r="Q89"/>
  <c r="T90"/>
  <c r="L90"/>
  <c r="O91"/>
  <c r="R92"/>
  <c r="U86"/>
  <c r="M86"/>
  <c r="P87"/>
  <c r="M88"/>
  <c r="U88"/>
  <c r="N31"/>
  <c r="O32"/>
  <c r="U29"/>
  <c r="L29"/>
  <c r="N30"/>
  <c r="Q27"/>
  <c r="L28"/>
  <c r="T28"/>
  <c r="O26"/>
  <c r="S24"/>
  <c r="T23"/>
  <c r="L23"/>
  <c r="O22"/>
  <c r="R21"/>
  <c r="K19"/>
  <c r="S19"/>
  <c r="P17"/>
  <c r="Q16"/>
  <c r="U14"/>
  <c r="N13"/>
  <c r="L20"/>
  <c r="T558"/>
  <c r="T557" s="1"/>
  <c r="L558"/>
  <c r="L557" s="1"/>
  <c r="N448"/>
  <c r="N447" s="1"/>
  <c r="N446" s="1"/>
  <c r="Q437"/>
  <c r="Q445"/>
  <c r="T433"/>
  <c r="T435"/>
  <c r="L433"/>
  <c r="L435"/>
  <c r="O430"/>
  <c r="O431"/>
  <c r="R422"/>
  <c r="R428"/>
  <c r="U420"/>
  <c r="M420"/>
  <c r="P419"/>
  <c r="N408"/>
  <c r="Q400"/>
  <c r="T397"/>
  <c r="L397"/>
  <c r="O392"/>
  <c r="R389"/>
  <c r="U387"/>
  <c r="M387"/>
  <c r="P382"/>
  <c r="S338"/>
  <c r="K338"/>
  <c r="N336"/>
  <c r="T329"/>
  <c r="T332"/>
  <c r="L332"/>
  <c r="O313"/>
  <c r="R268"/>
  <c r="U244"/>
  <c r="M244"/>
  <c r="S225"/>
  <c r="K225"/>
  <c r="N219"/>
  <c r="Q217"/>
  <c r="T202"/>
  <c r="T208"/>
  <c r="L202"/>
  <c r="L208"/>
  <c r="O195"/>
  <c r="O200"/>
  <c r="R193"/>
  <c r="U192"/>
  <c r="M192"/>
  <c r="P166"/>
  <c r="S164"/>
  <c r="K164"/>
  <c r="N163"/>
  <c r="Q151"/>
  <c r="T149"/>
  <c r="L149"/>
  <c r="O135"/>
  <c r="R133"/>
  <c r="U132"/>
  <c r="M132"/>
  <c r="P120"/>
  <c r="S118"/>
  <c r="K118"/>
  <c r="O93"/>
  <c r="U80"/>
  <c r="M80"/>
  <c r="P67"/>
  <c r="S65"/>
  <c r="K65"/>
  <c r="N62"/>
  <c r="Q50"/>
  <c r="T42"/>
  <c r="L42"/>
  <c r="O39"/>
  <c r="R34"/>
  <c r="U25"/>
  <c r="M25"/>
  <c r="Q34"/>
  <c r="L25"/>
  <c r="S558"/>
  <c r="S557" s="1"/>
  <c r="K558"/>
  <c r="K557" s="1"/>
  <c r="N544"/>
  <c r="N543" s="1"/>
  <c r="N542" s="1"/>
  <c r="S448"/>
  <c r="S447" s="1"/>
  <c r="S446" s="1"/>
  <c r="K448"/>
  <c r="K447" s="1"/>
  <c r="K446" s="1"/>
  <c r="N437"/>
  <c r="N445"/>
  <c r="Q433"/>
  <c r="Q435"/>
  <c r="T430"/>
  <c r="T431"/>
  <c r="L430"/>
  <c r="L431"/>
  <c r="O422"/>
  <c r="O428"/>
  <c r="R420"/>
  <c r="U419"/>
  <c r="M419"/>
  <c r="S406"/>
  <c r="S408"/>
  <c r="K406"/>
  <c r="K408"/>
  <c r="N400"/>
  <c r="Q397"/>
  <c r="T392"/>
  <c r="L392"/>
  <c r="O389"/>
  <c r="R387"/>
  <c r="U382"/>
  <c r="M382"/>
  <c r="P338"/>
  <c r="S336"/>
  <c r="K336"/>
  <c r="Q329"/>
  <c r="Q332"/>
  <c r="T313"/>
  <c r="L313"/>
  <c r="O268"/>
  <c r="R244"/>
  <c r="P225"/>
  <c r="S219"/>
  <c r="K219"/>
  <c r="N217"/>
  <c r="Q202"/>
  <c r="Q208"/>
  <c r="T195"/>
  <c r="T200"/>
  <c r="L195"/>
  <c r="L200"/>
  <c r="O193"/>
  <c r="R192"/>
  <c r="U166"/>
  <c r="M166"/>
  <c r="P164"/>
  <c r="S163"/>
  <c r="K163"/>
  <c r="N151"/>
  <c r="Q149"/>
  <c r="T135"/>
  <c r="L135"/>
  <c r="O133"/>
  <c r="R132"/>
  <c r="U120"/>
  <c r="M120"/>
  <c r="P118"/>
  <c r="R93"/>
  <c r="U85"/>
  <c r="M85"/>
  <c r="P80"/>
  <c r="S67"/>
  <c r="K67"/>
  <c r="N65"/>
  <c r="Q62"/>
  <c r="P50"/>
  <c r="K42"/>
  <c r="K34"/>
  <c r="T579"/>
  <c r="T583"/>
  <c r="M18"/>
  <c r="Q18"/>
  <c r="U33"/>
  <c r="N24"/>
  <c r="R182"/>
  <c r="M181"/>
  <c r="S179"/>
  <c r="N178"/>
  <c r="T176"/>
  <c r="O175"/>
  <c r="U173"/>
  <c r="P172"/>
  <c r="K171"/>
  <c r="Q189"/>
  <c r="L188"/>
  <c r="R167"/>
  <c r="M168"/>
  <c r="S170"/>
  <c r="N159"/>
  <c r="Q158"/>
  <c r="T157"/>
  <c r="L157"/>
  <c r="O156"/>
  <c r="R155"/>
  <c r="U154"/>
  <c r="M154"/>
  <c r="P153"/>
  <c r="S152"/>
  <c r="K152"/>
  <c r="N162"/>
  <c r="Q161"/>
  <c r="T160"/>
  <c r="L160"/>
  <c r="O141"/>
  <c r="R140"/>
  <c r="K142"/>
  <c r="S142"/>
  <c r="P143"/>
  <c r="S144"/>
  <c r="K144"/>
  <c r="N139"/>
  <c r="Q146"/>
  <c r="T145"/>
  <c r="L145"/>
  <c r="O147"/>
  <c r="R138"/>
  <c r="U137"/>
  <c r="M137"/>
  <c r="P136"/>
  <c r="S148"/>
  <c r="K148"/>
  <c r="N126"/>
  <c r="Q125"/>
  <c r="T124"/>
  <c r="L124"/>
  <c r="O123"/>
  <c r="R122"/>
  <c r="U121"/>
  <c r="M121"/>
  <c r="P129"/>
  <c r="S128"/>
  <c r="K128"/>
  <c r="N127"/>
  <c r="Q131"/>
  <c r="T130"/>
  <c r="L130"/>
  <c r="O113"/>
  <c r="R112"/>
  <c r="U111"/>
  <c r="M111"/>
  <c r="P110"/>
  <c r="S115"/>
  <c r="K115"/>
  <c r="N114"/>
  <c r="Q116"/>
  <c r="O117"/>
  <c r="R75"/>
  <c r="P76"/>
  <c r="S81"/>
  <c r="K81"/>
  <c r="R82"/>
  <c r="Q79"/>
  <c r="T77"/>
  <c r="L77"/>
  <c r="O78"/>
  <c r="R70"/>
  <c r="K71"/>
  <c r="S71"/>
  <c r="P69"/>
  <c r="S68"/>
  <c r="K68"/>
  <c r="R72"/>
  <c r="Q63"/>
  <c r="T64"/>
  <c r="L64"/>
  <c r="R101"/>
  <c r="U100"/>
  <c r="M100"/>
  <c r="P99"/>
  <c r="S98"/>
  <c r="K98"/>
  <c r="N97"/>
  <c r="Q102"/>
  <c r="T103"/>
  <c r="L103"/>
  <c r="O104"/>
  <c r="R105"/>
  <c r="U106"/>
  <c r="U95" s="1"/>
  <c r="U94" s="1"/>
  <c r="M106"/>
  <c r="M95" s="1"/>
  <c r="M94" s="1"/>
  <c r="P96"/>
  <c r="S51"/>
  <c r="K51"/>
  <c r="N52"/>
  <c r="Q53"/>
  <c r="T54"/>
  <c r="L54"/>
  <c r="O55"/>
  <c r="R56"/>
  <c r="U57"/>
  <c r="M57"/>
  <c r="P58"/>
  <c r="M59"/>
  <c r="U59"/>
  <c r="N43"/>
  <c r="Q44"/>
  <c r="T45"/>
  <c r="L45"/>
  <c r="O46"/>
  <c r="R47"/>
  <c r="U48"/>
  <c r="M48"/>
  <c r="P49"/>
  <c r="S40"/>
  <c r="K40"/>
  <c r="N41"/>
  <c r="Q38"/>
  <c r="O37"/>
  <c r="R33"/>
  <c r="U89"/>
  <c r="M89"/>
  <c r="P90"/>
  <c r="S91"/>
  <c r="K91"/>
  <c r="N92"/>
  <c r="Q86"/>
  <c r="T87"/>
  <c r="L87"/>
  <c r="Q88"/>
  <c r="R31"/>
  <c r="K32"/>
  <c r="S32"/>
  <c r="P29"/>
  <c r="R30"/>
  <c r="U27"/>
  <c r="M27"/>
  <c r="P28"/>
  <c r="S26"/>
  <c r="K26"/>
  <c r="O24"/>
  <c r="P23"/>
  <c r="S22"/>
  <c r="K22"/>
  <c r="N21"/>
  <c r="O19"/>
  <c r="T17"/>
  <c r="L17"/>
  <c r="R15"/>
  <c r="M14"/>
  <c r="Q12"/>
  <c r="R20"/>
  <c r="P558"/>
  <c r="P557" s="1"/>
  <c r="R448"/>
  <c r="R447" s="1"/>
  <c r="R446" s="1"/>
  <c r="U437"/>
  <c r="U445"/>
  <c r="M437"/>
  <c r="M445"/>
  <c r="P433"/>
  <c r="P435"/>
  <c r="S430"/>
  <c r="S431"/>
  <c r="K430"/>
  <c r="K431"/>
  <c r="N422"/>
  <c r="N428"/>
  <c r="Q420"/>
  <c r="T419"/>
  <c r="L419"/>
  <c r="R406"/>
  <c r="R408"/>
  <c r="U400"/>
  <c r="M400"/>
  <c r="P397"/>
  <c r="S392"/>
  <c r="K392"/>
  <c r="N389"/>
  <c r="Q387"/>
  <c r="T382"/>
  <c r="L382"/>
  <c r="O338"/>
  <c r="R336"/>
  <c r="P329"/>
  <c r="P332"/>
  <c r="S313"/>
  <c r="K313"/>
  <c r="N268"/>
  <c r="Q244"/>
  <c r="O225"/>
  <c r="R219"/>
  <c r="U217"/>
  <c r="M217"/>
  <c r="P202"/>
  <c r="P208"/>
  <c r="S195"/>
  <c r="S200"/>
  <c r="K195"/>
  <c r="K200"/>
  <c r="N193"/>
  <c r="Q192"/>
  <c r="Q191" s="1"/>
  <c r="T166"/>
  <c r="L166"/>
  <c r="O164"/>
  <c r="R163"/>
  <c r="U151"/>
  <c r="M151"/>
  <c r="P149"/>
  <c r="S135"/>
  <c r="K135"/>
  <c r="N133"/>
  <c r="Q132"/>
  <c r="T120"/>
  <c r="L120"/>
  <c r="O118"/>
  <c r="S93"/>
  <c r="K93"/>
  <c r="Q80"/>
  <c r="T67"/>
  <c r="L67"/>
  <c r="O65"/>
  <c r="R62"/>
  <c r="U50"/>
  <c r="M50"/>
  <c r="P42"/>
  <c r="S39"/>
  <c r="K39"/>
  <c r="N34"/>
  <c r="Q25"/>
  <c r="T25"/>
  <c r="O558"/>
  <c r="O557" s="1"/>
  <c r="R544"/>
  <c r="R543" s="1"/>
  <c r="O448"/>
  <c r="O447" s="1"/>
  <c r="O446" s="1"/>
  <c r="R437"/>
  <c r="R445"/>
  <c r="U433"/>
  <c r="U435"/>
  <c r="M433"/>
  <c r="M435"/>
  <c r="P430"/>
  <c r="P431"/>
  <c r="S422"/>
  <c r="S428"/>
  <c r="K422"/>
  <c r="K428"/>
  <c r="N420"/>
  <c r="Q419"/>
  <c r="O408"/>
  <c r="R400"/>
  <c r="U397"/>
  <c r="M397"/>
  <c r="P392"/>
  <c r="S389"/>
  <c r="K389"/>
  <c r="N387"/>
  <c r="Q382"/>
  <c r="T338"/>
  <c r="T337" s="1"/>
  <c r="L338"/>
  <c r="O336"/>
  <c r="U332"/>
  <c r="M329"/>
  <c r="M332"/>
  <c r="P313"/>
  <c r="S268"/>
  <c r="K268"/>
  <c r="N244"/>
  <c r="T225"/>
  <c r="L225"/>
  <c r="O219"/>
  <c r="R217"/>
  <c r="U202"/>
  <c r="U208"/>
  <c r="M202"/>
  <c r="M208"/>
  <c r="P195"/>
  <c r="P200"/>
  <c r="S193"/>
  <c r="K193"/>
  <c r="N192"/>
  <c r="Q166"/>
  <c r="T164"/>
  <c r="L164"/>
  <c r="O163"/>
  <c r="R151"/>
  <c r="U149"/>
  <c r="M149"/>
  <c r="P135"/>
  <c r="S133"/>
  <c r="K133"/>
  <c r="N132"/>
  <c r="Q120"/>
  <c r="T118"/>
  <c r="L118"/>
  <c r="N93"/>
  <c r="Q85"/>
  <c r="T80"/>
  <c r="L80"/>
  <c r="O67"/>
  <c r="R65"/>
  <c r="U62"/>
  <c r="M62"/>
  <c r="S42"/>
  <c r="N39"/>
  <c r="U579"/>
  <c r="U583"/>
  <c r="N18"/>
  <c r="O18"/>
  <c r="U18"/>
  <c r="L18"/>
  <c r="S18"/>
  <c r="R18"/>
  <c r="T18"/>
  <c r="P18"/>
  <c r="K583"/>
  <c r="K18"/>
  <c r="T411"/>
  <c r="N402"/>
  <c r="K376"/>
  <c r="K375" s="1"/>
  <c r="P376"/>
  <c r="P375" s="1"/>
  <c r="R500"/>
  <c r="R499" s="1"/>
  <c r="R498" s="1"/>
  <c r="S500"/>
  <c r="S499" s="1"/>
  <c r="S498" s="1"/>
  <c r="T526"/>
  <c r="T525" s="1"/>
  <c r="R517"/>
  <c r="R516" s="1"/>
  <c r="R526"/>
  <c r="R525" s="1"/>
  <c r="N517"/>
  <c r="N516" s="1"/>
  <c r="N526"/>
  <c r="N525" s="1"/>
  <c r="M517"/>
  <c r="M516" s="1"/>
  <c r="M526"/>
  <c r="M525" s="1"/>
  <c r="U261"/>
  <c r="R402"/>
  <c r="R401" s="1"/>
  <c r="S261"/>
  <c r="U402"/>
  <c r="U401" s="1"/>
  <c r="L335"/>
  <c r="L334" s="1"/>
  <c r="L376"/>
  <c r="L375" s="1"/>
  <c r="M335"/>
  <c r="M376"/>
  <c r="M375" s="1"/>
  <c r="N500"/>
  <c r="N499" s="1"/>
  <c r="N498" s="1"/>
  <c r="O500"/>
  <c r="O499" s="1"/>
  <c r="O498" s="1"/>
  <c r="T500"/>
  <c r="T499" s="1"/>
  <c r="T498" s="1"/>
  <c r="M500"/>
  <c r="M499" s="1"/>
  <c r="M498" s="1"/>
  <c r="K517"/>
  <c r="K516" s="1"/>
  <c r="K526"/>
  <c r="K525" s="1"/>
  <c r="R211"/>
  <c r="O411"/>
  <c r="S544"/>
  <c r="S543" s="1"/>
  <c r="T36"/>
  <c r="M74"/>
  <c r="O85"/>
  <c r="O120"/>
  <c r="P109"/>
  <c r="P151"/>
  <c r="N195"/>
  <c r="S202"/>
  <c r="M211"/>
  <c r="M219"/>
  <c r="P335"/>
  <c r="P334" s="1"/>
  <c r="N392"/>
  <c r="P544"/>
  <c r="P543" s="1"/>
  <c r="P542" s="1"/>
  <c r="L85"/>
  <c r="R120"/>
  <c r="K151"/>
  <c r="R166"/>
  <c r="N202"/>
  <c r="S211"/>
  <c r="S210" s="1"/>
  <c r="R228"/>
  <c r="U411"/>
  <c r="M61"/>
  <c r="K74"/>
  <c r="L236"/>
  <c r="M36"/>
  <c r="P61"/>
  <c r="O236"/>
  <c r="Q261"/>
  <c r="K36"/>
  <c r="N61"/>
  <c r="T74"/>
  <c r="U228"/>
  <c r="U236"/>
  <c r="S329"/>
  <c r="T261"/>
  <c r="O261"/>
  <c r="T517"/>
  <c r="T516" s="1"/>
  <c r="R85"/>
  <c r="K411"/>
  <c r="O544"/>
  <c r="O543" s="1"/>
  <c r="K61"/>
  <c r="Q74"/>
  <c r="S85"/>
  <c r="K120"/>
  <c r="R135"/>
  <c r="T109"/>
  <c r="T151"/>
  <c r="S166"/>
  <c r="O202"/>
  <c r="K382"/>
  <c r="L544"/>
  <c r="L543" s="1"/>
  <c r="N67"/>
  <c r="M135"/>
  <c r="O151"/>
  <c r="K192"/>
  <c r="R202"/>
  <c r="L219"/>
  <c r="N228"/>
  <c r="Q411"/>
  <c r="U544"/>
  <c r="U543" s="1"/>
  <c r="Q61"/>
  <c r="P236"/>
  <c r="L61"/>
  <c r="R74"/>
  <c r="S236"/>
  <c r="L329"/>
  <c r="O36"/>
  <c r="P74"/>
  <c r="T406"/>
  <c r="O406"/>
  <c r="L411"/>
  <c r="K579"/>
  <c r="Q544"/>
  <c r="Q543" s="1"/>
  <c r="Q542" s="1"/>
  <c r="Q402"/>
  <c r="S376"/>
  <c r="S375" s="1"/>
  <c r="Q335"/>
  <c r="Q376"/>
  <c r="Q375" s="1"/>
  <c r="K500"/>
  <c r="K499" s="1"/>
  <c r="K498" s="1"/>
  <c r="P500"/>
  <c r="P499" s="1"/>
  <c r="P498" s="1"/>
  <c r="Q500"/>
  <c r="Q499" s="1"/>
  <c r="Q498" s="1"/>
  <c r="O517"/>
  <c r="O516" s="1"/>
  <c r="O526"/>
  <c r="O525" s="1"/>
  <c r="U517"/>
  <c r="U516" s="1"/>
  <c r="U526"/>
  <c r="U525" s="1"/>
  <c r="M261"/>
  <c r="P261"/>
  <c r="K261"/>
  <c r="M402"/>
  <c r="M401" s="1"/>
  <c r="O376"/>
  <c r="O375" s="1"/>
  <c r="T335"/>
  <c r="T376"/>
  <c r="T375" s="1"/>
  <c r="U376"/>
  <c r="U375" s="1"/>
  <c r="P517"/>
  <c r="P516" s="1"/>
  <c r="P526"/>
  <c r="P525" s="1"/>
  <c r="L500"/>
  <c r="L499" s="1"/>
  <c r="L498" s="1"/>
  <c r="L526"/>
  <c r="L525" s="1"/>
  <c r="U500"/>
  <c r="U499" s="1"/>
  <c r="U498" s="1"/>
  <c r="S517"/>
  <c r="S516" s="1"/>
  <c r="S526"/>
  <c r="S525" s="1"/>
  <c r="Q517"/>
  <c r="Q516" s="1"/>
  <c r="Q526"/>
  <c r="Q525" s="1"/>
  <c r="N85"/>
  <c r="U335"/>
  <c r="U334" s="1"/>
  <c r="K544"/>
  <c r="K543" s="1"/>
  <c r="L36"/>
  <c r="O61"/>
  <c r="U74"/>
  <c r="N135"/>
  <c r="O166"/>
  <c r="K202"/>
  <c r="U211"/>
  <c r="U219"/>
  <c r="O382"/>
  <c r="R411"/>
  <c r="R67"/>
  <c r="T85"/>
  <c r="Q135"/>
  <c r="S151"/>
  <c r="O192"/>
  <c r="K211"/>
  <c r="P211"/>
  <c r="P219"/>
  <c r="R382"/>
  <c r="M411"/>
  <c r="R36"/>
  <c r="U61"/>
  <c r="S74"/>
  <c r="T236"/>
  <c r="U36"/>
  <c r="N74"/>
  <c r="U329"/>
  <c r="U328" s="1"/>
  <c r="U327" s="1"/>
  <c r="U406"/>
  <c r="U405" s="1"/>
  <c r="U404" s="1"/>
  <c r="S36"/>
  <c r="L74"/>
  <c r="M236"/>
  <c r="K329"/>
  <c r="L261"/>
  <c r="N329"/>
  <c r="R335"/>
  <c r="P411"/>
  <c r="N211"/>
  <c r="S411"/>
  <c r="P36"/>
  <c r="S61"/>
  <c r="K85"/>
  <c r="S120"/>
  <c r="L109"/>
  <c r="L151"/>
  <c r="K166"/>
  <c r="R195"/>
  <c r="Q211"/>
  <c r="Q219"/>
  <c r="S382"/>
  <c r="N411"/>
  <c r="T544"/>
  <c r="T543" s="1"/>
  <c r="P85"/>
  <c r="N120"/>
  <c r="U135"/>
  <c r="N166"/>
  <c r="S192"/>
  <c r="S191" s="1"/>
  <c r="O211"/>
  <c r="T219"/>
  <c r="K244"/>
  <c r="N335"/>
  <c r="N382"/>
  <c r="M544"/>
  <c r="M543" s="1"/>
  <c r="N36"/>
  <c r="O74"/>
  <c r="Q36"/>
  <c r="T61"/>
  <c r="K236"/>
  <c r="N406"/>
  <c r="M228"/>
  <c r="R61"/>
  <c r="Q236"/>
  <c r="R329"/>
  <c r="L517"/>
  <c r="L516" s="1"/>
  <c r="R392"/>
  <c r="P228"/>
  <c r="O335"/>
  <c r="U392"/>
  <c r="K228"/>
  <c r="Q392"/>
  <c r="T211"/>
  <c r="L211"/>
  <c r="O109"/>
  <c r="L228"/>
  <c r="R109"/>
  <c r="T228"/>
  <c r="Q109"/>
  <c r="M109"/>
  <c r="M392"/>
  <c r="Q228"/>
  <c r="U109"/>
  <c r="S228"/>
  <c r="S109"/>
  <c r="K109"/>
  <c r="N109"/>
  <c r="O228"/>
  <c r="S335"/>
  <c r="S334" s="1"/>
  <c r="K335"/>
  <c r="K334" s="1"/>
  <c r="L11"/>
  <c r="L561"/>
  <c r="L560" s="1"/>
  <c r="L559" s="1"/>
  <c r="P11"/>
  <c r="P561"/>
  <c r="P560" s="1"/>
  <c r="P559" s="1"/>
  <c r="T11"/>
  <c r="T561"/>
  <c r="T560" s="1"/>
  <c r="T559" s="1"/>
  <c r="K11"/>
  <c r="K561"/>
  <c r="K560" s="1"/>
  <c r="K559" s="1"/>
  <c r="M11"/>
  <c r="M561"/>
  <c r="M560" s="1"/>
  <c r="M559" s="1"/>
  <c r="O11"/>
  <c r="O561"/>
  <c r="O560" s="1"/>
  <c r="O559" s="1"/>
  <c r="Q11"/>
  <c r="Q561"/>
  <c r="Q560" s="1"/>
  <c r="Q559" s="1"/>
  <c r="S11"/>
  <c r="S561"/>
  <c r="S560" s="1"/>
  <c r="S559" s="1"/>
  <c r="U11"/>
  <c r="U561"/>
  <c r="U560" s="1"/>
  <c r="U559" s="1"/>
  <c r="N11"/>
  <c r="N561"/>
  <c r="N560" s="1"/>
  <c r="N559" s="1"/>
  <c r="R11"/>
  <c r="R561"/>
  <c r="R560" s="1"/>
  <c r="R559" s="1"/>
  <c r="O410" l="1"/>
  <c r="O227"/>
  <c r="P227"/>
  <c r="T381"/>
  <c r="S328"/>
  <c r="S327" s="1"/>
  <c r="K328"/>
  <c r="K327" s="1"/>
  <c r="K210"/>
  <c r="S201"/>
  <c r="N401"/>
  <c r="Q337"/>
  <c r="Q260"/>
  <c r="L447"/>
  <c r="L446" s="1"/>
  <c r="S401"/>
  <c r="P401"/>
  <c r="N337"/>
  <c r="T401"/>
  <c r="Q401"/>
  <c r="M334"/>
  <c r="T218"/>
  <c r="R194"/>
  <c r="P235"/>
  <c r="N201"/>
  <c r="U447"/>
  <c r="U446" s="1"/>
  <c r="P447"/>
  <c r="P446" s="1"/>
  <c r="L235"/>
  <c r="U260"/>
  <c r="R410"/>
  <c r="R84"/>
  <c r="R83" s="1"/>
  <c r="P381"/>
  <c r="T515"/>
  <c r="R227"/>
  <c r="L260"/>
  <c r="M260"/>
  <c r="L337"/>
  <c r="L410"/>
  <c r="K191"/>
  <c r="O334"/>
  <c r="N334"/>
  <c r="K542"/>
  <c r="O542"/>
  <c r="T227"/>
  <c r="O381"/>
  <c r="S235"/>
  <c r="U381"/>
  <c r="U191"/>
  <c r="O401"/>
  <c r="L218"/>
  <c r="O60"/>
  <c r="M191"/>
  <c r="L191"/>
  <c r="L381"/>
  <c r="S227"/>
  <c r="Q235"/>
  <c r="K243"/>
  <c r="Q210"/>
  <c r="N210"/>
  <c r="M235"/>
  <c r="K260"/>
  <c r="T260"/>
  <c r="O235"/>
  <c r="N243"/>
  <c r="S267"/>
  <c r="N267"/>
  <c r="S312"/>
  <c r="O337"/>
  <c r="S391"/>
  <c r="K108"/>
  <c r="Q227"/>
  <c r="M108"/>
  <c r="L227"/>
  <c r="L210"/>
  <c r="L209" s="1"/>
  <c r="Q391"/>
  <c r="U391"/>
  <c r="U390" s="1"/>
  <c r="M227"/>
  <c r="K235"/>
  <c r="Q35"/>
  <c r="O210"/>
  <c r="N165"/>
  <c r="N119"/>
  <c r="K165"/>
  <c r="R334"/>
  <c r="S35"/>
  <c r="S73"/>
  <c r="R35"/>
  <c r="R381"/>
  <c r="P210"/>
  <c r="O191"/>
  <c r="Q134"/>
  <c r="R66"/>
  <c r="U210"/>
  <c r="O165"/>
  <c r="U73"/>
  <c r="L35"/>
  <c r="T405"/>
  <c r="T404" s="1"/>
  <c r="O35"/>
  <c r="L60"/>
  <c r="Q60"/>
  <c r="M134"/>
  <c r="O201"/>
  <c r="R134"/>
  <c r="K60"/>
  <c r="K410"/>
  <c r="U235"/>
  <c r="T73"/>
  <c r="K73"/>
  <c r="U410"/>
  <c r="R165"/>
  <c r="R119"/>
  <c r="N194"/>
  <c r="P108"/>
  <c r="O84"/>
  <c r="O83" s="1"/>
  <c r="O66"/>
  <c r="Q165"/>
  <c r="R542"/>
  <c r="L66"/>
  <c r="U150"/>
  <c r="T165"/>
  <c r="R243"/>
  <c r="L312"/>
  <c r="P337"/>
  <c r="T391"/>
  <c r="M243"/>
  <c r="R267"/>
  <c r="K337"/>
  <c r="O391"/>
  <c r="P243"/>
  <c r="U267"/>
  <c r="S243"/>
  <c r="M312"/>
  <c r="N235"/>
  <c r="K10"/>
  <c r="P10"/>
  <c r="L10"/>
  <c r="N108"/>
  <c r="S108"/>
  <c r="U108"/>
  <c r="Q108"/>
  <c r="R108"/>
  <c r="O108"/>
  <c r="T210"/>
  <c r="K227"/>
  <c r="R391"/>
  <c r="R328"/>
  <c r="R327" s="1"/>
  <c r="N405"/>
  <c r="N404" s="1"/>
  <c r="T60"/>
  <c r="O73"/>
  <c r="U134"/>
  <c r="Q218"/>
  <c r="S60"/>
  <c r="S410"/>
  <c r="P410"/>
  <c r="N328"/>
  <c r="N327" s="1"/>
  <c r="L73"/>
  <c r="N73"/>
  <c r="T235"/>
  <c r="M410"/>
  <c r="P218"/>
  <c r="S150"/>
  <c r="T84"/>
  <c r="T83" s="1"/>
  <c r="U218"/>
  <c r="K201"/>
  <c r="N134"/>
  <c r="T334"/>
  <c r="P260"/>
  <c r="Q334"/>
  <c r="P73"/>
  <c r="L328"/>
  <c r="L327" s="1"/>
  <c r="N227"/>
  <c r="R201"/>
  <c r="N66"/>
  <c r="O260"/>
  <c r="U227"/>
  <c r="N60"/>
  <c r="P60"/>
  <c r="N391"/>
  <c r="M218"/>
  <c r="M73"/>
  <c r="S542"/>
  <c r="S260"/>
  <c r="K267"/>
  <c r="P312"/>
  <c r="T66"/>
  <c r="M150"/>
  <c r="R218"/>
  <c r="Q243"/>
  <c r="K312"/>
  <c r="K391"/>
  <c r="K390" s="1"/>
  <c r="M84"/>
  <c r="M83" s="1"/>
  <c r="O267"/>
  <c r="T312"/>
  <c r="N218"/>
  <c r="U243"/>
  <c r="O312"/>
  <c r="S337"/>
  <c r="M267"/>
  <c r="R312"/>
  <c r="P267"/>
  <c r="U312"/>
  <c r="R10"/>
  <c r="N10"/>
  <c r="U10"/>
  <c r="S10"/>
  <c r="Q10"/>
  <c r="O10"/>
  <c r="M10"/>
  <c r="T10"/>
  <c r="M391"/>
  <c r="M390" s="1"/>
  <c r="R60"/>
  <c r="P84"/>
  <c r="P83" s="1"/>
  <c r="N410"/>
  <c r="R73"/>
  <c r="S165"/>
  <c r="K150"/>
  <c r="L84"/>
  <c r="L83" s="1"/>
  <c r="P150"/>
  <c r="O119"/>
  <c r="P119"/>
  <c r="Q194"/>
  <c r="U337"/>
  <c r="N375"/>
  <c r="Q66"/>
  <c r="R390"/>
  <c r="L150"/>
  <c r="S119"/>
  <c r="U60"/>
  <c r="N84"/>
  <c r="N83" s="1"/>
  <c r="O405"/>
  <c r="O404" s="1"/>
  <c r="Q73"/>
  <c r="Q84"/>
  <c r="Q83" s="1"/>
  <c r="T119"/>
  <c r="S134"/>
  <c r="L165"/>
  <c r="L134"/>
  <c r="R375"/>
  <c r="N381"/>
  <c r="S381"/>
  <c r="K84"/>
  <c r="K83" s="1"/>
  <c r="P35"/>
  <c r="U35"/>
  <c r="S84"/>
  <c r="S83" s="1"/>
  <c r="M35"/>
  <c r="T35"/>
  <c r="N35"/>
  <c r="L108"/>
  <c r="K381"/>
  <c r="P165"/>
  <c r="Q410"/>
  <c r="K35"/>
  <c r="M210"/>
  <c r="T410"/>
  <c r="L119"/>
  <c r="K134"/>
  <c r="T134"/>
  <c r="R260"/>
  <c r="Q312"/>
  <c r="M337"/>
  <c r="T150"/>
  <c r="R191"/>
  <c r="P391"/>
  <c r="M119"/>
  <c r="K578"/>
  <c r="T108"/>
  <c r="R210"/>
  <c r="Q119"/>
  <c r="P134"/>
  <c r="N191"/>
  <c r="O218"/>
  <c r="K218"/>
  <c r="O328"/>
  <c r="O327" s="1"/>
  <c r="K405"/>
  <c r="K404" s="1"/>
  <c r="M421"/>
  <c r="O436"/>
  <c r="U515"/>
  <c r="K515"/>
  <c r="Q328"/>
  <c r="Q327" s="1"/>
  <c r="Q432"/>
  <c r="R421"/>
  <c r="Q436"/>
  <c r="N578"/>
  <c r="O515"/>
  <c r="O150"/>
  <c r="R150"/>
  <c r="Q381"/>
  <c r="S421"/>
  <c r="R436"/>
  <c r="S194"/>
  <c r="P201"/>
  <c r="R405"/>
  <c r="R404" s="1"/>
  <c r="T194"/>
  <c r="Q201"/>
  <c r="L429"/>
  <c r="T429"/>
  <c r="U194"/>
  <c r="P421"/>
  <c r="U429"/>
  <c r="R432"/>
  <c r="O243"/>
  <c r="L267"/>
  <c r="P578"/>
  <c r="P405"/>
  <c r="P404" s="1"/>
  <c r="Q429"/>
  <c r="K436"/>
  <c r="S436"/>
  <c r="S515"/>
  <c r="M201"/>
  <c r="U201"/>
  <c r="M328"/>
  <c r="M327" s="1"/>
  <c r="K421"/>
  <c r="S429"/>
  <c r="M436"/>
  <c r="U436"/>
  <c r="M165"/>
  <c r="U165"/>
  <c r="T578"/>
  <c r="L201"/>
  <c r="T201"/>
  <c r="L436"/>
  <c r="M194"/>
  <c r="M578"/>
  <c r="N429"/>
  <c r="S432"/>
  <c r="P436"/>
  <c r="K119"/>
  <c r="M60"/>
  <c r="N515"/>
  <c r="U578"/>
  <c r="M432"/>
  <c r="U432"/>
  <c r="N421"/>
  <c r="K429"/>
  <c r="U119"/>
  <c r="S218"/>
  <c r="S209" s="1"/>
  <c r="M381"/>
  <c r="L391"/>
  <c r="L390" s="1"/>
  <c r="S405"/>
  <c r="S404" s="1"/>
  <c r="T328"/>
  <c r="T327" s="1"/>
  <c r="L432"/>
  <c r="T432"/>
  <c r="R578"/>
  <c r="R429"/>
  <c r="O432"/>
  <c r="L405"/>
  <c r="L404" s="1"/>
  <c r="Q578"/>
  <c r="M405"/>
  <c r="M404" s="1"/>
  <c r="Q421"/>
  <c r="L421"/>
  <c r="T421"/>
  <c r="T542"/>
  <c r="L542"/>
  <c r="K66"/>
  <c r="U84"/>
  <c r="U83" s="1"/>
  <c r="N150"/>
  <c r="Q150"/>
  <c r="M66"/>
  <c r="L243"/>
  <c r="Q267"/>
  <c r="R337"/>
  <c r="N260"/>
  <c r="L515"/>
  <c r="M542"/>
  <c r="U542"/>
  <c r="M515"/>
  <c r="R515"/>
  <c r="P194"/>
  <c r="P429"/>
  <c r="K194"/>
  <c r="P328"/>
  <c r="P327" s="1"/>
  <c r="P432"/>
  <c r="S66"/>
  <c r="L194"/>
  <c r="O421"/>
  <c r="N436"/>
  <c r="P66"/>
  <c r="O134"/>
  <c r="O194"/>
  <c r="O429"/>
  <c r="R235"/>
  <c r="L578"/>
  <c r="O578"/>
  <c r="P191"/>
  <c r="Q405"/>
  <c r="Q404" s="1"/>
  <c r="U421"/>
  <c r="T436"/>
  <c r="M429"/>
  <c r="T267"/>
  <c r="S578"/>
  <c r="U66"/>
  <c r="T191"/>
  <c r="T243"/>
  <c r="N312"/>
  <c r="K432"/>
  <c r="N432"/>
  <c r="Q515"/>
  <c r="P515"/>
  <c r="T333" l="1"/>
  <c r="N390"/>
  <c r="K209"/>
  <c r="S390"/>
  <c r="T390"/>
  <c r="P390"/>
  <c r="Q390"/>
  <c r="T209"/>
  <c r="P333"/>
  <c r="L333"/>
  <c r="U333"/>
  <c r="O390"/>
  <c r="O333"/>
  <c r="K9"/>
  <c r="N107"/>
  <c r="R209"/>
  <c r="U209"/>
  <c r="Q409"/>
  <c r="S226"/>
  <c r="Q333"/>
  <c r="O9"/>
  <c r="S107"/>
  <c r="S333"/>
  <c r="M209"/>
  <c r="U226"/>
  <c r="L9"/>
  <c r="P209"/>
  <c r="R9"/>
  <c r="M226"/>
  <c r="K409"/>
  <c r="P9"/>
  <c r="R333"/>
  <c r="Q107"/>
  <c r="M333"/>
  <c r="O226"/>
  <c r="K333"/>
  <c r="N9"/>
  <c r="N333"/>
  <c r="P226"/>
  <c r="N209"/>
  <c r="T9"/>
  <c r="K226"/>
  <c r="Q209"/>
  <c r="R226"/>
  <c r="S9"/>
  <c r="O209"/>
  <c r="K107"/>
  <c r="L226"/>
  <c r="Q9"/>
  <c r="U9"/>
  <c r="M9"/>
  <c r="U107"/>
  <c r="T107"/>
  <c r="P107"/>
  <c r="T226"/>
  <c r="N409"/>
  <c r="M409"/>
  <c r="U409"/>
  <c r="L107"/>
  <c r="R409"/>
  <c r="M107"/>
  <c r="Q226"/>
  <c r="R107"/>
  <c r="S409"/>
  <c r="T409"/>
  <c r="L409"/>
  <c r="N226"/>
  <c r="O107"/>
  <c r="O409"/>
  <c r="P409"/>
  <c r="T584" l="1"/>
  <c r="K584"/>
  <c r="S584"/>
  <c r="R584"/>
  <c r="M584"/>
  <c r="Q584"/>
  <c r="P584"/>
  <c r="U584"/>
  <c r="N584"/>
  <c r="L584"/>
  <c r="O584"/>
  <c r="J21" i="10"/>
  <c r="J22"/>
  <c r="J28"/>
  <c r="J23"/>
  <c r="J17"/>
  <c r="J18"/>
  <c r="J20"/>
  <c r="J26"/>
  <c r="J25"/>
  <c r="J19"/>
  <c r="J24"/>
  <c r="J52"/>
  <c r="J16"/>
  <c r="J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Personal</author>
  </authors>
  <commentList>
    <comment ref="D17" authorId="0">
      <text>
        <r>
          <rPr>
            <b/>
            <sz val="9"/>
            <color indexed="81"/>
            <rFont val="Tahoma"/>
            <family val="2"/>
          </rPr>
          <t>Personal:</t>
        </r>
        <r>
          <rPr>
            <sz val="9"/>
            <color indexed="81"/>
            <rFont val="Tahoma"/>
            <family val="2"/>
          </rPr>
          <t xml:space="preserve">
Son 5 carreras y 5 áreas académicas, aprox. 3 personas de algunas áreas</t>
        </r>
      </text>
    </comment>
  </commentList>
</comments>
</file>

<file path=xl/comments3.xml><?xml version="1.0" encoding="utf-8"?>
<comments xmlns="http://schemas.openxmlformats.org/spreadsheetml/2006/main">
  <authors>
    <author>Personal</author>
  </authors>
  <commentList>
    <comment ref="D32" authorId="0">
      <text>
        <r>
          <rPr>
            <b/>
            <sz val="9"/>
            <color indexed="81"/>
            <rFont val="Tahoma"/>
            <family val="2"/>
          </rPr>
          <t>Personal:</t>
        </r>
        <r>
          <rPr>
            <sz val="9"/>
            <color indexed="81"/>
            <rFont val="Tahoma"/>
            <family val="2"/>
          </rPr>
          <t xml:space="preserve">
Enfermería</t>
        </r>
      </text>
    </comment>
    <comment ref="D92" authorId="0">
      <text>
        <r>
          <rPr>
            <b/>
            <sz val="9"/>
            <color indexed="81"/>
            <rFont val="Tahoma"/>
            <family val="2"/>
          </rPr>
          <t>Personal:</t>
        </r>
        <r>
          <rPr>
            <sz val="9"/>
            <color indexed="81"/>
            <rFont val="Tahoma"/>
            <family val="2"/>
          </rPr>
          <t xml:space="preserve">
Ingles</t>
        </r>
      </text>
    </comment>
    <comment ref="D152" authorId="0">
      <text>
        <r>
          <rPr>
            <b/>
            <sz val="9"/>
            <color indexed="81"/>
            <rFont val="Tahoma"/>
            <family val="2"/>
          </rPr>
          <t>Personal:</t>
        </r>
        <r>
          <rPr>
            <sz val="9"/>
            <color indexed="81"/>
            <rFont val="Tahoma"/>
            <family val="2"/>
          </rPr>
          <t xml:space="preserve">
Producción agrícola
</t>
        </r>
      </text>
    </comment>
    <comment ref="D212" authorId="0">
      <text>
        <r>
          <rPr>
            <b/>
            <sz val="9"/>
            <color indexed="81"/>
            <rFont val="Tahoma"/>
            <family val="2"/>
          </rPr>
          <t>Personal:</t>
        </r>
        <r>
          <rPr>
            <sz val="9"/>
            <color indexed="81"/>
            <rFont val="Tahoma"/>
            <family val="2"/>
          </rPr>
          <t xml:space="preserve">
Historia</t>
        </r>
      </text>
    </comment>
    <comment ref="D272" authorId="0">
      <text>
        <r>
          <rPr>
            <b/>
            <sz val="9"/>
            <color indexed="81"/>
            <rFont val="Tahoma"/>
            <family val="2"/>
          </rPr>
          <t>Personal:</t>
        </r>
        <r>
          <rPr>
            <sz val="9"/>
            <color indexed="81"/>
            <rFont val="Tahoma"/>
            <family val="2"/>
          </rPr>
          <t xml:space="preserve">
Desarrollo local
</t>
        </r>
      </text>
    </comment>
  </commentList>
</comments>
</file>

<file path=xl/comments4.xml><?xml version="1.0" encoding="utf-8"?>
<comments xmlns="http://schemas.openxmlformats.org/spreadsheetml/2006/main">
  <authors>
    <author>Personal</author>
  </authors>
  <commentList>
    <comment ref="D13" authorId="0">
      <text>
        <r>
          <rPr>
            <b/>
            <sz val="9"/>
            <color indexed="81"/>
            <rFont val="Tahoma"/>
            <charset val="1"/>
          </rPr>
          <t>Personal:</t>
        </r>
        <r>
          <rPr>
            <sz val="9"/>
            <color indexed="81"/>
            <rFont val="Tahoma"/>
            <charset val="1"/>
          </rPr>
          <t xml:space="preserve">
Corresponde a Gasto corriente</t>
        </r>
      </text>
    </comment>
  </commentList>
</comments>
</file>

<file path=xl/comments5.xml><?xml version="1.0" encoding="utf-8"?>
<comments xmlns="http://schemas.openxmlformats.org/spreadsheetml/2006/main">
  <authors>
    <author>Personal</author>
  </authors>
  <commentList>
    <comment ref="D127" authorId="0">
      <text>
        <r>
          <rPr>
            <b/>
            <sz val="9"/>
            <color indexed="81"/>
            <rFont val="Tahoma"/>
            <charset val="1"/>
          </rPr>
          <t>Personal:</t>
        </r>
        <r>
          <rPr>
            <sz val="9"/>
            <color indexed="81"/>
            <rFont val="Tahoma"/>
            <charset val="1"/>
          </rPr>
          <t xml:space="preserve">
No se pudo incluir en actividades ya que no hay con cual asociarse</t>
        </r>
      </text>
    </comment>
  </commentList>
</comments>
</file>

<file path=xl/comments6.xml><?xml version="1.0" encoding="utf-8"?>
<comments xmlns="http://schemas.openxmlformats.org/spreadsheetml/2006/main">
  <authors>
    <author>Personal</author>
  </authors>
  <commentList>
    <comment ref="D12" authorId="0">
      <text>
        <r>
          <rPr>
            <b/>
            <sz val="9"/>
            <color indexed="81"/>
            <rFont val="Tahoma"/>
            <family val="2"/>
          </rPr>
          <t>Personal:</t>
        </r>
        <r>
          <rPr>
            <sz val="9"/>
            <color indexed="81"/>
            <rFont val="Tahoma"/>
            <family val="2"/>
          </rPr>
          <t xml:space="preserve">
Pendiente de Revisión por administración</t>
        </r>
      </text>
    </comment>
  </commentList>
</comments>
</file>

<file path=xl/comments7.xml><?xml version="1.0" encoding="utf-8"?>
<comments xmlns="http://schemas.openxmlformats.org/spreadsheetml/2006/main">
  <authors>
    <author>Personal</author>
  </authors>
  <commentList>
    <comment ref="C17" authorId="0">
      <text>
        <r>
          <rPr>
            <b/>
            <sz val="9"/>
            <color indexed="81"/>
            <rFont val="Tahoma"/>
            <family val="2"/>
          </rPr>
          <t>Personal:</t>
        </r>
        <r>
          <rPr>
            <sz val="9"/>
            <color indexed="81"/>
            <rFont val="Tahoma"/>
            <family val="2"/>
          </rPr>
          <t xml:space="preserve">
Comtempla los procesos 1,2,3,4y 5</t>
        </r>
      </text>
    </comment>
    <comment ref="D44" authorId="0">
      <text>
        <r>
          <rPr>
            <b/>
            <sz val="9"/>
            <color indexed="81"/>
            <rFont val="Tahoma"/>
            <charset val="1"/>
          </rPr>
          <t>Personal:</t>
        </r>
        <r>
          <rPr>
            <sz val="9"/>
            <color indexed="81"/>
            <rFont val="Tahoma"/>
            <charset val="1"/>
          </rPr>
          <t xml:space="preserve">
No se encontro donde colocar esta activididad </t>
        </r>
      </text>
    </comment>
    <comment ref="D60" authorId="0">
      <text>
        <r>
          <rPr>
            <b/>
            <sz val="9"/>
            <color indexed="81"/>
            <rFont val="Tahoma"/>
            <charset val="1"/>
          </rPr>
          <t>Personal:</t>
        </r>
        <r>
          <rPr>
            <sz val="9"/>
            <color indexed="81"/>
            <rFont val="Tahoma"/>
            <charset val="1"/>
          </rPr>
          <t xml:space="preserve">
No se encontro donde colocarlo</t>
        </r>
      </text>
    </comment>
  </commentList>
</comments>
</file>

<file path=xl/comments8.xml><?xml version="1.0" encoding="utf-8"?>
<comments xmlns="http://schemas.openxmlformats.org/spreadsheetml/2006/main">
  <authors>
    <author>Personal</author>
  </authors>
  <commentList>
    <comment ref="P12" authorId="0">
      <text>
        <r>
          <rPr>
            <b/>
            <sz val="9"/>
            <color indexed="81"/>
            <rFont val="Tahoma"/>
            <family val="2"/>
          </rPr>
          <t>Personal:</t>
        </r>
        <r>
          <rPr>
            <sz val="9"/>
            <color indexed="81"/>
            <rFont val="Tahoma"/>
            <family val="2"/>
          </rPr>
          <t xml:space="preserve">
Falta el detalle</t>
        </r>
      </text>
    </comment>
  </commentList>
</comments>
</file>

<file path=xl/sharedStrings.xml><?xml version="1.0" encoding="utf-8"?>
<sst xmlns="http://schemas.openxmlformats.org/spreadsheetml/2006/main" count="11081" uniqueCount="2120">
  <si>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</si>
  <si>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</si>
  <si>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</si>
  <si>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</si>
  <si>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</si>
  <si>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</si>
  <si>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</si>
  <si>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</si>
  <si>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</si>
  <si>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</si>
  <si>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</si>
  <si>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</si>
  <si>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</si>
  <si>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</si>
  <si>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</si>
  <si>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</si>
  <si>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</si>
  <si>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</si>
  <si>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</si>
  <si>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</si>
  <si>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</si>
  <si>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</si>
  <si>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</si>
  <si>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</si>
  <si>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</si>
  <si>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</si>
  <si>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</si>
  <si>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</si>
  <si>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</si>
  <si>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</si>
  <si>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</si>
  <si>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</si>
  <si>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</si>
  <si>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</si>
  <si>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</si>
  <si>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</si>
  <si>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</si>
  <si>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</si>
  <si>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</si>
  <si>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</si>
  <si>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</si>
  <si>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</si>
  <si>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</si>
  <si>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</si>
  <si>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</si>
  <si>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</si>
  <si>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</si>
  <si>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</si>
  <si>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</si>
  <si>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</si>
  <si>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</si>
  <si>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</si>
  <si>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</si>
  <si>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</si>
  <si>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</si>
  <si>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</si>
  <si>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</si>
  <si>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</si>
  <si>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</si>
  <si>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</si>
  <si>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</si>
  <si>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</si>
  <si>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</si>
  <si>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</si>
  <si>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</si>
  <si>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</si>
  <si>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</si>
  <si>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</si>
  <si>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</si>
  <si>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</si>
  <si>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</si>
  <si>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</si>
  <si>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</si>
  <si>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</si>
  <si>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</si>
  <si>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</si>
  <si>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</si>
  <si>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</si>
  <si>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</si>
  <si>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</si>
  <si>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</si>
  <si>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</si>
  <si>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</si>
  <si>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</si>
  <si>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</si>
  <si>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</si>
  <si>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</si>
  <si>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</si>
  <si>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</si>
  <si>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</si>
  <si>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</si>
  <si>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</si>
  <si>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</si>
  <si>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</si>
  <si>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</si>
  <si>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</si>
  <si>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</si>
  <si>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</si>
  <si>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</si>
  <si>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</si>
  <si>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</si>
  <si>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</si>
  <si>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</si>
  <si>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</si>
  <si>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</si>
  <si>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</si>
  <si>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</si>
  <si>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</si>
  <si>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</si>
  <si>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</si>
  <si>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</si>
  <si>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</si>
  <si>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</si>
  <si>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</si>
  <si>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</si>
  <si>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</si>
  <si>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</si>
  <si>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</si>
  <si>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</si>
  <si>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</si>
  <si>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</si>
  <si>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</si>
  <si>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</si>
  <si>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</si>
  <si>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</si>
  <si>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</si>
  <si>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</si>
  <si>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</si>
  <si>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</si>
  <si>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</si>
  <si>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</si>
  <si>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Crear al menos (2) revistas científicas especializadas en la UNAH.</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</si>
  <si>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</si>
  <si>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</si>
  <si>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</si>
  <si>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</si>
  <si>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</si>
  <si>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</si>
  <si>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</si>
  <si>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</si>
  <si>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</si>
  <si>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</si>
  <si>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</si>
  <si>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</si>
  <si>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</si>
  <si>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</si>
  <si>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</si>
  <si>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</si>
  <si>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</si>
  <si>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</si>
  <si>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</si>
  <si>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</si>
  <si>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</si>
  <si>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</si>
  <si>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</si>
  <si>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</si>
  <si>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</si>
  <si>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</si>
  <si>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</si>
  <si>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</si>
  <si>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</si>
  <si>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</si>
  <si>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</si>
  <si>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</si>
  <si>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</si>
  <si>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</si>
  <si>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Presupuesto</t>
  </si>
  <si>
    <t>Proyectos</t>
  </si>
  <si>
    <t>Proyecto</t>
  </si>
  <si>
    <t>Estudiantes</t>
  </si>
  <si>
    <t>Talleres</t>
  </si>
  <si>
    <t>Investigación</t>
  </si>
  <si>
    <t>Lápices</t>
  </si>
  <si>
    <t>ENERGIA ELECTRICA</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</si>
  <si>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</si>
  <si>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</si>
  <si>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</si>
  <si>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</si>
  <si>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</si>
  <si>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</si>
  <si>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</si>
  <si>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</si>
  <si>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</si>
  <si>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</si>
  <si>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</si>
  <si>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</si>
  <si>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</si>
  <si>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</si>
  <si>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</si>
  <si>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</si>
  <si>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</si>
  <si>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</si>
  <si>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</si>
  <si>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</si>
  <si>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</si>
  <si>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</si>
  <si>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</si>
  <si>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</si>
  <si>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</si>
  <si>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</si>
  <si>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</si>
  <si>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</si>
  <si>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</si>
  <si>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</si>
  <si>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</si>
  <si>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</si>
  <si>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</si>
  <si>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</si>
  <si>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</si>
  <si>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</si>
  <si>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</si>
  <si>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</si>
  <si>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</si>
  <si>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</si>
  <si>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</si>
  <si>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</si>
  <si>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</si>
  <si>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</si>
  <si>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</si>
  <si>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</si>
  <si>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</si>
  <si>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</si>
  <si>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</si>
  <si>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</si>
  <si>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</si>
  <si>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</si>
  <si>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</si>
  <si>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</si>
  <si>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</si>
  <si>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</si>
  <si>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</si>
  <si>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</si>
  <si>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</si>
  <si>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</si>
  <si>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</si>
  <si>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</si>
  <si>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</si>
  <si>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</si>
  <si>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</si>
  <si>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</si>
  <si>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</si>
  <si>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</si>
  <si>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</si>
  <si>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</si>
  <si>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</si>
  <si>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</si>
  <si>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</si>
  <si>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</si>
  <si>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</si>
  <si>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</si>
  <si>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</si>
  <si>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</si>
  <si>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</si>
  <si>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</si>
  <si>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</si>
  <si>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</si>
  <si>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</si>
  <si>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</si>
  <si>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</si>
  <si>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</si>
  <si>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</si>
  <si>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</si>
  <si>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</si>
  <si>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</si>
  <si>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</si>
  <si>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</si>
  <si>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</si>
  <si>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</si>
  <si>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</si>
  <si>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</si>
  <si>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</si>
  <si>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</si>
  <si>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</si>
  <si>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</si>
  <si>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</si>
  <si>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</si>
  <si>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</si>
  <si>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</si>
  <si>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</si>
  <si>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</si>
  <si>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</si>
  <si>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</si>
  <si>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</si>
  <si>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</si>
  <si>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</si>
  <si>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</si>
  <si>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</si>
  <si>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</si>
  <si>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</si>
  <si>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</si>
  <si>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</si>
  <si>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</si>
  <si>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</si>
  <si>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</si>
  <si>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</si>
  <si>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</si>
  <si>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</si>
  <si>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</si>
  <si>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</si>
  <si>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</si>
  <si>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</si>
  <si>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</si>
  <si>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</si>
  <si>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</si>
  <si>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</si>
  <si>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</si>
  <si>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</si>
  <si>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</si>
  <si>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</si>
  <si>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</si>
  <si>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</si>
  <si>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</si>
  <si>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</si>
  <si>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</si>
  <si>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</si>
  <si>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</si>
  <si>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</si>
  <si>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</si>
  <si>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</si>
  <si>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</si>
  <si>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</si>
  <si>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</si>
  <si>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</si>
  <si>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</si>
  <si>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</si>
  <si>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</si>
  <si>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</si>
  <si>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</si>
  <si>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</si>
  <si>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</si>
  <si>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</si>
  <si>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</si>
  <si>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</si>
  <si>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</si>
  <si>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</si>
  <si>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</si>
  <si>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</si>
  <si>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</si>
  <si>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</si>
  <si>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</si>
  <si>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</si>
  <si>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</si>
  <si>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</si>
  <si>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</si>
  <si>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</si>
  <si>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</si>
  <si>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</si>
  <si>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</si>
  <si>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</si>
  <si>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</si>
  <si>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</si>
  <si>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</si>
  <si>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</si>
  <si>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</si>
  <si>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</si>
  <si>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</si>
  <si>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</si>
  <si>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</si>
  <si>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</si>
  <si>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</si>
  <si>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</si>
  <si>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</si>
  <si>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</si>
  <si>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</si>
  <si>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</si>
  <si>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</si>
  <si>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</si>
  <si>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</si>
  <si>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</si>
  <si>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</si>
  <si>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</si>
  <si>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</si>
  <si>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</si>
  <si>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</si>
  <si>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</si>
  <si>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</si>
  <si>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</si>
  <si>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</si>
  <si>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</si>
  <si>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</si>
  <si>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</si>
  <si>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</si>
  <si>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</si>
  <si>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</si>
  <si>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</si>
  <si>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</si>
  <si>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</si>
  <si>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</si>
  <si>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</si>
  <si>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</si>
  <si>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</si>
  <si>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</si>
  <si>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</si>
  <si>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</si>
  <si>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</si>
  <si>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</si>
  <si>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</si>
  <si>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</si>
  <si>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</si>
  <si>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</si>
  <si>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</si>
  <si>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</si>
  <si>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</si>
  <si>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</si>
  <si>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</si>
  <si>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</si>
  <si>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</si>
  <si>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</si>
  <si>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</si>
  <si>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</si>
  <si>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</si>
  <si>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</si>
  <si>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</si>
  <si>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</si>
  <si>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</si>
  <si>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</si>
  <si>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</si>
  <si>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</si>
  <si>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</si>
  <si>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</si>
  <si>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</si>
  <si>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</si>
  <si>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</si>
  <si>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</si>
  <si>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</si>
  <si>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</si>
  <si>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</si>
  <si>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</si>
  <si>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</si>
  <si>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</si>
  <si>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</si>
  <si>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</si>
  <si>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</si>
  <si>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</si>
  <si>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</si>
  <si>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</si>
  <si>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</si>
  <si>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</si>
  <si>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</si>
  <si>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</si>
  <si>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</si>
  <si>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</si>
  <si>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</si>
  <si>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</si>
  <si>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</si>
  <si>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</si>
  <si>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</si>
  <si>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</si>
  <si>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</si>
  <si>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</si>
  <si>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</si>
  <si>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</si>
  <si>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</si>
  <si>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</si>
  <si>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</si>
  <si>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</si>
  <si>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</si>
  <si>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</si>
  <si>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</si>
  <si>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</si>
  <si>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</si>
  <si>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</si>
  <si>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</si>
  <si>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</si>
  <si>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</si>
  <si>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</si>
  <si>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</si>
  <si>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</si>
  <si>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</si>
  <si>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</si>
  <si>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</si>
  <si>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</si>
  <si>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</si>
  <si>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</si>
  <si>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</si>
  <si>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</si>
  <si>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</si>
  <si>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</si>
  <si>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</si>
  <si>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</si>
  <si>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</si>
  <si>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</si>
  <si>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</si>
  <si>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</si>
  <si>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</si>
  <si>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</si>
  <si>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</si>
  <si>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</si>
  <si>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</si>
  <si>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</si>
  <si>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</si>
  <si>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</si>
  <si>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</si>
  <si>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</si>
  <si>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</si>
  <si>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</si>
  <si>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</si>
  <si>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</si>
  <si>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</si>
  <si>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</si>
  <si>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</si>
  <si>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</si>
  <si>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</si>
  <si>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</si>
  <si>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</si>
  <si>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</si>
  <si>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</si>
  <si>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</si>
  <si>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</si>
  <si>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</si>
  <si>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</si>
  <si>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</si>
  <si>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</si>
  <si>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</si>
  <si>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</si>
  <si>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</si>
  <si>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</si>
  <si>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</si>
  <si>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</si>
  <si>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</si>
  <si>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</si>
  <si>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</si>
  <si>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</si>
  <si>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</si>
  <si>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</si>
  <si>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</si>
  <si>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</si>
  <si>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</si>
  <si>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</si>
  <si>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</si>
  <si>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</si>
  <si>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</si>
  <si>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VPN</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</si>
  <si>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</si>
  <si>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</si>
  <si>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</si>
  <si>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</si>
  <si>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</si>
  <si>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</si>
  <si>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</si>
  <si>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</si>
  <si>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</si>
  <si>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</si>
  <si>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</si>
  <si>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</si>
  <si>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</si>
  <si>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</si>
  <si>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</si>
  <si>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</si>
  <si>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</si>
  <si>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</si>
  <si>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</si>
  <si>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</si>
  <si>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</si>
  <si>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</si>
  <si>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</si>
  <si>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 xml:space="preserve">2) Aplicación del Modelo Educativo en el proceso de enseñanza-aprendizaje en todas las Facultades y Centros Regionales. </t>
  </si>
  <si>
    <t>1) % de docentes que están desarrollando innovaciones educativas.</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</si>
  <si>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</si>
  <si>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</si>
  <si>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</si>
  <si>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</si>
  <si>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5)  Modelo educativo ha sido incorporado en las carreras programadas.</t>
  </si>
  <si>
    <t>3) Nuevo Modelo Educativo incorporado en por lo menos 15 carreras.</t>
  </si>
  <si>
    <t xml:space="preserve">1) Estudios de pertinencia realizados. </t>
  </si>
  <si>
    <t>2) A través de la implementación del proceso de Gestión de la Calidad Académica  se ejecutan acciones de mejora continua.</t>
  </si>
  <si>
    <t>2) Porcentaje de ejecución de las recomendaciones de mejora contenidas en los planes de Autoevaluación.</t>
  </si>
  <si>
    <t>3) Creadas las condiciones para que la UNAH participe del proceso de acreditación conducido por el SHACES y ACAP.</t>
  </si>
  <si>
    <t>UNAH participando de los órganos del SHACES y poyando efectivamente su organización y funcionamiento.</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</si>
  <si>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</si>
  <si>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</si>
  <si>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</si>
  <si>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</si>
  <si>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</si>
  <si>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</si>
  <si>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</si>
  <si>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</si>
  <si>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1) Al menos (2) profesionales por Facultad y Centro Regional son formados en el exterior.</t>
  </si>
  <si>
    <t>2) Participar al menos en dos (2) programas de capacitación , talleres, cursos y seminarios internacionales por la Facultad y por Centro Regional.</t>
  </si>
  <si>
    <t>3) Organizar al menos seis (6) talleres, cursos o seminarios por área de conocimiento a nivel nacional.</t>
  </si>
  <si>
    <t>c) Las Unidades Académicas de la UNAH en todos los niveles, socializan y aplican las políticas de investigación de la UNAH.</t>
  </si>
  <si>
    <t xml:space="preserve">1)Políticas de investigación aplicándose adecuadamente. </t>
  </si>
  <si>
    <t>d) LasFacultades y Centros Universitarios Regionales promueven la  publicación de las investigaciones realizadas por su personal docente y estudiantes.</t>
  </si>
  <si>
    <t xml:space="preserve">e) Las Facultades y Centros Regionales Universitarios gestionan recursos internos y externos para el desarrollo de sus investigaciones científicas.  </t>
  </si>
  <si>
    <t>1) Recursos disponibles gestionados para los proyectos de investigación.</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</si>
  <si>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</si>
  <si>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</si>
  <si>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</si>
  <si>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</si>
  <si>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</si>
  <si>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</si>
  <si>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</si>
  <si>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</si>
  <si>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</si>
  <si>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</si>
  <si>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</si>
  <si>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</si>
  <si>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</si>
  <si>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</si>
  <si>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</si>
  <si>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</si>
  <si>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</si>
  <si>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</si>
  <si>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</si>
  <si>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</si>
  <si>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</si>
  <si>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</si>
  <si>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</si>
  <si>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4) Programa de evaluación del desempeño diseñado y aprobado por las autoridades superiores y puesto en funcionamiento con un piloto a partir del año 2013.</t>
  </si>
  <si>
    <t>1) Diseñado e implementándose un Programa de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</si>
  <si>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</si>
  <si>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</si>
  <si>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</si>
  <si>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</si>
  <si>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</si>
  <si>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2) Estudios de mercado educativo para ampliación de oferta académica finalizados.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</si>
  <si>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</si>
  <si>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</si>
  <si>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</si>
  <si>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</si>
  <si>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</si>
  <si>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</si>
  <si>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2) Visibilización de indicadores de equidad y de interculturalidad.</t>
  </si>
  <si>
    <t>1) Adhesión de la UNAH  a la iniciativa latinoamericana por la interculturalidad (UNESCO-IESALC)</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</si>
  <si>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</si>
  <si>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</si>
  <si>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1) Reglamentación estudiantil revisada, aprobada y puesta en vigencia.</t>
  </si>
  <si>
    <t>1) Si es necesario, revisar  reglamentación  actual y poner en vigencia la nueva en el año 2014.</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</si>
  <si>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</si>
  <si>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</si>
  <si>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</si>
  <si>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</si>
  <si>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</si>
  <si>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</si>
  <si>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</si>
  <si>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</si>
  <si>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</si>
  <si>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</si>
  <si>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</si>
  <si>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</si>
  <si>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</si>
  <si>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</si>
  <si>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</si>
  <si>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</si>
  <si>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</si>
  <si>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</si>
  <si>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</si>
  <si>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</si>
  <si>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</si>
  <si>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1) Estudio de satisfacción de graduados de la UNAH.</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</si>
  <si>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</si>
  <si>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</si>
  <si>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</si>
  <si>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</si>
  <si>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</si>
  <si>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</si>
  <si>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</si>
  <si>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</si>
  <si>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</si>
  <si>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</si>
  <si>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</si>
  <si>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1) Oferta académica con calidad, equidad y pertinencia regional y nacional, alineándose con las tendencias internacionales y regionales centroamericanos.</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</si>
  <si>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</si>
  <si>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</si>
  <si>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</si>
  <si>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</si>
  <si>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4) Elaborada la Política de Incentivos Académicos para la investigación, innovación educativa y desarrollo (I+i+D), gestión del conocimiento.</t>
  </si>
  <si>
    <t>3) Disponible documento oficial de política de incentivos.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</si>
  <si>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</si>
  <si>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</si>
  <si>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</si>
  <si>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</si>
  <si>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</si>
  <si>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</si>
  <si>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</si>
  <si>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</si>
  <si>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</si>
  <si>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</si>
  <si>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</si>
  <si>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</si>
  <si>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</si>
  <si>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</si>
  <si>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</si>
  <si>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</si>
  <si>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</si>
  <si>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</si>
  <si>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</si>
  <si>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</si>
  <si>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</si>
  <si>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2) Manejo oportuno y eficiente de los conflictos internos que se originen producto de discrepancias o problemas entre los distintos sectores de la UNAH.                                             3) Política pública con enfoque de derechos en proceso de formulación.</t>
  </si>
  <si>
    <t>2)Incidencia de la UNAH en la formulación de una política pública en Educación desde un enfoque de derechos.</t>
  </si>
  <si>
    <t>b) Legitimar la atribución que la Constitución de la República le otorga a la UNAH de organizar, dirigir y desarrollar la educación superior y profesional.</t>
  </si>
  <si>
    <t>1) Sistema de educación superior regularizado en términos de calidad, pertinencia y equidad.</t>
  </si>
  <si>
    <t>2) Plan de Desarrollo de la Educación Superior en proceso de implementar.</t>
  </si>
  <si>
    <t>2) Elaboración del Plan de desarrollo de la educación superior.</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</si>
  <si>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</si>
  <si>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</si>
  <si>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</si>
  <si>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</si>
  <si>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Transversalización del Eje de Éica en las actividades administrativas ya cadémicas de la UNAH.</t>
  </si>
  <si>
    <t xml:space="preserve">1) Número de campos de a ciencia y/o facultades que tranvesalizan el eje de ética y bioética.                                                                                                                                               </t>
  </si>
  <si>
    <t xml:space="preserve">2) Número de carreras que tranversalizan el eje ética y bioética.                                                                                                                                                                                                               </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</si>
  <si>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</si>
  <si>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</si>
  <si>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</si>
  <si>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</si>
  <si>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2) Nivel de profundización y práctica de los proyectos culturales por la identidad: Ventura Ramos, Froylán Turcios, Roberto Sosa, Juan Ramón Molina, y otros.</t>
  </si>
  <si>
    <t>3) Número de iniciativas elaboradas en red desde la plataforma cultural del país: AMHON, UNAH, SCAD, y SEPLAN</t>
  </si>
  <si>
    <t>c) CULTURA</t>
  </si>
  <si>
    <t>Formación de hombres y mujeres de cultura, región y productivos.</t>
  </si>
  <si>
    <t>1) Número de reuniones para promoverla concientización y acciones del Programa LO ESENCIAL.</t>
  </si>
  <si>
    <t>2) Número de encuentros regionales a nivel centroamericano para crear el espacio universitario de la cultura.</t>
  </si>
  <si>
    <t>3) Número de jornadas regionales de socialización, fortalecimiento y formulación de programas operativos regionales de LO ESENCIAL.</t>
  </si>
  <si>
    <t>d) CIUDADANÍA</t>
  </si>
  <si>
    <t>Expansión de ciudadanía educativa hacia lo socio- cultural.</t>
  </si>
  <si>
    <t>1) Número de iniciativas prácticas en cultura, buenos ejercicios y de ciudadanía en proceso, sobre todo en el campo de los derechos humanos y desarrollo.</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</si>
  <si>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</si>
  <si>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</si>
  <si>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</si>
  <si>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</si>
  <si>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</si>
  <si>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</si>
  <si>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</si>
  <si>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</si>
  <si>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</si>
  <si>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</si>
  <si>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</si>
  <si>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</si>
  <si>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</si>
  <si>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</si>
  <si>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</si>
  <si>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</si>
  <si>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</si>
  <si>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</si>
  <si>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</si>
  <si>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</si>
  <si>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</si>
  <si>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</si>
  <si>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</si>
  <si>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</si>
  <si>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</si>
  <si>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</si>
  <si>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</si>
  <si>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</si>
  <si>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</si>
  <si>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</si>
  <si>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</si>
  <si>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</si>
  <si>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</si>
  <si>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</si>
  <si>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</si>
  <si>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</si>
  <si>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</si>
  <si>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</si>
  <si>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</si>
  <si>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</si>
  <si>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</si>
  <si>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</si>
  <si>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</si>
  <si>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</si>
  <si>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</si>
  <si>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</si>
  <si>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</si>
  <si>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</si>
  <si>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</si>
  <si>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</si>
  <si>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</si>
  <si>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</si>
  <si>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</si>
  <si>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</si>
  <si>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</si>
  <si>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</si>
  <si>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</si>
  <si>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</si>
  <si>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</si>
  <si>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</si>
  <si>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</si>
  <si>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</si>
  <si>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</si>
  <si>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</si>
  <si>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</si>
  <si>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</si>
  <si>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</si>
  <si>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</si>
  <si>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</si>
  <si>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</si>
  <si>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</si>
  <si>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</si>
  <si>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</si>
  <si>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</si>
  <si>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</si>
  <si>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</si>
  <si>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</si>
  <si>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</si>
  <si>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</si>
  <si>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</si>
  <si>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</si>
  <si>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</si>
  <si>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</si>
  <si>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</si>
  <si>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</si>
  <si>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</si>
  <si>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</si>
  <si>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</si>
  <si>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</si>
  <si>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</si>
  <si>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</si>
  <si>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</si>
  <si>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</si>
  <si>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</si>
  <si>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</si>
  <si>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</si>
  <si>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</si>
  <si>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</si>
  <si>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</si>
  <si>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</si>
  <si>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</si>
  <si>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</si>
  <si>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</si>
  <si>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</si>
  <si>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</si>
  <si>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</si>
  <si>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</si>
  <si>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</si>
  <si>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</si>
  <si>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</si>
  <si>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</si>
  <si>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</si>
  <si>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</si>
  <si>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</si>
  <si>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</si>
  <si>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</si>
  <si>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</si>
  <si>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</si>
  <si>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</si>
  <si>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</si>
  <si>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</si>
  <si>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</si>
  <si>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</si>
  <si>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</si>
  <si>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</si>
  <si>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</si>
  <si>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</si>
  <si>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</si>
  <si>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</si>
  <si>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</si>
  <si>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</si>
  <si>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</si>
  <si>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</si>
  <si>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</si>
  <si>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</si>
  <si>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</si>
  <si>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</si>
  <si>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</si>
  <si>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</si>
  <si>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</si>
  <si>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</si>
  <si>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</si>
  <si>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</si>
  <si>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</si>
  <si>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</si>
  <si>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</si>
  <si>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</si>
  <si>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</si>
  <si>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</si>
  <si>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</si>
  <si>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</si>
  <si>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</si>
  <si>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</si>
  <si>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</si>
  <si>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</si>
  <si>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</si>
  <si>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</si>
  <si>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</si>
  <si>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</si>
  <si>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</si>
  <si>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</si>
  <si>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</si>
  <si>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</si>
  <si>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</si>
  <si>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</si>
  <si>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</si>
  <si>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</si>
  <si>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</si>
  <si>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</si>
  <si>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</si>
  <si>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</si>
  <si>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</si>
  <si>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</si>
  <si>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</si>
  <si>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</si>
  <si>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</si>
  <si>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</si>
  <si>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</si>
  <si>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</si>
  <si>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</si>
  <si>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</si>
  <si>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</si>
  <si>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</si>
  <si>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</si>
  <si>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</si>
  <si>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</si>
  <si>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</si>
  <si>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</si>
  <si>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</si>
  <si>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</si>
  <si>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</si>
  <si>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</si>
  <si>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</si>
  <si>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</si>
  <si>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</si>
  <si>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</si>
  <si>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</si>
  <si>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</si>
  <si>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</si>
  <si>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</si>
  <si>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</si>
  <si>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</si>
  <si>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</si>
  <si>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</si>
  <si>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</si>
  <si>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</si>
  <si>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</si>
  <si>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</si>
  <si>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</si>
  <si>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</si>
  <si>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</si>
  <si>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</si>
  <si>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</si>
  <si>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</si>
  <si>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</si>
  <si>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</si>
  <si>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</si>
  <si>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</si>
  <si>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</si>
  <si>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</si>
  <si>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</si>
  <si>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</si>
  <si>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</si>
  <si>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</si>
  <si>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</si>
  <si>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</si>
  <si>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</si>
  <si>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</si>
  <si>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</si>
  <si>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</si>
  <si>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</si>
  <si>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</si>
  <si>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</si>
  <si>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</si>
  <si>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</si>
  <si>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</si>
  <si>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</si>
  <si>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</si>
  <si>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</si>
  <si>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</si>
  <si>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</si>
  <si>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</si>
  <si>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</si>
  <si>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</si>
  <si>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</si>
  <si>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</si>
  <si>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</si>
  <si>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</si>
  <si>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</si>
  <si>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</si>
  <si>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</si>
  <si>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</si>
  <si>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</si>
  <si>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</si>
  <si>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</si>
  <si>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</si>
  <si>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</si>
  <si>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</si>
  <si>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</si>
  <si>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</si>
  <si>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</si>
  <si>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</si>
  <si>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</si>
  <si>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</si>
  <si>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</si>
  <si>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</si>
  <si>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</si>
  <si>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</si>
  <si>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</si>
  <si>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</si>
  <si>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</si>
  <si>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</si>
  <si>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</si>
  <si>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</si>
  <si>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</si>
  <si>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</si>
  <si>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</si>
  <si>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</si>
  <si>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</si>
  <si>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</si>
  <si>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</si>
  <si>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</si>
  <si>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</si>
  <si>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</si>
  <si>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</si>
  <si>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</si>
  <si>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</si>
  <si>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</si>
  <si>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</si>
  <si>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</si>
  <si>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</si>
  <si>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</si>
  <si>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</si>
  <si>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</si>
  <si>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</si>
  <si>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</si>
  <si>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</si>
  <si>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</si>
  <si>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</si>
  <si>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</si>
  <si>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</si>
  <si>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</si>
  <si>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</si>
  <si>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</si>
  <si>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</si>
  <si>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</si>
  <si>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</si>
  <si>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</si>
  <si>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</si>
  <si>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</si>
  <si>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</si>
  <si>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</si>
  <si>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</si>
  <si>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</si>
  <si>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</si>
  <si>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</si>
  <si>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</si>
  <si>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</si>
  <si>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</si>
  <si>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</si>
  <si>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</si>
  <si>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</si>
  <si>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</si>
  <si>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</si>
  <si>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</si>
  <si>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</si>
  <si>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</si>
  <si>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</si>
  <si>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</si>
  <si>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</si>
  <si>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</si>
  <si>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</si>
  <si>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</si>
  <si>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</si>
  <si>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</si>
  <si>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</si>
  <si>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</si>
  <si>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</si>
  <si>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</si>
  <si>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</si>
  <si>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</si>
  <si>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</si>
  <si>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</si>
  <si>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</si>
  <si>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</si>
  <si>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</si>
  <si>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</si>
  <si>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</si>
  <si>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</si>
  <si>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</si>
  <si>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</si>
  <si>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</si>
  <si>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</si>
  <si>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</si>
  <si>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</si>
  <si>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</si>
  <si>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</si>
  <si>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</si>
  <si>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</si>
  <si>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</si>
  <si>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</si>
  <si>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</si>
  <si>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</si>
  <si>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</si>
  <si>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</si>
  <si>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</si>
  <si>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</si>
  <si>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</si>
  <si>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</si>
  <si>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</si>
  <si>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</si>
  <si>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</si>
  <si>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</si>
  <si>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</si>
  <si>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</si>
  <si>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</si>
  <si>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</si>
  <si>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</si>
  <si>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</si>
  <si>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</si>
  <si>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</si>
  <si>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</si>
  <si>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</si>
  <si>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</si>
  <si>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</si>
  <si>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</si>
  <si>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</si>
  <si>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</si>
  <si>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</si>
  <si>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</si>
  <si>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</si>
  <si>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</si>
  <si>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</si>
  <si>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</si>
  <si>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</si>
  <si>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</si>
  <si>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</si>
  <si>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</si>
  <si>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</si>
  <si>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</si>
  <si>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</si>
  <si>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</si>
  <si>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</si>
  <si>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</si>
  <si>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</si>
  <si>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</si>
  <si>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</si>
  <si>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</si>
  <si>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</si>
  <si>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</si>
  <si>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</si>
  <si>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</si>
  <si>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</si>
  <si>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</si>
  <si>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</si>
  <si>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</si>
  <si>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</si>
  <si>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</si>
  <si>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</si>
  <si>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</si>
  <si>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</si>
  <si>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</si>
  <si>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</si>
  <si>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</si>
  <si>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</si>
  <si>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</si>
  <si>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</si>
  <si>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</si>
  <si>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</si>
  <si>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</si>
  <si>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</si>
  <si>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</si>
  <si>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</si>
  <si>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</si>
  <si>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</si>
  <si>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</si>
  <si>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</si>
  <si>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</si>
  <si>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</si>
  <si>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</si>
  <si>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</si>
  <si>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</si>
  <si>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</si>
  <si>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</si>
  <si>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</si>
  <si>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</si>
  <si>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</si>
  <si>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</si>
  <si>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</si>
  <si>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</si>
  <si>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</si>
  <si>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</si>
  <si>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</si>
  <si>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</si>
  <si>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</si>
  <si>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</si>
  <si>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</si>
  <si>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</si>
  <si>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</si>
  <si>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</si>
  <si>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</si>
  <si>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</si>
  <si>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</si>
  <si>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</si>
  <si>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</si>
  <si>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</si>
  <si>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</si>
  <si>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</si>
  <si>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</si>
  <si>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</si>
  <si>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</si>
  <si>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</si>
  <si>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</si>
  <si>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</si>
  <si>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</si>
  <si>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</si>
  <si>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</si>
  <si>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</si>
  <si>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</si>
  <si>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</si>
  <si>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</si>
  <si>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</si>
  <si>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</si>
  <si>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</si>
  <si>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</si>
  <si>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</si>
  <si>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</si>
  <si>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</si>
  <si>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</si>
  <si>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</si>
  <si>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</si>
  <si>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</si>
  <si>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</si>
  <si>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</si>
  <si>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</si>
  <si>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</si>
  <si>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</si>
  <si>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</si>
  <si>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</si>
  <si>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</si>
  <si>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</si>
  <si>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</si>
  <si>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</si>
  <si>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</si>
  <si>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</si>
  <si>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</si>
  <si>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</si>
  <si>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</si>
  <si>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</si>
  <si>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</si>
  <si>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</si>
  <si>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</si>
  <si>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</si>
  <si>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</si>
  <si>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</si>
  <si>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</si>
  <si>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</si>
  <si>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</si>
  <si>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</si>
  <si>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</si>
  <si>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</si>
  <si>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</si>
  <si>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</si>
  <si>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</si>
  <si>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</si>
  <si>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</si>
  <si>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</si>
  <si>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</si>
  <si>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</si>
  <si>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</si>
  <si>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</si>
  <si>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</si>
  <si>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</si>
  <si>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</si>
  <si>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</si>
  <si>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</si>
  <si>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</si>
  <si>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</si>
  <si>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</si>
  <si>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</si>
  <si>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</si>
  <si>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</si>
  <si>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</si>
  <si>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</si>
  <si>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</si>
  <si>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</si>
  <si>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</si>
  <si>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</si>
  <si>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</si>
  <si>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</si>
  <si>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</si>
  <si>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</si>
  <si>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</si>
  <si>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</si>
  <si>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</si>
  <si>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</si>
  <si>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</si>
  <si>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</si>
  <si>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</si>
  <si>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</si>
  <si>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</si>
  <si>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</si>
  <si>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</si>
  <si>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</si>
  <si>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</si>
  <si>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</si>
  <si>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</si>
  <si>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</si>
  <si>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</si>
  <si>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</si>
  <si>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</si>
  <si>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</si>
  <si>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</si>
  <si>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</si>
  <si>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</si>
  <si>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</si>
  <si>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</si>
  <si>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</si>
  <si>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</si>
  <si>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</si>
  <si>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</si>
  <si>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</si>
  <si>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</si>
  <si>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</si>
  <si>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</si>
  <si>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</si>
  <si>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</si>
  <si>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</si>
  <si>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</si>
  <si>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</si>
  <si>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</si>
  <si>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</si>
  <si>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</si>
  <si>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</si>
  <si>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</si>
  <si>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</si>
  <si>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</si>
  <si>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</si>
  <si>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</si>
  <si>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</si>
  <si>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</si>
  <si>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</si>
  <si>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</si>
  <si>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</si>
  <si>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</si>
  <si>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</si>
  <si>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</si>
  <si>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</si>
  <si>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</si>
  <si>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</si>
  <si>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</si>
  <si>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</si>
  <si>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</si>
  <si>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</si>
  <si>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</si>
  <si>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</si>
  <si>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</si>
  <si>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</si>
  <si>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</si>
  <si>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</si>
  <si>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</si>
  <si>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</si>
  <si>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</si>
  <si>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</si>
  <si>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</si>
  <si>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</si>
  <si>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</si>
  <si>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</si>
  <si>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</si>
  <si>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</si>
  <si>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</si>
  <si>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</si>
  <si>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</si>
  <si>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</si>
  <si>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</si>
  <si>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</si>
  <si>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</si>
  <si>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</si>
  <si>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</si>
  <si>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</si>
  <si>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</si>
  <si>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</si>
  <si>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</si>
  <si>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</si>
  <si>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</si>
  <si>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</si>
  <si>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</si>
  <si>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</si>
  <si>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</si>
  <si>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</si>
  <si>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</si>
  <si>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</si>
  <si>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</si>
  <si>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</si>
  <si>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</si>
  <si>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</si>
  <si>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</si>
  <si>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</si>
  <si>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</si>
  <si>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</si>
  <si>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</si>
  <si>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</si>
  <si>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</si>
  <si>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</si>
  <si>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</si>
  <si>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</si>
  <si>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</si>
  <si>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</si>
  <si>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</si>
  <si>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</si>
  <si>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</si>
  <si>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</si>
  <si>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</si>
  <si>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</si>
  <si>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</si>
  <si>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</si>
  <si>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</si>
  <si>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</si>
  <si>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</si>
  <si>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</si>
  <si>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</si>
  <si>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</si>
  <si>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</si>
  <si>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</si>
  <si>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</si>
  <si>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</si>
  <si>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</si>
  <si>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</si>
  <si>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</si>
  <si>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</si>
  <si>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</si>
  <si>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</si>
  <si>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</si>
  <si>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</si>
  <si>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</si>
  <si>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</si>
  <si>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</si>
  <si>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</si>
  <si>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</si>
  <si>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</si>
  <si>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</si>
  <si>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</si>
  <si>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</si>
  <si>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</si>
  <si>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</si>
  <si>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</si>
  <si>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</si>
  <si>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</si>
  <si>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</si>
  <si>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</si>
  <si>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</si>
  <si>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</si>
  <si>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</si>
  <si>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</si>
  <si>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</si>
  <si>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</si>
  <si>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</si>
  <si>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</si>
  <si>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</si>
  <si>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</si>
  <si>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</si>
  <si>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</si>
  <si>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</si>
  <si>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</si>
  <si>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</si>
  <si>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</si>
  <si>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</si>
  <si>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</si>
  <si>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</si>
  <si>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</si>
  <si>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</si>
  <si>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</si>
  <si>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</si>
  <si>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</si>
  <si>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</si>
  <si>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</si>
  <si>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</si>
  <si>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</si>
  <si>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</si>
  <si>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</si>
  <si>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</si>
  <si>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</si>
  <si>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</si>
  <si>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</si>
  <si>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</si>
  <si>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</si>
  <si>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</si>
  <si>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</si>
  <si>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</si>
  <si>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</si>
  <si>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</si>
  <si>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</si>
  <si>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</si>
  <si>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</si>
  <si>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</si>
  <si>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</si>
  <si>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</si>
  <si>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</si>
  <si>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</si>
  <si>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</si>
  <si>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</si>
  <si>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</si>
  <si>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</si>
  <si>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</si>
  <si>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</si>
  <si>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</si>
  <si>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</si>
  <si>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</si>
  <si>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</si>
  <si>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</si>
  <si>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</si>
  <si>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</si>
  <si>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</si>
  <si>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</si>
  <si>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</si>
  <si>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</si>
  <si>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</si>
  <si>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</si>
  <si>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</si>
  <si>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</si>
  <si>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</si>
  <si>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</si>
  <si>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</si>
  <si>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</si>
  <si>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</si>
  <si>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</si>
  <si>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</si>
  <si>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</si>
  <si>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</si>
  <si>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</si>
  <si>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</si>
  <si>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</si>
  <si>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</si>
  <si>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</si>
  <si>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</si>
  <si>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</si>
  <si>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</si>
  <si>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</si>
  <si>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</si>
  <si>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</si>
  <si>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</si>
  <si>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</si>
  <si>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</si>
  <si>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</si>
  <si>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</si>
  <si>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</si>
  <si>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</si>
  <si>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</si>
  <si>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</si>
  <si>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</si>
  <si>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</si>
  <si>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</si>
  <si>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</si>
  <si>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</si>
  <si>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</si>
  <si>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</si>
  <si>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</si>
  <si>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</si>
  <si>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</si>
  <si>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</si>
  <si>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</si>
  <si>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</si>
  <si>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</si>
  <si>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</si>
  <si>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</si>
  <si>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</si>
  <si>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</si>
  <si>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</si>
  <si>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</si>
  <si>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</si>
  <si>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</si>
  <si>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</si>
  <si>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</si>
  <si>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</si>
  <si>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</si>
  <si>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</si>
  <si>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</si>
  <si>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</si>
  <si>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</si>
  <si>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</si>
  <si>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</si>
  <si>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</si>
  <si>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</si>
  <si>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</si>
  <si>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</si>
  <si>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</si>
  <si>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</si>
  <si>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</si>
  <si>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</si>
  <si>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</si>
  <si>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</si>
  <si>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</si>
  <si>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</si>
  <si>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</si>
  <si>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</si>
  <si>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</si>
  <si>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</si>
  <si>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</si>
  <si>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</si>
  <si>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</si>
  <si>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</si>
  <si>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Porcentaje de estudiantes que aprueban el examen de admision</t>
  </si>
  <si>
    <t>Folderes</t>
  </si>
  <si>
    <t>alimentos y bebidas para personas</t>
  </si>
  <si>
    <t>Administracion, comercio, ingenieria agroindustrial, enfermeria</t>
  </si>
  <si>
    <r>
      <t>1)</t>
    </r>
    <r>
      <rPr>
        <sz val="12"/>
        <color rgb="FF7030A0"/>
        <rFont val="Calibri"/>
        <family val="2"/>
      </rPr>
      <t xml:space="preserve"> La carrera de enfermeria realiza al menos una feria de salud a la poblacion Universitaria como unidad academica involucrada en el proceso de vinculacion </t>
    </r>
    <r>
      <rPr>
        <sz val="12"/>
        <rFont val="Calibri"/>
        <family val="2"/>
      </rPr>
      <t xml:space="preserve">                                                       2) Se presentarán al menos veinte (20) propuestas para la gestión de recursos para el financiamiento  de proyectos de vinculación.</t>
    </r>
  </si>
  <si>
    <r>
      <t xml:space="preserve">1) Creado y funcionando un Comité de Vinculación en cada unidad académica. </t>
    </r>
    <r>
      <rPr>
        <sz val="12"/>
        <color rgb="FF7030A0"/>
        <rFont val="Calibri"/>
        <family val="2"/>
      </rPr>
      <t>Creacion y funcionamiento de comité de vinculacion-enfermeria para desarrollar proyecto de apertura de la clinica de atencion de enfermeria con enfoque de APS a estudiantes y poblacion</t>
    </r>
  </si>
  <si>
    <t>Concurso y Selección de docentes conforme a la ley para implementacion y apertura de plan "A" carrera de enfermeria</t>
  </si>
  <si>
    <t>1.a.1.1</t>
  </si>
  <si>
    <t xml:space="preserve">1 Jornadas de trabajo para revisión y actualizacion del pensum académico, por cada área del conocimiento o Carreras. 
2 Intitucionalización de comisiones y sub comisiones de desarrollo curricular.  
</t>
  </si>
  <si>
    <t>Planes</t>
  </si>
  <si>
    <t>Asignacion Presupuestaria, disposicion de los  docentes para viajar si fuese necesario, apertura de los docentes encargados de las asignaturas en Ciudad Universitaria.</t>
  </si>
  <si>
    <t>Es necesario la actualización de los currículos para lograr la adecuada inserción en los cambios y exigencias inherentes a los nuevos conocimientos  de la educación superior, y con ello dar cumplimiento a las expectativas enmarcadas al proceso de acreditación.</t>
  </si>
  <si>
    <t>Listado de asistencias, fotografías, documento que resuma las propuestas planteadas y  planes de estudios actualizado</t>
  </si>
  <si>
    <t>Docentes y Estudiantes</t>
  </si>
  <si>
    <t>Docentes de las diferentes áreas y carreras</t>
  </si>
  <si>
    <t>1.a.1.2</t>
  </si>
  <si>
    <t xml:space="preserve">2.Adquisicón de nueva bibliografia, que provea mayor riqueza en la calidad y nivel de conocimiento, destrezas comunicativas del estudiante que se deriva del contenido de la asignatura.                                                 </t>
  </si>
  <si>
    <t>Libro</t>
  </si>
  <si>
    <t>No contar con el presupuesto requerido para la adquisicion de las diferentes herramientas didacticas.</t>
  </si>
  <si>
    <t xml:space="preserve">2. Para enriquecer el contenido de la asignatura, y estar acorde con el lenguage, contexto, cultura, y tecnologia. </t>
  </si>
  <si>
    <t>Libros adquiridos y en uso.</t>
  </si>
  <si>
    <t xml:space="preserve">Alumnado y docentes </t>
  </si>
  <si>
    <t>Humanidades.</t>
  </si>
  <si>
    <t>compra de libros</t>
  </si>
  <si>
    <t>Taller</t>
  </si>
  <si>
    <t>Asignación presupuestaria. Disponibilidad de personal de la UNAH para impartir la capacitación. Asistencia de los docentes del área</t>
  </si>
  <si>
    <t>Es indispensable la actualización de los conocimientos pedagógicos respecto al nuevo modelo educativo de la UNAH</t>
  </si>
  <si>
    <t>Listado de asistencias, fotografías, ayuda memoria</t>
  </si>
  <si>
    <t>Docentes del Área de Humanidaades</t>
  </si>
  <si>
    <t>1.b.2.1</t>
  </si>
  <si>
    <t xml:space="preserve">Impartir talleres de capacitación a los docentes sobre los fundamentos y principios del nuevo modelo educativo. </t>
  </si>
  <si>
    <t>Jefe de Área</t>
  </si>
  <si>
    <t>1.b.2.2</t>
  </si>
  <si>
    <t>Creacion de las asignaturas de area de Informatica en la Modalidad Virtual</t>
  </si>
  <si>
    <t>Informe</t>
  </si>
  <si>
    <t>Contribución con la Plataforma de parte de la DGET</t>
  </si>
  <si>
    <t>Innovar en el Area de Informatica</t>
  </si>
  <si>
    <t>Información Publicada en Sitio Web</t>
  </si>
  <si>
    <t>Estudiantes  de las asignaturas de Informática</t>
  </si>
  <si>
    <t>Docentes departamento de Informatica</t>
  </si>
  <si>
    <t>1.b.3.1</t>
  </si>
  <si>
    <t>Reforzamiento de conocimientos en relacion a la Plataforma establecida en los Telecentros  y uso correcto de las TICs en el proceso educativo para los docentes</t>
  </si>
  <si>
    <t>Falta de asistencia de las personas involucradas.       Carencia de un local donde realizar el taller. 
El no acceso a internet y computadoras.</t>
  </si>
  <si>
    <t>Para un mejor uso de la Plataforma y mejora continua en la coordinacion de la misma   lograr un mejor rendimiento en todos los entes.</t>
  </si>
  <si>
    <t>fotografias, ayuda memoria, Constancia de actualizacion.</t>
  </si>
  <si>
    <t>Docentes y alumnos Telecentro.</t>
  </si>
  <si>
    <t>DIE y Humanidades y Coordinadores Telecentro Gracias.</t>
  </si>
  <si>
    <t>1.b.4.2</t>
  </si>
  <si>
    <t xml:space="preserve">Seguimiento de la evaluación de resultados docentes  </t>
  </si>
  <si>
    <t>Colaboración de los docentes del área</t>
  </si>
  <si>
    <t>Jefatura del área de Informatica.</t>
  </si>
  <si>
    <t>2.a.1.1</t>
  </si>
  <si>
    <t>Taller de fortalecimiento en el tema de gestión de la investigación para los jefes de unidades y coordinadores de investigación de las carreras y áreas que han conformado su Unidad de Investigación.</t>
  </si>
  <si>
    <t>EVENTO</t>
  </si>
  <si>
    <t>1) La DICU proporciona el especialista en gestión de la investigación que impartirá el taller.   2) Los coordinadores de unidades de investigación se interesan por asistir al taller.</t>
  </si>
  <si>
    <t>Una vez conformadas y en funcionamiento las unidades de investigación de las carreras y áreas del CUROC, sus responsables deben ser capacitados para que realicen una gestión correcta de la investigación científica en sus áreas.</t>
  </si>
  <si>
    <t>Listado de asistencia,  fotografías, diplomas, informe de la actividad, planes de trabajo actualizados.</t>
  </si>
  <si>
    <t>Profesores encargados de la gestión de la investigación en las carreras y áreas del CUROC.</t>
  </si>
  <si>
    <t>DICU, Coordinación Regional de Investigación, Unidades de Investigación de las carreras y áreas del CUROC.</t>
  </si>
  <si>
    <t>1) Al menos 20 profesores encargados de la gestión de la investigación en sus carreras o áreas participan en el taller.</t>
  </si>
  <si>
    <t>Fotocopias</t>
  </si>
  <si>
    <t>2.b.3.1</t>
  </si>
  <si>
    <t>1) La DICU acepta impartir los cursos en el CUROC.  2) Los profesores tienen voluntad de asistir y actualizar sus conocimientos.  3) Los estudiantes se muestran interesados en asistir.</t>
  </si>
  <si>
    <t>Estos cursos de apoyo a la investigación vienen a reforzar los conocimientos de los profesores y estudiantes, así como a motivarlos para que realicen investigación científica.</t>
  </si>
  <si>
    <t>Listado de asistencia,  fotografías, diplomas de los participantes.</t>
  </si>
  <si>
    <t>Profesores y estudiantes del CUROC.</t>
  </si>
  <si>
    <t>Director del CUROC, DICU, Coordinador CRIC.</t>
  </si>
  <si>
    <t>Impartir cursos de apoyo a la investigación, basados en la oferta de la Dirección de Investigación Científica de la UNAH.</t>
  </si>
  <si>
    <t>PRIMER TRIMESTRE (ELABORACIÓN DE PROPUESTAS DE INVESTIGACIÓN)</t>
  </si>
  <si>
    <t>SEGUNDO TRIMESTRE (CURSO: ADMINISTRACIÓN DE PROYECTOS DE INVESTIGACIÓN y REDACCION DE INFORMES DE INVESTIGACION (2 talleres))</t>
  </si>
  <si>
    <t>CUARTO TRIMESTRE (CURSO: METODOLOGÍA DE INVESTIGACIÓN PARA ESTUDIANTES)</t>
  </si>
  <si>
    <t>2.c.1.1</t>
  </si>
  <si>
    <t>REUNIÓN</t>
  </si>
  <si>
    <t>La socialización de la política y prioridades de investigación es necesaria para lograr nuevos aportes a la misma así como lograr el empoderamiento de los actores involucrados.</t>
  </si>
  <si>
    <t>Listado de asistencia, ayuda memoria de las reuniones, fotografías.</t>
  </si>
  <si>
    <t>Profesores del CUROC.   Instituciones de la región Occidental con quienes se tienen firmadas cartas de intención.</t>
  </si>
  <si>
    <t>Director del CUROC, Coordinador CRIC.</t>
  </si>
  <si>
    <t>Realizar reuniones para socializar la política de investigación, prioridades de investigación del CUROC con los profesores y con las instituciones con quienes el CUROC tienen firmadas cartas de intenciones.</t>
  </si>
  <si>
    <t>Los profesores y las instituciones muestran interes por conocer la politica de investigación y las prioridades de investigación del CUROC.</t>
  </si>
  <si>
    <t>PRIMER TRIMESTRE (CON PROFESORES)</t>
  </si>
  <si>
    <t>SEGUNDO TRIMESTRE (CON INSTITUCIONES)</t>
  </si>
  <si>
    <t xml:space="preserve">2) Se realizan al menos dos eventos de socialización de resultados de investigaciones científicas.   </t>
  </si>
  <si>
    <t>2.d.1.2</t>
  </si>
  <si>
    <t>1) Publicaciones de la UNAH en línea acorde a los nuevos formatos internacionales de publicación digital.</t>
  </si>
  <si>
    <t xml:space="preserve">Realizar  presentaciones a nivel regional y nacional para divulgar los resultados de investigación de profesores del CUROC.                                                                                                                                                                                                                                                                 </t>
  </si>
  <si>
    <t xml:space="preserve">1) Los investigadores tienen ya elaborados sus informes finales de las investigaciones.  2)  Los profesores tienen disponibilidad para asistir al evento regional.  3) La DICU acepta las ponencias para que formen parte del programa del congreso de investigación.                         </t>
  </si>
  <si>
    <t>La divulgación de los resultados de investigación es necesaria para fortalecer la vinculación con los sectores beneficiados con los temas investigados; así como motivar al resto de profesores para que se involucren en actividades de investigación científica.</t>
  </si>
  <si>
    <t>1) Listado de asistentes, 2) Notas de aceptación de las conferencias en el congreso de investigación, 3) fotografías, 4) diplomas de participación de los conferencistas y panelistas.</t>
  </si>
  <si>
    <t>1) Profesores del CUROC.    2) Asistentes al congreso de investigación científica de la UNAH en Ciudad Universitaria.</t>
  </si>
  <si>
    <t>Dirección, Coordinador CRIC, DICU, profesores investigadores.</t>
  </si>
  <si>
    <t>Combustible</t>
  </si>
  <si>
    <t>Papel Cartoncillo</t>
  </si>
  <si>
    <t>Folder</t>
  </si>
  <si>
    <t>3) Al menos 3 artículos científicos publicados en la revista Ciencia y Tecnología de la UNAH.</t>
  </si>
  <si>
    <t>2.d.1.3</t>
  </si>
  <si>
    <t>Publicar los resultados de las investigaciones científicas desarrolladas por profesores del Centro Regional en la revista Ciencia y Tecnología de la UNAH.</t>
  </si>
  <si>
    <t>PUBLICACIÓN</t>
  </si>
  <si>
    <t>1) Las investigaciones ya estan finalizadas.  2) El comité editorial de la revista Ciencia y Tecnología, aceptan los artículos para su publicación. 3) La imprenta hace su trabajo a tiempo.</t>
  </si>
  <si>
    <t>Es necesario dar a conocer la producción científica de nuestro Centro Regional a través de medios como las revistas indexadas; así se motivan los profesores investigadores.</t>
  </si>
  <si>
    <t>Número de la revista Ciencia y Tecnología impreso.</t>
  </si>
  <si>
    <t>Profesores investigadores del CUROC.</t>
  </si>
  <si>
    <t>DICU, Coordinación de la CRIC, Profesores investigadores.</t>
  </si>
  <si>
    <t>4) Al menos 4 boletines de divulgación científica publicados a nivel regional.</t>
  </si>
  <si>
    <t>2.d.1.4</t>
  </si>
  <si>
    <t>d.3 Elaboración y publicación  de un boletín trimestral de divulgación científica con información del Centro Regional.</t>
  </si>
  <si>
    <t>BOLETIN</t>
  </si>
  <si>
    <t>1) El equipo e insumos con que ya se cuenta para la impresión del boletín se encuentran en disponibles y en buen estado.  2) Existe información suficiente para ser publicada.</t>
  </si>
  <si>
    <t>Al tener un boletín de divulgación científica de carácter trimestral, se dará a conocer a la comunidad las principales actividades y resultados de investigación en donde se ven involucrados profesores y estudiantes del CUROC.</t>
  </si>
  <si>
    <t>Boletines impresos y publicados.</t>
  </si>
  <si>
    <t>Coordinación de la CRIC, Profesores investigadores.</t>
  </si>
  <si>
    <t>2.e.1.1</t>
  </si>
  <si>
    <t>1) Al menos 6 propuestas de investigación elaboradas y presentadas para concurso a becas de investigación de la UNAH.</t>
  </si>
  <si>
    <t>1) Número de docentes capacitados.</t>
  </si>
  <si>
    <t>1) Al menos 4 cursos de apoyo a la investigación impartidos en el Centro Regional a profesores y estudiantes.</t>
  </si>
  <si>
    <t>1) Al menos dos reuniones de socialización de la política y prioridades de investigación del CUROC.</t>
  </si>
  <si>
    <t>1) Elaboración de propuestas de investigación según los requerimientos de la DICU, para su presentación a las convocatorias de becas de investigación de la UNAH.</t>
  </si>
  <si>
    <t>PROPUESTA TÉCNICA</t>
  </si>
  <si>
    <t>Los profesores de las distintas carreras y áreas del CUROC muestran interés en escribir y presentar las propuestas de investigación.</t>
  </si>
  <si>
    <t>Es necesario que existan profesores dedicados a escribir propuestas de investigación y su posterior presentación a concurso por fondos; basados en las prioridades de investigación del CUROC y para cumplir con la función de investigación que deben tener los profesores universitarios.</t>
  </si>
  <si>
    <t>Documentos de propuestas de investigación impresos, notas de ingreso de las propuestas a las convocatorias a becas de la DICU.</t>
  </si>
  <si>
    <t>Profesores del CUROC, estudiantes.</t>
  </si>
  <si>
    <t>DICU, Coordinador de la CRIC, Jefes de Unidades de Investigación, profesores investigadores.</t>
  </si>
  <si>
    <t xml:space="preserve">Contratacion de 3 docentes permanentes </t>
  </si>
  <si>
    <t>Concurso</t>
  </si>
  <si>
    <t>Aprobacion y Convocatoria a concurso</t>
  </si>
  <si>
    <t>fortaler la formacion continua y permanente con practicas educativas innovadoras</t>
  </si>
  <si>
    <t>Publicacion de concurso</t>
  </si>
  <si>
    <t>Licenciadas en enfermeria con especialidad</t>
  </si>
  <si>
    <t>Direccion y oficial de personal</t>
  </si>
  <si>
    <t>5.a.2.1</t>
  </si>
  <si>
    <t>Realizar estudio de mercado para la determinación de la oferta de apertura de plan "A" y presentar la propuesta tecnica</t>
  </si>
  <si>
    <t>estudio de linea base</t>
  </si>
  <si>
    <t>apoyo y aprobacion</t>
  </si>
  <si>
    <t>Ofertar nuevas carreras a la poblacion estudiantil de la zona occidental</t>
  </si>
  <si>
    <t>propuesta tecnica</t>
  </si>
  <si>
    <t>estudiantes</t>
  </si>
  <si>
    <t>direccion y carrera d enfermeria</t>
  </si>
  <si>
    <t>1) Se realiza al menos 1 estudio de mercado como linea base para determinar la apertura de plan "A" carrera de enfermeria</t>
  </si>
  <si>
    <t>5.a.3.1</t>
  </si>
  <si>
    <t>1) Se creará una mimi biblioteca con un total de  40 textos para fortalecer  las carreras de Pedagogía y Microfinan en la modalidad virtual.</t>
  </si>
  <si>
    <t>Compra de Textos para la carrera de Predagogía y Técnico en MicroFinanazas para la creación de la mini bibioteca en el Telecentro Gracias.</t>
  </si>
  <si>
    <t xml:space="preserve">Mejorar y optimizar el espacio físico del área de deporte (2 canchas deportivas) </t>
  </si>
  <si>
    <t>6.b.1.1</t>
  </si>
  <si>
    <t xml:space="preserve">Mejoramiento de la infraestructura                                    </t>
  </si>
  <si>
    <t xml:space="preserve">1.    Que no se obtengan respuestas positivas de las personas o instituciones a las cuales se les solicite su colaboracion.                                   2. que no alla asignacion presupuestaria, Que no se de la importancia necesaria al mejoramiento de la infraestructura  </t>
  </si>
  <si>
    <t xml:space="preserve"> 2. El area de deportes no cuenta con una infraestructura que reuna los requisitos minimos para poder desarrollar la clase como deveria de ser y esto dificulta el desarrollo de areas de esparcimiento para los alumnos del centro</t>
  </si>
  <si>
    <t xml:space="preserve">1. Fotografias,  del antes y despues de las canchas deportivas                                         </t>
  </si>
  <si>
    <t xml:space="preserve">1. Estudiantes, Docentes y Personal administrativo del  CUROC </t>
  </si>
  <si>
    <t>Area de deportes                       Carlos Barahona</t>
  </si>
  <si>
    <t>6.b.1.2</t>
  </si>
  <si>
    <t>1. Dotar de conexión a internet al Laboratorio de Inglés del CUROC.                               2. Instalación de T.V. y aire acondicionado en el laboratorio de Inglés.</t>
  </si>
  <si>
    <t>No disponibilidad de recursos para la adecuación del equipo del laboratorio</t>
  </si>
  <si>
    <t>Utilización de sitios web gratuitos para la práctica y desarrollo de destrezas comunicativas en el idioma Inglés.</t>
  </si>
  <si>
    <t>Listados de asistencia, asignaciones de clase, fotografias,informes</t>
  </si>
  <si>
    <t>Estudiantes, docentes, personal administrativo y de apoyo.</t>
  </si>
  <si>
    <t>Area de Inglés                 Depto. De Administración</t>
  </si>
  <si>
    <t>6.b.1.3</t>
  </si>
  <si>
    <t>Asignación Presupuestaria</t>
  </si>
  <si>
    <t>Adecuación necesaria para la puesta en marcha de la carrera de ingenieria en sistemas en el CUROC</t>
  </si>
  <si>
    <t>Alumnos de la  carrera de Ingeniería en Sistemas CUROC</t>
  </si>
  <si>
    <t>5.a.4.4</t>
  </si>
  <si>
    <t>Compra de material bibliografico para la Carrera de Ingenieria en sistemas</t>
  </si>
  <si>
    <t>La ampliación de la bibliografia del área de informatica es necesaria para la puesta en marcha de la carrera de ingenieria en sistemas en el CUROC</t>
  </si>
  <si>
    <t>Compra de Libros</t>
  </si>
  <si>
    <t>Compra de Switches de 24 puertos</t>
  </si>
  <si>
    <t>Compra de Switch de pruebas (12 puertos)</t>
  </si>
  <si>
    <t>Compra de Servidor de aplicaciones Dell</t>
  </si>
  <si>
    <t>Compra de Canaleta para cableado estructurado de 4 pulgadas</t>
  </si>
  <si>
    <t>Compra de cajas modulares completas</t>
  </si>
  <si>
    <t>Compra de cajas de UTP categoría 6 de 1000 pies</t>
  </si>
  <si>
    <t>Aire acondicionado de 24000 BTU</t>
  </si>
  <si>
    <t>Conectores RJ45 (Bolsa de 100 unidades)</t>
  </si>
  <si>
    <t>Puertas de seguridad de metal</t>
  </si>
  <si>
    <t>Balcones para las ventanas de laboratorio de sistemas</t>
  </si>
  <si>
    <t>Extintores contra incendios</t>
  </si>
  <si>
    <t>Rack de pared Cerrados</t>
  </si>
  <si>
    <t>Patch Panel con organizadores de 24 puertos</t>
  </si>
  <si>
    <t>Kit de herramientas para mantenimiento de equipo</t>
  </si>
  <si>
    <t>Kit de herramientas de red</t>
  </si>
  <si>
    <t>Compresor de aire</t>
  </si>
  <si>
    <t>Quimicos para limpieza de equipo</t>
  </si>
  <si>
    <t xml:space="preserve">Pantallas de proyección </t>
  </si>
  <si>
    <t>Instalación electrica de segundo laboratorio</t>
  </si>
  <si>
    <t>Cortinas de oficina</t>
  </si>
  <si>
    <t>Parlantes</t>
  </si>
  <si>
    <t>Licencia Ofimatica</t>
  </si>
  <si>
    <t>Licencia windows Server 2008</t>
  </si>
  <si>
    <t>Escritorios para computadoras</t>
  </si>
  <si>
    <t>Sillas de escritorio para computadoras</t>
  </si>
  <si>
    <t>Computadora de Escritorio</t>
  </si>
  <si>
    <t>Computadora Portatil</t>
  </si>
  <si>
    <t>Coordinador de Carrera y Jefe de Informatica</t>
  </si>
  <si>
    <t>6.c.1.1</t>
  </si>
  <si>
    <t xml:space="preserve"> Equipo</t>
  </si>
  <si>
    <t xml:space="preserve">1.    Que no se obtengan respuestas positivas de las personas o instituciones a las cuales se les solicite su colaboracion.                                   2. que no alla asignacion presupuestaria, que no alla la marcas de los materiales solicitados en el mercado </t>
  </si>
  <si>
    <t>1. El area de deportes no cuenta con materiales para poder desarrollar la clase como deveria de ser y esto dificulta el desarrollo de areas de esparcimiento para los alumnos del centro</t>
  </si>
  <si>
    <t>1. Los materiales deportivos</t>
  </si>
  <si>
    <t xml:space="preserve">1. Estudiantes, Docentes del area de deportes           </t>
  </si>
  <si>
    <t xml:space="preserve">                       1.Area de deportes Carlos Barahona</t>
  </si>
  <si>
    <t xml:space="preserve">Proyecto de adecuacion de los laboratorios de la carrera de Ingenieria en Sistemas </t>
  </si>
  <si>
    <t>Balon Futbol # 5</t>
  </si>
  <si>
    <t>Balon futbolito</t>
  </si>
  <si>
    <t>Balon futbol Sala</t>
  </si>
  <si>
    <t>Balon Voleibol</t>
  </si>
  <si>
    <t>Balon Basquetbol</t>
  </si>
  <si>
    <t>Malla para Porteria</t>
  </si>
  <si>
    <t>Malla para Voleibol</t>
  </si>
  <si>
    <t>Chalecos 4 colores</t>
  </si>
  <si>
    <t>Cono Pequeño</t>
  </si>
  <si>
    <t>Cono Mediano</t>
  </si>
  <si>
    <t>Cuerda para saltar</t>
  </si>
  <si>
    <t>Red Porta balones</t>
  </si>
  <si>
    <t>Juego de Ajedres</t>
  </si>
  <si>
    <t>Juego de Damero</t>
  </si>
  <si>
    <t>Bomba para inflar balones</t>
  </si>
  <si>
    <t>1) a) Aulas equipadas con proyectores y equipos de ayuda multimedia.
b) Fortalecida la red de bibliotecas universitarias, librerías universitarias y la editorial, tanto virtuales como físicas.</t>
  </si>
  <si>
    <t>4.b.1.1</t>
  </si>
  <si>
    <t>6.e.1.1</t>
  </si>
  <si>
    <t xml:space="preserve">Socialización con toda el área de Informatica </t>
  </si>
  <si>
    <t xml:space="preserve">No tener la información necesaria para dibulgarla </t>
  </si>
  <si>
    <t xml:space="preserve">Es  necesario conocer la informacion </t>
  </si>
  <si>
    <t xml:space="preserve">fotografias </t>
  </si>
  <si>
    <t xml:space="preserve">Docentes área de Informática </t>
  </si>
  <si>
    <t>Odair Sauceda</t>
  </si>
  <si>
    <t>11.b.1.1</t>
  </si>
  <si>
    <t>1. Realizar el evento de apertura y cierre de años académicos.</t>
  </si>
  <si>
    <t>Evento</t>
  </si>
  <si>
    <t>Asignación presupuestaria, falta de apoyo de los docentes del área.</t>
  </si>
  <si>
    <t>Dar relevancia a la apertura y cierre de año académico…</t>
  </si>
  <si>
    <t>Informe, fotografías.</t>
  </si>
  <si>
    <t>CUROC e invitados especiales de la comunidad</t>
  </si>
  <si>
    <t xml:space="preserve">Humanidades </t>
  </si>
  <si>
    <t>Materiales y papelería</t>
  </si>
  <si>
    <t>Refrigerios</t>
  </si>
  <si>
    <t>11.b.1.2</t>
  </si>
  <si>
    <t>2. Desarrollo de Feria Intercultural</t>
  </si>
  <si>
    <t>Feria</t>
  </si>
  <si>
    <t>Falta de asignación presupuestaria, falta de apoyo institucional, problemas ambientales</t>
  </si>
  <si>
    <t>Hacer de lo Esencial LO ESENCIAL para lograr un compromiso hacia la transformación del pensamiento cultural</t>
  </si>
  <si>
    <t>Informe, fotografías, video.</t>
  </si>
  <si>
    <t>A toda la comunidad universitaria.</t>
  </si>
  <si>
    <t>Hotel y alimentación para invitados especiales</t>
  </si>
  <si>
    <t xml:space="preserve">Alimentación en eventos </t>
  </si>
  <si>
    <t>Obras teatrales, grupos artísticos invitados</t>
  </si>
  <si>
    <t>Materiales</t>
  </si>
  <si>
    <t>Laboratorios de Agroindustria</t>
  </si>
  <si>
    <t>Planta Eléctrica</t>
  </si>
  <si>
    <t xml:space="preserve">Laboratorios de Quimica </t>
  </si>
  <si>
    <t>Laboratorios de Biología</t>
  </si>
  <si>
    <t>Laboratorios de Ficica</t>
  </si>
  <si>
    <t>Pintura para Edificios (Interiores)</t>
  </si>
  <si>
    <t>7.a.1.1</t>
  </si>
  <si>
    <t>Planificación de las acciones a desarrollor para el logro de las alianzas con el Centro Regional de Comayagua y Universidades del Salvador y Nicaragua.  Gestionar y dar seguimiento a las alianza estratégicas.</t>
  </si>
  <si>
    <t>Alianza</t>
  </si>
  <si>
    <t>Apoyo por parte de la dirección. Negatividad por parte de otras universidades.</t>
  </si>
  <si>
    <t>Adopcion nuevas prácticas docentes. Comparacion de planes de estudio.</t>
  </si>
  <si>
    <t>Informe,videos,memorias, fotografia, lista de asistentes</t>
  </si>
  <si>
    <t>Docentes y estudiantes del área econoadministrativa</t>
  </si>
  <si>
    <t>Director Y Docentes.</t>
  </si>
  <si>
    <t>Alimentacion</t>
  </si>
  <si>
    <t>Alojamiento</t>
  </si>
  <si>
    <t>Material impreso</t>
  </si>
  <si>
    <t>Compra de recuerdos</t>
  </si>
  <si>
    <t>7.c.1.1</t>
  </si>
  <si>
    <t>Trabajo  conjunto con la Escuela de Culturas y Lenguas Extranjeras de C.U. para la elaboración de la propuesta para la creación del "Centro de Enseñanza de Lenguas".</t>
  </si>
  <si>
    <t>Disponibilidad docente que conforma la mesa directiva y las comisiones de trabajo. Apoyo autoridades universitarias para la ejecución del proyecto.</t>
  </si>
  <si>
    <t>Oferta académica especializada  en varios idiomas que responda a la necesidad  de la comunidad universitaria y sociedad en general.</t>
  </si>
  <si>
    <t>Listas de asistencia, informes, fotografias, propuestas realizadas,</t>
  </si>
  <si>
    <t>Comunidad Universitaria y sociedad en general</t>
  </si>
  <si>
    <t>Dirección CUROC                  Area de Inglés                        Escuela de Lenguas y Culturas Extranjeras C.U.</t>
  </si>
  <si>
    <t>7.a.1.2</t>
  </si>
  <si>
    <t>equipo</t>
  </si>
  <si>
    <t>Asignacion presupuestaria inadecuada</t>
  </si>
  <si>
    <t>Fortalecer el proceso enseñanza-aprendizaje</t>
  </si>
  <si>
    <t>Inventario de reactivos, materiales y equipo; informes, fotografias.</t>
  </si>
  <si>
    <t>Estudiantes matriculados en loslaboratorios del  area quimica y biologia.</t>
  </si>
  <si>
    <t>Director del CUROC,Jefe de area y docentes.</t>
  </si>
  <si>
    <t>refrigerante de reflujo</t>
  </si>
  <si>
    <t>refrigerante recto</t>
  </si>
  <si>
    <t>placa calefactora</t>
  </si>
  <si>
    <t>codos</t>
  </si>
  <si>
    <t>Balon de tres cuellos</t>
  </si>
  <si>
    <t>balon de 2 cuellos</t>
  </si>
  <si>
    <t>columna vigreeux</t>
  </si>
  <si>
    <t>cabeza de destilacion</t>
  </si>
  <si>
    <t>alargador para termometro</t>
  </si>
  <si>
    <t>alargaderas de destilacion</t>
  </si>
  <si>
    <t>tapones de hule de 2 horificios</t>
  </si>
  <si>
    <t>colas de destilacion</t>
  </si>
  <si>
    <t>uniones</t>
  </si>
  <si>
    <t>Guantes de autoclave</t>
  </si>
  <si>
    <t>Crisoles</t>
  </si>
  <si>
    <t>Cápsulas porcelana</t>
  </si>
  <si>
    <t>Termómetros  - 10    a 110 C</t>
  </si>
  <si>
    <t>Termómetros  - 10    a 150 C</t>
  </si>
  <si>
    <t>Perillas succionadoras</t>
  </si>
  <si>
    <t>Gradillas metálicas</t>
  </si>
  <si>
    <t>Pinza para tubos de ensayo</t>
  </si>
  <si>
    <t>Papel pH</t>
  </si>
  <si>
    <t>Balones de fondo redondo. 600 mL</t>
  </si>
  <si>
    <t>Tubos de ensayo 24 unid</t>
  </si>
  <si>
    <t>Vidrios de reloj  10 cm</t>
  </si>
  <si>
    <t>Vidrios de reloj  8 cm</t>
  </si>
  <si>
    <t>Pipetas  graduadas. 1 mL</t>
  </si>
  <si>
    <t>Pipetas  graduadas. 2 mL</t>
  </si>
  <si>
    <t>Pipetas  graduadas. 5 mL</t>
  </si>
  <si>
    <t>Pipetas  graduadas. 10 mL</t>
  </si>
  <si>
    <t>balón de tres cuellos 600 mL</t>
  </si>
  <si>
    <t>Kitasato 500 mL</t>
  </si>
  <si>
    <t>7.a.1.3</t>
  </si>
  <si>
    <t>2) El área de quimica cuenta con el equipo y reactvos necesario para desarrollar la labor académica adecuadamnte</t>
  </si>
  <si>
    <t>Director del CUROC, jefe de area y docentes.</t>
  </si>
  <si>
    <t>Nitrito de sodio        250mg</t>
  </si>
  <si>
    <t>Cloruro de acetilo     250 mg</t>
  </si>
  <si>
    <t>Bisulfito de potasio  250 mg</t>
  </si>
  <si>
    <t>Acetato de calcio   250 mg</t>
  </si>
  <si>
    <t>Naftaleno   1000 g</t>
  </si>
  <si>
    <t>N -  pentano       1 L</t>
  </si>
  <si>
    <t>Anhídrido acético  - 250 mg</t>
  </si>
  <si>
    <t>Cloruro de Zinc  II  -250 mg</t>
  </si>
  <si>
    <t>Anhídrido  cromoVI -250mg</t>
  </si>
  <si>
    <t>Alcohol tertbutilico 500 mL</t>
  </si>
  <si>
    <t xml:space="preserve">KI                                  250 </t>
  </si>
  <si>
    <t>Acido láctico                  500g</t>
  </si>
  <si>
    <t>Acido oxalico                  500g</t>
  </si>
  <si>
    <t>CCl4                          1L</t>
  </si>
  <si>
    <t>2,4-dihidrofenilhidrazina   250mg</t>
  </si>
  <si>
    <t>2- butanona</t>
  </si>
  <si>
    <t>Acetato de sodio  250 mg</t>
  </si>
  <si>
    <t>Telurito de potasio 100 ml</t>
  </si>
  <si>
    <t>Agar Bair Parked 500 g</t>
  </si>
  <si>
    <t>Agar TCBS 500 g</t>
  </si>
  <si>
    <t>Agar Macconkey 500 g</t>
  </si>
  <si>
    <t>Agar pseudocel 500 g</t>
  </si>
  <si>
    <t>Agar Micosel 500 g</t>
  </si>
  <si>
    <t>Agar plate count 500 g</t>
  </si>
  <si>
    <t>Agar Brilla al 2% 500 g</t>
  </si>
  <si>
    <t>Agar pseudomona 500 g</t>
  </si>
  <si>
    <t>Agar Caldo Infusión Cerebro Corazón 500 g</t>
  </si>
  <si>
    <t>Agar SPS  500 g</t>
  </si>
  <si>
    <t> Base de Agar TSC 500 g</t>
  </si>
  <si>
    <t>Agar Base coliformes fecales 500 g</t>
  </si>
  <si>
    <t>Acido Oxalico 500 g</t>
  </si>
  <si>
    <t>Benedith  500 ml</t>
  </si>
  <si>
    <t>lugol 500 ml</t>
  </si>
  <si>
    <t>sudan III 500 g</t>
  </si>
  <si>
    <t>sulfato de cobre 500 g</t>
  </si>
  <si>
    <t>Acetato de calcio</t>
  </si>
  <si>
    <t>Eosina 5oo g</t>
  </si>
  <si>
    <t>Nitrato de plata 100 g</t>
  </si>
  <si>
    <t>Benceno 500 ml</t>
  </si>
  <si>
    <t>Eter 500 ml</t>
  </si>
  <si>
    <t>placa fija de Anabaena</t>
  </si>
  <si>
    <t>placa fija de paramecium</t>
  </si>
  <si>
    <t>placa fija de amoeba</t>
  </si>
  <si>
    <t>placa fija de Spirogyra</t>
  </si>
  <si>
    <t>placa fija de tejido epitelial (celulas cubicas)</t>
  </si>
  <si>
    <t>placa fija de hoja de ligustrum</t>
  </si>
  <si>
    <t>placa  fija de ovario secundario</t>
  </si>
  <si>
    <t>placa fija de testiculo</t>
  </si>
  <si>
    <t>placa fija de hidra en gemacion</t>
  </si>
  <si>
    <t>placa fija de hidra hembra y macho</t>
  </si>
  <si>
    <t>placa fija de paramecium en fision y conjugacion</t>
  </si>
  <si>
    <t>placas fijas de los estaios de reproduccion del helecho</t>
  </si>
  <si>
    <t>placas fijas del estadio reproductivos de la medusa</t>
  </si>
  <si>
    <t>Estereoscopio</t>
  </si>
  <si>
    <t>Espectroscopio</t>
  </si>
  <si>
    <t xml:space="preserve">Campana de Gases.
 Para líquidos, gases y químicos sólidos de metal anticorrosivo, dimensiones de la campana: 30- ¼” W x25 3/16” D x 35” H con monitor medidor de flujo de aire, filtro programable, montada en mueble de 28” D x 32 3/8” W x 36” H. con gabinete de 2 gaveta repisa ajustable 
</t>
  </si>
  <si>
    <t>Balanza infrarojo, analizador de humedad: % de humedad, % de solidos,tiempo temperatura peso, iD test y curva de secado. Dimensiones 19x15x25, rango de humedad de 0.01% a 100%, tipo de calentamiento halogeno,rango de calentamiento de 5°C a 200°C, alimentación 100 –120 VAC, 50/60 Hz ó 220-240 VAC, 50/60 Hz</t>
  </si>
  <si>
    <t>Destilador de agua, destilado de alta calidad, rendimiento en agua destilada: 6 litros/hora, conductividad del agua destilada: 1 a 1,3 micro OHMS, dimensiones 40 cm de alto x 40 cm de ancho x 12,7 cm de profundidad, alimentacion 110V ó 220 v.</t>
  </si>
  <si>
    <t>Realizar al menos una (1)  gira educativa a una empresa que produzca alimentos y a un (1) parque ecologico.</t>
  </si>
  <si>
    <t>7.a.1.4</t>
  </si>
  <si>
    <t>4) Realizacion de giras educativas a empresas que elaboren alimentos y a  parques ecologicos con el fin de aumentar los conocimientos en el area.</t>
  </si>
  <si>
    <t xml:space="preserve"> 2) Dotar de reactivos y materiales, los laboratorios de Química ,Microbiología y Biología.</t>
  </si>
  <si>
    <t>3) Dotar de equipo los laboratorios de quimica y biologia.</t>
  </si>
  <si>
    <t>viaje</t>
  </si>
  <si>
    <t>giras realizadas a lugares establecidos que  brinden informacion de mejora educativa.Que la gira no se realice por falta de aprobacion de fondos.</t>
  </si>
  <si>
    <t>fortalecer el proceso educativo en el area.</t>
  </si>
  <si>
    <t>giras realizada, fotos, informes,</t>
  </si>
  <si>
    <t>alumnos del area.</t>
  </si>
  <si>
    <t>Director,docentes involucrados, jefe de area, administración.</t>
  </si>
  <si>
    <t>8.a.1.1</t>
  </si>
  <si>
    <t>1) Analizar el perfil del egresado de las carreras de acuerdo a las demandas laborales de profesionales.</t>
  </si>
  <si>
    <t>No. Encuesta base de datos.</t>
  </si>
  <si>
    <t>1.- Disponibilidad de las personas para asistir al evento.</t>
  </si>
  <si>
    <t>1.- Para fortalecer el proceso de enseñanza y aprender el uso de nuevas estrategia , para el mejoramiento de los estandares de calida</t>
  </si>
  <si>
    <t>1.-Lista de asistencia 2. Informe. 3.Encuesta. 4. Video del evento. 5. Fotografias</t>
  </si>
  <si>
    <t>1. Docentes. 2. Estudiantes. 3. Egresados del CUROC.</t>
  </si>
  <si>
    <t>1. Director. 2. Vinculación. 3. Coordinadores de Carrera.</t>
  </si>
  <si>
    <t>Resmas de papel</t>
  </si>
  <si>
    <t>Lapices</t>
  </si>
  <si>
    <t>Resmas de folder</t>
  </si>
  <si>
    <t>Resmas de Cartoncillo para diplomas de participantes.</t>
  </si>
  <si>
    <t>Jornada de actualizacion e intercambio de experiencia profesional a traves de del levantamiento de la encuesta de satisfaccion</t>
  </si>
  <si>
    <t>Numero de encuestas base de datos</t>
  </si>
  <si>
    <t>Disponibilidad de las personas interesadas en asistir al evento</t>
  </si>
  <si>
    <t>Para fortalecer el aprendizaje y el uso de nuevas estrategias de enseñanza para el mejoramiento de los estandares de calidad</t>
  </si>
  <si>
    <t>Lista de asistencia, informes, encuestas impresas, videos, fotografias</t>
  </si>
  <si>
    <t>Docentes, estudiantes y egresados</t>
  </si>
  <si>
    <t>Director el CUROC, vinculacion, coordinadores de carrera</t>
  </si>
  <si>
    <t>8.a.1.2</t>
  </si>
  <si>
    <t>2) Se realizarán por lo menos una (1) encuestas de satisfacción de los graduados.</t>
  </si>
  <si>
    <t>9.b.1.1</t>
  </si>
  <si>
    <t>Estudio de linea base</t>
  </si>
  <si>
    <t>Plan de estudios aprobado en base a estudios de oferta y demanda</t>
  </si>
  <si>
    <t>Oferta educativa pertinente de la carrera de enfermeria a la poblacion de la zona occidental para solventar problemas de salud en la zona</t>
  </si>
  <si>
    <t>Encuestas, estudio finalizado</t>
  </si>
  <si>
    <t>30% de Estudiantes ultimo año de bachillerato de Santa Rosa de Copan. Lempira. Santa barbara y Ocotepeque</t>
  </si>
  <si>
    <t>Docentes de carrera de Enfermeria</t>
  </si>
  <si>
    <t>9.a.1.1</t>
  </si>
  <si>
    <t>Realizar Reuniones periodicas en los nodos de la Red de Occidente</t>
  </si>
  <si>
    <t>informe</t>
  </si>
  <si>
    <t>Asignación Presupuestaria y colaboración de parte de los miembros de la Red de Occidente</t>
  </si>
  <si>
    <t xml:space="preserve">Reunión periodica </t>
  </si>
  <si>
    <t>Informe y fotografias</t>
  </si>
  <si>
    <t>Población del Occidente</t>
  </si>
  <si>
    <t>Miembros de la Red de Occidente</t>
  </si>
  <si>
    <t>9.a.1.2</t>
  </si>
  <si>
    <t>Reuniones periodicas de las redes de Occidente en Tegucigalpa</t>
  </si>
  <si>
    <t>Miembros de las redes Regionales de todo el País</t>
  </si>
  <si>
    <t>VRA</t>
  </si>
  <si>
    <t>alimentación</t>
  </si>
  <si>
    <t>6.b.1.4</t>
  </si>
  <si>
    <t>Alumbrado de la cancha del area de deporte</t>
  </si>
  <si>
    <t>Tableros</t>
  </si>
  <si>
    <t xml:space="preserve">Muro de contención </t>
  </si>
  <si>
    <t>colocar el piso de  mosaicos a dos canchas</t>
  </si>
  <si>
    <t>5.a.4.5</t>
  </si>
  <si>
    <t xml:space="preserve">Compra de textos para la carrera de Desarrollo Local </t>
  </si>
  <si>
    <t>libro</t>
  </si>
  <si>
    <t>Disponibilidad de comprar libros por la UNAH.</t>
  </si>
  <si>
    <t>Es necesaria la compra de libro ya que actualmente la biblioteca no cuenta con libros de las diferentes clases de la carrera de Desarrollo Local, lo cual beneficiaría a docentes y alumnos del mismo.</t>
  </si>
  <si>
    <t xml:space="preserve"> Uso de los libros de las diferentes clases en la biblioteca.</t>
  </si>
  <si>
    <t>Alumnos y docentes del área de Desarrollo Local.</t>
  </si>
  <si>
    <t>Coordinación de la carrera de Desarrollo Local</t>
  </si>
  <si>
    <t>Coordinación de la carrera de Sistemas e informática</t>
  </si>
  <si>
    <t>Capacitación para Personal Administrativo y de Servicio</t>
  </si>
  <si>
    <t xml:space="preserve">Proyecto de construcción de los laboratorios  de Química, Fisica, Biología, Procesos 1,2,3,4, y 5 </t>
  </si>
  <si>
    <t>Dirección, Coordinador de Carrera y Jefe de Áreas</t>
  </si>
  <si>
    <t>POA 2015</t>
  </si>
  <si>
    <t>POA 2016</t>
  </si>
  <si>
    <t>POA 2017</t>
  </si>
  <si>
    <t>Gestión Administrativa</t>
  </si>
  <si>
    <t>Areas de Uso Común</t>
  </si>
  <si>
    <t xml:space="preserve">Se dotará de un Generador de Energía con capacidad para proteger todo el equipo eléctrico y alumbrado general </t>
  </si>
  <si>
    <t>6.a.1.1</t>
  </si>
  <si>
    <t>Gestión de compra de Generados de Energía para protección de todo el equipo eléctrico y alumbrado general del CUROC</t>
  </si>
  <si>
    <t>El Centro regional no cuenta con un generador que permita el normal desenvolvimiento académico y administrativo cuando haya falta de fluido eléctrico</t>
  </si>
  <si>
    <t>Normal funcionamiento de la cadémia ante apagones de energía eléctrica</t>
  </si>
  <si>
    <t>Dirección y Administración</t>
  </si>
  <si>
    <t>Cerco Perimetral CUROC</t>
  </si>
  <si>
    <t>Vehículo 4x4 Para supervisión de los nodos de la red de Occidente</t>
  </si>
  <si>
    <t>Audifonos con microfono</t>
  </si>
  <si>
    <t xml:space="preserve">Aire acondicionado </t>
  </si>
  <si>
    <t>Caja de cable UTP categoría 5E</t>
  </si>
  <si>
    <t>Rack de pared de 16U</t>
  </si>
  <si>
    <t>Conectores RJ45</t>
  </si>
  <si>
    <t>Patch Panel de 24 puertos</t>
  </si>
  <si>
    <t>Switch de 24 puertos 10/100/1000 con adaptador de Rack</t>
  </si>
  <si>
    <t>Canaletas de ½’adhesivas</t>
  </si>
  <si>
    <t>Uniones en T para canaletas de ½’</t>
  </si>
  <si>
    <t>Fajillas de velcro</t>
  </si>
  <si>
    <t>Fajillas plásticas</t>
  </si>
  <si>
    <t>Organizador de cable para Rack</t>
  </si>
  <si>
    <t>Mano de Obra</t>
  </si>
  <si>
    <t>Pantalla de proyección de pared</t>
  </si>
  <si>
    <t>Brazo de techo para datashow</t>
  </si>
  <si>
    <t>Cable VGA de 20 pies</t>
  </si>
  <si>
    <t>Brazo de pared LSD de 32”</t>
  </si>
  <si>
    <t>1) Mejorar los servicios de tecnología educativa en las diferentes aulas.
 2) Ejecución de plan de capacitación en uso adecuado de equipo.                                                                                                                                                                                                    3)  Indicadores de desempeño positivos</t>
  </si>
  <si>
    <t>Mecheros de bunsen</t>
  </si>
  <si>
    <t>Sillas plegables</t>
  </si>
  <si>
    <t>Energia electrica</t>
  </si>
  <si>
    <t>Mantenimiento de vehiculos</t>
  </si>
  <si>
    <t>Mantenimiento mobiliario y equipo</t>
  </si>
  <si>
    <t>Otros servicios profesionales y tecnicos</t>
  </si>
  <si>
    <t>Servicios transportes eventuales</t>
  </si>
  <si>
    <t>Identificacion institucional</t>
  </si>
  <si>
    <t>Pasajes nacionales</t>
  </si>
  <si>
    <t>Viaticos nacionales</t>
  </si>
  <si>
    <t>Alimentacion y agua para consumo</t>
  </si>
  <si>
    <t>Llantas para vehiculos</t>
  </si>
  <si>
    <t>Pintura para edificios</t>
  </si>
  <si>
    <t>Gasolina</t>
  </si>
  <si>
    <t>Diesel</t>
  </si>
  <si>
    <t>Productos de material plastico</t>
  </si>
  <si>
    <t>Elementos  de limpieza</t>
  </si>
  <si>
    <t>Utiles de oficina</t>
  </si>
  <si>
    <t>Materiales electricos</t>
  </si>
  <si>
    <t>Otros repuestos y accesorios menores</t>
  </si>
  <si>
    <t xml:space="preserve">Madera </t>
  </si>
  <si>
    <t>Productos ferrosos</t>
  </si>
  <si>
    <t>Productos de ferreteria</t>
  </si>
  <si>
    <t>Bloques</t>
  </si>
  <si>
    <t>Cemento</t>
  </si>
  <si>
    <t>Chindagua</t>
  </si>
  <si>
    <t>Soldadora</t>
  </si>
  <si>
    <t>3-06-09-03-00</t>
  </si>
  <si>
    <t>Swich 24 puertos</t>
  </si>
  <si>
    <t>Swich de pruebas(12 Puertos)</t>
  </si>
  <si>
    <t xml:space="preserve">Servidor de aplicaciones </t>
  </si>
  <si>
    <t>Canaleta para cableado estructurado 4 pulg.</t>
  </si>
  <si>
    <t>Cajas Modulares completas</t>
  </si>
  <si>
    <t>Cajas UTP categoria 6 de 1000 pies</t>
  </si>
  <si>
    <t>Conectores RJ45(Bolsa de 100 unidades)</t>
  </si>
  <si>
    <t>Balcones para ventanas</t>
  </si>
  <si>
    <t xml:space="preserve">Extintores contra incendios </t>
  </si>
  <si>
    <t>Rack de pared cerrados</t>
  </si>
  <si>
    <t>Patch Panel con Organizadores de 24 puertos</t>
  </si>
  <si>
    <t>Kit herramientas mantenimiento equipo</t>
  </si>
  <si>
    <t>Kit herramientas de red</t>
  </si>
  <si>
    <t>Quimicos limpieza equipo</t>
  </si>
  <si>
    <t>Pantallas de Proyeccion</t>
  </si>
  <si>
    <t>Instalacion electrica laboratorio</t>
  </si>
  <si>
    <t xml:space="preserve">Parlantes </t>
  </si>
  <si>
    <t>Licencia ofimatica</t>
  </si>
  <si>
    <t>Mesa compacta  para computadoras</t>
  </si>
  <si>
    <t>Maquinaria y accesorios elaborar vinos</t>
  </si>
  <si>
    <t>Esterilizador de botes y botellas</t>
  </si>
  <si>
    <t>Mezcladora con motor electrico</t>
  </si>
  <si>
    <t>Medidor digital de humedad de granos</t>
  </si>
  <si>
    <t xml:space="preserve">Selladora de sacos </t>
  </si>
  <si>
    <t>Esfigmomanometro</t>
  </si>
  <si>
    <t>Estetoscopio</t>
  </si>
  <si>
    <t>Glucometro</t>
  </si>
  <si>
    <t>Balanza</t>
  </si>
  <si>
    <t>Smarbring acces point dual band out door</t>
  </si>
  <si>
    <t>Camaras web para computadora</t>
  </si>
  <si>
    <t>Cobertores para monitor y cpu</t>
  </si>
  <si>
    <t>Telefono</t>
  </si>
  <si>
    <t>cable utp categoria 5e 300 mts</t>
  </si>
  <si>
    <t>40 libros,15 de microfinanzas y 25 para Pedagogía,ubicados en la mini biblioteca telecentro en Gracias.</t>
  </si>
  <si>
    <t xml:space="preserve"> Ya que no exixte un  textos que sirvan como fuentes complementarias en el telecentro.</t>
  </si>
  <si>
    <t>Ubicación de los textos en la biblioteca del telecentr, para uso exclusivo de loses estudiantes del Telecentro.</t>
  </si>
  <si>
    <t>Alumnos del Telecentro.</t>
  </si>
  <si>
    <t>Coordinación Pedagogía.Coordinación Académica telecentro.</t>
  </si>
  <si>
    <t>Proyecto implementación Carreras</t>
  </si>
  <si>
    <t>Solicitud de implementacion</t>
  </si>
  <si>
    <t>Apertura de 3 carreras propiciando</t>
  </si>
  <si>
    <t>1) Realización de estudios a nivel occidental de cobertura y equidad en el acceso a la UNAH y de estudios de oferta y demanda de la carrera de enfermeria plan Regular.</t>
  </si>
  <si>
    <t>9.b.1.2</t>
  </si>
  <si>
    <t>1) Aumentar a nivel regional la cobertura del CUROC y el acceso actual de la población para ingresar a nuevas carreras</t>
  </si>
  <si>
    <t xml:space="preserve">Implementar 3 nuevas carreras las que cuentan con el diagnostico regional, </t>
  </si>
</sst>
</file>

<file path=xl/styles.xml><?xml version="1.0" encoding="utf-8"?>
<styleSheet xmlns="http://schemas.openxmlformats.org/spreadsheetml/2006/main">
  <numFmts count="16">
    <numFmt numFmtId="44" formatCode="_(&quot;$&quot;* #,##0.00_);_(&quot;$&quot;* \(#,##0.00\);_(&quot;$&quot;* &quot;-&quot;??_);_(@_)"/>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_-;\-* #,##0.00\ _€_-;_-* &quot;-&quot;??\ _€_-;_-@_-"/>
    <numFmt numFmtId="169" formatCode="_-* #,##0.00\ _P_t_s_-;\-* #,##0.00\ _P_t_s_-;_-* &quot;-&quot;??\ _P_t_s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quot;L.&quot;\ #,##0.00"/>
    <numFmt numFmtId="178" formatCode="_ * #,##0.0_ ;_ * \-#,##0.0_ ;_ * &quot;-&quot;_ ;_ @_ "/>
  </numFmts>
  <fonts count="72">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2"/>
      <color rgb="FFFF0000"/>
      <name val="Calibri"/>
      <family val="2"/>
    </font>
    <font>
      <sz val="12"/>
      <color rgb="FFFF0000"/>
      <name val="Arial"/>
      <family val="2"/>
    </font>
    <font>
      <b/>
      <sz val="11"/>
      <color rgb="FFFF0000"/>
      <name val="Calibri"/>
      <family val="2"/>
      <scheme val="minor"/>
    </font>
    <font>
      <sz val="12"/>
      <color rgb="FF7030A0"/>
      <name val="Calibri"/>
      <family val="2"/>
    </font>
    <font>
      <sz val="12"/>
      <color rgb="FF7030A0"/>
      <name val="Arial"/>
      <family val="2"/>
    </font>
    <font>
      <sz val="10"/>
      <name val="Calibri"/>
      <family val="2"/>
    </font>
    <font>
      <sz val="8"/>
      <name val="Calibri"/>
      <family val="2"/>
    </font>
    <font>
      <sz val="9"/>
      <color indexed="81"/>
      <name val="Tahoma"/>
      <charset val="1"/>
    </font>
    <font>
      <b/>
      <sz val="9"/>
      <color indexed="81"/>
      <name val="Tahoma"/>
      <charset val="1"/>
    </font>
    <font>
      <b/>
      <sz val="18"/>
      <color theme="3" tint="-0.499984740745262"/>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auto="1"/>
      </left>
      <right style="medium">
        <color auto="1"/>
      </right>
      <top style="hair">
        <color auto="1"/>
      </top>
      <bottom style="hair">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0">
    <xf numFmtId="0" fontId="0" fillId="0" borderId="0"/>
    <xf numFmtId="0" fontId="8" fillId="0" borderId="0"/>
    <xf numFmtId="169" fontId="8" fillId="0" borderId="0" applyFont="0" applyFill="0" applyBorder="0" applyAlignment="0" applyProtection="0"/>
    <xf numFmtId="44" fontId="9" fillId="0" borderId="0" applyFont="0" applyFill="0" applyBorder="0" applyAlignment="0" applyProtection="0"/>
    <xf numFmtId="170" fontId="8" fillId="0" borderId="0" applyFont="0" applyFill="0" applyBorder="0" applyAlignment="0" applyProtection="0"/>
    <xf numFmtId="169"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6" fontId="20" fillId="0" borderId="0" applyFont="0" applyFill="0" applyBorder="0" applyAlignment="0" applyProtection="0"/>
    <xf numFmtId="169" fontId="8"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7" fontId="20" fillId="0" borderId="0" applyFont="0" applyFill="0" applyBorder="0" applyAlignment="0" applyProtection="0"/>
    <xf numFmtId="0" fontId="8" fillId="0" borderId="0"/>
  </cellStyleXfs>
  <cellXfs count="67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5" fontId="18" fillId="2" borderId="10" xfId="0" applyNumberFormat="1" applyFont="1" applyFill="1" applyBorder="1" applyAlignment="1">
      <alignment horizontal="justify" vertical="top"/>
    </xf>
    <xf numFmtId="165" fontId="18" fillId="2" borderId="10" xfId="0" applyNumberFormat="1" applyFont="1" applyFill="1" applyBorder="1" applyAlignment="1">
      <alignment horizontal="left" vertical="top" wrapText="1"/>
    </xf>
    <xf numFmtId="174" fontId="18" fillId="2" borderId="10" xfId="0" applyNumberFormat="1" applyFont="1" applyFill="1" applyBorder="1" applyAlignment="1">
      <alignment horizontal="center" vertical="top"/>
    </xf>
    <xf numFmtId="165"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21" fillId="3" borderId="3" xfId="0" applyNumberFormat="1" applyFont="1" applyFill="1" applyBorder="1" applyAlignment="1">
      <alignment horizontal="right" vertical="center"/>
    </xf>
    <xf numFmtId="165" fontId="21" fillId="3" borderId="3" xfId="10" applyNumberFormat="1" applyFont="1" applyFill="1" applyBorder="1" applyAlignment="1">
      <alignment horizontal="center" vertical="center"/>
    </xf>
    <xf numFmtId="166"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31" fillId="0" borderId="10" xfId="0" applyNumberFormat="1" applyFont="1" applyBorder="1" applyAlignment="1">
      <alignment horizontal="justify" vertical="top" wrapText="1"/>
    </xf>
    <xf numFmtId="165" fontId="31" fillId="0" borderId="11" xfId="0" applyNumberFormat="1" applyFont="1" applyBorder="1" applyAlignment="1">
      <alignment horizontal="justify" vertical="top"/>
    </xf>
    <xf numFmtId="165"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3" fontId="31" fillId="0" borderId="10" xfId="0" applyNumberFormat="1" applyFont="1" applyBorder="1" applyAlignment="1">
      <alignment horizontal="center" vertical="top"/>
    </xf>
    <xf numFmtId="173"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3"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165"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0" fillId="0" borderId="26" xfId="16" applyFont="1" applyBorder="1" applyAlignment="1">
      <alignment horizontal="center" vertical="top" wrapText="1"/>
    </xf>
    <xf numFmtId="0" fontId="37"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6" fontId="42" fillId="0" borderId="0" xfId="18" applyNumberFormat="1" applyFont="1" applyAlignment="1">
      <alignment vertical="center"/>
    </xf>
    <xf numFmtId="0" fontId="43" fillId="0" borderId="0" xfId="0" applyFont="1" applyAlignment="1">
      <alignment vertical="center"/>
    </xf>
    <xf numFmtId="176"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7"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5" fontId="22" fillId="2" borderId="14" xfId="0" applyNumberFormat="1" applyFont="1" applyFill="1" applyBorder="1" applyAlignment="1">
      <alignment vertical="center"/>
    </xf>
    <xf numFmtId="165"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5"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5" fontId="22" fillId="5" borderId="19" xfId="0" applyNumberFormat="1" applyFont="1" applyFill="1" applyBorder="1" applyAlignment="1">
      <alignment vertical="center"/>
    </xf>
    <xf numFmtId="165" fontId="22" fillId="2" borderId="19" xfId="0" applyNumberFormat="1" applyFont="1" applyFill="1" applyBorder="1" applyAlignment="1">
      <alignment vertical="center"/>
    </xf>
    <xf numFmtId="165"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5"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5"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5"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5" fontId="22" fillId="2" borderId="10" xfId="0" applyNumberFormat="1" applyFont="1" applyFill="1" applyBorder="1" applyAlignment="1">
      <alignment vertical="center"/>
    </xf>
    <xf numFmtId="165" fontId="22" fillId="5" borderId="17" xfId="0" applyNumberFormat="1" applyFont="1" applyFill="1" applyBorder="1" applyAlignment="1">
      <alignment vertical="center"/>
    </xf>
    <xf numFmtId="165" fontId="22" fillId="2" borderId="22" xfId="0" applyNumberFormat="1" applyFont="1" applyFill="1" applyBorder="1" applyAlignment="1">
      <alignment vertical="center"/>
    </xf>
    <xf numFmtId="165"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5"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165"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165" fontId="22" fillId="2" borderId="15" xfId="0" applyNumberFormat="1" applyFont="1" applyFill="1" applyBorder="1" applyAlignment="1">
      <alignment vertical="center"/>
    </xf>
    <xf numFmtId="165" fontId="22" fillId="2" borderId="21" xfId="0" applyNumberFormat="1" applyFont="1" applyFill="1" applyBorder="1" applyAlignment="1">
      <alignment vertical="center"/>
    </xf>
    <xf numFmtId="165" fontId="22" fillId="2" borderId="35" xfId="0" applyNumberFormat="1" applyFont="1" applyFill="1" applyBorder="1" applyAlignment="1">
      <alignment vertical="center"/>
    </xf>
    <xf numFmtId="165"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165"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165"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165"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5" fontId="22"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5" fontId="22" fillId="2" borderId="15"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26" xfId="0" applyNumberFormat="1" applyFont="1" applyFill="1" applyBorder="1" applyAlignment="1">
      <alignment horizontal="center" vertical="center"/>
    </xf>
    <xf numFmtId="165" fontId="21" fillId="6" borderId="24" xfId="0" applyNumberFormat="1" applyFont="1" applyFill="1" applyBorder="1" applyAlignment="1">
      <alignment horizontal="center" vertical="center"/>
    </xf>
    <xf numFmtId="176" fontId="42" fillId="0" borderId="0" xfId="18" applyNumberFormat="1" applyFont="1" applyAlignment="1">
      <alignment horizontal="center" vertical="center"/>
    </xf>
    <xf numFmtId="176" fontId="44" fillId="0" borderId="0" xfId="18" applyNumberFormat="1" applyFont="1" applyAlignment="1">
      <alignment horizontal="center" vertical="center"/>
    </xf>
    <xf numFmtId="177" fontId="46" fillId="3" borderId="0" xfId="10" applyNumberFormat="1" applyFont="1" applyFill="1" applyAlignment="1">
      <alignment horizontal="center" vertical="center"/>
    </xf>
    <xf numFmtId="165"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6"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6"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6"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6" fontId="48" fillId="3" borderId="26" xfId="18" applyNumberFormat="1" applyFont="1" applyFill="1" applyBorder="1" applyAlignment="1">
      <alignment horizontal="center" vertical="center"/>
    </xf>
    <xf numFmtId="0" fontId="50" fillId="15" borderId="40" xfId="0" applyFont="1" applyFill="1" applyBorder="1" applyAlignment="1">
      <alignment horizontal="center" vertical="center"/>
    </xf>
    <xf numFmtId="0" fontId="50" fillId="15" borderId="41" xfId="0" applyFont="1" applyFill="1" applyBorder="1" applyAlignment="1">
      <alignment horizontal="center" vertical="center"/>
    </xf>
    <xf numFmtId="167" fontId="50" fillId="15" borderId="39" xfId="18" applyFont="1" applyFill="1" applyBorder="1" applyAlignment="1">
      <alignment horizontal="center" vertical="center"/>
    </xf>
    <xf numFmtId="0" fontId="45" fillId="7" borderId="0" xfId="0" applyFont="1" applyFill="1" applyAlignment="1">
      <alignment horizontal="center" vertical="center" wrapText="1"/>
    </xf>
    <xf numFmtId="167" fontId="0" fillId="0" borderId="26" xfId="18" applyFont="1" applyBorder="1" applyAlignment="1">
      <alignment vertical="center"/>
    </xf>
    <xf numFmtId="0" fontId="0" fillId="0" borderId="26" xfId="0" applyFill="1" applyBorder="1" applyAlignment="1">
      <alignment vertical="center"/>
    </xf>
    <xf numFmtId="167" fontId="0" fillId="0" borderId="26" xfId="18" applyFont="1" applyFill="1" applyBorder="1" applyAlignment="1">
      <alignment vertical="center"/>
    </xf>
    <xf numFmtId="166" fontId="0" fillId="0" borderId="0" xfId="0" applyNumberFormat="1" applyAlignment="1">
      <alignment vertical="center"/>
    </xf>
    <xf numFmtId="0" fontId="14" fillId="0" borderId="0" xfId="0" applyFont="1" applyAlignment="1">
      <alignment horizontal="left" vertical="center" indent="11"/>
    </xf>
    <xf numFmtId="175"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6" fontId="47" fillId="0" borderId="0" xfId="18" applyNumberFormat="1" applyFont="1" applyAlignment="1">
      <alignment vertical="center"/>
    </xf>
    <xf numFmtId="0" fontId="53" fillId="0" borderId="0" xfId="0" applyFont="1" applyAlignment="1">
      <alignment vertical="center"/>
    </xf>
    <xf numFmtId="176" fontId="53" fillId="0" borderId="0" xfId="18" applyNumberFormat="1" applyFont="1" applyAlignment="1">
      <alignment vertical="center"/>
    </xf>
    <xf numFmtId="166" fontId="0" fillId="0" borderId="26" xfId="0" applyNumberFormat="1" applyFill="1" applyBorder="1" applyAlignment="1">
      <alignment vertical="center"/>
    </xf>
    <xf numFmtId="177" fontId="0" fillId="0" borderId="0" xfId="0" applyNumberFormat="1" applyFill="1" applyAlignment="1">
      <alignment vertical="center"/>
    </xf>
    <xf numFmtId="0" fontId="55" fillId="13" borderId="0" xfId="0" applyFont="1" applyFill="1" applyAlignment="1">
      <alignment horizontal="left" vertical="center"/>
    </xf>
    <xf numFmtId="166"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6" fontId="33" fillId="0" borderId="26" xfId="12" applyNumberFormat="1" applyFont="1" applyBorder="1" applyAlignment="1">
      <alignment horizontal="center" vertical="center" wrapText="1"/>
    </xf>
    <xf numFmtId="168" fontId="33" fillId="0" borderId="26" xfId="16" applyNumberFormat="1" applyFont="1" applyBorder="1" applyAlignment="1">
      <alignment horizontal="center" vertical="center" wrapText="1"/>
    </xf>
    <xf numFmtId="0" fontId="37"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167" fontId="50" fillId="15" borderId="39" xfId="18" applyFont="1" applyFill="1" applyBorder="1" applyAlignment="1">
      <alignment horizontal="center" vertical="center" wrapText="1"/>
    </xf>
    <xf numFmtId="167" fontId="49" fillId="13" borderId="0" xfId="18" applyFont="1" applyFill="1" applyAlignment="1">
      <alignment horizontal="center" vertical="center"/>
    </xf>
    <xf numFmtId="167"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6" fontId="14"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49" fillId="17" borderId="15" xfId="0" applyFont="1" applyFill="1" applyBorder="1" applyAlignment="1">
      <alignment horizontal="center" vertical="center"/>
    </xf>
    <xf numFmtId="165"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165"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167" fontId="33" fillId="0" borderId="26" xfId="18" applyFont="1" applyBorder="1" applyAlignment="1">
      <alignment horizontal="center" vertical="center" wrapText="1"/>
    </xf>
    <xf numFmtId="167" fontId="33" fillId="0" borderId="26" xfId="18" applyFont="1" applyBorder="1" applyAlignment="1">
      <alignment horizontal="right" vertical="center" wrapText="1"/>
    </xf>
    <xf numFmtId="167" fontId="33" fillId="10" borderId="26" xfId="18" applyFont="1" applyFill="1" applyBorder="1" applyAlignment="1">
      <alignment vertical="center" wrapText="1"/>
    </xf>
    <xf numFmtId="167" fontId="34" fillId="10" borderId="26" xfId="18" applyFont="1" applyFill="1" applyBorder="1" applyAlignment="1">
      <alignment vertical="center" wrapText="1"/>
    </xf>
    <xf numFmtId="167" fontId="33" fillId="0" borderId="26" xfId="18" applyFont="1" applyBorder="1" applyAlignment="1">
      <alignment vertical="center" wrapText="1"/>
    </xf>
    <xf numFmtId="167" fontId="39"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167" fontId="28" fillId="12" borderId="26" xfId="18" applyFont="1" applyFill="1" applyBorder="1" applyAlignment="1" applyProtection="1">
      <alignment horizontal="center" vertical="center" wrapText="1"/>
      <protection locked="0"/>
    </xf>
    <xf numFmtId="167" fontId="33" fillId="0" borderId="26" xfId="18" applyFont="1" applyBorder="1" applyAlignment="1">
      <alignment horizontal="center" vertical="top" wrapText="1"/>
    </xf>
    <xf numFmtId="167" fontId="33" fillId="2" borderId="26" xfId="18" applyFont="1" applyFill="1" applyBorder="1" applyAlignment="1">
      <alignment horizontal="right" vertical="top" wrapText="1"/>
    </xf>
    <xf numFmtId="167" fontId="33" fillId="0" borderId="26" xfId="18" applyFont="1" applyBorder="1" applyAlignment="1">
      <alignment horizontal="right" vertical="top" wrapText="1"/>
    </xf>
    <xf numFmtId="167" fontId="33" fillId="10" borderId="26" xfId="18" applyFont="1" applyFill="1" applyBorder="1" applyAlignment="1">
      <alignment vertical="top" wrapText="1"/>
    </xf>
    <xf numFmtId="167" fontId="0" fillId="0" borderId="0" xfId="18" applyFont="1"/>
    <xf numFmtId="167" fontId="34" fillId="10" borderId="26" xfId="18" applyFont="1" applyFill="1" applyBorder="1" applyAlignment="1">
      <alignment vertical="top" wrapText="1"/>
    </xf>
    <xf numFmtId="167" fontId="33" fillId="10" borderId="26" xfId="18" applyFont="1" applyFill="1" applyBorder="1" applyAlignment="1">
      <alignment horizontal="right" vertical="top" wrapText="1"/>
    </xf>
    <xf numFmtId="167" fontId="34" fillId="10" borderId="26" xfId="18" applyFont="1" applyFill="1" applyBorder="1" applyAlignment="1">
      <alignment horizontal="center" vertical="center" wrapText="1"/>
    </xf>
    <xf numFmtId="167" fontId="32" fillId="0" borderId="26" xfId="18" applyFont="1" applyBorder="1" applyAlignment="1">
      <alignment vertical="top" wrapText="1"/>
    </xf>
    <xf numFmtId="167" fontId="32" fillId="0" borderId="26" xfId="18" applyFont="1" applyBorder="1" applyAlignment="1">
      <alignment vertical="top"/>
    </xf>
    <xf numFmtId="167" fontId="26" fillId="0" borderId="0" xfId="18" applyFont="1" applyBorder="1" applyAlignment="1">
      <alignment vertical="top" wrapText="1"/>
    </xf>
    <xf numFmtId="167" fontId="33" fillId="0" borderId="26" xfId="18" applyFont="1" applyFill="1" applyBorder="1" applyAlignment="1">
      <alignment horizontal="right" vertical="top" wrapText="1"/>
    </xf>
    <xf numFmtId="167" fontId="33" fillId="0" borderId="26" xfId="18" applyFont="1" applyFill="1" applyBorder="1" applyAlignment="1">
      <alignment horizontal="center" vertical="top" wrapText="1"/>
    </xf>
    <xf numFmtId="167" fontId="37" fillId="0" borderId="26" xfId="18" applyFont="1" applyFill="1" applyBorder="1" applyAlignment="1">
      <alignment horizontal="right" vertical="top" wrapText="1"/>
    </xf>
    <xf numFmtId="167" fontId="33" fillId="0" borderId="26" xfId="18" applyFont="1" applyFill="1" applyBorder="1" applyAlignment="1">
      <alignment horizontal="right" wrapText="1"/>
    </xf>
    <xf numFmtId="167" fontId="33" fillId="10" borderId="26" xfId="18" applyFont="1" applyFill="1" applyBorder="1" applyAlignment="1">
      <alignment horizontal="right" wrapText="1"/>
    </xf>
    <xf numFmtId="167" fontId="34" fillId="10" borderId="26" xfId="18" applyFont="1" applyFill="1" applyBorder="1" applyAlignment="1">
      <alignment horizontal="right" wrapText="1"/>
    </xf>
    <xf numFmtId="167" fontId="29" fillId="12" borderId="26" xfId="18" applyFont="1" applyFill="1" applyBorder="1" applyAlignment="1" applyProtection="1">
      <alignment horizontal="center" vertical="top" wrapText="1"/>
      <protection locked="0"/>
    </xf>
    <xf numFmtId="167" fontId="39" fillId="0" borderId="26" xfId="18" applyFont="1" applyFill="1" applyBorder="1" applyAlignment="1">
      <alignment vertical="top"/>
    </xf>
    <xf numFmtId="167" fontId="39" fillId="0" borderId="26" xfId="18" applyFont="1" applyFill="1" applyBorder="1" applyAlignment="1">
      <alignment horizontal="center" vertical="top"/>
    </xf>
    <xf numFmtId="167" fontId="16" fillId="10" borderId="26" xfId="18" applyFont="1" applyFill="1" applyBorder="1" applyAlignment="1">
      <alignment vertical="top"/>
    </xf>
    <xf numFmtId="167" fontId="32" fillId="0" borderId="26" xfId="18" applyFont="1" applyBorder="1" applyAlignment="1">
      <alignment wrapText="1"/>
    </xf>
    <xf numFmtId="167" fontId="32" fillId="0" borderId="26" xfId="18" applyFont="1" applyBorder="1"/>
    <xf numFmtId="167" fontId="32" fillId="0" borderId="26" xfId="18" applyFont="1" applyFill="1" applyBorder="1" applyAlignment="1">
      <alignment vertical="top" wrapText="1"/>
    </xf>
    <xf numFmtId="0" fontId="60" fillId="0" borderId="0" xfId="0" applyFont="1" applyAlignment="1">
      <alignment horizontal="center" vertical="center"/>
    </xf>
    <xf numFmtId="167" fontId="60" fillId="0" borderId="0" xfId="18" applyFont="1" applyAlignment="1">
      <alignment vertical="center"/>
    </xf>
    <xf numFmtId="176" fontId="60" fillId="0" borderId="0" xfId="18" applyNumberFormat="1" applyFont="1" applyAlignment="1">
      <alignment vertical="center"/>
    </xf>
    <xf numFmtId="176" fontId="60"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165" fontId="37" fillId="2" borderId="26" xfId="0" applyNumberFormat="1" applyFont="1" applyFill="1" applyBorder="1" applyAlignment="1">
      <alignment horizontal="left" vertical="center" wrapText="1"/>
    </xf>
    <xf numFmtId="165" fontId="37" fillId="2" borderId="26" xfId="0" applyNumberFormat="1" applyFont="1" applyFill="1" applyBorder="1" applyAlignment="1">
      <alignment vertical="center" wrapText="1"/>
    </xf>
    <xf numFmtId="165" fontId="37" fillId="2" borderId="26" xfId="0" applyNumberFormat="1" applyFont="1" applyFill="1" applyBorder="1" applyAlignment="1">
      <alignment horizontal="justify" vertical="center"/>
    </xf>
    <xf numFmtId="0" fontId="61" fillId="0" borderId="26" xfId="19" applyFont="1" applyBorder="1" applyAlignment="1">
      <alignment vertical="center" wrapText="1"/>
    </xf>
    <xf numFmtId="0" fontId="61"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8" fillId="0" borderId="26" xfId="19" applyFont="1" applyBorder="1" applyAlignment="1">
      <alignment vertical="center" wrapText="1"/>
    </xf>
    <xf numFmtId="0" fontId="38" fillId="0" borderId="26" xfId="19" applyFont="1" applyBorder="1" applyAlignment="1">
      <alignment horizontal="left" vertical="center" wrapText="1"/>
    </xf>
    <xf numFmtId="0" fontId="38" fillId="0" borderId="26" xfId="19" applyFont="1" applyBorder="1" applyAlignment="1">
      <alignment horizontal="center" vertical="center" wrapText="1"/>
    </xf>
    <xf numFmtId="0" fontId="33" fillId="0" borderId="26" xfId="19"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8"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0" fontId="38" fillId="0" borderId="26" xfId="19" applyFont="1" applyBorder="1" applyAlignment="1">
      <alignment horizontal="center" vertical="center" wrapText="1"/>
    </xf>
    <xf numFmtId="164"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3" fontId="33" fillId="0" borderId="26" xfId="19" applyNumberFormat="1" applyFont="1" applyBorder="1" applyAlignment="1">
      <alignment horizontal="center" vertical="center" wrapText="1"/>
    </xf>
    <xf numFmtId="167" fontId="33" fillId="10" borderId="26" xfId="19" applyNumberFormat="1" applyFont="1" applyFill="1" applyBorder="1" applyAlignment="1">
      <alignment vertical="center" wrapText="1"/>
    </xf>
    <xf numFmtId="167" fontId="33" fillId="10" borderId="26" xfId="18" applyNumberFormat="1" applyFont="1" applyFill="1" applyBorder="1" applyAlignment="1">
      <alignment vertical="center" wrapText="1"/>
    </xf>
    <xf numFmtId="167" fontId="59"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8"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39" fillId="0" borderId="26" xfId="19" applyFont="1" applyBorder="1" applyAlignment="1">
      <alignment horizontal="right" vertical="top"/>
    </xf>
    <xf numFmtId="0" fontId="39" fillId="0" borderId="26" xfId="19" applyFont="1" applyBorder="1" applyAlignment="1">
      <alignment vertical="top"/>
    </xf>
    <xf numFmtId="0" fontId="39"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39" fillId="0" borderId="26" xfId="19" applyNumberFormat="1" applyFont="1" applyBorder="1" applyAlignment="1">
      <alignment horizontal="center" vertical="top"/>
    </xf>
    <xf numFmtId="9" fontId="39" fillId="0" borderId="26" xfId="19" applyNumberFormat="1" applyFont="1" applyBorder="1" applyAlignment="1">
      <alignment horizontal="center" vertical="top"/>
    </xf>
    <xf numFmtId="0" fontId="39" fillId="0" borderId="26" xfId="19" applyFont="1" applyBorder="1" applyAlignment="1">
      <alignment horizontal="center" vertical="top"/>
    </xf>
    <xf numFmtId="0" fontId="39" fillId="0" borderId="26" xfId="19" applyFont="1" applyBorder="1" applyAlignment="1" applyProtection="1">
      <alignment vertical="top" wrapText="1"/>
      <protection locked="0"/>
    </xf>
    <xf numFmtId="0" fontId="39" fillId="0" borderId="26" xfId="19" applyFont="1" applyBorder="1" applyAlignment="1" applyProtection="1">
      <alignment horizontal="center" vertical="top" wrapText="1"/>
      <protection locked="0"/>
    </xf>
    <xf numFmtId="3" fontId="39"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39" fillId="0" borderId="26" xfId="19" applyNumberFormat="1" applyFont="1" applyBorder="1" applyAlignment="1">
      <alignment horizontal="right" vertical="top"/>
    </xf>
    <xf numFmtId="0" fontId="39" fillId="0" borderId="26" xfId="19" applyFont="1" applyBorder="1" applyAlignment="1">
      <alignment horizontal="center" vertical="top" wrapText="1"/>
    </xf>
    <xf numFmtId="167" fontId="33" fillId="10" borderId="26" xfId="19" applyNumberFormat="1" applyFont="1" applyFill="1" applyBorder="1" applyAlignment="1">
      <alignment vertical="top" wrapText="1"/>
    </xf>
    <xf numFmtId="167" fontId="39" fillId="10" borderId="26" xfId="19" applyNumberFormat="1" applyFont="1" applyFill="1" applyBorder="1" applyAlignment="1">
      <alignment vertical="top"/>
    </xf>
    <xf numFmtId="167"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167" fontId="33" fillId="2" borderId="26" xfId="18" applyFont="1" applyFill="1" applyBorder="1" applyAlignment="1">
      <alignment horizontal="center" vertical="center" wrapText="1"/>
    </xf>
    <xf numFmtId="167" fontId="33" fillId="10" borderId="26" xfId="18" applyNumberFormat="1" applyFont="1" applyFill="1" applyBorder="1" applyAlignment="1">
      <alignment vertical="top" wrapText="1"/>
    </xf>
    <xf numFmtId="167"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8" xfId="19" applyFont="1" applyBorder="1" applyAlignment="1">
      <alignment vertical="center" wrapText="1"/>
    </xf>
    <xf numFmtId="0" fontId="29" fillId="0" borderId="27" xfId="19" applyFont="1" applyBorder="1" applyAlignment="1">
      <alignment vertical="center"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167"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8"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7" fillId="0" borderId="26" xfId="0" applyFont="1" applyFill="1" applyBorder="1" applyAlignment="1">
      <alignment vertical="top" wrapText="1"/>
    </xf>
    <xf numFmtId="167" fontId="33" fillId="10" borderId="26" xfId="19" applyNumberFormat="1" applyFont="1" applyFill="1" applyBorder="1" applyAlignment="1">
      <alignment horizontal="right" wrapText="1"/>
    </xf>
    <xf numFmtId="167" fontId="33" fillId="10" borderId="26" xfId="18" applyNumberFormat="1" applyFont="1" applyFill="1" applyBorder="1" applyAlignment="1">
      <alignment horizontal="right" wrapText="1"/>
    </xf>
    <xf numFmtId="167"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39" fillId="0" borderId="26" xfId="19" applyFont="1" applyFill="1" applyBorder="1" applyAlignment="1">
      <alignment vertical="top"/>
    </xf>
    <xf numFmtId="0" fontId="41" fillId="0" borderId="28" xfId="0" applyFont="1" applyBorder="1" applyAlignment="1">
      <alignment vertical="top" wrapText="1"/>
    </xf>
    <xf numFmtId="0" fontId="39"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167" fontId="0" fillId="0" borderId="0" xfId="18" applyFont="1" applyAlignment="1">
      <alignment vertical="center"/>
    </xf>
    <xf numFmtId="165" fontId="22" fillId="2" borderId="38"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2" fillId="0" borderId="0" xfId="0" applyFont="1" applyAlignment="1">
      <alignment vertical="center" wrapText="1"/>
    </xf>
    <xf numFmtId="0" fontId="62" fillId="0" borderId="26" xfId="19" applyFont="1" applyBorder="1" applyAlignment="1">
      <alignment horizontal="center" vertical="top" wrapText="1"/>
    </xf>
    <xf numFmtId="0" fontId="62" fillId="0" borderId="26" xfId="19" applyFont="1" applyBorder="1" applyAlignment="1">
      <alignment horizontal="center" vertical="center" wrapText="1"/>
    </xf>
    <xf numFmtId="0" fontId="63" fillId="0" borderId="26" xfId="19" applyFont="1" applyBorder="1" applyAlignment="1">
      <alignment vertical="top"/>
    </xf>
    <xf numFmtId="0" fontId="63" fillId="0" borderId="26" xfId="19" applyFont="1" applyBorder="1" applyAlignment="1">
      <alignment vertical="top" wrapText="1"/>
    </xf>
    <xf numFmtId="0" fontId="62" fillId="0" borderId="26" xfId="19" applyFont="1" applyBorder="1" applyAlignment="1">
      <alignment vertical="top" wrapText="1"/>
    </xf>
    <xf numFmtId="0" fontId="64" fillId="2" borderId="0" xfId="0" applyFont="1" applyFill="1" applyAlignment="1">
      <alignment vertical="center"/>
    </xf>
    <xf numFmtId="166" fontId="64" fillId="2" borderId="0" xfId="10" applyFont="1" applyFill="1" applyAlignment="1">
      <alignment horizontal="center" vertical="center"/>
    </xf>
    <xf numFmtId="0" fontId="65" fillId="0" borderId="26" xfId="19" applyFont="1" applyBorder="1" applyAlignment="1">
      <alignment horizontal="center" vertical="center" wrapText="1"/>
    </xf>
    <xf numFmtId="0" fontId="65" fillId="0" borderId="26" xfId="19" applyFont="1" applyBorder="1" applyAlignment="1">
      <alignment horizontal="center" vertical="top" wrapText="1"/>
    </xf>
    <xf numFmtId="0" fontId="66" fillId="0" borderId="26" xfId="19" applyFont="1" applyBorder="1" applyAlignment="1">
      <alignment vertical="top" wrapText="1"/>
    </xf>
    <xf numFmtId="0" fontId="65" fillId="0" borderId="26" xfId="19" applyFont="1" applyBorder="1" applyAlignment="1">
      <alignment vertical="top" wrapText="1"/>
    </xf>
    <xf numFmtId="167" fontId="29" fillId="12" borderId="26" xfId="18" applyFont="1" applyFill="1" applyBorder="1" applyAlignment="1" applyProtection="1">
      <alignment horizontal="center" vertical="top"/>
      <protection locked="0"/>
    </xf>
    <xf numFmtId="0" fontId="29" fillId="12" borderId="26" xfId="0" applyFont="1" applyFill="1" applyBorder="1" applyAlignment="1" applyProtection="1">
      <alignment horizontal="center" vertical="top"/>
      <protection locked="0"/>
    </xf>
    <xf numFmtId="0" fontId="32" fillId="0" borderId="26" xfId="0" applyFont="1" applyBorder="1" applyAlignment="1">
      <alignment horizontal="center" vertical="center" wrapText="1"/>
    </xf>
    <xf numFmtId="0" fontId="66" fillId="0" borderId="26" xfId="19" applyFont="1" applyBorder="1" applyAlignment="1">
      <alignment horizontal="center" vertical="top"/>
    </xf>
    <xf numFmtId="9" fontId="66" fillId="0" borderId="26" xfId="19" applyNumberFormat="1" applyFont="1" applyBorder="1" applyAlignment="1">
      <alignment horizontal="right" vertical="top"/>
    </xf>
    <xf numFmtId="0" fontId="66" fillId="0" borderId="26" xfId="19" applyFont="1" applyBorder="1" applyAlignment="1">
      <alignment horizontal="right" vertical="top"/>
    </xf>
    <xf numFmtId="0" fontId="66" fillId="0" borderId="26" xfId="19" applyFont="1" applyBorder="1" applyAlignment="1">
      <alignment horizontal="right" vertical="top" wrapText="1"/>
    </xf>
    <xf numFmtId="167" fontId="33" fillId="0" borderId="26" xfId="18" applyFont="1" applyBorder="1" applyAlignment="1">
      <alignment horizontal="center" vertical="center"/>
    </xf>
    <xf numFmtId="0" fontId="33" fillId="0" borderId="26" xfId="16" applyFont="1" applyBorder="1" applyAlignment="1">
      <alignment horizontal="justify" vertical="center" wrapText="1"/>
    </xf>
    <xf numFmtId="165" fontId="22" fillId="0" borderId="0" xfId="0" applyNumberFormat="1" applyFont="1" applyAlignment="1">
      <alignment vertical="center"/>
    </xf>
    <xf numFmtId="0" fontId="38" fillId="0" borderId="26" xfId="19" applyFont="1" applyBorder="1" applyAlignment="1">
      <alignment horizontal="center" vertical="center" wrapText="1"/>
    </xf>
    <xf numFmtId="0" fontId="26" fillId="0" borderId="26" xfId="16" applyFont="1" applyBorder="1" applyAlignment="1">
      <alignment horizontal="center" vertical="center" wrapText="1"/>
    </xf>
    <xf numFmtId="0" fontId="68" fillId="0" borderId="26" xfId="16" applyFont="1" applyBorder="1" applyAlignment="1">
      <alignment horizontal="left" vertical="center" wrapText="1"/>
    </xf>
    <xf numFmtId="0" fontId="67" fillId="0" borderId="26" xfId="16" applyFont="1" applyBorder="1" applyAlignment="1">
      <alignment horizontal="left" vertical="center" wrapText="1"/>
    </xf>
    <xf numFmtId="0" fontId="38" fillId="0" borderId="26" xfId="19" applyFont="1" applyBorder="1" applyAlignment="1">
      <alignment horizontal="center" vertical="center" wrapText="1"/>
    </xf>
    <xf numFmtId="0" fontId="33" fillId="0" borderId="26" xfId="19" applyNumberFormat="1" applyFont="1" applyBorder="1" applyAlignment="1">
      <alignment horizontal="center" vertical="center" wrapText="1"/>
    </xf>
    <xf numFmtId="0" fontId="23" fillId="17" borderId="44" xfId="0" applyNumberFormat="1" applyFont="1" applyFill="1" applyBorder="1" applyAlignment="1">
      <alignment horizontal="center" vertical="center"/>
    </xf>
    <xf numFmtId="165" fontId="22" fillId="2" borderId="45" xfId="0" applyNumberFormat="1" applyFont="1" applyFill="1" applyBorder="1" applyAlignment="1">
      <alignment horizontal="center" vertical="center"/>
    </xf>
    <xf numFmtId="0" fontId="22" fillId="2" borderId="45" xfId="0" applyFont="1" applyFill="1" applyBorder="1" applyAlignment="1">
      <alignment horizontal="center" vertical="center"/>
    </xf>
    <xf numFmtId="0" fontId="38" fillId="0" borderId="26" xfId="19" applyFont="1" applyBorder="1" applyAlignment="1">
      <alignment horizontal="center" vertical="center" wrapText="1"/>
    </xf>
    <xf numFmtId="0" fontId="29" fillId="0" borderId="30" xfId="19" applyFont="1" applyBorder="1" applyAlignment="1">
      <alignment horizontal="center" vertical="center" wrapText="1"/>
    </xf>
    <xf numFmtId="0" fontId="33" fillId="0" borderId="30" xfId="19" applyFont="1" applyBorder="1" applyAlignment="1">
      <alignment horizontal="center" vertical="center" wrapText="1"/>
    </xf>
    <xf numFmtId="0" fontId="32" fillId="0" borderId="26" xfId="0" applyFont="1" applyBorder="1" applyAlignment="1">
      <alignment horizontal="center" vertical="center" wrapText="1"/>
    </xf>
    <xf numFmtId="178" fontId="22" fillId="2" borderId="22" xfId="0" applyNumberFormat="1" applyFont="1" applyFill="1" applyBorder="1" applyAlignment="1">
      <alignment vertical="center"/>
    </xf>
    <xf numFmtId="0" fontId="25" fillId="8" borderId="0" xfId="19" applyNumberFormat="1" applyFont="1" applyFill="1" applyBorder="1" applyAlignment="1">
      <alignment vertical="center"/>
    </xf>
    <xf numFmtId="0" fontId="27" fillId="8" borderId="13" xfId="19" applyNumberFormat="1" applyFont="1" applyFill="1" applyBorder="1" applyAlignment="1">
      <alignment vertical="center" wrapText="1"/>
    </xf>
    <xf numFmtId="0" fontId="28" fillId="12" borderId="26" xfId="0" applyNumberFormat="1" applyFont="1" applyFill="1" applyBorder="1" applyAlignment="1" applyProtection="1">
      <alignment horizontal="center" vertical="center" wrapText="1"/>
      <protection locked="0"/>
    </xf>
    <xf numFmtId="0" fontId="33" fillId="0" borderId="26" xfId="19" applyNumberFormat="1" applyFont="1" applyBorder="1" applyAlignment="1">
      <alignment horizontal="right" vertical="center" wrapText="1"/>
    </xf>
    <xf numFmtId="0" fontId="33" fillId="10" borderId="26" xfId="19" applyNumberFormat="1" applyFont="1" applyFill="1" applyBorder="1" applyAlignment="1">
      <alignment vertical="center" wrapText="1"/>
    </xf>
    <xf numFmtId="0" fontId="33" fillId="0" borderId="0" xfId="19" applyNumberFormat="1" applyFont="1" applyBorder="1" applyAlignment="1">
      <alignment vertical="center" wrapText="1"/>
    </xf>
    <xf numFmtId="0" fontId="26" fillId="0" borderId="0" xfId="19" applyNumberFormat="1" applyFont="1" applyBorder="1" applyAlignment="1">
      <alignment vertical="center" wrapText="1"/>
    </xf>
    <xf numFmtId="0" fontId="33" fillId="0" borderId="26" xfId="17" applyNumberFormat="1" applyFont="1" applyBorder="1" applyAlignment="1">
      <alignment horizontal="right" vertical="center" wrapText="1"/>
    </xf>
    <xf numFmtId="0" fontId="33" fillId="0" borderId="26" xfId="19" applyNumberFormat="1" applyFont="1" applyBorder="1" applyAlignment="1">
      <alignment vertical="center" wrapText="1"/>
    </xf>
    <xf numFmtId="0" fontId="33" fillId="0" borderId="26" xfId="17" applyNumberFormat="1" applyFont="1" applyBorder="1" applyAlignment="1">
      <alignment horizontal="center" vertical="center" wrapText="1"/>
    </xf>
    <xf numFmtId="0" fontId="29" fillId="0" borderId="26" xfId="19" applyFont="1" applyFill="1" applyBorder="1" applyAlignment="1">
      <alignment horizontal="center" vertical="center" wrapText="1"/>
    </xf>
    <xf numFmtId="0" fontId="32" fillId="0" borderId="27" xfId="0" applyFont="1" applyBorder="1" applyAlignment="1">
      <alignment horizontal="center" vertical="center" wrapText="1"/>
    </xf>
    <xf numFmtId="0" fontId="25" fillId="8" borderId="0" xfId="19" applyNumberFormat="1" applyFont="1" applyFill="1" applyBorder="1" applyAlignment="1">
      <alignment vertical="top"/>
    </xf>
    <xf numFmtId="0" fontId="27" fillId="9" borderId="13" xfId="19" applyNumberFormat="1" applyFont="1" applyFill="1" applyBorder="1" applyAlignment="1" applyProtection="1">
      <alignment vertical="top"/>
      <protection locked="0"/>
    </xf>
    <xf numFmtId="0" fontId="33" fillId="2" borderId="26" xfId="19" applyNumberFormat="1" applyFont="1" applyFill="1" applyBorder="1" applyAlignment="1">
      <alignment horizontal="center" vertical="center" wrapText="1"/>
    </xf>
    <xf numFmtId="0" fontId="33" fillId="10" borderId="26" xfId="19" applyNumberFormat="1" applyFont="1" applyFill="1" applyBorder="1" applyAlignment="1">
      <alignment vertical="top" wrapText="1"/>
    </xf>
    <xf numFmtId="0" fontId="0" fillId="0" borderId="0" xfId="0" applyNumberFormat="1"/>
    <xf numFmtId="165"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0" fontId="65" fillId="2" borderId="26" xfId="19" applyNumberFormat="1" applyFont="1" applyFill="1" applyBorder="1" applyAlignment="1">
      <alignment horizontal="right" vertical="top" wrapText="1"/>
    </xf>
    <xf numFmtId="0" fontId="22" fillId="5" borderId="34" xfId="0" applyNumberFormat="1" applyFont="1" applyFill="1" applyBorder="1" applyAlignment="1">
      <alignment horizontal="center" vertical="center"/>
    </xf>
    <xf numFmtId="165" fontId="22" fillId="2" borderId="34" xfId="0" applyNumberFormat="1" applyFont="1" applyFill="1" applyBorder="1" applyAlignment="1">
      <alignment horizontal="center" vertical="center"/>
    </xf>
    <xf numFmtId="0" fontId="22" fillId="2" borderId="4" xfId="0" applyFont="1" applyFill="1" applyBorder="1" applyAlignment="1">
      <alignment horizontal="center" vertical="center"/>
    </xf>
    <xf numFmtId="165" fontId="22" fillId="2" borderId="33" xfId="0" applyNumberFormat="1" applyFont="1" applyFill="1" applyBorder="1" applyAlignment="1">
      <alignment vertical="center"/>
    </xf>
    <xf numFmtId="0" fontId="0" fillId="0" borderId="46" xfId="0" applyBorder="1" applyAlignment="1">
      <alignment horizontal="center"/>
    </xf>
    <xf numFmtId="0" fontId="23" fillId="13" borderId="47" xfId="0" applyFont="1" applyFill="1" applyBorder="1" applyAlignment="1">
      <alignment horizontal="center" vertical="center" wrapText="1"/>
    </xf>
    <xf numFmtId="0" fontId="23" fillId="13" borderId="48" xfId="0" applyFont="1" applyFill="1" applyBorder="1" applyAlignment="1">
      <alignment horizontal="center" vertical="center" wrapText="1"/>
    </xf>
    <xf numFmtId="165" fontId="23" fillId="13" borderId="48" xfId="0" applyNumberFormat="1" applyFont="1" applyFill="1" applyBorder="1" applyAlignment="1">
      <alignment horizontal="center" vertical="center" wrapText="1"/>
    </xf>
    <xf numFmtId="0" fontId="23" fillId="13" borderId="49" xfId="0" applyFont="1" applyFill="1" applyBorder="1" applyAlignment="1">
      <alignment horizontal="center" vertical="center" wrapText="1"/>
    </xf>
    <xf numFmtId="165" fontId="22" fillId="2" borderId="27" xfId="0" applyNumberFormat="1" applyFont="1" applyFill="1" applyBorder="1" applyAlignment="1">
      <alignment horizontal="center" vertical="center"/>
    </xf>
    <xf numFmtId="0" fontId="22" fillId="2" borderId="10" xfId="0" applyFont="1" applyFill="1" applyBorder="1" applyAlignment="1">
      <alignment horizontal="center" vertical="center"/>
    </xf>
    <xf numFmtId="0" fontId="33" fillId="0" borderId="30" xfId="19" applyFont="1" applyBorder="1" applyAlignment="1">
      <alignment horizontal="center" vertical="top" wrapText="1"/>
    </xf>
    <xf numFmtId="167" fontId="21" fillId="2" borderId="0" xfId="18" applyFont="1" applyFill="1" applyBorder="1" applyAlignment="1">
      <alignment vertical="center"/>
    </xf>
    <xf numFmtId="0" fontId="29" fillId="0" borderId="30" xfId="16" applyFont="1" applyBorder="1" applyAlignment="1">
      <alignment vertical="top" wrapText="1"/>
    </xf>
    <xf numFmtId="0" fontId="29" fillId="0" borderId="28" xfId="16" applyFont="1" applyBorder="1" applyAlignment="1">
      <alignment vertical="top" wrapText="1"/>
    </xf>
    <xf numFmtId="0" fontId="29" fillId="0" borderId="27" xfId="16" applyFont="1" applyBorder="1" applyAlignment="1">
      <alignment vertical="top" wrapText="1"/>
    </xf>
    <xf numFmtId="167" fontId="33" fillId="3" borderId="26" xfId="18" applyFont="1" applyFill="1" applyBorder="1" applyAlignment="1">
      <alignment horizontal="right" vertical="top" wrapText="1"/>
    </xf>
    <xf numFmtId="0" fontId="32" fillId="0" borderId="26" xfId="0" applyFont="1" applyBorder="1" applyAlignment="1">
      <alignment horizontal="center" vertical="center" wrapText="1"/>
    </xf>
    <xf numFmtId="0" fontId="37" fillId="0" borderId="26" xfId="0" applyFont="1" applyBorder="1" applyAlignment="1">
      <alignment horizontal="center" vertical="center" wrapText="1"/>
    </xf>
    <xf numFmtId="167" fontId="32" fillId="0" borderId="26" xfId="18" applyFont="1" applyBorder="1" applyAlignment="1">
      <alignment horizontal="center" vertical="center" wrapText="1"/>
    </xf>
    <xf numFmtId="165" fontId="22" fillId="2" borderId="9" xfId="0" applyNumberFormat="1" applyFont="1" applyFill="1" applyBorder="1" applyAlignment="1">
      <alignment vertical="center"/>
    </xf>
    <xf numFmtId="0" fontId="23" fillId="13" borderId="40" xfId="0" applyFont="1" applyFill="1" applyBorder="1" applyAlignment="1">
      <alignment horizontal="center" vertical="center" wrapText="1"/>
    </xf>
    <xf numFmtId="0" fontId="36" fillId="0" borderId="26" xfId="16" applyFont="1" applyBorder="1" applyAlignment="1">
      <alignment horizontal="center" vertical="center" wrapText="1"/>
    </xf>
    <xf numFmtId="0" fontId="36" fillId="0" borderId="26" xfId="16" applyFont="1" applyBorder="1" applyAlignment="1">
      <alignment horizontal="left" vertical="center" wrapText="1"/>
    </xf>
    <xf numFmtId="0" fontId="22" fillId="2" borderId="12" xfId="0" applyFont="1" applyFill="1" applyBorder="1"/>
    <xf numFmtId="165" fontId="22" fillId="5" borderId="13" xfId="0" applyNumberFormat="1" applyFont="1" applyFill="1" applyBorder="1" applyAlignment="1"/>
    <xf numFmtId="0" fontId="22" fillId="2" borderId="10" xfId="0" applyFont="1" applyFill="1" applyBorder="1"/>
    <xf numFmtId="165" fontId="22" fillId="5" borderId="16" xfId="0" applyNumberFormat="1" applyFont="1" applyFill="1" applyBorder="1" applyAlignment="1"/>
    <xf numFmtId="0" fontId="22" fillId="2" borderId="11" xfId="0" applyFont="1" applyFill="1" applyBorder="1"/>
    <xf numFmtId="165" fontId="22" fillId="5" borderId="19" xfId="0" applyNumberFormat="1" applyFont="1" applyFill="1" applyBorder="1" applyAlignment="1"/>
    <xf numFmtId="175" fontId="71" fillId="3" borderId="7" xfId="0" applyNumberFormat="1" applyFont="1" applyFill="1" applyBorder="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165" fontId="22" fillId="5" borderId="1" xfId="0" applyNumberFormat="1" applyFont="1" applyFill="1" applyBorder="1" applyAlignment="1">
      <alignment horizontal="center" vertical="center" wrapText="1"/>
    </xf>
    <xf numFmtId="165" fontId="22" fillId="5" borderId="12" xfId="0" applyNumberFormat="1" applyFont="1" applyFill="1" applyBorder="1" applyAlignment="1">
      <alignment horizontal="center" vertical="center" wrapText="1"/>
    </xf>
    <xf numFmtId="165" fontId="22" fillId="2" borderId="1" xfId="0" applyNumberFormat="1" applyFont="1" applyFill="1" applyBorder="1" applyAlignment="1">
      <alignment horizontal="center" vertical="center" wrapText="1"/>
    </xf>
    <xf numFmtId="165" fontId="22" fillId="2" borderId="12" xfId="0" applyNumberFormat="1" applyFont="1" applyFill="1" applyBorder="1" applyAlignment="1">
      <alignment horizontal="center" vertical="center" wrapText="1"/>
    </xf>
    <xf numFmtId="0" fontId="36" fillId="0" borderId="30" xfId="19" applyFont="1" applyBorder="1" applyAlignment="1">
      <alignment horizontal="center" vertical="center" wrapText="1"/>
    </xf>
    <xf numFmtId="0" fontId="36" fillId="0" borderId="27" xfId="19" applyFont="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7" xfId="19" applyFont="1" applyBorder="1" applyAlignment="1">
      <alignment horizontal="center" vertical="center"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2"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54" fillId="16" borderId="30" xfId="0" applyFont="1" applyFill="1" applyBorder="1" applyAlignment="1" applyProtection="1">
      <alignment horizontal="center" vertical="center" wrapText="1"/>
      <protection locked="0"/>
    </xf>
    <xf numFmtId="0" fontId="54" fillId="16" borderId="28" xfId="0" applyFont="1" applyFill="1" applyBorder="1" applyAlignment="1" applyProtection="1">
      <alignment horizontal="center" vertical="center" wrapText="1"/>
      <protection locked="0"/>
    </xf>
    <xf numFmtId="0" fontId="54"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8" fillId="0" borderId="26"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30" xfId="19" applyFont="1" applyBorder="1" applyAlignment="1">
      <alignment horizontal="center" vertical="top" wrapText="1"/>
    </xf>
    <xf numFmtId="0" fontId="29" fillId="0" borderId="27" xfId="19" applyFont="1" applyBorder="1" applyAlignment="1">
      <alignment horizontal="center" vertical="top" wrapText="1"/>
    </xf>
    <xf numFmtId="0" fontId="29"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167" fontId="28" fillId="12" borderId="30" xfId="18" applyFont="1" applyFill="1" applyBorder="1" applyAlignment="1" applyProtection="1">
      <alignment horizontal="center" vertical="center" wrapText="1"/>
      <protection locked="0"/>
    </xf>
    <xf numFmtId="167" fontId="28" fillId="12" borderId="28" xfId="18" applyFont="1" applyFill="1" applyBorder="1" applyAlignment="1" applyProtection="1">
      <alignment horizontal="center" vertical="center" wrapText="1"/>
      <protection locked="0"/>
    </xf>
    <xf numFmtId="167" fontId="28" fillId="12" borderId="27" xfId="18" applyFont="1" applyFill="1" applyBorder="1" applyAlignment="1" applyProtection="1">
      <alignment horizontal="center" vertical="center" wrapText="1"/>
      <protection locked="0"/>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7"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41" fillId="0" borderId="30"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30" xfId="0" applyFont="1" applyBorder="1" applyAlignment="1">
      <alignment horizontal="center" vertical="top" wrapText="1"/>
    </xf>
    <xf numFmtId="0" fontId="41" fillId="0" borderId="28" xfId="0" applyFont="1" applyBorder="1" applyAlignment="1">
      <alignment horizontal="center" vertical="top"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2"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2"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22" fillId="2" borderId="15" xfId="0" applyFont="1" applyFill="1" applyBorder="1" applyAlignment="1">
      <alignment horizontal="center"/>
    </xf>
    <xf numFmtId="0" fontId="22" fillId="2" borderId="18" xfId="0" applyFont="1" applyFill="1" applyBorder="1" applyAlignment="1">
      <alignment horizontal="center"/>
    </xf>
    <xf numFmtId="0" fontId="22" fillId="2" borderId="20" xfId="0" applyFont="1" applyFill="1" applyBorder="1"/>
    <xf numFmtId="0" fontId="22" fillId="2" borderId="21" xfId="0" applyFont="1" applyFill="1" applyBorder="1" applyAlignment="1">
      <alignment horizontal="center"/>
    </xf>
    <xf numFmtId="0" fontId="22" fillId="2" borderId="11" xfId="0" applyFont="1" applyFill="1" applyBorder="1" applyAlignment="1">
      <alignment horizontal="center"/>
    </xf>
    <xf numFmtId="0" fontId="32" fillId="0" borderId="26" xfId="0" applyFont="1" applyFill="1" applyBorder="1" applyAlignment="1">
      <alignment vertical="top"/>
    </xf>
    <xf numFmtId="0" fontId="39" fillId="0" borderId="26" xfId="19" applyFont="1" applyFill="1" applyBorder="1" applyAlignment="1">
      <alignment horizontal="center" vertical="center"/>
    </xf>
    <xf numFmtId="167" fontId="39" fillId="0" borderId="26" xfId="18" applyFont="1" applyFill="1" applyBorder="1" applyAlignment="1">
      <alignment horizontal="center" vertical="center"/>
    </xf>
    <xf numFmtId="0" fontId="37" fillId="0" borderId="30" xfId="0" applyFont="1" applyBorder="1" applyAlignment="1">
      <alignment horizontal="center" vertical="center" wrapText="1"/>
    </xf>
    <xf numFmtId="0" fontId="37" fillId="0" borderId="27" xfId="0" applyFont="1" applyBorder="1" applyAlignment="1">
      <alignment horizontal="center" vertical="center" wrapText="1"/>
    </xf>
    <xf numFmtId="0" fontId="37" fillId="3" borderId="26" xfId="0"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7">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6" formatCode="_ * #,##0_ ;_ * \-#,##0_ ;_ * &quot;-&quot;??_ ;_ @_ "/>
      <alignment horizontal="general" vertical="center" textRotation="0" wrapText="0" indent="0" relativeIndent="255" justifyLastLine="0" shrinkToFit="0" readingOrder="0"/>
    </dxf>
    <dxf>
      <font>
        <sz val="14"/>
      </font>
      <numFmt numFmtId="176"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67"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U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resumen'!$C$33</c:f>
              <c:strCache>
                <c:ptCount val="1"/>
                <c:pt idx="0">
                  <c:v>Cantidad</c:v>
                </c:pt>
              </c:strCache>
            </c:strRef>
          </c:tx>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9</c:v>
                </c:pt>
                <c:pt idx="6">
                  <c:v>0</c:v>
                </c:pt>
                <c:pt idx="7">
                  <c:v>0</c:v>
                </c:pt>
                <c:pt idx="8">
                  <c:v>0</c:v>
                </c:pt>
                <c:pt idx="9">
                  <c:v>0</c:v>
                </c:pt>
                <c:pt idx="10">
                  <c:v>0</c:v>
                </c:pt>
                <c:pt idx="11">
                  <c:v>0</c:v>
                </c:pt>
                <c:pt idx="12">
                  <c:v>0</c:v>
                </c:pt>
                <c:pt idx="13">
                  <c:v>0</c:v>
                </c:pt>
                <c:pt idx="14">
                  <c:v>0</c:v>
                </c:pt>
                <c:pt idx="15">
                  <c:v>0</c:v>
                </c:pt>
                <c:pt idx="16">
                  <c:v>1</c:v>
                </c:pt>
              </c:numCache>
            </c:numRef>
          </c:val>
        </c:ser>
        <c:shape val="box"/>
        <c:axId val="67150208"/>
        <c:axId val="67151744"/>
        <c:axId val="0"/>
      </c:bar3DChart>
      <c:catAx>
        <c:axId val="67150208"/>
        <c:scaling>
          <c:orientation val="minMax"/>
        </c:scaling>
        <c:axPos val="b"/>
        <c:majorTickMark val="none"/>
        <c:tickLblPos val="nextTo"/>
        <c:txPr>
          <a:bodyPr/>
          <a:lstStyle/>
          <a:p>
            <a:pPr>
              <a:defRPr lang="es-HN"/>
            </a:pPr>
            <a:endParaRPr lang="es-US"/>
          </a:p>
        </c:txPr>
        <c:crossAx val="67151744"/>
        <c:crosses val="autoZero"/>
        <c:auto val="1"/>
        <c:lblAlgn val="ctr"/>
        <c:lblOffset val="100"/>
      </c:catAx>
      <c:valAx>
        <c:axId val="6715174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US"/>
          </a:p>
        </c:txPr>
        <c:crossAx val="67150208"/>
        <c:crosses val="autoZero"/>
        <c:crossBetween val="between"/>
      </c:valAx>
      <c:dTable>
        <c:showHorzBorder val="1"/>
        <c:showVertBorder val="1"/>
        <c:showOutline val="1"/>
        <c:showKeys val="1"/>
        <c:txPr>
          <a:bodyPr/>
          <a:lstStyle/>
          <a:p>
            <a:pPr rtl="0">
              <a:defRPr lang="es-HN" sz="900"/>
            </a:pPr>
            <a:endParaRPr lang="es-US"/>
          </a:p>
        </c:txPr>
      </c:dTable>
    </c:plotArea>
    <c:plotVisOnly val="1"/>
    <c:dispBlanksAs val="gap"/>
  </c:chart>
  <c:printSettings>
    <c:headerFooter/>
    <c:pageMargins b="0.750000000000002" l="0.70000000000000062" r="0.70000000000000062" t="0.75000000000000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U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resumen'!$C$62</c:f>
              <c:strCache>
                <c:ptCount val="1"/>
                <c:pt idx="0">
                  <c:v>Cantidad</c:v>
                </c:pt>
              </c:strCache>
            </c:strRef>
          </c:tx>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3</c:v>
                </c:pt>
                <c:pt idx="1">
                  <c:v>66</c:v>
                </c:pt>
                <c:pt idx="2">
                  <c:v>16</c:v>
                </c:pt>
                <c:pt idx="3">
                  <c:v>4</c:v>
                </c:pt>
                <c:pt idx="4">
                  <c:v>15</c:v>
                </c:pt>
                <c:pt idx="5">
                  <c:v>2</c:v>
                </c:pt>
                <c:pt idx="6">
                  <c:v>7</c:v>
                </c:pt>
                <c:pt idx="7">
                  <c:v>1</c:v>
                </c:pt>
                <c:pt idx="8">
                  <c:v>16</c:v>
                </c:pt>
                <c:pt idx="9">
                  <c:v>1</c:v>
                </c:pt>
              </c:numCache>
            </c:numRef>
          </c:val>
        </c:ser>
        <c:shape val="box"/>
        <c:axId val="78737792"/>
        <c:axId val="78739328"/>
        <c:axId val="0"/>
      </c:bar3DChart>
      <c:catAx>
        <c:axId val="78737792"/>
        <c:scaling>
          <c:orientation val="minMax"/>
        </c:scaling>
        <c:axPos val="b"/>
        <c:majorTickMark val="none"/>
        <c:tickLblPos val="nextTo"/>
        <c:txPr>
          <a:bodyPr/>
          <a:lstStyle/>
          <a:p>
            <a:pPr>
              <a:defRPr lang="es-HN"/>
            </a:pPr>
            <a:endParaRPr lang="es-US"/>
          </a:p>
        </c:txPr>
        <c:crossAx val="78739328"/>
        <c:crosses val="autoZero"/>
        <c:auto val="1"/>
        <c:lblAlgn val="ctr"/>
        <c:lblOffset val="100"/>
      </c:catAx>
      <c:valAx>
        <c:axId val="7873932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US"/>
          </a:p>
        </c:txPr>
        <c:crossAx val="78737792"/>
        <c:crosses val="autoZero"/>
        <c:crossBetween val="between"/>
      </c:valAx>
      <c:dTable>
        <c:showHorzBorder val="1"/>
        <c:showVertBorder val="1"/>
        <c:showOutline val="1"/>
        <c:showKeys val="1"/>
        <c:txPr>
          <a:bodyPr/>
          <a:lstStyle/>
          <a:p>
            <a:pPr rtl="0">
              <a:defRPr lang="es-HN"/>
            </a:pPr>
            <a:endParaRPr lang="es-US"/>
          </a:p>
        </c:txPr>
      </c:dTable>
    </c:plotArea>
    <c:plotVisOnly val="1"/>
    <c:dispBlanksAs val="gap"/>
  </c:chart>
  <c:printSettings>
    <c:headerFooter/>
    <c:pageMargins b="0.750000000000002" l="0.70000000000000062" r="0.70000000000000062" t="0.75000000000000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US"/>
  <c:chart>
    <c:title>
      <c:tx>
        <c:rich>
          <a:bodyPr/>
          <a:lstStyle/>
          <a:p>
            <a:pPr>
              <a:defRPr lang="es-HN"/>
            </a:pPr>
            <a:r>
              <a:rPr lang="en-US"/>
              <a:t>Equipo Tecnológico</a:t>
            </a:r>
          </a:p>
        </c:rich>
      </c:tx>
      <c:layout>
        <c:manualLayout>
          <c:xMode val="edge"/>
          <c:yMode val="edge"/>
          <c:x val="0.36702800625758353"/>
          <c:y val="2.6016260162601636E-2"/>
        </c:manualLayout>
      </c:layout>
    </c:title>
    <c:view3D>
      <c:rAngAx val="1"/>
    </c:view3D>
    <c:plotArea>
      <c:layout/>
      <c:bar3DChart>
        <c:barDir val="col"/>
        <c:grouping val="clustered"/>
        <c:ser>
          <c:idx val="0"/>
          <c:order val="0"/>
          <c:tx>
            <c:strRef>
              <c:f>'Cuadro resumen'!$C$79</c:f>
              <c:strCache>
                <c:ptCount val="1"/>
                <c:pt idx="0">
                  <c:v>Cantidad</c:v>
                </c:pt>
              </c:strCache>
            </c:strRef>
          </c:tx>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1</c:v>
                </c:pt>
                <c:pt idx="6">
                  <c:v>3</c:v>
                </c:pt>
                <c:pt idx="7">
                  <c:v>1</c:v>
                </c:pt>
                <c:pt idx="8">
                  <c:v>0</c:v>
                </c:pt>
                <c:pt idx="9">
                  <c:v>2</c:v>
                </c:pt>
                <c:pt idx="10">
                  <c:v>0</c:v>
                </c:pt>
                <c:pt idx="11">
                  <c:v>1</c:v>
                </c:pt>
                <c:pt idx="12">
                  <c:v>2</c:v>
                </c:pt>
                <c:pt idx="13">
                  <c:v>0</c:v>
                </c:pt>
                <c:pt idx="14">
                  <c:v>4</c:v>
                </c:pt>
                <c:pt idx="15">
                  <c:v>5</c:v>
                </c:pt>
                <c:pt idx="16">
                  <c:v>0</c:v>
                </c:pt>
              </c:numCache>
            </c:numRef>
          </c:val>
        </c:ser>
        <c:shape val="box"/>
        <c:axId val="78647296"/>
        <c:axId val="78648832"/>
        <c:axId val="0"/>
      </c:bar3DChart>
      <c:catAx>
        <c:axId val="78647296"/>
        <c:scaling>
          <c:orientation val="minMax"/>
        </c:scaling>
        <c:axPos val="b"/>
        <c:majorTickMark val="none"/>
        <c:tickLblPos val="nextTo"/>
        <c:txPr>
          <a:bodyPr/>
          <a:lstStyle/>
          <a:p>
            <a:pPr>
              <a:defRPr lang="es-HN"/>
            </a:pPr>
            <a:endParaRPr lang="es-US"/>
          </a:p>
        </c:txPr>
        <c:crossAx val="78648832"/>
        <c:crosses val="autoZero"/>
        <c:auto val="1"/>
        <c:lblAlgn val="ctr"/>
        <c:lblOffset val="100"/>
      </c:catAx>
      <c:valAx>
        <c:axId val="7864883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US"/>
          </a:p>
        </c:txPr>
        <c:crossAx val="78647296"/>
        <c:crosses val="autoZero"/>
        <c:crossBetween val="between"/>
      </c:valAx>
      <c:dTable>
        <c:showHorzBorder val="1"/>
        <c:showVertBorder val="1"/>
        <c:showOutline val="1"/>
        <c:showKeys val="1"/>
        <c:txPr>
          <a:bodyPr/>
          <a:lstStyle/>
          <a:p>
            <a:pPr rtl="0">
              <a:defRPr lang="es-HN" sz="800"/>
            </a:pPr>
            <a:endParaRPr lang="es-US"/>
          </a:p>
        </c:txPr>
      </c:dTable>
    </c:plotArea>
    <c:plotVisOnly val="1"/>
    <c:dispBlanksAs val="gap"/>
  </c:chart>
  <c:printSettings>
    <c:headerFooter/>
    <c:pageMargins b="0.750000000000002" l="0.70000000000000062" r="0.70000000000000062" t="0.75000000000000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sonal\Desktop\POA%202014%20CUROC%20(Borrador)yenn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ersonal\Downloads\POA%202014%20Area%20de%20Ingles%20CUROC%20-%20Formato%20CME%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5. ACTIVIDADES ESPECIALES"/>
      <sheetName val="4. EQUIPO TECNOLÓGICO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 val="Hoja1"/>
    </sheetNames>
    <sheetDataSet>
      <sheetData sheetId="0" refreshError="1"/>
      <sheetData sheetId="1" refreshError="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Correlativo de la Actividad</v>
          </cell>
          <cell r="F3" t="str">
            <v>ACTIVIDADES</v>
          </cell>
        </row>
        <row r="6">
          <cell r="E6" t="str">
            <v>1.a.1.1</v>
          </cell>
          <cell r="F6" t="str">
            <v xml:space="preserve">1 Jornadas de trabajo para revisión y actualizacion del pensum académico, por cada área del conocimiento o Carreras. 
2 Intitucionalización de comisiones y sub comisiones de desarrollo curricular.  
</v>
          </cell>
        </row>
        <row r="7">
          <cell r="E7" t="str">
            <v>1.a.1.2</v>
          </cell>
          <cell r="F7" t="str">
            <v xml:space="preserve">2.Adquisicón de nueva bibliografia, que provea mayor riqueza en la calidad y nivel de conocimiento, destrezas comunicativas del estudiante que se deriva del contenido de la asignatura.                                                 </v>
          </cell>
        </row>
        <row r="9">
          <cell r="E9" t="str">
            <v>1.b.2.1</v>
          </cell>
          <cell r="F9" t="str">
            <v xml:space="preserve">Impartir talleres de capacitación a los docentes sobre los fundamentos y principios del nuevo modelo educativo. </v>
          </cell>
        </row>
        <row r="10">
          <cell r="E10" t="str">
            <v>1.b.2.2</v>
          </cell>
          <cell r="F10" t="str">
            <v>Creacion de las asignaturas de area de Informatica en la Modalidad Virtual</v>
          </cell>
        </row>
        <row r="11">
          <cell r="E11" t="str">
            <v>1.b.3.1</v>
          </cell>
          <cell r="F11" t="str">
            <v>Reforzamiento de conocimientos en relacion a la Plataforma establecida en los Telecentros  y uso correcto de las TICs en el proceso educativo para los docentes</v>
          </cell>
        </row>
        <row r="12">
          <cell r="E12" t="str">
            <v>1.b.4.2</v>
          </cell>
          <cell r="F12" t="str">
            <v xml:space="preserve">Seguimiento de la evaluación de resultados docentes  </v>
          </cell>
        </row>
      </sheetData>
      <sheetData sheetId="12">
        <row r="3">
          <cell r="E3" t="str">
            <v>Correlativo de Actividad</v>
          </cell>
          <cell r="F3" t="str">
            <v>ACTIVIDADES</v>
          </cell>
        </row>
        <row r="6">
          <cell r="E6" t="str">
            <v>2.a.1.1</v>
          </cell>
          <cell r="F6" t="str">
            <v>Taller de fortalecimiento en el tema de gestión de la investigación para los jefes de unidades y coordinadores de investigación de las carreras y áreas que han conformado su Unidad de Investigación.</v>
          </cell>
        </row>
        <row r="9">
          <cell r="E9" t="str">
            <v>2.b.3.1</v>
          </cell>
          <cell r="F9" t="str">
            <v>Impartir cursos de apoyo a la investigación, basados en la oferta de la Dirección de Investigación Científica de la UNAH.</v>
          </cell>
        </row>
        <row r="10">
          <cell r="E10" t="str">
            <v>2.c.1.1</v>
          </cell>
          <cell r="F10" t="str">
            <v>Realizar reuniones para socializar la política de investigación, prioridades de investigación del CUROC con los profesores y con las instituciones con quienes el CUROC tienen firmadas cartas de intenciones.</v>
          </cell>
        </row>
        <row r="12">
          <cell r="E12" t="str">
            <v>2.d.1.2</v>
          </cell>
          <cell r="F12" t="str">
            <v xml:space="preserve">Realizar  presentaciones a nivel regional y nacional para divulgar los resultados de investigación de profesores del CUROC.                                                                                                                                                                                                                                                                 </v>
          </cell>
        </row>
        <row r="13">
          <cell r="E13" t="str">
            <v>2.d.1.3</v>
          </cell>
          <cell r="F13" t="str">
            <v>Publicar los resultados de las investigaciones científicas desarrolladas por profesores del Centro Regional en la revista Ciencia y Tecnología de la UNAH.</v>
          </cell>
        </row>
        <row r="14">
          <cell r="E14" t="str">
            <v>2.d.1.4</v>
          </cell>
          <cell r="F14" t="str">
            <v>d.3 Elaboración y publicación  de un boletín trimestral de divulgación científica con información del Centro Regional.</v>
          </cell>
        </row>
        <row r="15">
          <cell r="E15" t="str">
            <v>2.e.1.1</v>
          </cell>
          <cell r="F15" t="str">
            <v>1) Elaboración de propuestas de investigación según los requerimientos de la DICU, para su presentación a las convocatorias de becas de investigación de la UNAH.</v>
          </cell>
        </row>
      </sheetData>
      <sheetData sheetId="13">
        <row r="3">
          <cell r="E3" t="str">
            <v>Correlativo de Actividad</v>
          </cell>
          <cell r="F3" t="str">
            <v>ACTIVIDADES</v>
          </cell>
        </row>
      </sheetData>
      <sheetData sheetId="14">
        <row r="3">
          <cell r="E3" t="str">
            <v>Correlativo de Actividad</v>
          </cell>
          <cell r="F3" t="str">
            <v>ACTIVIDADES</v>
          </cell>
        </row>
        <row r="6">
          <cell r="E6" t="str">
            <v>4.a.1.1</v>
          </cell>
          <cell r="F6" t="str">
            <v>1. Actualización docente a través de diplomados.</v>
          </cell>
        </row>
        <row r="7">
          <cell r="E7" t="str">
            <v>4.b.1.1</v>
          </cell>
          <cell r="F7" t="str">
            <v xml:space="preserve">Contratacion de 3 docentes permanentes </v>
          </cell>
        </row>
      </sheetData>
      <sheetData sheetId="15">
        <row r="3">
          <cell r="E3" t="str">
            <v>Correlativo de Actividad</v>
          </cell>
          <cell r="F3" t="str">
            <v>ACTIVIDADES</v>
          </cell>
        </row>
        <row r="7">
          <cell r="E7" t="str">
            <v>5.a.2.1</v>
          </cell>
          <cell r="F7" t="str">
            <v>Realizar estudio de mercado para la determinación de la oferta de apertura de plan "A" y presentar la propuesta tecnica</v>
          </cell>
        </row>
        <row r="8">
          <cell r="E8" t="str">
            <v>5.a.3.1</v>
          </cell>
          <cell r="F8" t="str">
            <v>Compra de Textos para la carrera de Predagogía y Técnico en MicroFinanazas para la creación de la mini bibioteca en el Telecentro Gracias.</v>
          </cell>
        </row>
        <row r="9">
          <cell r="E9" t="str">
            <v>5.a.4.4</v>
          </cell>
          <cell r="F9" t="str">
            <v>Compra de material bibliografico para la Carrera de Ingenieria en sistemas</v>
          </cell>
        </row>
      </sheetData>
      <sheetData sheetId="16">
        <row r="3">
          <cell r="E3" t="str">
            <v>Correlativo de Actividad</v>
          </cell>
          <cell r="F3" t="str">
            <v>ACTIVIDADES</v>
          </cell>
        </row>
        <row r="9">
          <cell r="E9" t="str">
            <v>6.b.1.1</v>
          </cell>
          <cell r="F9" t="str">
            <v xml:space="preserve">Mejorar y optimizar el espacio físico del área de deporte (2 canchas deportivas) </v>
          </cell>
        </row>
        <row r="10">
          <cell r="E10" t="str">
            <v>6.b.1.2</v>
          </cell>
          <cell r="F10" t="str">
            <v>1. Dotar de conexión a internet al Laboratorio de Inglés del CUROC.                               2. Instalación de T.V. y aire acondicionado en el laboratorio de Inglés.</v>
          </cell>
        </row>
        <row r="11">
          <cell r="E11" t="str">
            <v>6.b.1.3</v>
          </cell>
          <cell r="F11" t="str">
            <v xml:space="preserve">Proyecto de adecuacion de los laboratorios de la carrera de Ingenieria en Sistemas </v>
          </cell>
        </row>
        <row r="12">
          <cell r="E12" t="str">
            <v>6.c.1.1</v>
          </cell>
          <cell r="F12" t="str">
            <v>1) Mejorar los servicios de tecnología educativa en las diferentes aulas.                                                                                                                                                                                             2) Ejecución de plan de capacitación en uso adecuado de equipo.                                                                                                                                                                                                    3)  Indicadores de desempeño positivos</v>
          </cell>
        </row>
        <row r="14">
          <cell r="E14" t="str">
            <v>6.e.1.1</v>
          </cell>
          <cell r="F14" t="str">
            <v xml:space="preserve">Socialización con toda el área de Informatica </v>
          </cell>
        </row>
      </sheetData>
      <sheetData sheetId="17">
        <row r="3">
          <cell r="E3" t="str">
            <v>Correlativo de Actividad</v>
          </cell>
          <cell r="F3" t="str">
            <v>ACTIVIDADES</v>
          </cell>
        </row>
        <row r="7">
          <cell r="E7" t="str">
            <v>7.a.1.1</v>
          </cell>
          <cell r="F7" t="str">
            <v>Planificación de las acciones a desarrollor para el logro de las alianzas con el Centro Regional de Comayagua y Universidades del Salvador y Nicaragua.  Gestionar y dar seguimiento a las alianza estratégicas.</v>
          </cell>
        </row>
        <row r="8">
          <cell r="E8" t="str">
            <v>7.a.1.2</v>
          </cell>
          <cell r="F8" t="str">
            <v xml:space="preserve"> 2) Dotar de reactivos y materiales, los laboratorios de Química ,Microbiología y Biología.</v>
          </cell>
        </row>
        <row r="9">
          <cell r="E9" t="str">
            <v>7.a.1.3</v>
          </cell>
          <cell r="F9" t="str">
            <v>3) Dotar de equipo los laboratorios de quimica y biologia.</v>
          </cell>
        </row>
        <row r="10">
          <cell r="E10" t="str">
            <v>7.a.1.4</v>
          </cell>
          <cell r="F10" t="str">
            <v>4) Realizacion de giras educativas a empresas que elaboren alimentos y a  parques ecologicos con el fin de aumentar los conocimientos en el area.</v>
          </cell>
        </row>
        <row r="12">
          <cell r="E12" t="str">
            <v>7.c.1.1</v>
          </cell>
          <cell r="F12" t="str">
            <v>Trabajo  conjunto con la Escuela de Culturas y Lenguas Extranjeras de C.U. para la elaboración de la propuesta para la creación del "Centro de Enseñanza de Lenguas".</v>
          </cell>
        </row>
      </sheetData>
      <sheetData sheetId="18">
        <row r="3">
          <cell r="E3" t="str">
            <v>Correlativo de Actividad</v>
          </cell>
          <cell r="F3" t="str">
            <v>ACTIVIDADES</v>
          </cell>
        </row>
        <row r="6">
          <cell r="E6" t="str">
            <v>8.a.1.1</v>
          </cell>
          <cell r="F6" t="str">
            <v>1) Analizar el perfil del egresado de las carreras de acuerdo a las demandas laborales de profesionales.</v>
          </cell>
        </row>
        <row r="7">
          <cell r="E7" t="str">
            <v>8.a.1.2</v>
          </cell>
          <cell r="F7" t="str">
            <v>Jornada de actualizacion e intercambio de experiencia profesional a traves de del levantamiento de la encuesta de satisfaccion</v>
          </cell>
        </row>
      </sheetData>
      <sheetData sheetId="19">
        <row r="3">
          <cell r="E3" t="str">
            <v>Correlativo de Actividad</v>
          </cell>
          <cell r="F3" t="str">
            <v>ACTIVIDADES</v>
          </cell>
        </row>
        <row r="6">
          <cell r="E6" t="str">
            <v>9.a.1.1</v>
          </cell>
          <cell r="F6" t="str">
            <v>Realizar Reuniones periodicas en los nodos de la Red de Occidente</v>
          </cell>
        </row>
        <row r="7">
          <cell r="E7" t="str">
            <v>9.a.1.2</v>
          </cell>
          <cell r="F7" t="str">
            <v>Reuniones periodicas de las redes de Occidente en Tegucigalpa</v>
          </cell>
        </row>
        <row r="9">
          <cell r="E9" t="str">
            <v>9.b.1.1</v>
          </cell>
          <cell r="F9" t="str">
            <v>Realización de estudios a nivel occidental de cobertura y equidad en el acceso a la UNAH y de estudios de oferta y demanda de la carrera de enfermeria plan Regular.</v>
          </cell>
        </row>
      </sheetData>
      <sheetData sheetId="20">
        <row r="3">
          <cell r="E3" t="str">
            <v>Correlativo de Actividad</v>
          </cell>
          <cell r="F3" t="str">
            <v>ACTIVIDADES</v>
          </cell>
        </row>
      </sheetData>
      <sheetData sheetId="21">
        <row r="3">
          <cell r="E3" t="str">
            <v>Correlativo de Actividad</v>
          </cell>
          <cell r="F3" t="str">
            <v>ACTIVIDADES</v>
          </cell>
        </row>
      </sheetData>
      <sheetData sheetId="22">
        <row r="3">
          <cell r="E3" t="str">
            <v>Correlativo de Actividad</v>
          </cell>
          <cell r="F3" t="str">
            <v>ACTIVIDADES</v>
          </cell>
        </row>
        <row r="9">
          <cell r="E9" t="str">
            <v>11.b.1.1</v>
          </cell>
          <cell r="F9" t="str">
            <v>1. Realizar el evento de apertura y cierre de años académicos.</v>
          </cell>
        </row>
        <row r="10">
          <cell r="E10" t="str">
            <v>11.b.1.2</v>
          </cell>
          <cell r="F10" t="str">
            <v>2. Desarrollo de Feria Intercultural</v>
          </cell>
        </row>
      </sheetData>
      <sheetData sheetId="2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raduados"/>
      <sheetName val="Gestion Academica"/>
      <sheetName val="Gestión del Conocimiento"/>
      <sheetName val="Gobernabilidad"/>
      <sheetName val="NIVEL DE ES Y  SISTEMA NACIONAL"/>
      <sheetName val="Lo Esencial"/>
    </sheetNames>
    <sheetDataSet>
      <sheetData sheetId="0"/>
      <sheetData sheetId="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ables/table1.xml><?xml version="1.0" encoding="utf-8"?>
<table xmlns="http://schemas.openxmlformats.org/spreadsheetml/2006/main" id="1" name="Tabla17" displayName="Tabla17" ref="B2:C14" totalsRowShown="0" headerRowDxfId="26" dataDxfId="25">
  <autoFilter ref="B2:C14"/>
  <tableColumns count="2">
    <tableColumn id="1" name="Descripción" dataDxfId="24"/>
    <tableColumn id="2" name="Monto" dataDxfId="23"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22" dataDxfId="21">
  <autoFilter ref="B33:D51"/>
  <tableColumns count="3">
    <tableColumn id="1" name="Descripción" dataDxfId="20"/>
    <tableColumn id="2" name="Cantidad" dataDxfId="19" dataCellStyle="Millares"/>
    <tableColumn id="3" name="Montos" dataDxfId="18">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7" dataDxfId="16">
  <autoFilter ref="B62:D74"/>
  <tableColumns count="3">
    <tableColumn id="1" name="Descripción" dataDxfId="15"/>
    <tableColumn id="2" name="Cantidad" dataDxfId="14" dataCellStyle="Millares"/>
    <tableColumn id="3" name="Montos" dataDxfId="13">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12">
  <autoFilter ref="B79:D97"/>
  <tableColumns count="3">
    <tableColumn id="1" name="Descripción " dataDxfId="11"/>
    <tableColumn id="2" name="Cantidad" dataDxfId="10" dataCellStyle="Millares"/>
    <tableColumn id="3" name="Montos" dataDxfId="9">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zoomScale="50" zoomScaleNormal="50" zoomScaleSheetLayoutView="61" workbookViewId="0">
      <pane xSplit="2" ySplit="9" topLeftCell="G10" activePane="bottomRight" state="frozen"/>
      <selection pane="topRight" activeCell="C1" sqref="C1"/>
      <selection pane="bottomLeft" activeCell="A9" sqref="A9"/>
      <selection pane="bottomRight" activeCell="A11" sqref="A11"/>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60"/>
      <c r="U2" s="560"/>
      <c r="V2" s="560"/>
      <c r="W2" s="560"/>
      <c r="X2" s="560"/>
      <c r="Y2" s="560"/>
      <c r="Z2" s="560"/>
      <c r="AA2" s="560"/>
      <c r="AB2" s="560"/>
      <c r="AC2" s="560" t="s">
        <v>25</v>
      </c>
      <c r="AD2" s="560"/>
      <c r="AE2" s="560"/>
      <c r="AF2" s="560"/>
      <c r="AG2" s="560"/>
      <c r="AH2" s="560"/>
      <c r="AI2" s="560"/>
      <c r="AJ2" s="560"/>
    </row>
    <row r="3" spans="2:36" ht="16.5" customHeight="1">
      <c r="B3" s="33" t="s">
        <v>7</v>
      </c>
      <c r="C3" s="33"/>
      <c r="D3" s="33"/>
      <c r="E3" s="33"/>
      <c r="F3" s="33"/>
      <c r="G3" s="33"/>
      <c r="H3" s="33"/>
      <c r="I3" s="33"/>
      <c r="J3" s="33"/>
      <c r="K3" s="33"/>
      <c r="L3" s="33"/>
      <c r="M3" s="33"/>
      <c r="N3" s="33"/>
      <c r="O3" s="33"/>
      <c r="P3" s="33"/>
      <c r="Q3" s="33"/>
      <c r="R3" s="33"/>
      <c r="S3" s="33"/>
      <c r="T3" s="560"/>
      <c r="U3" s="560"/>
      <c r="V3" s="560"/>
      <c r="W3" s="560"/>
      <c r="X3" s="560"/>
      <c r="Y3" s="560"/>
      <c r="Z3" s="560"/>
      <c r="AA3" s="560"/>
      <c r="AB3" s="560"/>
      <c r="AC3" s="560" t="s">
        <v>7</v>
      </c>
      <c r="AD3" s="560"/>
      <c r="AE3" s="560"/>
      <c r="AF3" s="560"/>
      <c r="AG3" s="560"/>
      <c r="AH3" s="560"/>
      <c r="AI3" s="560"/>
      <c r="AJ3" s="560"/>
    </row>
    <row r="4" spans="2:36" ht="12.75" customHeight="1">
      <c r="B4" s="33" t="s">
        <v>36</v>
      </c>
      <c r="C4" s="33"/>
      <c r="D4" s="33"/>
      <c r="E4" s="33"/>
      <c r="F4" s="33"/>
      <c r="G4" s="33"/>
      <c r="H4" s="33"/>
      <c r="I4" s="33"/>
      <c r="J4" s="33"/>
      <c r="K4" s="33"/>
      <c r="L4" s="33"/>
      <c r="M4" s="33"/>
      <c r="N4" s="33"/>
      <c r="O4" s="33"/>
      <c r="P4" s="33"/>
      <c r="Q4" s="33"/>
      <c r="R4" s="33"/>
      <c r="S4" s="33"/>
      <c r="T4" s="560"/>
      <c r="U4" s="560"/>
      <c r="V4" s="560"/>
      <c r="W4" s="560"/>
      <c r="X4" s="560"/>
      <c r="Y4" s="560"/>
      <c r="Z4" s="560"/>
      <c r="AA4" s="560"/>
      <c r="AB4" s="560"/>
      <c r="AC4" s="560" t="s">
        <v>36</v>
      </c>
      <c r="AD4" s="560"/>
      <c r="AE4" s="560"/>
      <c r="AF4" s="560"/>
      <c r="AG4" s="560"/>
      <c r="AH4" s="560"/>
      <c r="AI4" s="560"/>
      <c r="AJ4" s="560"/>
    </row>
    <row r="5" spans="2:36" ht="15.75">
      <c r="B5" s="2"/>
      <c r="C5" s="2"/>
      <c r="D5" s="2"/>
    </row>
    <row r="6" spans="2:36" ht="16.5" thickBot="1">
      <c r="B6" s="2"/>
      <c r="C6" s="2"/>
      <c r="D6" s="2"/>
    </row>
    <row r="7" spans="2:36" ht="75.75" customHeight="1">
      <c r="B7" s="555" t="s">
        <v>20</v>
      </c>
      <c r="C7" s="555" t="s">
        <v>38</v>
      </c>
      <c r="D7" s="555" t="s">
        <v>39</v>
      </c>
      <c r="E7" s="557" t="s">
        <v>40</v>
      </c>
      <c r="F7" s="555" t="s">
        <v>37</v>
      </c>
      <c r="G7" s="557" t="s">
        <v>9</v>
      </c>
      <c r="H7" s="559" t="s">
        <v>0</v>
      </c>
      <c r="I7" s="559" t="s">
        <v>8</v>
      </c>
      <c r="J7" s="559" t="s">
        <v>16</v>
      </c>
      <c r="K7" s="559"/>
      <c r="L7" s="559" t="s">
        <v>13</v>
      </c>
      <c r="M7" s="559"/>
      <c r="N7" s="559"/>
      <c r="O7" s="559"/>
      <c r="P7" s="559"/>
      <c r="Q7" s="559"/>
      <c r="R7" s="559"/>
      <c r="S7" s="559"/>
      <c r="T7" s="555" t="s">
        <v>14</v>
      </c>
      <c r="U7" s="559" t="s">
        <v>18</v>
      </c>
      <c r="V7" s="559" t="s">
        <v>26</v>
      </c>
      <c r="W7" s="559"/>
      <c r="X7" s="559" t="s">
        <v>15</v>
      </c>
      <c r="Y7" s="559" t="s">
        <v>17</v>
      </c>
      <c r="Z7" s="559"/>
      <c r="AA7" s="559" t="s">
        <v>22</v>
      </c>
      <c r="AB7" s="559" t="s">
        <v>32</v>
      </c>
      <c r="AC7" s="561" t="s">
        <v>31</v>
      </c>
      <c r="AD7" s="561"/>
      <c r="AE7" s="561"/>
      <c r="AF7" s="561"/>
      <c r="AG7" s="559" t="s">
        <v>28</v>
      </c>
      <c r="AH7" s="559" t="s">
        <v>29</v>
      </c>
      <c r="AI7" s="559" t="s">
        <v>1</v>
      </c>
      <c r="AJ7" s="559" t="s">
        <v>2</v>
      </c>
    </row>
    <row r="8" spans="2:36" ht="15.75" customHeight="1">
      <c r="B8" s="556"/>
      <c r="C8" s="556"/>
      <c r="D8" s="556"/>
      <c r="E8" s="558"/>
      <c r="F8" s="556"/>
      <c r="G8" s="558"/>
      <c r="H8" s="554"/>
      <c r="I8" s="554"/>
      <c r="J8" s="554" t="s">
        <v>33</v>
      </c>
      <c r="K8" s="554" t="s">
        <v>19</v>
      </c>
      <c r="L8" s="562" t="s">
        <v>3</v>
      </c>
      <c r="M8" s="562"/>
      <c r="N8" s="562" t="s">
        <v>4</v>
      </c>
      <c r="O8" s="562"/>
      <c r="P8" s="562" t="s">
        <v>5</v>
      </c>
      <c r="Q8" s="562"/>
      <c r="R8" s="562" t="s">
        <v>6</v>
      </c>
      <c r="S8" s="562"/>
      <c r="T8" s="556"/>
      <c r="U8" s="554"/>
      <c r="V8" s="554" t="s">
        <v>23</v>
      </c>
      <c r="W8" s="554" t="s">
        <v>21</v>
      </c>
      <c r="X8" s="554"/>
      <c r="Y8" s="554" t="s">
        <v>23</v>
      </c>
      <c r="Z8" s="554" t="s">
        <v>21</v>
      </c>
      <c r="AA8" s="554"/>
      <c r="AB8" s="554"/>
      <c r="AC8" s="14" t="s">
        <v>3</v>
      </c>
      <c r="AD8" s="14" t="s">
        <v>4</v>
      </c>
      <c r="AE8" s="14" t="s">
        <v>5</v>
      </c>
      <c r="AF8" s="14" t="s">
        <v>6</v>
      </c>
      <c r="AG8" s="554"/>
      <c r="AH8" s="554"/>
      <c r="AI8" s="554"/>
      <c r="AJ8" s="554"/>
    </row>
    <row r="9" spans="2:36" ht="78.75">
      <c r="B9" s="556"/>
      <c r="C9" s="556"/>
      <c r="D9" s="556"/>
      <c r="E9" s="558"/>
      <c r="F9" s="556"/>
      <c r="G9" s="558"/>
      <c r="H9" s="554"/>
      <c r="I9" s="554"/>
      <c r="J9" s="554"/>
      <c r="K9" s="554"/>
      <c r="L9" s="32" t="s">
        <v>11</v>
      </c>
      <c r="M9" s="32" t="s">
        <v>12</v>
      </c>
      <c r="N9" s="32" t="s">
        <v>11</v>
      </c>
      <c r="O9" s="32" t="s">
        <v>12</v>
      </c>
      <c r="P9" s="32" t="s">
        <v>11</v>
      </c>
      <c r="Q9" s="32" t="s">
        <v>12</v>
      </c>
      <c r="R9" s="32" t="s">
        <v>11</v>
      </c>
      <c r="S9" s="32" t="s">
        <v>12</v>
      </c>
      <c r="T9" s="556"/>
      <c r="U9" s="554"/>
      <c r="V9" s="554"/>
      <c r="W9" s="554"/>
      <c r="X9" s="554"/>
      <c r="Y9" s="554"/>
      <c r="Z9" s="554"/>
      <c r="AA9" s="554"/>
      <c r="AB9" s="554"/>
      <c r="AC9" s="14" t="s">
        <v>24</v>
      </c>
      <c r="AD9" s="14" t="s">
        <v>24</v>
      </c>
      <c r="AE9" s="14" t="s">
        <v>24</v>
      </c>
      <c r="AF9" s="14" t="s">
        <v>24</v>
      </c>
      <c r="AG9" s="554"/>
      <c r="AH9" s="554"/>
      <c r="AI9" s="554"/>
      <c r="AJ9" s="554"/>
    </row>
    <row r="10" spans="2:36" ht="136.5" customHeight="1">
      <c r="B10" s="39"/>
      <c r="C10" s="39"/>
      <c r="D10" s="39"/>
      <c r="E10" s="40"/>
      <c r="F10" s="41" t="s">
        <v>92</v>
      </c>
      <c r="G10" s="40" t="s">
        <v>103</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52" t="s">
        <v>10</v>
      </c>
      <c r="K31" s="553"/>
      <c r="L31" s="550"/>
      <c r="M31" s="551"/>
      <c r="N31" s="550"/>
      <c r="O31" s="551"/>
      <c r="P31" s="550"/>
      <c r="Q31" s="551"/>
      <c r="R31" s="550"/>
      <c r="S31" s="551"/>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dimension ref="A1:VD163"/>
  <sheetViews>
    <sheetView showGridLines="0" topLeftCell="A4" zoomScale="86" zoomScaleNormal="86" zoomScaleSheetLayoutView="80" workbookViewId="0">
      <selection activeCell="G26" sqref="G26"/>
    </sheetView>
  </sheetViews>
  <sheetFormatPr baseColWidth="10" defaultColWidth="11.5703125" defaultRowHeight="15"/>
  <cols>
    <col min="1" max="1" width="19.28515625" style="110" customWidth="1"/>
    <col min="2" max="2" width="17" style="110" customWidth="1"/>
    <col min="3" max="3" width="41.7109375" style="110" customWidth="1"/>
    <col min="4" max="4" width="26.85546875" style="110" bestFit="1" customWidth="1"/>
    <col min="5" max="5" width="36.7109375" style="110" bestFit="1" customWidth="1"/>
    <col min="6" max="6" width="21.85546875" style="110" customWidth="1"/>
    <col min="7" max="7" width="16.5703125" style="95" customWidth="1"/>
    <col min="8" max="8" width="24.140625" style="110" bestFit="1" customWidth="1"/>
    <col min="9" max="9" width="36" style="110" bestFit="1" customWidth="1"/>
    <col min="10" max="10" width="28.140625" style="110" bestFit="1" customWidth="1"/>
    <col min="11" max="11" width="19.85546875" style="110" bestFit="1" customWidth="1"/>
    <col min="12" max="12" width="12.7109375" style="110" bestFit="1" customWidth="1"/>
    <col min="13" max="16384" width="11.5703125" style="110"/>
  </cols>
  <sheetData>
    <row r="1" spans="1:576" ht="26.25" hidden="1">
      <c r="A1" s="213"/>
      <c r="B1" s="216"/>
      <c r="C1" s="207" t="s">
        <v>316</v>
      </c>
      <c r="D1" s="207" t="s">
        <v>732</v>
      </c>
      <c r="E1" s="207" t="s">
        <v>734</v>
      </c>
      <c r="F1" s="207" t="s">
        <v>736</v>
      </c>
      <c r="G1" s="207" t="s">
        <v>738</v>
      </c>
      <c r="H1" s="207" t="s">
        <v>740</v>
      </c>
      <c r="I1" s="207" t="s">
        <v>742</v>
      </c>
      <c r="J1" s="207" t="s">
        <v>317</v>
      </c>
      <c r="K1" s="207" t="s">
        <v>745</v>
      </c>
      <c r="L1" s="207" t="s">
        <v>318</v>
      </c>
      <c r="M1" s="207" t="s">
        <v>747</v>
      </c>
      <c r="N1" s="207" t="s">
        <v>749</v>
      </c>
      <c r="O1" s="207" t="s">
        <v>751</v>
      </c>
      <c r="P1" s="207" t="s">
        <v>319</v>
      </c>
      <c r="Q1" s="207" t="s">
        <v>752</v>
      </c>
      <c r="R1" s="207" t="s">
        <v>755</v>
      </c>
      <c r="S1" s="207" t="s">
        <v>320</v>
      </c>
      <c r="T1" s="207" t="s">
        <v>757</v>
      </c>
      <c r="U1" s="207" t="s">
        <v>321</v>
      </c>
      <c r="V1" s="207" t="s">
        <v>758</v>
      </c>
      <c r="W1" s="207" t="s">
        <v>759</v>
      </c>
      <c r="X1" s="207" t="s">
        <v>763</v>
      </c>
      <c r="Y1" s="207" t="s">
        <v>313</v>
      </c>
      <c r="Z1" s="207" t="s">
        <v>778</v>
      </c>
      <c r="AA1" s="216"/>
      <c r="AB1" s="207" t="s">
        <v>780</v>
      </c>
      <c r="AC1" s="207" t="s">
        <v>323</v>
      </c>
      <c r="AD1" s="207" t="s">
        <v>782</v>
      </c>
      <c r="AE1" s="207" t="s">
        <v>784</v>
      </c>
      <c r="AF1" s="207" t="s">
        <v>324</v>
      </c>
      <c r="AG1" s="207" t="s">
        <v>786</v>
      </c>
      <c r="AH1" s="207" t="s">
        <v>788</v>
      </c>
      <c r="AI1" s="207" t="s">
        <v>325</v>
      </c>
      <c r="AJ1" s="207" t="s">
        <v>789</v>
      </c>
      <c r="AK1" s="207" t="s">
        <v>791</v>
      </c>
      <c r="AL1" s="207" t="s">
        <v>792</v>
      </c>
      <c r="AM1" s="207" t="s">
        <v>793</v>
      </c>
      <c r="AN1" s="207" t="s">
        <v>795</v>
      </c>
      <c r="AO1" s="207" t="s">
        <v>797</v>
      </c>
      <c r="AP1" s="207" t="s">
        <v>798</v>
      </c>
      <c r="AQ1" s="207" t="s">
        <v>326</v>
      </c>
      <c r="AR1" s="207" t="s">
        <v>800</v>
      </c>
      <c r="AS1" s="207" t="s">
        <v>802</v>
      </c>
      <c r="AT1" s="207" t="s">
        <v>804</v>
      </c>
      <c r="AU1" s="207" t="s">
        <v>806</v>
      </c>
      <c r="AV1" s="207" t="s">
        <v>808</v>
      </c>
      <c r="AW1" s="207" t="s">
        <v>810</v>
      </c>
      <c r="AX1" s="207" t="s">
        <v>812</v>
      </c>
      <c r="AY1" s="207" t="s">
        <v>814</v>
      </c>
      <c r="AZ1" s="216"/>
      <c r="BA1" s="207" t="s">
        <v>328</v>
      </c>
      <c r="BB1" s="207" t="s">
        <v>836</v>
      </c>
      <c r="BC1" s="207" t="s">
        <v>329</v>
      </c>
      <c r="BD1" s="207" t="s">
        <v>838</v>
      </c>
      <c r="BE1" s="207" t="s">
        <v>840</v>
      </c>
      <c r="BF1" s="216"/>
      <c r="BG1" s="207" t="s">
        <v>331</v>
      </c>
      <c r="BH1" s="207" t="s">
        <v>842</v>
      </c>
      <c r="BI1" s="207" t="s">
        <v>332</v>
      </c>
      <c r="BJ1" s="207" t="s">
        <v>844</v>
      </c>
      <c r="BK1" s="207" t="s">
        <v>846</v>
      </c>
      <c r="BL1" s="207" t="s">
        <v>848</v>
      </c>
      <c r="BM1" s="216"/>
      <c r="BN1" s="207" t="s">
        <v>854</v>
      </c>
      <c r="BO1" s="207" t="s">
        <v>856</v>
      </c>
      <c r="BP1" s="207" t="s">
        <v>334</v>
      </c>
      <c r="BQ1" s="207" t="s">
        <v>850</v>
      </c>
      <c r="BR1" s="207" t="s">
        <v>852</v>
      </c>
      <c r="BS1" s="207" t="s">
        <v>335</v>
      </c>
      <c r="BT1" s="207" t="s">
        <v>858</v>
      </c>
      <c r="BU1" s="207" t="s">
        <v>336</v>
      </c>
      <c r="BV1" s="207" t="s">
        <v>859</v>
      </c>
      <c r="BW1" s="204"/>
      <c r="BX1" s="216"/>
      <c r="BY1" s="207" t="s">
        <v>337</v>
      </c>
      <c r="BZ1" s="207" t="s">
        <v>764</v>
      </c>
      <c r="CA1" s="207" t="s">
        <v>766</v>
      </c>
      <c r="CB1" s="207" t="s">
        <v>768</v>
      </c>
      <c r="CC1" s="207" t="s">
        <v>338</v>
      </c>
      <c r="CD1" s="207" t="s">
        <v>770</v>
      </c>
      <c r="CE1" s="207" t="s">
        <v>772</v>
      </c>
      <c r="CF1" s="207" t="s">
        <v>774</v>
      </c>
      <c r="CG1" s="207" t="s">
        <v>776</v>
      </c>
      <c r="CH1" s="204"/>
      <c r="CI1" s="216"/>
      <c r="CJ1" s="207" t="s">
        <v>339</v>
      </c>
      <c r="CK1" s="207" t="s">
        <v>816</v>
      </c>
      <c r="CL1" s="207" t="s">
        <v>818</v>
      </c>
      <c r="CM1" s="207" t="s">
        <v>820</v>
      </c>
      <c r="CN1" s="207" t="s">
        <v>822</v>
      </c>
      <c r="CO1" s="207" t="s">
        <v>824</v>
      </c>
      <c r="CP1" s="207" t="s">
        <v>826</v>
      </c>
      <c r="CQ1" s="207" t="s">
        <v>828</v>
      </c>
      <c r="CR1" s="207" t="s">
        <v>830</v>
      </c>
      <c r="CS1" s="207" t="s">
        <v>832</v>
      </c>
      <c r="CT1" s="207" t="s">
        <v>834</v>
      </c>
      <c r="CU1" s="204"/>
      <c r="CV1" s="216"/>
      <c r="CW1" s="207" t="s">
        <v>860</v>
      </c>
      <c r="CX1" s="207" t="s">
        <v>861</v>
      </c>
      <c r="CY1" s="207" t="s">
        <v>863</v>
      </c>
      <c r="CZ1" s="207" t="s">
        <v>342</v>
      </c>
      <c r="DA1" s="207" t="s">
        <v>865</v>
      </c>
      <c r="DB1" s="207" t="s">
        <v>867</v>
      </c>
      <c r="DC1" s="207" t="s">
        <v>869</v>
      </c>
      <c r="DD1" s="207" t="s">
        <v>871</v>
      </c>
      <c r="DE1" s="207" t="s">
        <v>873</v>
      </c>
      <c r="DF1" s="207" t="s">
        <v>875</v>
      </c>
      <c r="DG1" s="216"/>
      <c r="DH1" s="207" t="s">
        <v>344</v>
      </c>
      <c r="DI1" s="207" t="s">
        <v>877</v>
      </c>
      <c r="DJ1" s="207" t="s">
        <v>345</v>
      </c>
      <c r="DK1" s="207" t="s">
        <v>879</v>
      </c>
      <c r="DL1" s="207" t="s">
        <v>881</v>
      </c>
      <c r="DM1" s="207" t="s">
        <v>883</v>
      </c>
      <c r="DN1" s="207" t="s">
        <v>885</v>
      </c>
      <c r="DO1" s="207" t="s">
        <v>887</v>
      </c>
      <c r="DP1" s="207" t="s">
        <v>889</v>
      </c>
      <c r="DQ1" s="207" t="s">
        <v>891</v>
      </c>
      <c r="DR1" s="207" t="s">
        <v>346</v>
      </c>
      <c r="DS1" s="207" t="s">
        <v>893</v>
      </c>
      <c r="DT1" s="207" t="s">
        <v>895</v>
      </c>
      <c r="DU1" s="207" t="s">
        <v>897</v>
      </c>
      <c r="DV1" s="216"/>
      <c r="DW1" s="207" t="s">
        <v>899</v>
      </c>
      <c r="DX1" s="207" t="s">
        <v>348</v>
      </c>
      <c r="DY1" s="207" t="s">
        <v>901</v>
      </c>
      <c r="DZ1" s="207" t="s">
        <v>349</v>
      </c>
      <c r="EA1" s="207" t="s">
        <v>903</v>
      </c>
      <c r="EB1" s="207" t="s">
        <v>905</v>
      </c>
      <c r="EC1" s="207" t="s">
        <v>907</v>
      </c>
      <c r="ED1" s="207" t="s">
        <v>909</v>
      </c>
      <c r="EE1" s="207" t="s">
        <v>911</v>
      </c>
      <c r="EF1" s="207" t="s">
        <v>913</v>
      </c>
      <c r="EG1" s="207" t="s">
        <v>915</v>
      </c>
      <c r="EH1" s="207" t="s">
        <v>917</v>
      </c>
      <c r="EI1" s="207" t="s">
        <v>919</v>
      </c>
      <c r="EJ1" s="207" t="s">
        <v>921</v>
      </c>
      <c r="EK1" s="207" t="s">
        <v>923</v>
      </c>
      <c r="EL1" s="216"/>
      <c r="EM1" s="207" t="s">
        <v>925</v>
      </c>
      <c r="EN1" s="207" t="s">
        <v>351</v>
      </c>
      <c r="EO1" s="207" t="s">
        <v>927</v>
      </c>
      <c r="EP1" s="207" t="s">
        <v>929</v>
      </c>
      <c r="EQ1" s="207" t="s">
        <v>352</v>
      </c>
      <c r="ER1" s="207" t="s">
        <v>931</v>
      </c>
      <c r="ES1" s="207" t="s">
        <v>933</v>
      </c>
      <c r="ET1" s="207" t="s">
        <v>353</v>
      </c>
      <c r="EU1" s="207" t="s">
        <v>935</v>
      </c>
      <c r="EV1" s="207" t="s">
        <v>937</v>
      </c>
      <c r="EW1" s="207" t="s">
        <v>939</v>
      </c>
      <c r="EX1" s="207" t="s">
        <v>354</v>
      </c>
      <c r="EY1" s="207" t="s">
        <v>941</v>
      </c>
      <c r="EZ1" s="207" t="s">
        <v>943</v>
      </c>
      <c r="FA1" s="216"/>
      <c r="FB1" s="207" t="s">
        <v>356</v>
      </c>
      <c r="FC1" s="207" t="s">
        <v>945</v>
      </c>
      <c r="FD1" s="207" t="s">
        <v>947</v>
      </c>
      <c r="FE1" s="207" t="s">
        <v>949</v>
      </c>
      <c r="FF1" s="207" t="s">
        <v>951</v>
      </c>
      <c r="FG1" s="207" t="s">
        <v>357</v>
      </c>
      <c r="FH1" s="207" t="s">
        <v>953</v>
      </c>
      <c r="FI1" s="207" t="s">
        <v>955</v>
      </c>
      <c r="FJ1" s="207" t="s">
        <v>957</v>
      </c>
      <c r="FK1" s="207" t="s">
        <v>959</v>
      </c>
      <c r="FL1" s="207" t="s">
        <v>961</v>
      </c>
      <c r="FM1" s="207" t="s">
        <v>358</v>
      </c>
      <c r="FN1" s="207" t="s">
        <v>964</v>
      </c>
      <c r="FO1" s="207" t="s">
        <v>359</v>
      </c>
      <c r="FP1" s="207" t="s">
        <v>967</v>
      </c>
      <c r="FQ1" s="207" t="s">
        <v>968</v>
      </c>
      <c r="FR1" s="207" t="s">
        <v>970</v>
      </c>
      <c r="FS1" s="207" t="s">
        <v>360</v>
      </c>
      <c r="FT1" s="207" t="s">
        <v>973</v>
      </c>
      <c r="FU1" s="207" t="s">
        <v>974</v>
      </c>
      <c r="FV1" s="207" t="s">
        <v>976</v>
      </c>
      <c r="FW1" s="207" t="s">
        <v>361</v>
      </c>
      <c r="FX1" s="207" t="s">
        <v>979</v>
      </c>
      <c r="FY1" s="207" t="s">
        <v>981</v>
      </c>
      <c r="FZ1" s="207" t="s">
        <v>983</v>
      </c>
      <c r="GA1" s="216"/>
      <c r="GB1" s="207" t="s">
        <v>363</v>
      </c>
      <c r="GC1" s="207" t="s">
        <v>364</v>
      </c>
      <c r="GD1" s="216"/>
      <c r="GE1" s="207" t="s">
        <v>366</v>
      </c>
      <c r="GF1" s="207" t="s">
        <v>1006</v>
      </c>
      <c r="GG1" s="207" t="s">
        <v>1008</v>
      </c>
      <c r="GH1" s="207" t="s">
        <v>1010</v>
      </c>
      <c r="GI1" s="207" t="s">
        <v>1012</v>
      </c>
      <c r="GJ1" s="207" t="s">
        <v>1014</v>
      </c>
      <c r="GK1" s="216"/>
      <c r="GL1" s="207" t="s">
        <v>368</v>
      </c>
      <c r="GM1" s="207" t="s">
        <v>1016</v>
      </c>
      <c r="GN1" s="207" t="s">
        <v>1018</v>
      </c>
      <c r="GO1" s="207" t="s">
        <v>1020</v>
      </c>
      <c r="GP1" s="207" t="s">
        <v>1022</v>
      </c>
      <c r="GQ1" s="207" t="s">
        <v>1024</v>
      </c>
      <c r="GR1" s="207" t="s">
        <v>1026</v>
      </c>
      <c r="GS1" s="204"/>
      <c r="GT1" s="216"/>
      <c r="GU1" s="207" t="s">
        <v>369</v>
      </c>
      <c r="GV1" s="207" t="s">
        <v>985</v>
      </c>
      <c r="GW1" s="207" t="s">
        <v>987</v>
      </c>
      <c r="GX1" s="207" t="s">
        <v>989</v>
      </c>
      <c r="GY1" s="207" t="s">
        <v>991</v>
      </c>
      <c r="GZ1" s="207" t="s">
        <v>993</v>
      </c>
      <c r="HA1" s="207" t="s">
        <v>995</v>
      </c>
      <c r="HB1" s="216"/>
      <c r="HC1" s="207" t="s">
        <v>370</v>
      </c>
      <c r="HD1" s="207" t="s">
        <v>997</v>
      </c>
      <c r="HE1" s="207" t="s">
        <v>999</v>
      </c>
      <c r="HF1" s="207" t="s">
        <v>1000</v>
      </c>
      <c r="HG1" s="207" t="s">
        <v>371</v>
      </c>
      <c r="HH1" s="207" t="s">
        <v>1003</v>
      </c>
      <c r="HI1" s="207" t="s">
        <v>1004</v>
      </c>
      <c r="HJ1" s="204"/>
      <c r="HK1" s="216"/>
      <c r="HL1" s="207" t="s">
        <v>374</v>
      </c>
      <c r="HM1" s="207" t="s">
        <v>1028</v>
      </c>
      <c r="HN1" s="207" t="s">
        <v>1030</v>
      </c>
      <c r="HO1" s="207" t="s">
        <v>1032</v>
      </c>
      <c r="HP1" s="207" t="s">
        <v>1034</v>
      </c>
      <c r="HQ1" s="207" t="s">
        <v>375</v>
      </c>
      <c r="HR1" s="207" t="s">
        <v>1037</v>
      </c>
      <c r="HS1" s="216"/>
      <c r="HT1" s="207" t="s">
        <v>1039</v>
      </c>
      <c r="HU1" s="207" t="s">
        <v>1041</v>
      </c>
      <c r="HV1" s="207" t="s">
        <v>377</v>
      </c>
      <c r="HW1" s="207" t="s">
        <v>1044</v>
      </c>
      <c r="HX1" s="207" t="s">
        <v>1046</v>
      </c>
      <c r="HY1" s="207" t="s">
        <v>1047</v>
      </c>
      <c r="HZ1" s="207" t="s">
        <v>1049</v>
      </c>
      <c r="IA1" s="216"/>
      <c r="IB1" s="207" t="s">
        <v>1051</v>
      </c>
      <c r="IC1" s="207" t="s">
        <v>1053</v>
      </c>
      <c r="ID1" s="207" t="s">
        <v>1055</v>
      </c>
      <c r="IE1" s="207" t="s">
        <v>379</v>
      </c>
      <c r="IF1" s="207" t="s">
        <v>1057</v>
      </c>
      <c r="IG1" s="207" t="s">
        <v>1059</v>
      </c>
      <c r="IH1" s="207" t="s">
        <v>380</v>
      </c>
      <c r="II1" s="207" t="s">
        <v>1061</v>
      </c>
      <c r="IJ1" s="207" t="s">
        <v>1063</v>
      </c>
      <c r="IK1" s="207" t="s">
        <v>381</v>
      </c>
      <c r="IL1" s="207" t="s">
        <v>1065</v>
      </c>
      <c r="IM1" s="207" t="s">
        <v>1067</v>
      </c>
      <c r="IN1" s="207" t="s">
        <v>1069</v>
      </c>
      <c r="IO1" s="207" t="s">
        <v>1071</v>
      </c>
      <c r="IP1" s="207" t="s">
        <v>382</v>
      </c>
      <c r="IQ1" s="207" t="s">
        <v>1073</v>
      </c>
      <c r="IR1" s="216"/>
      <c r="IS1" s="207" t="s">
        <v>1081</v>
      </c>
      <c r="IT1" s="207" t="s">
        <v>1083</v>
      </c>
      <c r="IU1" s="207" t="s">
        <v>384</v>
      </c>
      <c r="IV1" s="207" t="s">
        <v>1085</v>
      </c>
      <c r="IW1" s="207" t="s">
        <v>1087</v>
      </c>
      <c r="IX1" s="207" t="s">
        <v>1089</v>
      </c>
      <c r="IY1" s="216"/>
      <c r="IZ1" s="207" t="s">
        <v>1091</v>
      </c>
      <c r="JA1" s="207" t="s">
        <v>386</v>
      </c>
      <c r="JB1" s="207" t="s">
        <v>1094</v>
      </c>
      <c r="JC1" s="207" t="s">
        <v>1096</v>
      </c>
      <c r="JD1" s="207" t="s">
        <v>1098</v>
      </c>
      <c r="JE1" s="207" t="s">
        <v>1100</v>
      </c>
      <c r="JF1" s="207" t="s">
        <v>1102</v>
      </c>
      <c r="JG1" s="207" t="s">
        <v>1104</v>
      </c>
      <c r="JH1" s="207" t="s">
        <v>387</v>
      </c>
      <c r="JI1" s="207" t="s">
        <v>1107</v>
      </c>
      <c r="JJ1" s="207" t="s">
        <v>1109</v>
      </c>
      <c r="JK1" s="207" t="s">
        <v>1111</v>
      </c>
      <c r="JL1" s="207" t="s">
        <v>1113</v>
      </c>
      <c r="JM1" s="207" t="s">
        <v>1115</v>
      </c>
      <c r="JN1" s="207" t="s">
        <v>1117</v>
      </c>
      <c r="JO1" s="207" t="s">
        <v>1119</v>
      </c>
      <c r="JP1" s="207" t="s">
        <v>1121</v>
      </c>
      <c r="JQ1" s="207" t="s">
        <v>388</v>
      </c>
      <c r="JR1" s="207" t="s">
        <v>1124</v>
      </c>
      <c r="JS1" s="207" t="s">
        <v>1126</v>
      </c>
      <c r="JT1" s="207" t="s">
        <v>1128</v>
      </c>
      <c r="JU1" s="207" t="s">
        <v>1130</v>
      </c>
      <c r="JV1" s="207" t="s">
        <v>1131</v>
      </c>
      <c r="JW1" s="207" t="s">
        <v>1133</v>
      </c>
      <c r="JX1" s="207" t="s">
        <v>1135</v>
      </c>
      <c r="JY1" s="207" t="s">
        <v>1137</v>
      </c>
      <c r="JZ1" s="207" t="s">
        <v>1139</v>
      </c>
      <c r="KA1" s="207" t="s">
        <v>1141</v>
      </c>
      <c r="KB1" s="207" t="s">
        <v>1143</v>
      </c>
      <c r="KC1" s="207" t="s">
        <v>1145</v>
      </c>
      <c r="KD1" s="207" t="s">
        <v>1147</v>
      </c>
      <c r="KE1" s="207" t="s">
        <v>1149</v>
      </c>
      <c r="KF1" s="207" t="s">
        <v>1151</v>
      </c>
      <c r="KG1" s="207" t="s">
        <v>1153</v>
      </c>
      <c r="KH1" s="207" t="s">
        <v>1155</v>
      </c>
      <c r="KI1" s="207" t="s">
        <v>1157</v>
      </c>
      <c r="KJ1" s="207" t="s">
        <v>1159</v>
      </c>
      <c r="KK1" s="207" t="s">
        <v>1161</v>
      </c>
      <c r="KL1" s="207" t="s">
        <v>1163</v>
      </c>
      <c r="KM1" s="207" t="s">
        <v>1165</v>
      </c>
      <c r="KN1" s="207" t="s">
        <v>1167</v>
      </c>
      <c r="KO1" s="207" t="s">
        <v>1169</v>
      </c>
      <c r="KP1" s="207" t="s">
        <v>1171</v>
      </c>
      <c r="KQ1" s="207" t="s">
        <v>1173</v>
      </c>
      <c r="KR1" s="216"/>
      <c r="KS1" s="207" t="s">
        <v>1175</v>
      </c>
      <c r="KT1" s="207" t="s">
        <v>390</v>
      </c>
      <c r="KU1" s="207" t="s">
        <v>1178</v>
      </c>
      <c r="KV1" s="207" t="s">
        <v>1180</v>
      </c>
      <c r="KW1" s="207" t="s">
        <v>1182</v>
      </c>
      <c r="KX1" s="207" t="s">
        <v>1184</v>
      </c>
      <c r="KY1" s="207" t="s">
        <v>391</v>
      </c>
      <c r="KZ1" s="207" t="s">
        <v>1187</v>
      </c>
      <c r="LA1" s="207" t="s">
        <v>1189</v>
      </c>
      <c r="LB1" s="207" t="s">
        <v>1191</v>
      </c>
      <c r="LC1" s="207" t="s">
        <v>1193</v>
      </c>
      <c r="LD1" s="207" t="s">
        <v>1195</v>
      </c>
      <c r="LE1" s="207" t="s">
        <v>1197</v>
      </c>
      <c r="LF1" s="207" t="s">
        <v>1199</v>
      </c>
      <c r="LG1" s="204"/>
      <c r="LH1" s="216"/>
      <c r="LI1" s="207" t="s">
        <v>392</v>
      </c>
      <c r="LJ1" s="207" t="s">
        <v>1075</v>
      </c>
      <c r="LK1" s="207" t="s">
        <v>1077</v>
      </c>
      <c r="LL1" s="207" t="s">
        <v>1079</v>
      </c>
      <c r="LM1" s="204"/>
      <c r="LN1" s="216"/>
      <c r="LO1" s="207" t="s">
        <v>395</v>
      </c>
      <c r="LP1" s="207" t="s">
        <v>396</v>
      </c>
      <c r="LQ1" s="216"/>
      <c r="LR1" s="207" t="s">
        <v>398</v>
      </c>
      <c r="LS1" s="207" t="s">
        <v>1219</v>
      </c>
      <c r="LT1" s="207" t="s">
        <v>1221</v>
      </c>
      <c r="LU1" s="207" t="s">
        <v>1222</v>
      </c>
      <c r="LV1" s="207" t="s">
        <v>1224</v>
      </c>
      <c r="LW1" s="207" t="s">
        <v>1225</v>
      </c>
      <c r="LX1" s="207" t="s">
        <v>1227</v>
      </c>
      <c r="LY1" s="207" t="s">
        <v>1229</v>
      </c>
      <c r="LZ1" s="207" t="s">
        <v>1231</v>
      </c>
      <c r="MA1" s="207" t="s">
        <v>1233</v>
      </c>
      <c r="MB1" s="207" t="s">
        <v>399</v>
      </c>
      <c r="MC1" s="207" t="s">
        <v>1236</v>
      </c>
      <c r="MD1" s="207" t="s">
        <v>1237</v>
      </c>
      <c r="ME1" s="207" t="s">
        <v>1239</v>
      </c>
      <c r="MF1" s="207" t="s">
        <v>400</v>
      </c>
      <c r="MG1" s="207" t="s">
        <v>1242</v>
      </c>
      <c r="MH1" s="207" t="s">
        <v>1243</v>
      </c>
      <c r="MI1" s="207" t="s">
        <v>1245</v>
      </c>
      <c r="MJ1" s="207" t="s">
        <v>1247</v>
      </c>
      <c r="MK1" s="207" t="s">
        <v>401</v>
      </c>
      <c r="ML1" s="207" t="s">
        <v>1250</v>
      </c>
      <c r="MM1" s="207" t="s">
        <v>1252</v>
      </c>
      <c r="MN1" s="207" t="s">
        <v>1254</v>
      </c>
      <c r="MO1" s="207" t="s">
        <v>1256</v>
      </c>
      <c r="MP1" s="207" t="s">
        <v>402</v>
      </c>
      <c r="MQ1" s="207" t="s">
        <v>1259</v>
      </c>
      <c r="MR1" s="207" t="s">
        <v>1261</v>
      </c>
      <c r="MS1" s="207" t="s">
        <v>1263</v>
      </c>
      <c r="MT1" s="207" t="s">
        <v>1265</v>
      </c>
      <c r="MU1" s="207" t="s">
        <v>1267</v>
      </c>
      <c r="MV1" s="207" t="s">
        <v>1269</v>
      </c>
      <c r="MW1" s="207" t="s">
        <v>1271</v>
      </c>
      <c r="MX1" s="207" t="s">
        <v>1273</v>
      </c>
      <c r="MY1" s="207" t="s">
        <v>1275</v>
      </c>
      <c r="MZ1" s="207" t="s">
        <v>1277</v>
      </c>
      <c r="NA1" s="207" t="s">
        <v>1279</v>
      </c>
      <c r="NB1" s="207" t="s">
        <v>1280</v>
      </c>
      <c r="NC1" s="216"/>
      <c r="ND1" s="207" t="s">
        <v>404</v>
      </c>
      <c r="NE1" s="207" t="s">
        <v>1282</v>
      </c>
      <c r="NF1" s="207" t="s">
        <v>1284</v>
      </c>
      <c r="NG1" s="207" t="s">
        <v>1286</v>
      </c>
      <c r="NH1" s="207" t="s">
        <v>1288</v>
      </c>
      <c r="NI1" s="216"/>
      <c r="NJ1" s="207" t="s">
        <v>406</v>
      </c>
      <c r="NK1" s="207" t="s">
        <v>1289</v>
      </c>
      <c r="NL1" s="207" t="s">
        <v>407</v>
      </c>
      <c r="NM1" s="207" t="s">
        <v>1291</v>
      </c>
      <c r="NN1" s="207" t="s">
        <v>1293</v>
      </c>
      <c r="NO1" s="207" t="s">
        <v>408</v>
      </c>
      <c r="NP1" s="207" t="s">
        <v>1295</v>
      </c>
      <c r="NQ1" s="207" t="s">
        <v>1297</v>
      </c>
      <c r="NR1" s="204"/>
      <c r="NS1" s="216"/>
      <c r="NT1" s="207" t="s">
        <v>409</v>
      </c>
      <c r="NU1" s="207" t="s">
        <v>1201</v>
      </c>
      <c r="NV1" s="207" t="s">
        <v>1203</v>
      </c>
      <c r="NW1" s="207" t="s">
        <v>1205</v>
      </c>
      <c r="NX1" s="207" t="s">
        <v>1207</v>
      </c>
      <c r="NY1" s="207" t="s">
        <v>410</v>
      </c>
      <c r="NZ1" s="207" t="s">
        <v>1209</v>
      </c>
      <c r="OA1" s="207" t="s">
        <v>411</v>
      </c>
      <c r="OB1" s="207" t="s">
        <v>1211</v>
      </c>
      <c r="OC1" s="216"/>
      <c r="OD1" s="207" t="s">
        <v>1213</v>
      </c>
      <c r="OE1" s="207" t="s">
        <v>412</v>
      </c>
      <c r="OF1" s="204"/>
      <c r="OG1" s="216"/>
      <c r="OH1" s="207" t="s">
        <v>1215</v>
      </c>
      <c r="OI1" s="207" t="s">
        <v>1217</v>
      </c>
      <c r="OJ1" s="207" t="s">
        <v>413</v>
      </c>
      <c r="OK1" s="204"/>
      <c r="OL1" s="216"/>
      <c r="OM1" s="207" t="s">
        <v>416</v>
      </c>
      <c r="ON1" s="207" t="s">
        <v>1299</v>
      </c>
      <c r="OO1" s="207" t="s">
        <v>1301</v>
      </c>
      <c r="OP1" s="207" t="s">
        <v>417</v>
      </c>
      <c r="OQ1" s="207" t="s">
        <v>418</v>
      </c>
      <c r="OR1" s="207" t="s">
        <v>1399</v>
      </c>
      <c r="OS1" s="207" t="s">
        <v>1401</v>
      </c>
      <c r="OT1" s="207" t="s">
        <v>1403</v>
      </c>
      <c r="OU1" s="207" t="s">
        <v>1405</v>
      </c>
      <c r="OV1" s="207" t="s">
        <v>1407</v>
      </c>
      <c r="OW1" s="216"/>
      <c r="OX1" s="207" t="s">
        <v>420</v>
      </c>
      <c r="OY1" s="207" t="s">
        <v>1409</v>
      </c>
      <c r="OZ1" s="207" t="s">
        <v>1411</v>
      </c>
      <c r="PA1" s="207" t="s">
        <v>1413</v>
      </c>
      <c r="PB1" s="207" t="s">
        <v>1415</v>
      </c>
      <c r="PC1" s="207" t="s">
        <v>1417</v>
      </c>
      <c r="PD1" s="207" t="s">
        <v>1419</v>
      </c>
      <c r="PE1" s="216"/>
      <c r="PF1" s="207" t="s">
        <v>1421</v>
      </c>
      <c r="PG1" s="207" t="s">
        <v>422</v>
      </c>
      <c r="PH1" s="216"/>
      <c r="PI1" s="207" t="s">
        <v>424</v>
      </c>
      <c r="PJ1" s="207" t="s">
        <v>1451</v>
      </c>
      <c r="PK1" s="207" t="s">
        <v>1453</v>
      </c>
      <c r="PL1" s="216"/>
      <c r="PM1" s="207" t="s">
        <v>426</v>
      </c>
      <c r="PN1" s="207" t="s">
        <v>1455</v>
      </c>
      <c r="PO1" s="207" t="s">
        <v>1456</v>
      </c>
      <c r="PP1" s="207" t="s">
        <v>1457</v>
      </c>
      <c r="PQ1" s="207" t="s">
        <v>1458</v>
      </c>
      <c r="PR1" s="207" t="s">
        <v>1460</v>
      </c>
      <c r="PS1" s="207" t="s">
        <v>1461</v>
      </c>
      <c r="PT1" s="207" t="s">
        <v>1463</v>
      </c>
      <c r="PU1" s="207" t="s">
        <v>1464</v>
      </c>
      <c r="PV1" s="204"/>
      <c r="PW1" s="216"/>
      <c r="PX1" s="207" t="s">
        <v>427</v>
      </c>
      <c r="PY1" s="207" t="s">
        <v>1303</v>
      </c>
      <c r="PZ1" s="207" t="s">
        <v>1305</v>
      </c>
      <c r="QA1" s="207" t="s">
        <v>1307</v>
      </c>
      <c r="QB1" s="207" t="s">
        <v>1309</v>
      </c>
      <c r="QC1" s="207" t="s">
        <v>1311</v>
      </c>
      <c r="QD1" s="207" t="s">
        <v>1313</v>
      </c>
      <c r="QE1" s="207" t="s">
        <v>1315</v>
      </c>
      <c r="QF1" s="207" t="s">
        <v>1317</v>
      </c>
      <c r="QG1" s="207" t="s">
        <v>1319</v>
      </c>
      <c r="QH1" s="207" t="s">
        <v>1321</v>
      </c>
      <c r="QI1" s="207" t="s">
        <v>1323</v>
      </c>
      <c r="QJ1" s="207" t="s">
        <v>1325</v>
      </c>
      <c r="QK1" s="207" t="s">
        <v>1327</v>
      </c>
      <c r="QL1" s="207" t="s">
        <v>1329</v>
      </c>
      <c r="QM1" s="207" t="s">
        <v>1331</v>
      </c>
      <c r="QN1" s="207" t="s">
        <v>1333</v>
      </c>
      <c r="QO1" s="207" t="s">
        <v>1335</v>
      </c>
      <c r="QP1" s="207" t="s">
        <v>1337</v>
      </c>
      <c r="QQ1" s="207" t="s">
        <v>1339</v>
      </c>
      <c r="QR1" s="207" t="s">
        <v>1341</v>
      </c>
      <c r="QS1" s="207" t="s">
        <v>1343</v>
      </c>
      <c r="QT1" s="207" t="s">
        <v>1345</v>
      </c>
      <c r="QU1" s="207" t="s">
        <v>428</v>
      </c>
      <c r="QV1" s="207" t="s">
        <v>1348</v>
      </c>
      <c r="QW1" s="207" t="s">
        <v>1350</v>
      </c>
      <c r="QX1" s="207" t="s">
        <v>1351</v>
      </c>
      <c r="QY1" s="207" t="s">
        <v>1353</v>
      </c>
      <c r="QZ1" s="207" t="s">
        <v>1355</v>
      </c>
      <c r="RA1" s="207" t="s">
        <v>1357</v>
      </c>
      <c r="RB1" s="207" t="s">
        <v>1359</v>
      </c>
      <c r="RC1" s="207" t="s">
        <v>1361</v>
      </c>
      <c r="RD1" s="207" t="s">
        <v>1363</v>
      </c>
      <c r="RE1" s="207" t="s">
        <v>1365</v>
      </c>
      <c r="RF1" s="207" t="s">
        <v>1367</v>
      </c>
      <c r="RG1" s="207" t="s">
        <v>1369</v>
      </c>
      <c r="RH1" s="207" t="s">
        <v>1371</v>
      </c>
      <c r="RI1" s="207" t="s">
        <v>1373</v>
      </c>
      <c r="RJ1" s="207" t="s">
        <v>1375</v>
      </c>
      <c r="RK1" s="207" t="s">
        <v>1377</v>
      </c>
      <c r="RL1" s="207" t="s">
        <v>1379</v>
      </c>
      <c r="RM1" s="207" t="s">
        <v>1381</v>
      </c>
      <c r="RN1" s="207" t="s">
        <v>1383</v>
      </c>
      <c r="RO1" s="207" t="s">
        <v>1385</v>
      </c>
      <c r="RP1" s="207" t="s">
        <v>1387</v>
      </c>
      <c r="RQ1" s="207" t="s">
        <v>1389</v>
      </c>
      <c r="RR1" s="207" t="s">
        <v>1391</v>
      </c>
      <c r="RS1" s="207" t="s">
        <v>1393</v>
      </c>
      <c r="RT1" s="207" t="s">
        <v>1395</v>
      </c>
      <c r="RU1" s="207" t="s">
        <v>1397</v>
      </c>
      <c r="RV1" s="204"/>
      <c r="RW1" s="216"/>
      <c r="RX1" s="207" t="s">
        <v>429</v>
      </c>
      <c r="RY1" s="207" t="s">
        <v>1423</v>
      </c>
      <c r="RZ1" s="207" t="s">
        <v>1425</v>
      </c>
      <c r="SA1" s="207" t="s">
        <v>1427</v>
      </c>
      <c r="SB1" s="207" t="s">
        <v>1429</v>
      </c>
      <c r="SC1" s="207" t="s">
        <v>1431</v>
      </c>
      <c r="SD1" s="207" t="s">
        <v>1433</v>
      </c>
      <c r="SE1" s="207" t="s">
        <v>1435</v>
      </c>
      <c r="SF1" s="207" t="s">
        <v>1437</v>
      </c>
      <c r="SG1" s="207" t="s">
        <v>1439</v>
      </c>
      <c r="SH1" s="207" t="s">
        <v>1441</v>
      </c>
      <c r="SI1" s="207" t="s">
        <v>1443</v>
      </c>
      <c r="SJ1" s="207" t="s">
        <v>1445</v>
      </c>
      <c r="SK1" s="207" t="s">
        <v>1447</v>
      </c>
      <c r="SL1" s="207" t="s">
        <v>1449</v>
      </c>
      <c r="SM1" s="204"/>
      <c r="SN1" s="216"/>
      <c r="SO1" s="207" t="s">
        <v>432</v>
      </c>
      <c r="SP1" s="207" t="s">
        <v>1466</v>
      </c>
      <c r="SQ1" s="207" t="s">
        <v>1468</v>
      </c>
      <c r="SR1" s="207" t="s">
        <v>433</v>
      </c>
      <c r="SS1" s="207" t="s">
        <v>1470</v>
      </c>
      <c r="ST1" s="207" t="s">
        <v>1472</v>
      </c>
      <c r="SU1" s="207" t="s">
        <v>1474</v>
      </c>
      <c r="SV1" s="207" t="s">
        <v>1476</v>
      </c>
      <c r="SW1" s="216"/>
      <c r="SX1" s="207" t="s">
        <v>435</v>
      </c>
      <c r="SY1" s="207" t="s">
        <v>1478</v>
      </c>
      <c r="SZ1" s="207" t="s">
        <v>1480</v>
      </c>
      <c r="TA1" s="207" t="s">
        <v>1482</v>
      </c>
      <c r="TB1" s="207" t="s">
        <v>1484</v>
      </c>
      <c r="TC1" s="207" t="s">
        <v>1486</v>
      </c>
      <c r="TD1" s="207" t="s">
        <v>1488</v>
      </c>
      <c r="TE1" s="207" t="s">
        <v>1490</v>
      </c>
      <c r="TF1" s="207" t="s">
        <v>1492</v>
      </c>
      <c r="TG1" s="207" t="s">
        <v>1494</v>
      </c>
      <c r="TH1" s="207" t="s">
        <v>1496</v>
      </c>
      <c r="TI1" s="207" t="s">
        <v>1498</v>
      </c>
      <c r="TJ1" s="207" t="s">
        <v>1500</v>
      </c>
      <c r="TK1" s="207" t="s">
        <v>1502</v>
      </c>
      <c r="TL1" s="207" t="s">
        <v>1504</v>
      </c>
      <c r="TM1" s="207" t="s">
        <v>1506</v>
      </c>
      <c r="TN1" s="204"/>
      <c r="TO1" s="216"/>
      <c r="TP1" s="207" t="s">
        <v>438</v>
      </c>
      <c r="TQ1" s="207" t="s">
        <v>1508</v>
      </c>
      <c r="TR1" s="207" t="s">
        <v>1510</v>
      </c>
      <c r="TS1" s="207" t="s">
        <v>1512</v>
      </c>
      <c r="TT1" s="207" t="s">
        <v>1514</v>
      </c>
      <c r="TU1" s="207" t="s">
        <v>1516</v>
      </c>
      <c r="TV1" s="207" t="s">
        <v>439</v>
      </c>
      <c r="TW1" s="207" t="s">
        <v>1518</v>
      </c>
      <c r="TX1" s="207" t="s">
        <v>1520</v>
      </c>
      <c r="TY1" s="207" t="s">
        <v>1522</v>
      </c>
      <c r="TZ1" s="207" t="s">
        <v>1524</v>
      </c>
      <c r="UA1" s="207" t="s">
        <v>1526</v>
      </c>
      <c r="UB1" s="207" t="s">
        <v>1528</v>
      </c>
      <c r="UC1" s="216"/>
      <c r="UD1" s="207" t="s">
        <v>441</v>
      </c>
      <c r="UE1" s="204"/>
      <c r="UF1" s="216"/>
      <c r="UG1" s="207" t="s">
        <v>442</v>
      </c>
      <c r="UH1" s="207" t="s">
        <v>1530</v>
      </c>
      <c r="UI1" s="207" t="s">
        <v>1532</v>
      </c>
      <c r="UJ1" s="207" t="s">
        <v>1533</v>
      </c>
      <c r="UK1" s="207" t="s">
        <v>1535</v>
      </c>
      <c r="UL1" s="207" t="s">
        <v>1537</v>
      </c>
      <c r="UM1" s="207" t="s">
        <v>1539</v>
      </c>
      <c r="UN1" s="207" t="s">
        <v>1541</v>
      </c>
      <c r="UO1" s="207" t="s">
        <v>1543</v>
      </c>
      <c r="UP1" s="207" t="s">
        <v>1545</v>
      </c>
      <c r="UQ1" s="207" t="s">
        <v>1547</v>
      </c>
      <c r="UR1" s="207" t="s">
        <v>1549</v>
      </c>
      <c r="US1" s="207" t="s">
        <v>1551</v>
      </c>
      <c r="UT1" s="207" t="s">
        <v>1553</v>
      </c>
      <c r="UU1" s="207" t="s">
        <v>1555</v>
      </c>
      <c r="UV1" s="207" t="s">
        <v>1557</v>
      </c>
      <c r="UW1" s="207" t="s">
        <v>1559</v>
      </c>
      <c r="UX1" s="204"/>
      <c r="UY1" s="207" t="s">
        <v>1563</v>
      </c>
      <c r="UZ1" s="207" t="s">
        <v>1565</v>
      </c>
      <c r="VA1" s="207" t="s">
        <v>1567</v>
      </c>
      <c r="VB1" s="207" t="s">
        <v>1569</v>
      </c>
      <c r="VC1" s="207" t="s">
        <v>1571</v>
      </c>
      <c r="VD1" s="210"/>
    </row>
    <row r="2" spans="1:576" s="147" customFormat="1" hidden="1">
      <c r="A2" s="147" t="s">
        <v>185</v>
      </c>
      <c r="B2" s="147" t="s">
        <v>171</v>
      </c>
      <c r="C2" s="147" t="s">
        <v>540</v>
      </c>
      <c r="D2" s="147" t="s">
        <v>186</v>
      </c>
      <c r="E2" s="147" t="s">
        <v>169</v>
      </c>
      <c r="F2" s="147" t="s">
        <v>541</v>
      </c>
      <c r="G2" s="185" t="s">
        <v>187</v>
      </c>
      <c r="H2" s="147" t="s">
        <v>542</v>
      </c>
      <c r="I2" s="147" t="s">
        <v>543</v>
      </c>
      <c r="J2" s="147" t="s">
        <v>188</v>
      </c>
      <c r="K2" s="147" t="s">
        <v>544</v>
      </c>
      <c r="M2" s="147" t="s">
        <v>534</v>
      </c>
      <c r="N2" s="147" t="s">
        <v>535</v>
      </c>
      <c r="O2" s="147" t="s">
        <v>716</v>
      </c>
      <c r="R2" s="147" t="s">
        <v>190</v>
      </c>
      <c r="S2" s="147" t="s">
        <v>191</v>
      </c>
      <c r="U2" s="147" t="s">
        <v>458</v>
      </c>
      <c r="V2" s="147" t="s">
        <v>476</v>
      </c>
      <c r="W2" s="147" t="s">
        <v>459</v>
      </c>
      <c r="X2" s="147" t="s">
        <v>460</v>
      </c>
      <c r="Y2" s="147" t="s">
        <v>461</v>
      </c>
      <c r="Z2" s="147" t="s">
        <v>462</v>
      </c>
      <c r="AA2" s="147" t="s">
        <v>463</v>
      </c>
      <c r="AB2" s="147" t="s">
        <v>464</v>
      </c>
      <c r="AC2" s="147" t="s">
        <v>465</v>
      </c>
      <c r="AD2" s="147" t="s">
        <v>466</v>
      </c>
      <c r="AE2" s="147" t="s">
        <v>467</v>
      </c>
      <c r="AF2" s="147" t="s">
        <v>468</v>
      </c>
      <c r="AH2" s="147" t="s">
        <v>486</v>
      </c>
      <c r="AI2" s="147" t="s">
        <v>487</v>
      </c>
      <c r="AJ2" s="147" t="s">
        <v>488</v>
      </c>
      <c r="AK2" s="147" t="s">
        <v>489</v>
      </c>
      <c r="AL2" s="147" t="s">
        <v>490</v>
      </c>
      <c r="AM2" s="147" t="s">
        <v>493</v>
      </c>
      <c r="AN2" s="147" t="s">
        <v>491</v>
      </c>
      <c r="AO2" s="147" t="s">
        <v>492</v>
      </c>
      <c r="AP2" s="147" t="s">
        <v>494</v>
      </c>
      <c r="AQ2" s="147" t="s">
        <v>495</v>
      </c>
      <c r="AR2" s="147" t="s">
        <v>496</v>
      </c>
      <c r="AS2" s="147" t="s">
        <v>497</v>
      </c>
      <c r="AT2" s="147" t="s">
        <v>498</v>
      </c>
      <c r="AU2" s="147" t="s">
        <v>499</v>
      </c>
      <c r="AV2" s="147" t="s">
        <v>500</v>
      </c>
      <c r="AW2" s="147" t="s">
        <v>501</v>
      </c>
      <c r="AX2" s="147" t="s">
        <v>502</v>
      </c>
      <c r="AY2" s="147" t="s">
        <v>503</v>
      </c>
      <c r="AZ2" s="147" t="s">
        <v>504</v>
      </c>
      <c r="BA2" s="147" t="s">
        <v>505</v>
      </c>
      <c r="BB2" s="147" t="s">
        <v>506</v>
      </c>
      <c r="BC2" s="147" t="s">
        <v>507</v>
      </c>
      <c r="BD2" s="147" t="s">
        <v>508</v>
      </c>
      <c r="BE2" s="147" t="s">
        <v>509</v>
      </c>
      <c r="BF2" s="147" t="s">
        <v>510</v>
      </c>
      <c r="BG2" s="147" t="s">
        <v>511</v>
      </c>
      <c r="BH2" s="147" t="s">
        <v>512</v>
      </c>
      <c r="BI2" s="147" t="s">
        <v>513</v>
      </c>
      <c r="BJ2" s="147" t="s">
        <v>514</v>
      </c>
      <c r="BK2" s="147" t="s">
        <v>515</v>
      </c>
      <c r="BL2" s="147" t="s">
        <v>516</v>
      </c>
      <c r="BM2" s="147" t="s">
        <v>517</v>
      </c>
      <c r="BN2" s="147" t="s">
        <v>518</v>
      </c>
      <c r="BO2" s="147" t="s">
        <v>519</v>
      </c>
      <c r="BP2" s="147" t="s">
        <v>520</v>
      </c>
      <c r="BQ2" s="147" t="s">
        <v>521</v>
      </c>
      <c r="BR2" s="147" t="s">
        <v>522</v>
      </c>
      <c r="BS2" s="147" t="s">
        <v>523</v>
      </c>
      <c r="BT2" s="147" t="s">
        <v>524</v>
      </c>
      <c r="BU2" s="147" t="s">
        <v>525</v>
      </c>
    </row>
    <row r="3" spans="1:576" hidden="1">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row r="5" spans="1:576" ht="53.25" thickBot="1">
      <c r="C5" s="111" t="s">
        <v>452</v>
      </c>
      <c r="D5" s="228">
        <f>SUMIF(C:C,$C$10,D:D)</f>
        <v>16192000</v>
      </c>
    </row>
    <row r="6" spans="1:576">
      <c r="C6" s="132"/>
      <c r="D6" s="132"/>
      <c r="E6" s="132"/>
      <c r="F6" s="132"/>
      <c r="G6" s="96"/>
      <c r="H6" s="132"/>
      <c r="I6" s="132"/>
    </row>
    <row r="7" spans="1:576">
      <c r="C7" s="132"/>
      <c r="D7" s="132"/>
      <c r="E7" s="132"/>
      <c r="F7" s="132"/>
      <c r="G7" s="96"/>
      <c r="H7" s="132"/>
      <c r="I7" s="132"/>
    </row>
    <row r="8" spans="1:576">
      <c r="C8" s="132"/>
      <c r="D8" s="132"/>
      <c r="E8" s="132"/>
      <c r="F8" s="132"/>
      <c r="G8" s="96"/>
      <c r="H8" s="132"/>
      <c r="I8" s="132"/>
    </row>
    <row r="9" spans="1:576" ht="15.75" thickBot="1">
      <c r="C9" s="132"/>
      <c r="D9" s="132"/>
      <c r="E9" s="531"/>
      <c r="F9" s="132"/>
      <c r="G9" s="96"/>
      <c r="H9" s="132"/>
      <c r="I9" s="132"/>
    </row>
    <row r="10" spans="1:576" ht="15.75" thickBot="1">
      <c r="C10" s="182" t="s">
        <v>53</v>
      </c>
      <c r="D10" s="133">
        <f>SUM(F17:F23)</f>
        <v>14392000</v>
      </c>
      <c r="F10" s="72"/>
      <c r="G10" s="97"/>
      <c r="H10" s="72"/>
      <c r="I10" s="72"/>
    </row>
    <row r="11" spans="1:576">
      <c r="C11" s="72"/>
      <c r="D11" s="31"/>
      <c r="E11" s="118"/>
      <c r="F11" s="118"/>
      <c r="G11" s="118"/>
      <c r="H11" s="94"/>
      <c r="I11" s="94"/>
      <c r="J11" s="94"/>
      <c r="K11" s="137"/>
    </row>
    <row r="12" spans="1:576" ht="15.75">
      <c r="B12" s="118"/>
      <c r="C12" s="458" t="s">
        <v>455</v>
      </c>
      <c r="D12" s="237" t="s">
        <v>1999</v>
      </c>
      <c r="E12" s="118"/>
      <c r="F12" s="118"/>
      <c r="G12" s="118"/>
      <c r="H12" s="94"/>
      <c r="I12" s="94"/>
      <c r="J12" s="94"/>
      <c r="K12" s="137"/>
    </row>
    <row r="13" spans="1:576" ht="18.75">
      <c r="B13" s="118"/>
      <c r="C13" s="254" t="str">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 xml:space="preserve">Proyecto de construcción de los laboratorios  de Química, Fisica, Biología, Procesos 1,2,3,4, y 5 </v>
      </c>
      <c r="D13" s="31"/>
      <c r="E13" s="118"/>
      <c r="F13" s="118"/>
      <c r="G13" s="118"/>
      <c r="H13" s="94"/>
      <c r="I13" s="94"/>
      <c r="J13" s="94"/>
      <c r="K13" s="137"/>
    </row>
    <row r="14" spans="1:576">
      <c r="B14" s="118"/>
      <c r="E14" s="118"/>
      <c r="F14" s="118"/>
      <c r="G14" s="118"/>
      <c r="H14" s="94"/>
      <c r="I14" s="94"/>
      <c r="J14" s="94"/>
      <c r="K14" s="137"/>
    </row>
    <row r="15" spans="1:576" ht="15.75" thickBot="1">
      <c r="F15" s="118"/>
      <c r="G15" s="94"/>
      <c r="H15" s="94"/>
      <c r="I15" s="94"/>
    </row>
    <row r="16" spans="1:576" ht="30.75" thickBot="1">
      <c r="C16" s="154" t="s">
        <v>44</v>
      </c>
      <c r="D16" s="159" t="s">
        <v>55</v>
      </c>
      <c r="E16" s="161" t="s">
        <v>57</v>
      </c>
      <c r="F16" s="160" t="s">
        <v>27</v>
      </c>
      <c r="G16" s="158" t="s">
        <v>192</v>
      </c>
      <c r="H16" s="161" t="s">
        <v>46</v>
      </c>
      <c r="I16" s="158" t="s">
        <v>193</v>
      </c>
      <c r="J16" s="158" t="s">
        <v>474</v>
      </c>
      <c r="K16" s="158" t="s">
        <v>475</v>
      </c>
      <c r="L16" s="158" t="s">
        <v>168</v>
      </c>
    </row>
    <row r="17" spans="3:12">
      <c r="C17" s="166" t="s">
        <v>1822</v>
      </c>
      <c r="D17" s="183">
        <v>1</v>
      </c>
      <c r="E17" s="140">
        <v>7700000</v>
      </c>
      <c r="F17" s="539">
        <f t="shared" ref="F17" si="0">D17*E17</f>
        <v>7700000</v>
      </c>
      <c r="G17" s="186" t="s">
        <v>191</v>
      </c>
      <c r="H17" s="167" t="s">
        <v>407</v>
      </c>
      <c r="I17" s="155" t="str">
        <f>VLOOKUP(H17,Presupuesto!$B$8:$C$583,2,0)</f>
        <v>CONSTRUCCIONES Y MEJORAS DE BIENES NACIONALES EN DOMINIO PUBLICO (NUEVA)</v>
      </c>
      <c r="J17" s="265" t="s">
        <v>541</v>
      </c>
      <c r="K17" s="123"/>
      <c r="L17" s="123" t="s">
        <v>534</v>
      </c>
    </row>
    <row r="18" spans="3:12">
      <c r="C18" s="166" t="s">
        <v>1824</v>
      </c>
      <c r="D18" s="183">
        <v>1</v>
      </c>
      <c r="E18" s="565">
        <v>4865000</v>
      </c>
      <c r="F18" s="567">
        <f>+E18</f>
        <v>4865000</v>
      </c>
      <c r="G18" s="186" t="s">
        <v>2016</v>
      </c>
      <c r="H18" s="167" t="s">
        <v>407</v>
      </c>
      <c r="I18" s="155" t="str">
        <f>VLOOKUP(H18,Presupuesto!$B$8:$C$583,2,0)</f>
        <v>CONSTRUCCIONES Y MEJORAS DE BIENES NACIONALES EN DOMINIO PUBLICO (NUEVA)</v>
      </c>
      <c r="J18" s="123" t="str">
        <f>$J$17</f>
        <v>Procesos de Gestión Universitaria</v>
      </c>
      <c r="K18" s="123"/>
      <c r="L18" s="123" t="s">
        <v>534</v>
      </c>
    </row>
    <row r="19" spans="3:12">
      <c r="C19" s="166" t="s">
        <v>1825</v>
      </c>
      <c r="D19" s="183">
        <v>1</v>
      </c>
      <c r="E19" s="565"/>
      <c r="F19" s="567"/>
      <c r="G19" s="186" t="s">
        <v>2017</v>
      </c>
      <c r="H19" s="167" t="s">
        <v>407</v>
      </c>
      <c r="I19" s="155" t="str">
        <f>VLOOKUP(H19,Presupuesto!$B$8:$C$583,2,0)</f>
        <v>CONSTRUCCIONES Y MEJORAS DE BIENES NACIONALES EN DOMINIO PUBLICO (NUEVA)</v>
      </c>
      <c r="J19" s="123" t="str">
        <f t="shared" ref="J19:J21" si="1">$J$17</f>
        <v>Procesos de Gestión Universitaria</v>
      </c>
      <c r="K19" s="123"/>
      <c r="L19" s="123" t="s">
        <v>534</v>
      </c>
    </row>
    <row r="20" spans="3:12">
      <c r="C20" s="166" t="s">
        <v>1826</v>
      </c>
      <c r="D20" s="183">
        <v>1</v>
      </c>
      <c r="E20" s="566"/>
      <c r="F20" s="568"/>
      <c r="G20" s="186" t="s">
        <v>2018</v>
      </c>
      <c r="H20" s="167" t="s">
        <v>407</v>
      </c>
      <c r="I20" s="155" t="str">
        <f>VLOOKUP(H20,Presupuesto!$B$8:$C$583,2,0)</f>
        <v>CONSTRUCCIONES Y MEJORAS DE BIENES NACIONALES EN DOMINIO PUBLICO (NUEVA)</v>
      </c>
      <c r="J20" s="123" t="str">
        <f t="shared" si="1"/>
        <v>Procesos de Gestión Universitaria</v>
      </c>
      <c r="K20" s="123"/>
      <c r="L20" s="123" t="s">
        <v>534</v>
      </c>
    </row>
    <row r="21" spans="3:12">
      <c r="C21" s="166" t="s">
        <v>2020</v>
      </c>
      <c r="D21" s="183">
        <v>1</v>
      </c>
      <c r="E21" s="148">
        <v>1827000.0000000002</v>
      </c>
      <c r="F21" s="122">
        <f t="shared" ref="F21:F23" si="2">D21*E21</f>
        <v>1827000.0000000002</v>
      </c>
      <c r="G21" s="186" t="s">
        <v>2018</v>
      </c>
      <c r="H21" s="167" t="s">
        <v>407</v>
      </c>
      <c r="I21" s="155" t="str">
        <f>VLOOKUP(H21,Presupuesto!$B$8:$C$583,2,0)</f>
        <v>CONSTRUCCIONES Y MEJORAS DE BIENES NACIONALES EN DOMINIO PUBLICO (NUEVA)</v>
      </c>
      <c r="J21" s="123" t="str">
        <f t="shared" si="1"/>
        <v>Procesos de Gestión Universitaria</v>
      </c>
      <c r="K21" s="123"/>
      <c r="L21" s="123" t="s">
        <v>534</v>
      </c>
    </row>
    <row r="22" spans="3:12">
      <c r="C22" s="166"/>
      <c r="D22" s="183"/>
      <c r="E22" s="148"/>
      <c r="F22" s="122">
        <f t="shared" si="2"/>
        <v>0</v>
      </c>
      <c r="G22" s="186"/>
      <c r="H22" s="167"/>
      <c r="I22" s="155"/>
      <c r="J22" s="123"/>
      <c r="K22" s="123"/>
      <c r="L22" s="123"/>
    </row>
    <row r="23" spans="3:12" ht="15.75" thickBot="1">
      <c r="C23" s="172"/>
      <c r="D23" s="269"/>
      <c r="E23" s="128"/>
      <c r="F23" s="130">
        <f t="shared" si="2"/>
        <v>0</v>
      </c>
      <c r="G23" s="187"/>
      <c r="H23" s="173"/>
      <c r="I23" s="155"/>
      <c r="J23" s="131"/>
      <c r="K23" s="149"/>
      <c r="L23" s="131"/>
    </row>
    <row r="24" spans="3:12">
      <c r="F24" s="115"/>
      <c r="G24" s="114"/>
      <c r="H24" s="115"/>
      <c r="I24" s="115"/>
    </row>
    <row r="25" spans="3:12" ht="15.75" thickBot="1"/>
    <row r="26" spans="3:12" ht="15.75" thickBot="1">
      <c r="C26" s="182" t="s">
        <v>53</v>
      </c>
      <c r="D26" s="133">
        <f>SUM(F33:F39)</f>
        <v>500000</v>
      </c>
      <c r="F26" s="72"/>
      <c r="G26" s="97"/>
      <c r="H26" s="72"/>
      <c r="I26" s="72"/>
    </row>
    <row r="27" spans="3:12">
      <c r="C27" s="72"/>
      <c r="D27" s="31"/>
      <c r="E27" s="118"/>
      <c r="F27" s="118"/>
      <c r="G27" s="118"/>
      <c r="H27" s="94"/>
      <c r="I27" s="94"/>
      <c r="J27" s="94"/>
      <c r="K27" s="137"/>
    </row>
    <row r="28" spans="3:12" ht="15.75">
      <c r="C28" s="458" t="s">
        <v>455</v>
      </c>
      <c r="D28" s="237" t="s">
        <v>2022</v>
      </c>
      <c r="E28" s="118"/>
      <c r="F28" s="118"/>
      <c r="G28" s="118"/>
      <c r="H28" s="94"/>
      <c r="I28" s="94"/>
      <c r="J28" s="94"/>
      <c r="K28" s="137"/>
    </row>
    <row r="29" spans="3:12" ht="18.75">
      <c r="C29" s="254" t="str">
        <f>IFERROR(VLOOKUP(D28,'Desarrollo Curricular'!$E:$F,2,FALSE),IFERROR(VLOOKUP(D28,Investigación!$E:$F,2,FALSE),IFERROR(VLOOKUP(D28,'Vinculación Univ. Sociedad'!$E:$F,2,FALSE),IFERROR(VLOOKUP(D28,'Docencia y Recursos Humanos '!$E:$F,2,FALSE),IFERROR(VLOOKUP(D28,Estudiantes!$E:$F,2,FALSE),IFERROR(VLOOKUP(D28,'Gestion Administrativa'!$E:$F,2,FALSE),IFERROR(VLOOKUP(D28,'Gestion Academica'!$E:$F,2,FALSE),IFERROR(VLOOKUP(D28,Graduados!$E:$F,2,FALSE),IFERROR(VLOOKUP(D28,'Gestión del Conocimiento'!$E:$F,2,FALSE),IFERROR(VLOOKUP(D28,Gobernabilidad!$E:$F,2,FALSE),IFERROR(VLOOKUP(D28,'NIVEL DE ES Y  SISTEMA NACIONAL'!$E:$F,2,FALSE),VLOOKUP(D28,'Lo Esencial'!$E:$F,2,0))))))))))))</f>
        <v>Gestión de compra de Generados de Energía para protección de todo el equipo eléctrico y alumbrado general del CUROC</v>
      </c>
      <c r="D29" s="31"/>
      <c r="E29" s="118"/>
      <c r="F29" s="118"/>
      <c r="G29" s="118"/>
      <c r="H29" s="94"/>
      <c r="I29" s="94"/>
      <c r="J29" s="94"/>
      <c r="K29" s="137"/>
    </row>
    <row r="30" spans="3:12">
      <c r="E30" s="118"/>
      <c r="F30" s="118"/>
      <c r="G30" s="118"/>
      <c r="H30" s="94"/>
      <c r="I30" s="94"/>
      <c r="J30" s="94"/>
      <c r="K30" s="137"/>
    </row>
    <row r="31" spans="3:12" ht="15.75" thickBot="1">
      <c r="F31" s="118"/>
      <c r="G31" s="94"/>
      <c r="H31" s="94"/>
      <c r="I31" s="94"/>
    </row>
    <row r="32" spans="3:12" ht="30.75" thickBot="1">
      <c r="C32" s="154" t="s">
        <v>44</v>
      </c>
      <c r="D32" s="159" t="s">
        <v>55</v>
      </c>
      <c r="E32" s="161" t="s">
        <v>57</v>
      </c>
      <c r="F32" s="160" t="s">
        <v>27</v>
      </c>
      <c r="G32" s="158" t="s">
        <v>192</v>
      </c>
      <c r="H32" s="161" t="s">
        <v>46</v>
      </c>
      <c r="I32" s="158" t="s">
        <v>193</v>
      </c>
      <c r="J32" s="158" t="s">
        <v>474</v>
      </c>
      <c r="K32" s="158" t="s">
        <v>475</v>
      </c>
      <c r="L32" s="158" t="s">
        <v>168</v>
      </c>
    </row>
    <row r="33" spans="3:12">
      <c r="C33" s="166" t="s">
        <v>1823</v>
      </c>
      <c r="D33" s="183">
        <v>1</v>
      </c>
      <c r="E33" s="140">
        <v>500000</v>
      </c>
      <c r="F33" s="122">
        <f t="shared" ref="F33:F39" si="3">D33*E33</f>
        <v>500000</v>
      </c>
      <c r="G33" s="186" t="s">
        <v>190</v>
      </c>
      <c r="H33" s="167" t="s">
        <v>1233</v>
      </c>
      <c r="I33" s="155" t="str">
        <f>VLOOKUP(H33,Presupuesto!$B$8:$C$583,2,0)</f>
        <v>MAQUINARIA Y EQUIPO DE PRODUCCION</v>
      </c>
      <c r="J33" s="265" t="s">
        <v>541</v>
      </c>
      <c r="K33" s="123"/>
      <c r="L33" s="123" t="s">
        <v>534</v>
      </c>
    </row>
    <row r="34" spans="3:12">
      <c r="C34" s="166"/>
      <c r="D34" s="183"/>
      <c r="E34" s="148"/>
      <c r="F34" s="122">
        <f t="shared" si="3"/>
        <v>0</v>
      </c>
      <c r="G34" s="186"/>
      <c r="H34" s="167"/>
      <c r="I34" s="155" t="e">
        <f>VLOOKUP(H34,Presupuesto!$B$8:$C$583,2,0)</f>
        <v>#N/A</v>
      </c>
      <c r="J34" s="123"/>
      <c r="K34" s="123"/>
      <c r="L34" s="123"/>
    </row>
    <row r="35" spans="3:12">
      <c r="C35" s="166"/>
      <c r="D35" s="183"/>
      <c r="E35" s="148"/>
      <c r="F35" s="122">
        <f t="shared" si="3"/>
        <v>0</v>
      </c>
      <c r="G35" s="186"/>
      <c r="H35" s="167"/>
      <c r="I35" s="155" t="e">
        <f>VLOOKUP(H35,Presupuesto!$B$8:$C$583,2,0)</f>
        <v>#N/A</v>
      </c>
      <c r="J35" s="123"/>
      <c r="K35" s="123"/>
      <c r="L35" s="123"/>
    </row>
    <row r="36" spans="3:12">
      <c r="C36" s="166"/>
      <c r="D36" s="183"/>
      <c r="E36" s="148"/>
      <c r="F36" s="122">
        <f t="shared" si="3"/>
        <v>0</v>
      </c>
      <c r="G36" s="186"/>
      <c r="H36" s="167"/>
      <c r="I36" s="155" t="e">
        <f>VLOOKUP(H36,Presupuesto!$B$8:$C$583,2,0)</f>
        <v>#N/A</v>
      </c>
      <c r="J36" s="123"/>
      <c r="K36" s="123"/>
      <c r="L36" s="123"/>
    </row>
    <row r="37" spans="3:12">
      <c r="C37" s="166"/>
      <c r="D37" s="183"/>
      <c r="E37" s="148"/>
      <c r="F37" s="122">
        <f t="shared" si="3"/>
        <v>0</v>
      </c>
      <c r="G37" s="186"/>
      <c r="H37" s="167"/>
      <c r="I37" s="155" t="e">
        <f>VLOOKUP(H37,Presupuesto!$B$8:$C$583,2,0)</f>
        <v>#N/A</v>
      </c>
      <c r="J37" s="123"/>
      <c r="K37" s="123"/>
      <c r="L37" s="123"/>
    </row>
    <row r="38" spans="3:12">
      <c r="C38" s="166"/>
      <c r="D38" s="183"/>
      <c r="E38" s="148"/>
      <c r="F38" s="122">
        <f t="shared" si="3"/>
        <v>0</v>
      </c>
      <c r="G38" s="186"/>
      <c r="H38" s="167"/>
      <c r="I38" s="155" t="e">
        <f>VLOOKUP(H38,Presupuesto!$B$8:$C$583,2,0)</f>
        <v>#N/A</v>
      </c>
      <c r="J38" s="123"/>
      <c r="K38" s="123"/>
      <c r="L38" s="123"/>
    </row>
    <row r="39" spans="3:12" ht="15.75" thickBot="1">
      <c r="C39" s="172"/>
      <c r="D39" s="269"/>
      <c r="E39" s="128"/>
      <c r="F39" s="130">
        <f t="shared" si="3"/>
        <v>0</v>
      </c>
      <c r="G39" s="187"/>
      <c r="H39" s="173"/>
      <c r="I39" s="157" t="e">
        <f>VLOOKUP(H39,Presupuesto!$B$8:$C$583,2,0)</f>
        <v>#N/A</v>
      </c>
      <c r="J39" s="123"/>
      <c r="K39" s="149"/>
      <c r="L39" s="131"/>
    </row>
    <row r="41" spans="3:12" ht="15.75" thickBot="1"/>
    <row r="42" spans="3:12" ht="15.75" thickBot="1">
      <c r="C42" s="182" t="s">
        <v>53</v>
      </c>
      <c r="D42" s="133">
        <f>SUM(F49:F55)</f>
        <v>500000</v>
      </c>
      <c r="F42" s="72"/>
      <c r="G42" s="97"/>
      <c r="H42" s="72"/>
      <c r="I42" s="72"/>
    </row>
    <row r="43" spans="3:12">
      <c r="C43" s="72"/>
      <c r="D43" s="31"/>
      <c r="E43" s="118"/>
      <c r="F43" s="118"/>
      <c r="G43" s="118"/>
      <c r="H43" s="94"/>
      <c r="I43" s="94"/>
      <c r="J43" s="94"/>
      <c r="K43" s="137"/>
    </row>
    <row r="44" spans="3:12" ht="15.75">
      <c r="C44" s="458" t="s">
        <v>455</v>
      </c>
      <c r="D44" s="237"/>
      <c r="E44" s="118"/>
      <c r="F44" s="118"/>
      <c r="G44" s="118"/>
      <c r="H44" s="94"/>
      <c r="I44" s="94"/>
      <c r="J44" s="94"/>
      <c r="K44" s="137"/>
    </row>
    <row r="45" spans="3:12" ht="18.75">
      <c r="C45" s="254" t="e">
        <f>IFERROR(VLOOKUP(D44,'Desarrollo Curricular'!$E:$F,2,FALSE),IFERROR(VLOOKUP(D44,Investigación!$E:$F,2,FALSE),IFERROR(VLOOKUP(D44,'Vinculación Univ. Sociedad'!$E:$F,2,FALSE),IFERROR(VLOOKUP(D44,'Docencia y Recursos Humanos '!$E:$F,2,FALSE),IFERROR(VLOOKUP(D44,Estudiantes!$E:$F,2,FALSE),IFERROR(VLOOKUP(D44,'Gestion Administrativa'!$E:$F,2,FALSE),IFERROR(VLOOKUP(D44,'Gestion Academica'!$E:$F,2,FALSE),IFERROR(VLOOKUP(D44,Graduados!$E:$F,2,FALSE),IFERROR(VLOOKUP(D44,'Gestión del Conocimiento'!$E:$F,2,FALSE),IFERROR(VLOOKUP(D44,Gobernabilidad!$E:$F,2,FALSE),IFERROR(VLOOKUP(D44,'NIVEL DE ES Y  SISTEMA NACIONAL'!$E:$F,2,FALSE),VLOOKUP(D44,'Lo Esencial'!$E:$F,2,0))))))))))))</f>
        <v>#N/A</v>
      </c>
      <c r="D45" s="31"/>
      <c r="E45" s="118"/>
      <c r="F45" s="118"/>
      <c r="G45" s="118"/>
      <c r="H45" s="94"/>
      <c r="I45" s="94"/>
      <c r="J45" s="94"/>
      <c r="K45" s="137"/>
    </row>
    <row r="46" spans="3:12">
      <c r="E46" s="118"/>
      <c r="F46" s="118"/>
      <c r="G46" s="118"/>
      <c r="H46" s="94"/>
      <c r="I46" s="94"/>
      <c r="J46" s="94"/>
      <c r="K46" s="137"/>
    </row>
    <row r="47" spans="3:12" ht="15.75" thickBot="1">
      <c r="F47" s="118"/>
      <c r="G47" s="94"/>
      <c r="H47" s="94"/>
      <c r="I47" s="94"/>
    </row>
    <row r="48" spans="3:12" ht="30.75" thickBot="1">
      <c r="C48" s="154" t="s">
        <v>44</v>
      </c>
      <c r="D48" s="540" t="s">
        <v>55</v>
      </c>
      <c r="E48" s="161" t="s">
        <v>57</v>
      </c>
      <c r="F48" s="160" t="s">
        <v>27</v>
      </c>
      <c r="G48" s="158" t="s">
        <v>192</v>
      </c>
      <c r="H48" s="161" t="s">
        <v>46</v>
      </c>
      <c r="I48" s="158" t="s">
        <v>193</v>
      </c>
      <c r="J48" s="158" t="s">
        <v>474</v>
      </c>
      <c r="K48" s="158" t="s">
        <v>475</v>
      </c>
      <c r="L48" s="158" t="s">
        <v>168</v>
      </c>
    </row>
    <row r="49" spans="3:12">
      <c r="C49" s="166" t="s">
        <v>2027</v>
      </c>
      <c r="D49" s="183">
        <v>1</v>
      </c>
      <c r="E49" s="140">
        <v>500000</v>
      </c>
      <c r="F49" s="122">
        <f t="shared" ref="F49:F55" si="4">D49*E49</f>
        <v>500000</v>
      </c>
      <c r="G49" s="186" t="s">
        <v>190</v>
      </c>
      <c r="H49" s="167" t="s">
        <v>407</v>
      </c>
      <c r="I49" s="155" t="str">
        <f>VLOOKUP(H49,Presupuesto!$B$8:$C$583,2,0)</f>
        <v>CONSTRUCCIONES Y MEJORAS DE BIENES NACIONALES EN DOMINIO PUBLICO (NUEVA)</v>
      </c>
      <c r="J49" s="265" t="s">
        <v>541</v>
      </c>
      <c r="K49" s="123"/>
      <c r="L49" s="123" t="s">
        <v>534</v>
      </c>
    </row>
    <row r="50" spans="3:12">
      <c r="C50" s="166"/>
      <c r="D50" s="183"/>
      <c r="E50" s="148"/>
      <c r="F50" s="122">
        <f t="shared" si="4"/>
        <v>0</v>
      </c>
      <c r="G50" s="186"/>
      <c r="H50" s="167"/>
      <c r="I50" s="155" t="e">
        <f>VLOOKUP(H50,Presupuesto!$B$8:$C$583,2,0)</f>
        <v>#N/A</v>
      </c>
      <c r="J50" s="123"/>
      <c r="K50" s="123"/>
      <c r="L50" s="123"/>
    </row>
    <row r="51" spans="3:12">
      <c r="C51" s="166"/>
      <c r="D51" s="183"/>
      <c r="E51" s="148"/>
      <c r="F51" s="122">
        <f t="shared" si="4"/>
        <v>0</v>
      </c>
      <c r="G51" s="186"/>
      <c r="H51" s="167"/>
      <c r="I51" s="155" t="e">
        <f>VLOOKUP(H51,Presupuesto!$B$8:$C$583,2,0)</f>
        <v>#N/A</v>
      </c>
      <c r="J51" s="123"/>
      <c r="K51" s="123"/>
      <c r="L51" s="123"/>
    </row>
    <row r="52" spans="3:12">
      <c r="C52" s="166"/>
      <c r="D52" s="183"/>
      <c r="E52" s="148"/>
      <c r="F52" s="122">
        <f t="shared" si="4"/>
        <v>0</v>
      </c>
      <c r="G52" s="186"/>
      <c r="H52" s="167"/>
      <c r="I52" s="155" t="e">
        <f>VLOOKUP(H52,Presupuesto!$B$8:$C$583,2,0)</f>
        <v>#N/A</v>
      </c>
      <c r="J52" s="123"/>
      <c r="K52" s="123"/>
      <c r="L52" s="123"/>
    </row>
    <row r="53" spans="3:12">
      <c r="C53" s="166"/>
      <c r="D53" s="183"/>
      <c r="E53" s="148"/>
      <c r="F53" s="122">
        <f t="shared" si="4"/>
        <v>0</v>
      </c>
      <c r="G53" s="186"/>
      <c r="H53" s="167"/>
      <c r="I53" s="155" t="e">
        <f>VLOOKUP(H53,Presupuesto!$B$8:$C$583,2,0)</f>
        <v>#N/A</v>
      </c>
      <c r="J53" s="123"/>
      <c r="K53" s="123"/>
      <c r="L53" s="123"/>
    </row>
    <row r="54" spans="3:12">
      <c r="C54" s="166"/>
      <c r="D54" s="183"/>
      <c r="E54" s="148"/>
      <c r="F54" s="122">
        <f t="shared" si="4"/>
        <v>0</v>
      </c>
      <c r="G54" s="186"/>
      <c r="H54" s="167"/>
      <c r="I54" s="155" t="e">
        <f>VLOOKUP(H54,Presupuesto!$B$8:$C$583,2,0)</f>
        <v>#N/A</v>
      </c>
      <c r="J54" s="123"/>
      <c r="K54" s="123"/>
      <c r="L54" s="123"/>
    </row>
    <row r="55" spans="3:12" ht="15.75" thickBot="1">
      <c r="C55" s="172"/>
      <c r="D55" s="269"/>
      <c r="E55" s="128"/>
      <c r="F55" s="130">
        <f t="shared" si="4"/>
        <v>0</v>
      </c>
      <c r="G55" s="187"/>
      <c r="H55" s="173"/>
      <c r="I55" s="157" t="e">
        <f>VLOOKUP(H55,Presupuesto!$B$8:$C$583,2,0)</f>
        <v>#N/A</v>
      </c>
      <c r="J55" s="123"/>
      <c r="K55" s="149"/>
      <c r="L55" s="131"/>
    </row>
    <row r="57" spans="3:12" ht="15.75" thickBot="1"/>
    <row r="58" spans="3:12" ht="15.75" thickBot="1">
      <c r="C58" s="182" t="s">
        <v>53</v>
      </c>
      <c r="D58" s="133">
        <f>SUM(F65:F75)</f>
        <v>800000</v>
      </c>
      <c r="F58" s="72"/>
      <c r="G58" s="97"/>
      <c r="H58" s="72"/>
      <c r="I58" s="72"/>
    </row>
    <row r="59" spans="3:12">
      <c r="C59" s="72"/>
      <c r="D59" s="31"/>
      <c r="E59" s="118"/>
      <c r="F59" s="118"/>
      <c r="G59" s="118"/>
      <c r="H59" s="94"/>
      <c r="I59" s="94"/>
      <c r="J59" s="94"/>
      <c r="K59" s="137"/>
    </row>
    <row r="60" spans="3:12" ht="15.75">
      <c r="C60" s="458" t="s">
        <v>455</v>
      </c>
      <c r="D60" s="237"/>
      <c r="E60" s="118"/>
      <c r="F60" s="118"/>
      <c r="G60" s="118"/>
      <c r="H60" s="94"/>
      <c r="I60" s="94"/>
      <c r="J60" s="94"/>
      <c r="K60" s="137"/>
    </row>
    <row r="61" spans="3:12" ht="18.75">
      <c r="C61" s="254" t="e">
        <f>IFERROR(VLOOKUP(D60,'Desarrollo Curricular'!$E:$F,2,FALSE),IFERROR(VLOOKUP(D60,Investigación!$E:$F,2,FALSE),IFERROR(VLOOKUP(D60,'Vinculación Univ. Sociedad'!$E:$F,2,FALSE),IFERROR(VLOOKUP(D60,'Docencia y Recursos Humanos '!$E:$F,2,FALSE),IFERROR(VLOOKUP(D60,Estudiantes!$E:$F,2,FALSE),IFERROR(VLOOKUP(D60,'Gestion Administrativa'!$E:$F,2,FALSE),IFERROR(VLOOKUP(D60,'Gestion Academica'!$E:$F,2,FALSE),IFERROR(VLOOKUP(D60,Graduados!$E:$F,2,FALSE),IFERROR(VLOOKUP(D60,'Gestión del Conocimiento'!$E:$F,2,FALSE),IFERROR(VLOOKUP(D60,Gobernabilidad!$E:$F,2,FALSE),IFERROR(VLOOKUP(D60,'NIVEL DE ES Y  SISTEMA NACIONAL'!$E:$F,2,FALSE),VLOOKUP(D60,'Lo Esencial'!$E:$F,2,0))))))))))))</f>
        <v>#N/A</v>
      </c>
      <c r="D61" s="31"/>
      <c r="E61" s="118"/>
      <c r="F61" s="118"/>
      <c r="G61" s="118"/>
      <c r="H61" s="94"/>
      <c r="I61" s="94"/>
      <c r="J61" s="94"/>
      <c r="K61" s="137"/>
    </row>
    <row r="62" spans="3:12">
      <c r="E62" s="118"/>
      <c r="F62" s="118"/>
      <c r="G62" s="118"/>
      <c r="H62" s="94"/>
      <c r="I62" s="94"/>
      <c r="J62" s="94"/>
      <c r="K62" s="137"/>
    </row>
    <row r="63" spans="3:12" ht="15.75" thickBot="1">
      <c r="F63" s="118"/>
      <c r="G63" s="94"/>
      <c r="H63" s="94"/>
      <c r="I63" s="94"/>
    </row>
    <row r="64" spans="3:12" ht="30.75" thickBot="1">
      <c r="C64" s="154" t="s">
        <v>44</v>
      </c>
      <c r="D64" s="540" t="s">
        <v>55</v>
      </c>
      <c r="E64" s="161" t="s">
        <v>57</v>
      </c>
      <c r="F64" s="160" t="s">
        <v>27</v>
      </c>
      <c r="G64" s="158" t="s">
        <v>192</v>
      </c>
      <c r="H64" s="161" t="s">
        <v>46</v>
      </c>
      <c r="I64" s="158" t="s">
        <v>193</v>
      </c>
      <c r="J64" s="158" t="s">
        <v>474</v>
      </c>
      <c r="K64" s="158" t="s">
        <v>475</v>
      </c>
      <c r="L64" s="158" t="s">
        <v>168</v>
      </c>
    </row>
    <row r="65" spans="3:12">
      <c r="C65" s="166" t="s">
        <v>2028</v>
      </c>
      <c r="D65" s="183">
        <v>1</v>
      </c>
      <c r="E65" s="140">
        <v>800000</v>
      </c>
      <c r="F65" s="122">
        <f t="shared" ref="F65:F75" si="5">D65*E65</f>
        <v>800000</v>
      </c>
      <c r="G65" s="186" t="s">
        <v>190</v>
      </c>
      <c r="H65" s="167" t="s">
        <v>399</v>
      </c>
      <c r="I65" s="155" t="str">
        <f>VLOOKUP(H65,Presupuesto!$B$8:$C$583,2,0)</f>
        <v>EQUIPO DE TRANSPORTE TRACCION Y ELEVACION</v>
      </c>
      <c r="J65" s="265" t="s">
        <v>541</v>
      </c>
      <c r="K65" s="123"/>
      <c r="L65" s="123" t="s">
        <v>534</v>
      </c>
    </row>
    <row r="66" spans="3:12">
      <c r="C66" s="166"/>
      <c r="D66" s="183"/>
      <c r="E66" s="148"/>
      <c r="F66" s="122">
        <f t="shared" si="5"/>
        <v>0</v>
      </c>
      <c r="G66" s="186"/>
      <c r="H66" s="167"/>
      <c r="I66" s="155" t="e">
        <f>VLOOKUP(H66,Presupuesto!$B$8:$C$583,2,0)</f>
        <v>#N/A</v>
      </c>
      <c r="J66" s="123"/>
      <c r="K66" s="123"/>
      <c r="L66" s="123"/>
    </row>
    <row r="67" spans="3:12">
      <c r="C67" s="166"/>
      <c r="D67" s="183"/>
      <c r="E67" s="148"/>
      <c r="F67" s="122">
        <f t="shared" si="5"/>
        <v>0</v>
      </c>
      <c r="G67" s="186"/>
      <c r="H67" s="167"/>
      <c r="I67" s="155" t="e">
        <f>VLOOKUP(H67,Presupuesto!$B$8:$C$583,2,0)</f>
        <v>#N/A</v>
      </c>
      <c r="J67" s="123"/>
      <c r="K67" s="123"/>
      <c r="L67" s="123"/>
    </row>
    <row r="68" spans="3:12">
      <c r="C68" s="166"/>
      <c r="D68" s="183"/>
      <c r="E68" s="148"/>
      <c r="F68" s="122">
        <f t="shared" si="5"/>
        <v>0</v>
      </c>
      <c r="G68" s="186"/>
      <c r="H68" s="167"/>
      <c r="I68" s="155" t="e">
        <f>VLOOKUP(H68,Presupuesto!$B$8:$C$583,2,0)</f>
        <v>#N/A</v>
      </c>
      <c r="J68" s="123"/>
      <c r="K68" s="123"/>
      <c r="L68" s="123"/>
    </row>
    <row r="69" spans="3:12">
      <c r="C69" s="166"/>
      <c r="D69" s="183"/>
      <c r="E69" s="148"/>
      <c r="F69" s="122">
        <f t="shared" si="5"/>
        <v>0</v>
      </c>
      <c r="G69" s="186"/>
      <c r="H69" s="167"/>
      <c r="I69" s="155" t="e">
        <f>VLOOKUP(H69,Presupuesto!$B$8:$C$583,2,0)</f>
        <v>#N/A</v>
      </c>
      <c r="J69" s="123"/>
      <c r="K69" s="123"/>
      <c r="L69" s="123"/>
    </row>
    <row r="70" spans="3:12">
      <c r="C70" s="166"/>
      <c r="D70" s="183"/>
      <c r="E70" s="148"/>
      <c r="F70" s="122">
        <f t="shared" si="5"/>
        <v>0</v>
      </c>
      <c r="G70" s="186"/>
      <c r="H70" s="167"/>
      <c r="I70" s="155" t="e">
        <f>VLOOKUP(H70,Presupuesto!$B$8:$C$583,2,0)</f>
        <v>#N/A</v>
      </c>
      <c r="J70" s="123"/>
      <c r="K70" s="123"/>
      <c r="L70" s="123"/>
    </row>
    <row r="71" spans="3:12">
      <c r="C71" s="166"/>
      <c r="D71" s="183"/>
      <c r="E71" s="148"/>
      <c r="F71" s="122">
        <f t="shared" si="5"/>
        <v>0</v>
      </c>
      <c r="G71" s="186"/>
      <c r="H71" s="167"/>
      <c r="I71" s="155" t="e">
        <f>VLOOKUP(H71,Presupuesto!$B$8:$C$583,2,0)</f>
        <v>#N/A</v>
      </c>
      <c r="J71" s="123"/>
      <c r="K71" s="123"/>
      <c r="L71" s="123"/>
    </row>
    <row r="72" spans="3:12">
      <c r="C72" s="166"/>
      <c r="D72" s="183"/>
      <c r="E72" s="148"/>
      <c r="F72" s="122">
        <f t="shared" si="5"/>
        <v>0</v>
      </c>
      <c r="G72" s="186"/>
      <c r="H72" s="167"/>
      <c r="I72" s="155" t="e">
        <f>VLOOKUP(H72,Presupuesto!$B$8:$C$583,2,0)</f>
        <v>#N/A</v>
      </c>
      <c r="J72" s="123"/>
      <c r="K72" s="123"/>
      <c r="L72" s="123"/>
    </row>
    <row r="73" spans="3:12">
      <c r="C73" s="166"/>
      <c r="D73" s="183"/>
      <c r="E73" s="148"/>
      <c r="F73" s="122">
        <f t="shared" si="5"/>
        <v>0</v>
      </c>
      <c r="G73" s="186"/>
      <c r="H73" s="167"/>
      <c r="I73" s="155" t="e">
        <f>VLOOKUP(H73,Presupuesto!$B$8:$C$583,2,0)</f>
        <v>#N/A</v>
      </c>
      <c r="J73" s="123"/>
      <c r="K73" s="123"/>
      <c r="L73" s="123"/>
    </row>
    <row r="74" spans="3:12">
      <c r="C74" s="166"/>
      <c r="D74" s="183"/>
      <c r="E74" s="148"/>
      <c r="F74" s="122">
        <f t="shared" si="5"/>
        <v>0</v>
      </c>
      <c r="G74" s="186"/>
      <c r="H74" s="167"/>
      <c r="I74" s="155" t="e">
        <f>VLOOKUP(H74,Presupuesto!$B$8:$C$583,2,0)</f>
        <v>#N/A</v>
      </c>
      <c r="J74" s="123"/>
      <c r="K74" s="123"/>
      <c r="L74" s="123"/>
    </row>
    <row r="75" spans="3:12" ht="15.75" thickBot="1">
      <c r="C75" s="172"/>
      <c r="D75" s="269"/>
      <c r="E75" s="128"/>
      <c r="F75" s="130">
        <f t="shared" si="5"/>
        <v>0</v>
      </c>
      <c r="G75" s="187"/>
      <c r="H75" s="173"/>
      <c r="I75" s="157" t="e">
        <f>VLOOKUP(H75,Presupuesto!$B$8:$C$583,2,0)</f>
        <v>#N/A</v>
      </c>
      <c r="J75" s="123"/>
      <c r="K75" s="149"/>
      <c r="L75" s="131"/>
    </row>
    <row r="76" spans="3:12">
      <c r="F76" s="115"/>
      <c r="G76" s="114"/>
      <c r="H76" s="115"/>
      <c r="I76" s="115"/>
    </row>
    <row r="77" spans="3:12" ht="15.75" thickBot="1"/>
    <row r="78" spans="3:12" ht="15.75" thickBot="1">
      <c r="C78" s="182" t="s">
        <v>53</v>
      </c>
      <c r="D78" s="133">
        <f>SUM(F85:F119)</f>
        <v>0</v>
      </c>
      <c r="F78" s="72"/>
      <c r="G78" s="97"/>
      <c r="H78" s="72"/>
      <c r="I78" s="72"/>
    </row>
    <row r="79" spans="3:12">
      <c r="C79" s="72"/>
      <c r="D79" s="31"/>
      <c r="E79" s="118"/>
      <c r="F79" s="118"/>
      <c r="G79" s="118"/>
      <c r="H79" s="94"/>
      <c r="I79" s="94"/>
      <c r="J79" s="94"/>
      <c r="K79" s="137"/>
    </row>
    <row r="80" spans="3:12" ht="15.75">
      <c r="C80" s="458" t="s">
        <v>455</v>
      </c>
      <c r="D80" s="237"/>
      <c r="E80" s="118"/>
      <c r="F80" s="118"/>
      <c r="G80" s="118"/>
      <c r="H80" s="94"/>
      <c r="I80" s="94"/>
      <c r="J80" s="94"/>
      <c r="K80" s="137"/>
    </row>
    <row r="81" spans="3:12" ht="18.75">
      <c r="C81" s="254" t="e">
        <f>IFERROR(VLOOKUP(D80,'Desarrollo Curricular'!$E:$F,2,FALSE),IFERROR(VLOOKUP(D80,Investigación!$E:$F,2,FALSE),IFERROR(VLOOKUP(D80,'Vinculación Univ. Sociedad'!$E:$F,2,FALSE),IFERROR(VLOOKUP(D80,'Docencia y Recursos Humanos '!$E:$F,2,FALSE),IFERROR(VLOOKUP(D80,Estudiantes!$E:$F,2,FALSE),IFERROR(VLOOKUP(D80,'Gestion Administrativa'!$E:$F,2,FALSE),IFERROR(VLOOKUP(D80,'Gestion Academica'!$E:$F,2,FALSE),IFERROR(VLOOKUP(D80,Graduados!$E:$F,2,FALSE),IFERROR(VLOOKUP(D80,'Gestión del Conocimiento'!$E:$F,2,FALSE),IFERROR(VLOOKUP(D80,Gobernabilidad!$E:$F,2,FALSE),IFERROR(VLOOKUP(D80,'NIVEL DE ES Y  SISTEMA NACIONAL'!$E:$F,2,FALSE),VLOOKUP(D80,'Lo Esencial'!$E:$F,2,0))))))))))))</f>
        <v>#N/A</v>
      </c>
      <c r="D81" s="31"/>
      <c r="E81" s="118"/>
      <c r="F81" s="118"/>
      <c r="G81" s="118"/>
      <c r="H81" s="94"/>
      <c r="I81" s="94"/>
      <c r="J81" s="94"/>
      <c r="K81" s="137"/>
    </row>
    <row r="82" spans="3:12">
      <c r="E82" s="118"/>
      <c r="F82" s="118"/>
      <c r="G82" s="118"/>
      <c r="H82" s="94"/>
      <c r="I82" s="94"/>
      <c r="J82" s="94"/>
      <c r="K82" s="137"/>
    </row>
    <row r="83" spans="3:12" ht="15.75" thickBot="1">
      <c r="F83" s="118"/>
      <c r="G83" s="94"/>
      <c r="H83" s="94"/>
      <c r="I83" s="94"/>
    </row>
    <row r="84" spans="3:12" ht="30.75" thickBot="1">
      <c r="C84" s="154" t="s">
        <v>44</v>
      </c>
      <c r="D84" s="159" t="s">
        <v>55</v>
      </c>
      <c r="E84" s="161" t="s">
        <v>57</v>
      </c>
      <c r="F84" s="160" t="s">
        <v>27</v>
      </c>
      <c r="G84" s="158" t="s">
        <v>192</v>
      </c>
      <c r="H84" s="161" t="s">
        <v>46</v>
      </c>
      <c r="I84" s="158" t="s">
        <v>193</v>
      </c>
      <c r="J84" s="158" t="s">
        <v>474</v>
      </c>
      <c r="K84" s="158" t="s">
        <v>475</v>
      </c>
      <c r="L84" s="158" t="s">
        <v>168</v>
      </c>
    </row>
    <row r="85" spans="3:12">
      <c r="C85" s="166"/>
      <c r="D85" s="183"/>
      <c r="E85" s="140"/>
      <c r="F85" s="122">
        <f t="shared" ref="F85:F119" si="6">D85*E85</f>
        <v>0</v>
      </c>
      <c r="G85" s="186"/>
      <c r="H85" s="167"/>
      <c r="I85" s="155" t="e">
        <f>VLOOKUP(H85,Presupuesto!$B$8:$C$583,2,0)</f>
        <v>#N/A</v>
      </c>
      <c r="J85" s="265"/>
      <c r="K85" s="123"/>
      <c r="L85" s="123"/>
    </row>
    <row r="86" spans="3:12">
      <c r="C86" s="166"/>
      <c r="D86" s="183"/>
      <c r="E86" s="148"/>
      <c r="F86" s="122">
        <f t="shared" si="6"/>
        <v>0</v>
      </c>
      <c r="G86" s="186"/>
      <c r="H86" s="167"/>
      <c r="I86" s="155" t="e">
        <f>VLOOKUP(H86,Presupuesto!$B$8:$C$583,2,0)</f>
        <v>#N/A</v>
      </c>
      <c r="J86" s="123">
        <f>$J$85</f>
        <v>0</v>
      </c>
      <c r="K86" s="123"/>
      <c r="L86" s="123"/>
    </row>
    <row r="87" spans="3:12">
      <c r="C87" s="166"/>
      <c r="D87" s="183"/>
      <c r="E87" s="148"/>
      <c r="F87" s="122">
        <f t="shared" si="6"/>
        <v>0</v>
      </c>
      <c r="G87" s="186"/>
      <c r="H87" s="167"/>
      <c r="I87" s="155" t="e">
        <f>VLOOKUP(H87,Presupuesto!$B$8:$C$583,2,0)</f>
        <v>#N/A</v>
      </c>
      <c r="J87" s="123">
        <f t="shared" ref="J87:J119" si="7">$J$85</f>
        <v>0</v>
      </c>
      <c r="K87" s="123"/>
      <c r="L87" s="123"/>
    </row>
    <row r="88" spans="3:12">
      <c r="C88" s="166"/>
      <c r="D88" s="183"/>
      <c r="E88" s="148"/>
      <c r="F88" s="122">
        <f t="shared" si="6"/>
        <v>0</v>
      </c>
      <c r="G88" s="186"/>
      <c r="H88" s="167"/>
      <c r="I88" s="155" t="e">
        <f>VLOOKUP(H88,Presupuesto!$B$8:$C$583,2,0)</f>
        <v>#N/A</v>
      </c>
      <c r="J88" s="123">
        <f t="shared" si="7"/>
        <v>0</v>
      </c>
      <c r="K88" s="123"/>
      <c r="L88" s="123"/>
    </row>
    <row r="89" spans="3:12">
      <c r="C89" s="166"/>
      <c r="D89" s="183"/>
      <c r="E89" s="148"/>
      <c r="F89" s="122">
        <f t="shared" si="6"/>
        <v>0</v>
      </c>
      <c r="G89" s="186"/>
      <c r="H89" s="167"/>
      <c r="I89" s="155" t="e">
        <f>VLOOKUP(H89,Presupuesto!$B$8:$C$583,2,0)</f>
        <v>#N/A</v>
      </c>
      <c r="J89" s="123">
        <f t="shared" si="7"/>
        <v>0</v>
      </c>
      <c r="K89" s="123"/>
      <c r="L89" s="123"/>
    </row>
    <row r="90" spans="3:12">
      <c r="C90" s="166"/>
      <c r="D90" s="183"/>
      <c r="E90" s="148"/>
      <c r="F90" s="122">
        <f t="shared" si="6"/>
        <v>0</v>
      </c>
      <c r="G90" s="186"/>
      <c r="H90" s="167"/>
      <c r="I90" s="155" t="e">
        <f>VLOOKUP(H90,Presupuesto!$B$8:$C$583,2,0)</f>
        <v>#N/A</v>
      </c>
      <c r="J90" s="123">
        <f t="shared" si="7"/>
        <v>0</v>
      </c>
      <c r="K90" s="123"/>
      <c r="L90" s="123"/>
    </row>
    <row r="91" spans="3:12">
      <c r="C91" s="166"/>
      <c r="D91" s="183"/>
      <c r="E91" s="148"/>
      <c r="F91" s="122">
        <f t="shared" si="6"/>
        <v>0</v>
      </c>
      <c r="G91" s="186"/>
      <c r="H91" s="167"/>
      <c r="I91" s="155" t="e">
        <f>VLOOKUP(H91,Presupuesto!$B$8:$C$583,2,0)</f>
        <v>#N/A</v>
      </c>
      <c r="J91" s="123">
        <f t="shared" si="7"/>
        <v>0</v>
      </c>
      <c r="K91" s="123"/>
      <c r="L91" s="123"/>
    </row>
    <row r="92" spans="3:12">
      <c r="C92" s="166"/>
      <c r="D92" s="183"/>
      <c r="E92" s="148"/>
      <c r="F92" s="122">
        <f t="shared" si="6"/>
        <v>0</v>
      </c>
      <c r="G92" s="186"/>
      <c r="H92" s="167"/>
      <c r="I92" s="155" t="e">
        <f>VLOOKUP(H92,Presupuesto!$B$8:$C$583,2,0)</f>
        <v>#N/A</v>
      </c>
      <c r="J92" s="123">
        <f t="shared" si="7"/>
        <v>0</v>
      </c>
      <c r="K92" s="123"/>
      <c r="L92" s="123"/>
    </row>
    <row r="93" spans="3:12">
      <c r="C93" s="166"/>
      <c r="D93" s="183"/>
      <c r="E93" s="148"/>
      <c r="F93" s="122">
        <f t="shared" si="6"/>
        <v>0</v>
      </c>
      <c r="G93" s="186"/>
      <c r="H93" s="167"/>
      <c r="I93" s="155" t="e">
        <f>VLOOKUP(H93,Presupuesto!$B$8:$C$583,2,0)</f>
        <v>#N/A</v>
      </c>
      <c r="J93" s="123">
        <f t="shared" si="7"/>
        <v>0</v>
      </c>
      <c r="K93" s="123"/>
      <c r="L93" s="123"/>
    </row>
    <row r="94" spans="3:12">
      <c r="C94" s="166"/>
      <c r="D94" s="183"/>
      <c r="E94" s="148"/>
      <c r="F94" s="122">
        <f t="shared" si="6"/>
        <v>0</v>
      </c>
      <c r="G94" s="186"/>
      <c r="H94" s="167"/>
      <c r="I94" s="155" t="e">
        <f>VLOOKUP(H94,Presupuesto!$B$8:$C$583,2,0)</f>
        <v>#N/A</v>
      </c>
      <c r="J94" s="123">
        <f t="shared" si="7"/>
        <v>0</v>
      </c>
      <c r="K94" s="123"/>
      <c r="L94" s="123"/>
    </row>
    <row r="95" spans="3:12">
      <c r="C95" s="166"/>
      <c r="D95" s="183"/>
      <c r="E95" s="148"/>
      <c r="F95" s="122">
        <f t="shared" si="6"/>
        <v>0</v>
      </c>
      <c r="G95" s="186"/>
      <c r="H95" s="167"/>
      <c r="I95" s="155" t="e">
        <f>VLOOKUP(H95,Presupuesto!$B$8:$C$583,2,0)</f>
        <v>#N/A</v>
      </c>
      <c r="J95" s="123">
        <f t="shared" si="7"/>
        <v>0</v>
      </c>
      <c r="K95" s="123"/>
      <c r="L95" s="123"/>
    </row>
    <row r="96" spans="3:12">
      <c r="C96" s="166"/>
      <c r="D96" s="183"/>
      <c r="E96" s="148"/>
      <c r="F96" s="122">
        <f t="shared" si="6"/>
        <v>0</v>
      </c>
      <c r="G96" s="186"/>
      <c r="H96" s="167"/>
      <c r="I96" s="155" t="e">
        <f>VLOOKUP(H96,Presupuesto!$B$8:$C$583,2,0)</f>
        <v>#N/A</v>
      </c>
      <c r="J96" s="123">
        <f t="shared" si="7"/>
        <v>0</v>
      </c>
      <c r="K96" s="123"/>
      <c r="L96" s="123"/>
    </row>
    <row r="97" spans="3:12">
      <c r="C97" s="166"/>
      <c r="D97" s="183"/>
      <c r="E97" s="148"/>
      <c r="F97" s="122">
        <f t="shared" si="6"/>
        <v>0</v>
      </c>
      <c r="G97" s="186"/>
      <c r="H97" s="167"/>
      <c r="I97" s="155" t="e">
        <f>VLOOKUP(H97,Presupuesto!$B$8:$C$583,2,0)</f>
        <v>#N/A</v>
      </c>
      <c r="J97" s="123">
        <f t="shared" si="7"/>
        <v>0</v>
      </c>
      <c r="K97" s="123"/>
      <c r="L97" s="123"/>
    </row>
    <row r="98" spans="3:12">
      <c r="C98" s="166"/>
      <c r="D98" s="183"/>
      <c r="E98" s="148"/>
      <c r="F98" s="122">
        <f t="shared" si="6"/>
        <v>0</v>
      </c>
      <c r="G98" s="186"/>
      <c r="H98" s="167"/>
      <c r="I98" s="155" t="e">
        <f>VLOOKUP(H98,Presupuesto!$B$8:$C$583,2,0)</f>
        <v>#N/A</v>
      </c>
      <c r="J98" s="123">
        <f t="shared" si="7"/>
        <v>0</v>
      </c>
      <c r="K98" s="123"/>
      <c r="L98" s="123"/>
    </row>
    <row r="99" spans="3:12">
      <c r="C99" s="166"/>
      <c r="D99" s="183"/>
      <c r="E99" s="148"/>
      <c r="F99" s="122">
        <f t="shared" si="6"/>
        <v>0</v>
      </c>
      <c r="G99" s="186"/>
      <c r="H99" s="167"/>
      <c r="I99" s="155" t="e">
        <f>VLOOKUP(H99,Presupuesto!$B$8:$C$583,2,0)</f>
        <v>#N/A</v>
      </c>
      <c r="J99" s="123">
        <f t="shared" si="7"/>
        <v>0</v>
      </c>
      <c r="K99" s="123"/>
      <c r="L99" s="123"/>
    </row>
    <row r="100" spans="3:12">
      <c r="C100" s="166"/>
      <c r="D100" s="183"/>
      <c r="E100" s="148"/>
      <c r="F100" s="122">
        <f t="shared" si="6"/>
        <v>0</v>
      </c>
      <c r="G100" s="186"/>
      <c r="H100" s="167"/>
      <c r="I100" s="155" t="e">
        <f>VLOOKUP(H100,Presupuesto!$B$8:$C$583,2,0)</f>
        <v>#N/A</v>
      </c>
      <c r="J100" s="123">
        <f t="shared" si="7"/>
        <v>0</v>
      </c>
      <c r="K100" s="123"/>
      <c r="L100" s="123"/>
    </row>
    <row r="101" spans="3:12">
      <c r="C101" s="166"/>
      <c r="D101" s="183"/>
      <c r="E101" s="148"/>
      <c r="F101" s="122">
        <f t="shared" si="6"/>
        <v>0</v>
      </c>
      <c r="G101" s="186"/>
      <c r="H101" s="167"/>
      <c r="I101" s="155" t="e">
        <f>VLOOKUP(H101,Presupuesto!$B$8:$C$583,2,0)</f>
        <v>#N/A</v>
      </c>
      <c r="J101" s="123">
        <f t="shared" si="7"/>
        <v>0</v>
      </c>
      <c r="K101" s="123"/>
      <c r="L101" s="123"/>
    </row>
    <row r="102" spans="3:12">
      <c r="C102" s="166"/>
      <c r="D102" s="183"/>
      <c r="E102" s="148"/>
      <c r="F102" s="122">
        <f t="shared" si="6"/>
        <v>0</v>
      </c>
      <c r="G102" s="186"/>
      <c r="H102" s="167"/>
      <c r="I102" s="155" t="e">
        <f>VLOOKUP(H102,Presupuesto!$B$8:$C$583,2,0)</f>
        <v>#N/A</v>
      </c>
      <c r="J102" s="123">
        <f t="shared" si="7"/>
        <v>0</v>
      </c>
      <c r="K102" s="123"/>
      <c r="L102" s="123"/>
    </row>
    <row r="103" spans="3:12">
      <c r="C103" s="166"/>
      <c r="D103" s="183"/>
      <c r="E103" s="148"/>
      <c r="F103" s="122">
        <f t="shared" si="6"/>
        <v>0</v>
      </c>
      <c r="G103" s="186"/>
      <c r="H103" s="167"/>
      <c r="I103" s="155" t="e">
        <f>VLOOKUP(H103,Presupuesto!$B$8:$C$583,2,0)</f>
        <v>#N/A</v>
      </c>
      <c r="J103" s="123">
        <f t="shared" si="7"/>
        <v>0</v>
      </c>
      <c r="K103" s="123"/>
      <c r="L103" s="123"/>
    </row>
    <row r="104" spans="3:12">
      <c r="C104" s="166"/>
      <c r="D104" s="183"/>
      <c r="E104" s="148"/>
      <c r="F104" s="122">
        <f t="shared" si="6"/>
        <v>0</v>
      </c>
      <c r="G104" s="186"/>
      <c r="H104" s="167"/>
      <c r="I104" s="155" t="e">
        <f>VLOOKUP(H104,Presupuesto!$B$8:$C$583,2,0)</f>
        <v>#N/A</v>
      </c>
      <c r="J104" s="123">
        <f t="shared" si="7"/>
        <v>0</v>
      </c>
      <c r="K104" s="123"/>
      <c r="L104" s="123"/>
    </row>
    <row r="105" spans="3:12">
      <c r="C105" s="166"/>
      <c r="D105" s="183"/>
      <c r="E105" s="148"/>
      <c r="F105" s="122">
        <f t="shared" si="6"/>
        <v>0</v>
      </c>
      <c r="G105" s="186"/>
      <c r="H105" s="167"/>
      <c r="I105" s="155" t="e">
        <f>VLOOKUP(H105,Presupuesto!$B$8:$C$583,2,0)</f>
        <v>#N/A</v>
      </c>
      <c r="J105" s="123">
        <f t="shared" si="7"/>
        <v>0</v>
      </c>
      <c r="K105" s="123"/>
      <c r="L105" s="123"/>
    </row>
    <row r="106" spans="3:12">
      <c r="C106" s="166"/>
      <c r="D106" s="183"/>
      <c r="E106" s="148"/>
      <c r="F106" s="122">
        <f t="shared" si="6"/>
        <v>0</v>
      </c>
      <c r="G106" s="186"/>
      <c r="H106" s="167"/>
      <c r="I106" s="155" t="e">
        <f>VLOOKUP(H106,Presupuesto!$B$8:$C$583,2,0)</f>
        <v>#N/A</v>
      </c>
      <c r="J106" s="123">
        <f t="shared" si="7"/>
        <v>0</v>
      </c>
      <c r="K106" s="123"/>
      <c r="L106" s="123"/>
    </row>
    <row r="107" spans="3:12">
      <c r="C107" s="168"/>
      <c r="D107" s="183"/>
      <c r="E107" s="143"/>
      <c r="F107" s="122">
        <f t="shared" si="6"/>
        <v>0</v>
      </c>
      <c r="G107" s="186"/>
      <c r="H107" s="169"/>
      <c r="I107" s="155" t="e">
        <f>VLOOKUP(H107,Presupuesto!$B$8:$C$583,2,0)</f>
        <v>#N/A</v>
      </c>
      <c r="J107" s="123">
        <f t="shared" si="7"/>
        <v>0</v>
      </c>
      <c r="K107" s="123"/>
      <c r="L107" s="123"/>
    </row>
    <row r="108" spans="3:12">
      <c r="C108" s="168"/>
      <c r="D108" s="183"/>
      <c r="E108" s="143"/>
      <c r="F108" s="122">
        <f t="shared" si="6"/>
        <v>0</v>
      </c>
      <c r="G108" s="186"/>
      <c r="H108" s="169"/>
      <c r="I108" s="155" t="e">
        <f>VLOOKUP(H108,Presupuesto!$B$8:$C$583,2,0)</f>
        <v>#N/A</v>
      </c>
      <c r="J108" s="123">
        <f t="shared" si="7"/>
        <v>0</v>
      </c>
      <c r="K108" s="123"/>
      <c r="L108" s="123"/>
    </row>
    <row r="109" spans="3:12">
      <c r="C109" s="168"/>
      <c r="D109" s="183"/>
      <c r="E109" s="143"/>
      <c r="F109" s="122">
        <f t="shared" si="6"/>
        <v>0</v>
      </c>
      <c r="G109" s="186"/>
      <c r="H109" s="169"/>
      <c r="I109" s="155" t="e">
        <f>VLOOKUP(H109,Presupuesto!$B$8:$C$583,2,0)</f>
        <v>#N/A</v>
      </c>
      <c r="J109" s="123">
        <f t="shared" si="7"/>
        <v>0</v>
      </c>
      <c r="K109" s="123"/>
      <c r="L109" s="123"/>
    </row>
    <row r="110" spans="3:12">
      <c r="C110" s="168"/>
      <c r="D110" s="183"/>
      <c r="E110" s="143"/>
      <c r="F110" s="122">
        <f t="shared" si="6"/>
        <v>0</v>
      </c>
      <c r="G110" s="186"/>
      <c r="H110" s="169"/>
      <c r="I110" s="155" t="e">
        <f>VLOOKUP(H110,Presupuesto!$B$8:$C$583,2,0)</f>
        <v>#N/A</v>
      </c>
      <c r="J110" s="123">
        <f t="shared" si="7"/>
        <v>0</v>
      </c>
      <c r="K110" s="123"/>
      <c r="L110" s="123"/>
    </row>
    <row r="111" spans="3:12">
      <c r="C111" s="168"/>
      <c r="D111" s="183"/>
      <c r="E111" s="143"/>
      <c r="F111" s="122">
        <f t="shared" si="6"/>
        <v>0</v>
      </c>
      <c r="G111" s="186"/>
      <c r="H111" s="169"/>
      <c r="I111" s="155" t="e">
        <f>VLOOKUP(H111,Presupuesto!$B$8:$C$583,2,0)</f>
        <v>#N/A</v>
      </c>
      <c r="J111" s="123">
        <f t="shared" si="7"/>
        <v>0</v>
      </c>
      <c r="K111" s="123"/>
      <c r="L111" s="123"/>
    </row>
    <row r="112" spans="3:12">
      <c r="C112" s="168"/>
      <c r="D112" s="183"/>
      <c r="E112" s="143"/>
      <c r="F112" s="122">
        <f t="shared" si="6"/>
        <v>0</v>
      </c>
      <c r="G112" s="186"/>
      <c r="H112" s="169"/>
      <c r="I112" s="155" t="e">
        <f>VLOOKUP(H112,Presupuesto!$B$8:$C$583,2,0)</f>
        <v>#N/A</v>
      </c>
      <c r="J112" s="123">
        <f t="shared" si="7"/>
        <v>0</v>
      </c>
      <c r="K112" s="123"/>
      <c r="L112" s="123"/>
    </row>
    <row r="113" spans="3:12">
      <c r="C113" s="168"/>
      <c r="D113" s="183"/>
      <c r="E113" s="143"/>
      <c r="F113" s="122">
        <f t="shared" si="6"/>
        <v>0</v>
      </c>
      <c r="G113" s="186"/>
      <c r="H113" s="169"/>
      <c r="I113" s="155" t="e">
        <f>VLOOKUP(H113,Presupuesto!$B$8:$C$583,2,0)</f>
        <v>#N/A</v>
      </c>
      <c r="J113" s="123">
        <f t="shared" si="7"/>
        <v>0</v>
      </c>
      <c r="K113" s="123"/>
      <c r="L113" s="123"/>
    </row>
    <row r="114" spans="3:12">
      <c r="C114" s="168"/>
      <c r="D114" s="183"/>
      <c r="E114" s="143"/>
      <c r="F114" s="122">
        <f t="shared" si="6"/>
        <v>0</v>
      </c>
      <c r="G114" s="186"/>
      <c r="H114" s="169"/>
      <c r="I114" s="155" t="e">
        <f>VLOOKUP(H114,Presupuesto!$B$8:$C$583,2,0)</f>
        <v>#N/A</v>
      </c>
      <c r="J114" s="123">
        <f t="shared" si="7"/>
        <v>0</v>
      </c>
      <c r="K114" s="123"/>
      <c r="L114" s="123"/>
    </row>
    <row r="115" spans="3:12">
      <c r="C115" s="170"/>
      <c r="D115" s="183"/>
      <c r="E115" s="143"/>
      <c r="F115" s="122">
        <f t="shared" si="6"/>
        <v>0</v>
      </c>
      <c r="G115" s="186"/>
      <c r="H115" s="171"/>
      <c r="I115" s="155" t="e">
        <f>VLOOKUP(H115,Presupuesto!$B$8:$C$583,2,0)</f>
        <v>#N/A</v>
      </c>
      <c r="J115" s="123">
        <f t="shared" si="7"/>
        <v>0</v>
      </c>
      <c r="K115" s="123"/>
      <c r="L115" s="123"/>
    </row>
    <row r="116" spans="3:12">
      <c r="C116" s="170"/>
      <c r="D116" s="183"/>
      <c r="E116" s="143"/>
      <c r="F116" s="122">
        <f t="shared" si="6"/>
        <v>0</v>
      </c>
      <c r="G116" s="186"/>
      <c r="H116" s="171"/>
      <c r="I116" s="155" t="e">
        <f>VLOOKUP(H116,Presupuesto!$B$8:$C$583,2,0)</f>
        <v>#N/A</v>
      </c>
      <c r="J116" s="123">
        <f t="shared" si="7"/>
        <v>0</v>
      </c>
      <c r="K116" s="123"/>
      <c r="L116" s="123"/>
    </row>
    <row r="117" spans="3:12">
      <c r="C117" s="170"/>
      <c r="D117" s="183"/>
      <c r="E117" s="143"/>
      <c r="F117" s="122">
        <f t="shared" si="6"/>
        <v>0</v>
      </c>
      <c r="G117" s="186"/>
      <c r="H117" s="171"/>
      <c r="I117" s="155" t="e">
        <f>VLOOKUP(H117,Presupuesto!$B$8:$C$583,2,0)</f>
        <v>#N/A</v>
      </c>
      <c r="J117" s="123">
        <f t="shared" si="7"/>
        <v>0</v>
      </c>
      <c r="K117" s="123"/>
      <c r="L117" s="123"/>
    </row>
    <row r="118" spans="3:12">
      <c r="C118" s="170"/>
      <c r="D118" s="183"/>
      <c r="E118" s="143"/>
      <c r="F118" s="122">
        <f t="shared" si="6"/>
        <v>0</v>
      </c>
      <c r="G118" s="186"/>
      <c r="H118" s="171"/>
      <c r="I118" s="155" t="e">
        <f>VLOOKUP(H118,Presupuesto!$B$8:$C$583,2,0)</f>
        <v>#N/A</v>
      </c>
      <c r="J118" s="123">
        <f t="shared" si="7"/>
        <v>0</v>
      </c>
      <c r="K118" s="123"/>
      <c r="L118" s="123"/>
    </row>
    <row r="119" spans="3:12" ht="15.75" thickBot="1">
      <c r="C119" s="172"/>
      <c r="D119" s="269"/>
      <c r="E119" s="128"/>
      <c r="F119" s="130">
        <f t="shared" si="6"/>
        <v>0</v>
      </c>
      <c r="G119" s="187"/>
      <c r="H119" s="173"/>
      <c r="I119" s="157" t="e">
        <f>VLOOKUP(H119,Presupuesto!$B$8:$C$583,2,0)</f>
        <v>#N/A</v>
      </c>
      <c r="J119" s="123">
        <f t="shared" si="7"/>
        <v>0</v>
      </c>
      <c r="K119" s="149"/>
      <c r="L119" s="131"/>
    </row>
    <row r="121" spans="3:12" ht="15.75" thickBot="1"/>
    <row r="122" spans="3:12" ht="15.75" thickBot="1">
      <c r="C122" s="182" t="s">
        <v>53</v>
      </c>
      <c r="D122" s="133">
        <f>SUM(F129:F163)</f>
        <v>0</v>
      </c>
      <c r="F122" s="72"/>
      <c r="G122" s="97"/>
      <c r="H122" s="72"/>
      <c r="I122" s="72"/>
    </row>
    <row r="123" spans="3:12">
      <c r="C123" s="72"/>
      <c r="D123" s="31"/>
      <c r="E123" s="118"/>
      <c r="F123" s="118"/>
      <c r="G123" s="118"/>
      <c r="H123" s="94"/>
      <c r="I123" s="94"/>
      <c r="J123" s="94"/>
      <c r="K123" s="137"/>
    </row>
    <row r="124" spans="3:12" ht="15.75">
      <c r="C124" s="458" t="s">
        <v>455</v>
      </c>
      <c r="D124" s="237"/>
      <c r="E124" s="118"/>
      <c r="F124" s="118"/>
      <c r="G124" s="118"/>
      <c r="H124" s="94"/>
      <c r="I124" s="94"/>
      <c r="J124" s="94"/>
      <c r="K124" s="137"/>
    </row>
    <row r="125" spans="3:12" ht="18.75">
      <c r="C125" s="254" t="e">
        <f>IFERROR(VLOOKUP(D124,'Desarrollo Curricular'!$E:$F,2,FALSE),IFERROR(VLOOKUP(D124,Investigación!$E:$F,2,FALSE),IFERROR(VLOOKUP(D124,'Vinculación Univ. Sociedad'!$E:$F,2,FALSE),IFERROR(VLOOKUP(D124,'Docencia y Recursos Humanos '!$E:$F,2,FALSE),IFERROR(VLOOKUP(D124,Estudiantes!$E:$F,2,FALSE),IFERROR(VLOOKUP(D124,'Gestion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31"/>
      <c r="E125" s="118"/>
      <c r="F125" s="118"/>
      <c r="G125" s="118"/>
      <c r="H125" s="94"/>
      <c r="I125" s="94"/>
      <c r="J125" s="94"/>
      <c r="K125" s="137"/>
    </row>
    <row r="126" spans="3:12">
      <c r="E126" s="118"/>
      <c r="F126" s="118"/>
      <c r="G126" s="118"/>
      <c r="H126" s="94"/>
      <c r="I126" s="94"/>
      <c r="J126" s="94"/>
      <c r="K126" s="137"/>
    </row>
    <row r="127" spans="3:12" ht="15.75" thickBot="1">
      <c r="F127" s="118"/>
      <c r="G127" s="94"/>
      <c r="H127" s="94"/>
      <c r="I127" s="94"/>
    </row>
    <row r="128" spans="3:12" ht="30.75" thickBot="1">
      <c r="C128" s="154" t="s">
        <v>44</v>
      </c>
      <c r="D128" s="159" t="s">
        <v>55</v>
      </c>
      <c r="E128" s="161" t="s">
        <v>57</v>
      </c>
      <c r="F128" s="160" t="s">
        <v>27</v>
      </c>
      <c r="G128" s="158" t="s">
        <v>192</v>
      </c>
      <c r="H128" s="161" t="s">
        <v>46</v>
      </c>
      <c r="I128" s="158" t="s">
        <v>193</v>
      </c>
      <c r="J128" s="158" t="s">
        <v>474</v>
      </c>
      <c r="K128" s="158" t="s">
        <v>475</v>
      </c>
      <c r="L128" s="158" t="s">
        <v>168</v>
      </c>
    </row>
    <row r="129" spans="3:12">
      <c r="C129" s="166"/>
      <c r="D129" s="183"/>
      <c r="E129" s="140"/>
      <c r="F129" s="122">
        <f t="shared" ref="F129:F163" si="8">D129*E129</f>
        <v>0</v>
      </c>
      <c r="G129" s="186"/>
      <c r="H129" s="167"/>
      <c r="I129" s="155" t="e">
        <f>VLOOKUP(H129,Presupuesto!$B$8:$C$583,2,0)</f>
        <v>#N/A</v>
      </c>
      <c r="J129" s="265"/>
      <c r="K129" s="123"/>
      <c r="L129" s="123"/>
    </row>
    <row r="130" spans="3:12">
      <c r="C130" s="166"/>
      <c r="D130" s="183"/>
      <c r="E130" s="148"/>
      <c r="F130" s="122">
        <f t="shared" si="8"/>
        <v>0</v>
      </c>
      <c r="G130" s="186"/>
      <c r="H130" s="167"/>
      <c r="I130" s="155" t="e">
        <f>VLOOKUP(H130,Presupuesto!$B$8:$C$583,2,0)</f>
        <v>#N/A</v>
      </c>
      <c r="J130" s="123">
        <f>$J$129</f>
        <v>0</v>
      </c>
      <c r="K130" s="123"/>
      <c r="L130" s="123"/>
    </row>
    <row r="131" spans="3:12">
      <c r="C131" s="166"/>
      <c r="D131" s="183"/>
      <c r="E131" s="148"/>
      <c r="F131" s="122">
        <f t="shared" si="8"/>
        <v>0</v>
      </c>
      <c r="G131" s="186"/>
      <c r="H131" s="167"/>
      <c r="I131" s="155" t="e">
        <f>VLOOKUP(H131,Presupuesto!$B$8:$C$583,2,0)</f>
        <v>#N/A</v>
      </c>
      <c r="J131" s="123">
        <f t="shared" ref="J131:J163" si="9">$J$129</f>
        <v>0</v>
      </c>
      <c r="K131" s="123"/>
      <c r="L131" s="123"/>
    </row>
    <row r="132" spans="3:12">
      <c r="C132" s="166"/>
      <c r="D132" s="183"/>
      <c r="E132" s="148"/>
      <c r="F132" s="122">
        <f t="shared" si="8"/>
        <v>0</v>
      </c>
      <c r="G132" s="186"/>
      <c r="H132" s="167"/>
      <c r="I132" s="155" t="e">
        <f>VLOOKUP(H132,Presupuesto!$B$8:$C$583,2,0)</f>
        <v>#N/A</v>
      </c>
      <c r="J132" s="123">
        <f t="shared" si="9"/>
        <v>0</v>
      </c>
      <c r="K132" s="123"/>
      <c r="L132" s="123"/>
    </row>
    <row r="133" spans="3:12">
      <c r="C133" s="166"/>
      <c r="D133" s="183"/>
      <c r="E133" s="148"/>
      <c r="F133" s="122">
        <f t="shared" si="8"/>
        <v>0</v>
      </c>
      <c r="G133" s="186"/>
      <c r="H133" s="167"/>
      <c r="I133" s="155" t="e">
        <f>VLOOKUP(H133,Presupuesto!$B$8:$C$583,2,0)</f>
        <v>#N/A</v>
      </c>
      <c r="J133" s="123">
        <f t="shared" si="9"/>
        <v>0</v>
      </c>
      <c r="K133" s="123"/>
      <c r="L133" s="123"/>
    </row>
    <row r="134" spans="3:12">
      <c r="C134" s="166"/>
      <c r="D134" s="183"/>
      <c r="E134" s="148"/>
      <c r="F134" s="122">
        <f t="shared" si="8"/>
        <v>0</v>
      </c>
      <c r="G134" s="186"/>
      <c r="H134" s="167"/>
      <c r="I134" s="155" t="e">
        <f>VLOOKUP(H134,Presupuesto!$B$8:$C$583,2,0)</f>
        <v>#N/A</v>
      </c>
      <c r="J134" s="123">
        <f t="shared" si="9"/>
        <v>0</v>
      </c>
      <c r="K134" s="123"/>
      <c r="L134" s="123"/>
    </row>
    <row r="135" spans="3:12">
      <c r="C135" s="166"/>
      <c r="D135" s="183"/>
      <c r="E135" s="148"/>
      <c r="F135" s="122">
        <f t="shared" si="8"/>
        <v>0</v>
      </c>
      <c r="G135" s="186"/>
      <c r="H135" s="167"/>
      <c r="I135" s="155" t="e">
        <f>VLOOKUP(H135,Presupuesto!$B$8:$C$583,2,0)</f>
        <v>#N/A</v>
      </c>
      <c r="J135" s="123">
        <f t="shared" si="9"/>
        <v>0</v>
      </c>
      <c r="K135" s="123"/>
      <c r="L135" s="123"/>
    </row>
    <row r="136" spans="3:12">
      <c r="C136" s="166"/>
      <c r="D136" s="183"/>
      <c r="E136" s="148"/>
      <c r="F136" s="122">
        <f t="shared" si="8"/>
        <v>0</v>
      </c>
      <c r="G136" s="186"/>
      <c r="H136" s="167"/>
      <c r="I136" s="155" t="e">
        <f>VLOOKUP(H136,Presupuesto!$B$8:$C$583,2,0)</f>
        <v>#N/A</v>
      </c>
      <c r="J136" s="123">
        <f t="shared" si="9"/>
        <v>0</v>
      </c>
      <c r="K136" s="123"/>
      <c r="L136" s="123"/>
    </row>
    <row r="137" spans="3:12">
      <c r="C137" s="166"/>
      <c r="D137" s="183"/>
      <c r="E137" s="148"/>
      <c r="F137" s="122">
        <f t="shared" si="8"/>
        <v>0</v>
      </c>
      <c r="G137" s="186"/>
      <c r="H137" s="167"/>
      <c r="I137" s="155" t="e">
        <f>VLOOKUP(H137,Presupuesto!$B$8:$C$583,2,0)</f>
        <v>#N/A</v>
      </c>
      <c r="J137" s="123">
        <f t="shared" si="9"/>
        <v>0</v>
      </c>
      <c r="K137" s="123"/>
      <c r="L137" s="123"/>
    </row>
    <row r="138" spans="3:12">
      <c r="C138" s="166"/>
      <c r="D138" s="183"/>
      <c r="E138" s="148"/>
      <c r="F138" s="122">
        <f t="shared" si="8"/>
        <v>0</v>
      </c>
      <c r="G138" s="186"/>
      <c r="H138" s="167"/>
      <c r="I138" s="155" t="e">
        <f>VLOOKUP(H138,Presupuesto!$B$8:$C$583,2,0)</f>
        <v>#N/A</v>
      </c>
      <c r="J138" s="123">
        <f t="shared" si="9"/>
        <v>0</v>
      </c>
      <c r="K138" s="123"/>
      <c r="L138" s="123"/>
    </row>
    <row r="139" spans="3:12">
      <c r="C139" s="166"/>
      <c r="D139" s="183"/>
      <c r="E139" s="148"/>
      <c r="F139" s="122">
        <f t="shared" si="8"/>
        <v>0</v>
      </c>
      <c r="G139" s="186"/>
      <c r="H139" s="167"/>
      <c r="I139" s="155" t="e">
        <f>VLOOKUP(H139,Presupuesto!$B$8:$C$583,2,0)</f>
        <v>#N/A</v>
      </c>
      <c r="J139" s="123">
        <f t="shared" si="9"/>
        <v>0</v>
      </c>
      <c r="K139" s="123"/>
      <c r="L139" s="123"/>
    </row>
    <row r="140" spans="3:12">
      <c r="C140" s="166"/>
      <c r="D140" s="183"/>
      <c r="E140" s="148"/>
      <c r="F140" s="122">
        <f t="shared" si="8"/>
        <v>0</v>
      </c>
      <c r="G140" s="186"/>
      <c r="H140" s="167"/>
      <c r="I140" s="155" t="e">
        <f>VLOOKUP(H140,Presupuesto!$B$8:$C$583,2,0)</f>
        <v>#N/A</v>
      </c>
      <c r="J140" s="123">
        <f t="shared" si="9"/>
        <v>0</v>
      </c>
      <c r="K140" s="123"/>
      <c r="L140" s="123"/>
    </row>
    <row r="141" spans="3:12">
      <c r="C141" s="166"/>
      <c r="D141" s="183"/>
      <c r="E141" s="148"/>
      <c r="F141" s="122">
        <f t="shared" si="8"/>
        <v>0</v>
      </c>
      <c r="G141" s="186"/>
      <c r="H141" s="167"/>
      <c r="I141" s="155" t="e">
        <f>VLOOKUP(H141,Presupuesto!$B$8:$C$583,2,0)</f>
        <v>#N/A</v>
      </c>
      <c r="J141" s="123">
        <f t="shared" si="9"/>
        <v>0</v>
      </c>
      <c r="K141" s="123"/>
      <c r="L141" s="123"/>
    </row>
    <row r="142" spans="3:12">
      <c r="C142" s="166"/>
      <c r="D142" s="183"/>
      <c r="E142" s="148"/>
      <c r="F142" s="122">
        <f t="shared" si="8"/>
        <v>0</v>
      </c>
      <c r="G142" s="186"/>
      <c r="H142" s="167"/>
      <c r="I142" s="155" t="e">
        <f>VLOOKUP(H142,Presupuesto!$B$8:$C$583,2,0)</f>
        <v>#N/A</v>
      </c>
      <c r="J142" s="123">
        <f t="shared" si="9"/>
        <v>0</v>
      </c>
      <c r="K142" s="123"/>
      <c r="L142" s="123"/>
    </row>
    <row r="143" spans="3:12">
      <c r="C143" s="166"/>
      <c r="D143" s="183"/>
      <c r="E143" s="148"/>
      <c r="F143" s="122">
        <f t="shared" si="8"/>
        <v>0</v>
      </c>
      <c r="G143" s="186"/>
      <c r="H143" s="167"/>
      <c r="I143" s="155" t="e">
        <f>VLOOKUP(H143,Presupuesto!$B$8:$C$583,2,0)</f>
        <v>#N/A</v>
      </c>
      <c r="J143" s="123">
        <f t="shared" si="9"/>
        <v>0</v>
      </c>
      <c r="K143" s="123"/>
      <c r="L143" s="123"/>
    </row>
    <row r="144" spans="3:12">
      <c r="C144" s="166"/>
      <c r="D144" s="183"/>
      <c r="E144" s="148"/>
      <c r="F144" s="122">
        <f t="shared" si="8"/>
        <v>0</v>
      </c>
      <c r="G144" s="186"/>
      <c r="H144" s="167"/>
      <c r="I144" s="155" t="e">
        <f>VLOOKUP(H144,Presupuesto!$B$8:$C$583,2,0)</f>
        <v>#N/A</v>
      </c>
      <c r="J144" s="123">
        <f t="shared" si="9"/>
        <v>0</v>
      </c>
      <c r="K144" s="123"/>
      <c r="L144" s="123"/>
    </row>
    <row r="145" spans="3:12">
      <c r="C145" s="166"/>
      <c r="D145" s="183"/>
      <c r="E145" s="148"/>
      <c r="F145" s="122">
        <f t="shared" si="8"/>
        <v>0</v>
      </c>
      <c r="G145" s="186"/>
      <c r="H145" s="167"/>
      <c r="I145" s="155" t="e">
        <f>VLOOKUP(H145,Presupuesto!$B$8:$C$583,2,0)</f>
        <v>#N/A</v>
      </c>
      <c r="J145" s="123">
        <f t="shared" si="9"/>
        <v>0</v>
      </c>
      <c r="K145" s="123"/>
      <c r="L145" s="123"/>
    </row>
    <row r="146" spans="3:12">
      <c r="C146" s="166"/>
      <c r="D146" s="183"/>
      <c r="E146" s="148"/>
      <c r="F146" s="122">
        <f t="shared" si="8"/>
        <v>0</v>
      </c>
      <c r="G146" s="186"/>
      <c r="H146" s="167"/>
      <c r="I146" s="155" t="e">
        <f>VLOOKUP(H146,Presupuesto!$B$8:$C$583,2,0)</f>
        <v>#N/A</v>
      </c>
      <c r="J146" s="123">
        <f t="shared" si="9"/>
        <v>0</v>
      </c>
      <c r="K146" s="123"/>
      <c r="L146" s="123"/>
    </row>
    <row r="147" spans="3:12">
      <c r="C147" s="166"/>
      <c r="D147" s="183"/>
      <c r="E147" s="148"/>
      <c r="F147" s="122">
        <f t="shared" si="8"/>
        <v>0</v>
      </c>
      <c r="G147" s="186"/>
      <c r="H147" s="167"/>
      <c r="I147" s="155" t="e">
        <f>VLOOKUP(H147,Presupuesto!$B$8:$C$583,2,0)</f>
        <v>#N/A</v>
      </c>
      <c r="J147" s="123">
        <f t="shared" si="9"/>
        <v>0</v>
      </c>
      <c r="K147" s="123"/>
      <c r="L147" s="123"/>
    </row>
    <row r="148" spans="3:12">
      <c r="C148" s="166"/>
      <c r="D148" s="183"/>
      <c r="E148" s="148"/>
      <c r="F148" s="122">
        <f t="shared" si="8"/>
        <v>0</v>
      </c>
      <c r="G148" s="186"/>
      <c r="H148" s="167"/>
      <c r="I148" s="155" t="e">
        <f>VLOOKUP(H148,Presupuesto!$B$8:$C$583,2,0)</f>
        <v>#N/A</v>
      </c>
      <c r="J148" s="123">
        <f t="shared" si="9"/>
        <v>0</v>
      </c>
      <c r="K148" s="123"/>
      <c r="L148" s="123"/>
    </row>
    <row r="149" spans="3:12">
      <c r="C149" s="166"/>
      <c r="D149" s="183"/>
      <c r="E149" s="148"/>
      <c r="F149" s="122">
        <f t="shared" si="8"/>
        <v>0</v>
      </c>
      <c r="G149" s="186"/>
      <c r="H149" s="167"/>
      <c r="I149" s="155" t="e">
        <f>VLOOKUP(H149,Presupuesto!$B$8:$C$583,2,0)</f>
        <v>#N/A</v>
      </c>
      <c r="J149" s="123">
        <f t="shared" si="9"/>
        <v>0</v>
      </c>
      <c r="K149" s="123"/>
      <c r="L149" s="123"/>
    </row>
    <row r="150" spans="3:12">
      <c r="C150" s="166"/>
      <c r="D150" s="183"/>
      <c r="E150" s="148"/>
      <c r="F150" s="122">
        <f t="shared" si="8"/>
        <v>0</v>
      </c>
      <c r="G150" s="186"/>
      <c r="H150" s="167"/>
      <c r="I150" s="155" t="e">
        <f>VLOOKUP(H150,Presupuesto!$B$8:$C$583,2,0)</f>
        <v>#N/A</v>
      </c>
      <c r="J150" s="123">
        <f t="shared" si="9"/>
        <v>0</v>
      </c>
      <c r="K150" s="123"/>
      <c r="L150" s="123"/>
    </row>
    <row r="151" spans="3:12">
      <c r="C151" s="168"/>
      <c r="D151" s="183"/>
      <c r="E151" s="143"/>
      <c r="F151" s="122">
        <f t="shared" si="8"/>
        <v>0</v>
      </c>
      <c r="G151" s="186"/>
      <c r="H151" s="169"/>
      <c r="I151" s="155" t="e">
        <f>VLOOKUP(H151,Presupuesto!$B$8:$C$583,2,0)</f>
        <v>#N/A</v>
      </c>
      <c r="J151" s="123">
        <f t="shared" si="9"/>
        <v>0</v>
      </c>
      <c r="K151" s="123"/>
      <c r="L151" s="123"/>
    </row>
    <row r="152" spans="3:12">
      <c r="C152" s="168"/>
      <c r="D152" s="183"/>
      <c r="E152" s="143"/>
      <c r="F152" s="122">
        <f t="shared" si="8"/>
        <v>0</v>
      </c>
      <c r="G152" s="186"/>
      <c r="H152" s="169"/>
      <c r="I152" s="155" t="e">
        <f>VLOOKUP(H152,Presupuesto!$B$8:$C$583,2,0)</f>
        <v>#N/A</v>
      </c>
      <c r="J152" s="123">
        <f t="shared" si="9"/>
        <v>0</v>
      </c>
      <c r="K152" s="123"/>
      <c r="L152" s="123"/>
    </row>
    <row r="153" spans="3:12">
      <c r="C153" s="168"/>
      <c r="D153" s="183"/>
      <c r="E153" s="143"/>
      <c r="F153" s="122">
        <f t="shared" si="8"/>
        <v>0</v>
      </c>
      <c r="G153" s="186"/>
      <c r="H153" s="169"/>
      <c r="I153" s="155" t="e">
        <f>VLOOKUP(H153,Presupuesto!$B$8:$C$583,2,0)</f>
        <v>#N/A</v>
      </c>
      <c r="J153" s="123">
        <f t="shared" si="9"/>
        <v>0</v>
      </c>
      <c r="K153" s="123"/>
      <c r="L153" s="123"/>
    </row>
    <row r="154" spans="3:12">
      <c r="C154" s="168"/>
      <c r="D154" s="183"/>
      <c r="E154" s="143"/>
      <c r="F154" s="122">
        <f t="shared" si="8"/>
        <v>0</v>
      </c>
      <c r="G154" s="186"/>
      <c r="H154" s="169"/>
      <c r="I154" s="155" t="e">
        <f>VLOOKUP(H154,Presupuesto!$B$8:$C$583,2,0)</f>
        <v>#N/A</v>
      </c>
      <c r="J154" s="123">
        <f t="shared" si="9"/>
        <v>0</v>
      </c>
      <c r="K154" s="123"/>
      <c r="L154" s="123"/>
    </row>
    <row r="155" spans="3:12">
      <c r="C155" s="168"/>
      <c r="D155" s="183"/>
      <c r="E155" s="143"/>
      <c r="F155" s="122">
        <f t="shared" si="8"/>
        <v>0</v>
      </c>
      <c r="G155" s="186"/>
      <c r="H155" s="169"/>
      <c r="I155" s="155" t="e">
        <f>VLOOKUP(H155,Presupuesto!$B$8:$C$583,2,0)</f>
        <v>#N/A</v>
      </c>
      <c r="J155" s="123">
        <f t="shared" si="9"/>
        <v>0</v>
      </c>
      <c r="K155" s="123"/>
      <c r="L155" s="123"/>
    </row>
    <row r="156" spans="3:12">
      <c r="C156" s="168"/>
      <c r="D156" s="183"/>
      <c r="E156" s="143"/>
      <c r="F156" s="122">
        <f t="shared" si="8"/>
        <v>0</v>
      </c>
      <c r="G156" s="186"/>
      <c r="H156" s="169"/>
      <c r="I156" s="155" t="e">
        <f>VLOOKUP(H156,Presupuesto!$B$8:$C$583,2,0)</f>
        <v>#N/A</v>
      </c>
      <c r="J156" s="123">
        <f t="shared" si="9"/>
        <v>0</v>
      </c>
      <c r="K156" s="123"/>
      <c r="L156" s="123"/>
    </row>
    <row r="157" spans="3:12">
      <c r="C157" s="168"/>
      <c r="D157" s="183"/>
      <c r="E157" s="143"/>
      <c r="F157" s="122">
        <f t="shared" si="8"/>
        <v>0</v>
      </c>
      <c r="G157" s="186"/>
      <c r="H157" s="169"/>
      <c r="I157" s="155" t="e">
        <f>VLOOKUP(H157,Presupuesto!$B$8:$C$583,2,0)</f>
        <v>#N/A</v>
      </c>
      <c r="J157" s="123">
        <f t="shared" si="9"/>
        <v>0</v>
      </c>
      <c r="K157" s="123"/>
      <c r="L157" s="123"/>
    </row>
    <row r="158" spans="3:12">
      <c r="C158" s="168"/>
      <c r="D158" s="183"/>
      <c r="E158" s="143"/>
      <c r="F158" s="122">
        <f t="shared" si="8"/>
        <v>0</v>
      </c>
      <c r="G158" s="186"/>
      <c r="H158" s="169"/>
      <c r="I158" s="155" t="e">
        <f>VLOOKUP(H158,Presupuesto!$B$8:$C$583,2,0)</f>
        <v>#N/A</v>
      </c>
      <c r="J158" s="123">
        <f t="shared" si="9"/>
        <v>0</v>
      </c>
      <c r="K158" s="123"/>
      <c r="L158" s="123"/>
    </row>
    <row r="159" spans="3:12">
      <c r="C159" s="170"/>
      <c r="D159" s="183"/>
      <c r="E159" s="143"/>
      <c r="F159" s="122">
        <f t="shared" si="8"/>
        <v>0</v>
      </c>
      <c r="G159" s="186"/>
      <c r="H159" s="171"/>
      <c r="I159" s="155" t="e">
        <f>VLOOKUP(H159,Presupuesto!$B$8:$C$583,2,0)</f>
        <v>#N/A</v>
      </c>
      <c r="J159" s="123">
        <f t="shared" si="9"/>
        <v>0</v>
      </c>
      <c r="K159" s="123"/>
      <c r="L159" s="123"/>
    </row>
    <row r="160" spans="3:12">
      <c r="C160" s="170"/>
      <c r="D160" s="183"/>
      <c r="E160" s="143"/>
      <c r="F160" s="122">
        <f t="shared" si="8"/>
        <v>0</v>
      </c>
      <c r="G160" s="186"/>
      <c r="H160" s="171"/>
      <c r="I160" s="155" t="e">
        <f>VLOOKUP(H160,Presupuesto!$B$8:$C$583,2,0)</f>
        <v>#N/A</v>
      </c>
      <c r="J160" s="123">
        <f t="shared" si="9"/>
        <v>0</v>
      </c>
      <c r="K160" s="123"/>
      <c r="L160" s="123"/>
    </row>
    <row r="161" spans="3:12">
      <c r="C161" s="170"/>
      <c r="D161" s="183"/>
      <c r="E161" s="143"/>
      <c r="F161" s="122">
        <f t="shared" si="8"/>
        <v>0</v>
      </c>
      <c r="G161" s="186"/>
      <c r="H161" s="171"/>
      <c r="I161" s="155" t="e">
        <f>VLOOKUP(H161,Presupuesto!$B$8:$C$583,2,0)</f>
        <v>#N/A</v>
      </c>
      <c r="J161" s="123">
        <f t="shared" si="9"/>
        <v>0</v>
      </c>
      <c r="K161" s="123"/>
      <c r="L161" s="123"/>
    </row>
    <row r="162" spans="3:12">
      <c r="C162" s="170"/>
      <c r="D162" s="183"/>
      <c r="E162" s="143"/>
      <c r="F162" s="122">
        <f t="shared" si="8"/>
        <v>0</v>
      </c>
      <c r="G162" s="186"/>
      <c r="H162" s="171"/>
      <c r="I162" s="155" t="e">
        <f>VLOOKUP(H162,Presupuesto!$B$8:$C$583,2,0)</f>
        <v>#N/A</v>
      </c>
      <c r="J162" s="123">
        <f t="shared" si="9"/>
        <v>0</v>
      </c>
      <c r="K162" s="123"/>
      <c r="L162" s="123"/>
    </row>
    <row r="163" spans="3:12" ht="15.75" thickBot="1">
      <c r="C163" s="172"/>
      <c r="D163" s="269"/>
      <c r="E163" s="128"/>
      <c r="F163" s="130">
        <f t="shared" si="8"/>
        <v>0</v>
      </c>
      <c r="G163" s="187"/>
      <c r="H163" s="173"/>
      <c r="I163" s="157" t="e">
        <f>VLOOKUP(H163,Presupuesto!$B$8:$C$583,2,0)</f>
        <v>#N/A</v>
      </c>
      <c r="J163" s="123">
        <f t="shared" si="9"/>
        <v>0</v>
      </c>
      <c r="K163" s="149"/>
      <c r="L163" s="131"/>
    </row>
  </sheetData>
  <mergeCells count="2">
    <mergeCell ref="E18:E20"/>
    <mergeCell ref="F18:F20"/>
  </mergeCells>
  <dataValidations count="5">
    <dataValidation type="list" allowBlank="1" showInputMessage="1" showErrorMessage="1" errorTitle="¡Ingreso Inválido!" error="Seleccione una opción de la lista." promptTitle="Tipo de Presupuesto" prompt="Seleccione una opción de la lista." sqref="G129:G163 G85:G119 G49:G55 G65:G75 G33:G39 G17:G23">
      <formula1>$R$2:$S$2</formula1>
    </dataValidation>
    <dataValidation type="list" allowBlank="1" showInputMessage="1" showErrorMessage="1" errorTitle="¡Ingreso Inválido!" error="Seleccione una opción de la lista" promptTitle="Mes Requerido" prompt="Seleccione el mes en el que requiere el recurso." sqref="K129:K163 K85:K119 K49:K55 K17:K23 K33:K39 K65:K75">
      <formula1>$U$2:$AF$2</formula1>
    </dataValidation>
    <dataValidation type="list" allowBlank="1" showInputMessage="1" showErrorMessage="1" errorTitle="¡Ingreso Inválido!" error="Seleccione una opción de la lista." promptTitle="Dimensión Estratégica" prompt="Seleccione una opción de la lista." sqref="J129:J163 J85:J119 J49:J55 J65:J75 J33:J39 J17:J23">
      <formula1>$A$2:$K$2</formula1>
    </dataValidation>
    <dataValidation type="list" allowBlank="1" showInputMessage="1" showErrorMessage="1" errorTitle="¡Ingreso Inválido!" error="Verifique el valor ingresado." promptTitle="Ingrese el Objeto de Gasto" prompt="Ingrese el Objeto de Gasto" sqref="H129:H163 H85:H119 H17:H23 H65:H75 H33:H39 H49:H55">
      <formula1>$A$1:$VD$1</formula1>
    </dataValidation>
    <dataValidation type="list" allowBlank="1" showInputMessage="1" showErrorMessage="1" errorTitle="¡Ingreso Inválido!" error="Seleccione una opción de la lista." promptTitle="Proyecto" prompt="Seleccione una opción." sqref="L129:L163 L85:L119 L49:L55 L65:L75 L33:L39 L17:L23">
      <formula1>$M$2:$O$2</formula1>
    </dataValidation>
  </dataValidations>
  <pageMargins left="0.7" right="0.7" top="0.75" bottom="0.75" header="0.3" footer="0.3"/>
  <pageSetup paperSize="5" orientation="landscape" horizontalDpi="300" verticalDpi="300" r:id="rId1"/>
  <legacyDrawing r:id="rId2"/>
</worksheet>
</file>

<file path=xl/worksheets/sheet11.xml><?xml version="1.0" encoding="utf-8"?>
<worksheet xmlns="http://schemas.openxmlformats.org/spreadsheetml/2006/main" xmlns:r="http://schemas.openxmlformats.org/officeDocument/2006/relationships">
  <dimension ref="A1:VD271"/>
  <sheetViews>
    <sheetView showGridLines="0" topLeftCell="A4" zoomScaleSheetLayoutView="90" workbookViewId="0">
      <selection activeCell="D51" sqref="D51"/>
    </sheetView>
  </sheetViews>
  <sheetFormatPr baseColWidth="10" defaultColWidth="11.5703125" defaultRowHeight="15"/>
  <cols>
    <col min="1" max="1" width="20.140625" style="110" customWidth="1"/>
    <col min="2" max="2" width="17" style="110" customWidth="1"/>
    <col min="3" max="3" width="53.42578125" style="110" customWidth="1"/>
    <col min="4" max="4" width="20.7109375" style="110" bestFit="1" customWidth="1"/>
    <col min="5" max="5" width="28.28515625" style="110" customWidth="1"/>
    <col min="6" max="6" width="21.85546875" style="110" customWidth="1"/>
    <col min="7" max="7" width="16.5703125" style="95" customWidth="1"/>
    <col min="8" max="8" width="14.28515625" style="110" customWidth="1"/>
    <col min="9" max="9" width="40.28515625" style="110" customWidth="1"/>
    <col min="10" max="10" width="28.140625" style="110" bestFit="1" customWidth="1"/>
    <col min="11" max="11" width="19.85546875" style="110" bestFit="1" customWidth="1"/>
    <col min="12" max="12" width="34.85546875" style="110" bestFit="1" customWidth="1"/>
    <col min="13" max="16384" width="11.5703125" style="110"/>
  </cols>
  <sheetData>
    <row r="1" spans="1:576" ht="26.25" hidden="1">
      <c r="A1" s="213"/>
      <c r="B1" s="216"/>
      <c r="C1" s="207" t="s">
        <v>316</v>
      </c>
      <c r="D1" s="207" t="s">
        <v>732</v>
      </c>
      <c r="E1" s="207" t="s">
        <v>734</v>
      </c>
      <c r="F1" s="207" t="s">
        <v>736</v>
      </c>
      <c r="G1" s="207" t="s">
        <v>738</v>
      </c>
      <c r="H1" s="207" t="s">
        <v>740</v>
      </c>
      <c r="I1" s="207" t="s">
        <v>742</v>
      </c>
      <c r="J1" s="207" t="s">
        <v>317</v>
      </c>
      <c r="K1" s="207" t="s">
        <v>745</v>
      </c>
      <c r="L1" s="207" t="s">
        <v>318</v>
      </c>
      <c r="M1" s="207" t="s">
        <v>747</v>
      </c>
      <c r="N1" s="207" t="s">
        <v>749</v>
      </c>
      <c r="O1" s="207" t="s">
        <v>751</v>
      </c>
      <c r="P1" s="207" t="s">
        <v>319</v>
      </c>
      <c r="Q1" s="207" t="s">
        <v>752</v>
      </c>
      <c r="R1" s="207" t="s">
        <v>755</v>
      </c>
      <c r="S1" s="207" t="s">
        <v>320</v>
      </c>
      <c r="T1" s="207" t="s">
        <v>757</v>
      </c>
      <c r="U1" s="207" t="s">
        <v>321</v>
      </c>
      <c r="V1" s="207" t="s">
        <v>758</v>
      </c>
      <c r="W1" s="207" t="s">
        <v>759</v>
      </c>
      <c r="X1" s="207" t="s">
        <v>763</v>
      </c>
      <c r="Y1" s="207" t="s">
        <v>313</v>
      </c>
      <c r="Z1" s="207" t="s">
        <v>778</v>
      </c>
      <c r="AA1" s="216"/>
      <c r="AB1" s="207" t="s">
        <v>780</v>
      </c>
      <c r="AC1" s="207" t="s">
        <v>323</v>
      </c>
      <c r="AD1" s="207" t="s">
        <v>782</v>
      </c>
      <c r="AE1" s="207" t="s">
        <v>784</v>
      </c>
      <c r="AF1" s="207" t="s">
        <v>324</v>
      </c>
      <c r="AG1" s="207" t="s">
        <v>786</v>
      </c>
      <c r="AH1" s="207" t="s">
        <v>788</v>
      </c>
      <c r="AI1" s="207" t="s">
        <v>325</v>
      </c>
      <c r="AJ1" s="207" t="s">
        <v>789</v>
      </c>
      <c r="AK1" s="207" t="s">
        <v>791</v>
      </c>
      <c r="AL1" s="207" t="s">
        <v>792</v>
      </c>
      <c r="AM1" s="207" t="s">
        <v>793</v>
      </c>
      <c r="AN1" s="207" t="s">
        <v>795</v>
      </c>
      <c r="AO1" s="207" t="s">
        <v>797</v>
      </c>
      <c r="AP1" s="207" t="s">
        <v>798</v>
      </c>
      <c r="AQ1" s="207" t="s">
        <v>326</v>
      </c>
      <c r="AR1" s="207" t="s">
        <v>800</v>
      </c>
      <c r="AS1" s="207" t="s">
        <v>802</v>
      </c>
      <c r="AT1" s="207" t="s">
        <v>804</v>
      </c>
      <c r="AU1" s="207" t="s">
        <v>806</v>
      </c>
      <c r="AV1" s="207" t="s">
        <v>808</v>
      </c>
      <c r="AW1" s="207" t="s">
        <v>810</v>
      </c>
      <c r="AX1" s="207" t="s">
        <v>812</v>
      </c>
      <c r="AY1" s="207" t="s">
        <v>814</v>
      </c>
      <c r="AZ1" s="216"/>
      <c r="BA1" s="207" t="s">
        <v>328</v>
      </c>
      <c r="BB1" s="207" t="s">
        <v>836</v>
      </c>
      <c r="BC1" s="207" t="s">
        <v>329</v>
      </c>
      <c r="BD1" s="207" t="s">
        <v>838</v>
      </c>
      <c r="BE1" s="207" t="s">
        <v>840</v>
      </c>
      <c r="BF1" s="216"/>
      <c r="BG1" s="207" t="s">
        <v>331</v>
      </c>
      <c r="BH1" s="207" t="s">
        <v>842</v>
      </c>
      <c r="BI1" s="207" t="s">
        <v>332</v>
      </c>
      <c r="BJ1" s="207" t="s">
        <v>844</v>
      </c>
      <c r="BK1" s="207" t="s">
        <v>846</v>
      </c>
      <c r="BL1" s="207" t="s">
        <v>848</v>
      </c>
      <c r="BM1" s="216"/>
      <c r="BN1" s="207" t="s">
        <v>854</v>
      </c>
      <c r="BO1" s="207" t="s">
        <v>856</v>
      </c>
      <c r="BP1" s="207" t="s">
        <v>334</v>
      </c>
      <c r="BQ1" s="207" t="s">
        <v>850</v>
      </c>
      <c r="BR1" s="207" t="s">
        <v>852</v>
      </c>
      <c r="BS1" s="207" t="s">
        <v>335</v>
      </c>
      <c r="BT1" s="207" t="s">
        <v>858</v>
      </c>
      <c r="BU1" s="207" t="s">
        <v>336</v>
      </c>
      <c r="BV1" s="207" t="s">
        <v>859</v>
      </c>
      <c r="BW1" s="204"/>
      <c r="BX1" s="216"/>
      <c r="BY1" s="207" t="s">
        <v>337</v>
      </c>
      <c r="BZ1" s="207" t="s">
        <v>764</v>
      </c>
      <c r="CA1" s="207" t="s">
        <v>766</v>
      </c>
      <c r="CB1" s="207" t="s">
        <v>768</v>
      </c>
      <c r="CC1" s="207" t="s">
        <v>338</v>
      </c>
      <c r="CD1" s="207" t="s">
        <v>770</v>
      </c>
      <c r="CE1" s="207" t="s">
        <v>772</v>
      </c>
      <c r="CF1" s="207" t="s">
        <v>774</v>
      </c>
      <c r="CG1" s="207" t="s">
        <v>776</v>
      </c>
      <c r="CH1" s="204"/>
      <c r="CI1" s="216"/>
      <c r="CJ1" s="207" t="s">
        <v>339</v>
      </c>
      <c r="CK1" s="207" t="s">
        <v>816</v>
      </c>
      <c r="CL1" s="207" t="s">
        <v>818</v>
      </c>
      <c r="CM1" s="207" t="s">
        <v>820</v>
      </c>
      <c r="CN1" s="207" t="s">
        <v>822</v>
      </c>
      <c r="CO1" s="207" t="s">
        <v>824</v>
      </c>
      <c r="CP1" s="207" t="s">
        <v>826</v>
      </c>
      <c r="CQ1" s="207" t="s">
        <v>828</v>
      </c>
      <c r="CR1" s="207" t="s">
        <v>830</v>
      </c>
      <c r="CS1" s="207" t="s">
        <v>832</v>
      </c>
      <c r="CT1" s="207" t="s">
        <v>834</v>
      </c>
      <c r="CU1" s="204"/>
      <c r="CV1" s="216"/>
      <c r="CW1" s="207" t="s">
        <v>860</v>
      </c>
      <c r="CX1" s="207" t="s">
        <v>861</v>
      </c>
      <c r="CY1" s="207" t="s">
        <v>863</v>
      </c>
      <c r="CZ1" s="207" t="s">
        <v>342</v>
      </c>
      <c r="DA1" s="207" t="s">
        <v>865</v>
      </c>
      <c r="DB1" s="207" t="s">
        <v>867</v>
      </c>
      <c r="DC1" s="207" t="s">
        <v>869</v>
      </c>
      <c r="DD1" s="207" t="s">
        <v>871</v>
      </c>
      <c r="DE1" s="207" t="s">
        <v>873</v>
      </c>
      <c r="DF1" s="207" t="s">
        <v>875</v>
      </c>
      <c r="DG1" s="216"/>
      <c r="DH1" s="207" t="s">
        <v>344</v>
      </c>
      <c r="DI1" s="207" t="s">
        <v>877</v>
      </c>
      <c r="DJ1" s="207" t="s">
        <v>345</v>
      </c>
      <c r="DK1" s="207" t="s">
        <v>879</v>
      </c>
      <c r="DL1" s="207" t="s">
        <v>881</v>
      </c>
      <c r="DM1" s="207" t="s">
        <v>883</v>
      </c>
      <c r="DN1" s="207" t="s">
        <v>885</v>
      </c>
      <c r="DO1" s="207" t="s">
        <v>887</v>
      </c>
      <c r="DP1" s="207" t="s">
        <v>889</v>
      </c>
      <c r="DQ1" s="207" t="s">
        <v>891</v>
      </c>
      <c r="DR1" s="207" t="s">
        <v>346</v>
      </c>
      <c r="DS1" s="207" t="s">
        <v>893</v>
      </c>
      <c r="DT1" s="207" t="s">
        <v>895</v>
      </c>
      <c r="DU1" s="207" t="s">
        <v>897</v>
      </c>
      <c r="DV1" s="216"/>
      <c r="DW1" s="207" t="s">
        <v>899</v>
      </c>
      <c r="DX1" s="207" t="s">
        <v>348</v>
      </c>
      <c r="DY1" s="207" t="s">
        <v>901</v>
      </c>
      <c r="DZ1" s="207" t="s">
        <v>349</v>
      </c>
      <c r="EA1" s="207" t="s">
        <v>903</v>
      </c>
      <c r="EB1" s="207" t="s">
        <v>905</v>
      </c>
      <c r="EC1" s="207" t="s">
        <v>907</v>
      </c>
      <c r="ED1" s="207" t="s">
        <v>909</v>
      </c>
      <c r="EE1" s="207" t="s">
        <v>911</v>
      </c>
      <c r="EF1" s="207" t="s">
        <v>913</v>
      </c>
      <c r="EG1" s="207" t="s">
        <v>915</v>
      </c>
      <c r="EH1" s="207" t="s">
        <v>917</v>
      </c>
      <c r="EI1" s="207" t="s">
        <v>919</v>
      </c>
      <c r="EJ1" s="207" t="s">
        <v>921</v>
      </c>
      <c r="EK1" s="207" t="s">
        <v>923</v>
      </c>
      <c r="EL1" s="216"/>
      <c r="EM1" s="207" t="s">
        <v>925</v>
      </c>
      <c r="EN1" s="207" t="s">
        <v>351</v>
      </c>
      <c r="EO1" s="207" t="s">
        <v>927</v>
      </c>
      <c r="EP1" s="207" t="s">
        <v>929</v>
      </c>
      <c r="EQ1" s="207" t="s">
        <v>352</v>
      </c>
      <c r="ER1" s="207" t="s">
        <v>931</v>
      </c>
      <c r="ES1" s="207" t="s">
        <v>933</v>
      </c>
      <c r="ET1" s="207" t="s">
        <v>353</v>
      </c>
      <c r="EU1" s="207" t="s">
        <v>935</v>
      </c>
      <c r="EV1" s="207" t="s">
        <v>937</v>
      </c>
      <c r="EW1" s="207" t="s">
        <v>939</v>
      </c>
      <c r="EX1" s="207" t="s">
        <v>354</v>
      </c>
      <c r="EY1" s="207" t="s">
        <v>941</v>
      </c>
      <c r="EZ1" s="207" t="s">
        <v>943</v>
      </c>
      <c r="FA1" s="216"/>
      <c r="FB1" s="207" t="s">
        <v>356</v>
      </c>
      <c r="FC1" s="207" t="s">
        <v>945</v>
      </c>
      <c r="FD1" s="207" t="s">
        <v>947</v>
      </c>
      <c r="FE1" s="207" t="s">
        <v>949</v>
      </c>
      <c r="FF1" s="207" t="s">
        <v>951</v>
      </c>
      <c r="FG1" s="207" t="s">
        <v>357</v>
      </c>
      <c r="FH1" s="207" t="s">
        <v>953</v>
      </c>
      <c r="FI1" s="207" t="s">
        <v>955</v>
      </c>
      <c r="FJ1" s="207" t="s">
        <v>957</v>
      </c>
      <c r="FK1" s="207" t="s">
        <v>959</v>
      </c>
      <c r="FL1" s="207" t="s">
        <v>961</v>
      </c>
      <c r="FM1" s="207" t="s">
        <v>358</v>
      </c>
      <c r="FN1" s="207" t="s">
        <v>964</v>
      </c>
      <c r="FO1" s="207" t="s">
        <v>359</v>
      </c>
      <c r="FP1" s="207" t="s">
        <v>967</v>
      </c>
      <c r="FQ1" s="207" t="s">
        <v>968</v>
      </c>
      <c r="FR1" s="207" t="s">
        <v>970</v>
      </c>
      <c r="FS1" s="207" t="s">
        <v>360</v>
      </c>
      <c r="FT1" s="207" t="s">
        <v>973</v>
      </c>
      <c r="FU1" s="207" t="s">
        <v>974</v>
      </c>
      <c r="FV1" s="207" t="s">
        <v>976</v>
      </c>
      <c r="FW1" s="207" t="s">
        <v>361</v>
      </c>
      <c r="FX1" s="207" t="s">
        <v>979</v>
      </c>
      <c r="FY1" s="207" t="s">
        <v>981</v>
      </c>
      <c r="FZ1" s="207" t="s">
        <v>983</v>
      </c>
      <c r="GA1" s="216"/>
      <c r="GB1" s="207" t="s">
        <v>363</v>
      </c>
      <c r="GC1" s="207" t="s">
        <v>364</v>
      </c>
      <c r="GD1" s="216"/>
      <c r="GE1" s="207" t="s">
        <v>366</v>
      </c>
      <c r="GF1" s="207" t="s">
        <v>1006</v>
      </c>
      <c r="GG1" s="207" t="s">
        <v>1008</v>
      </c>
      <c r="GH1" s="207" t="s">
        <v>1010</v>
      </c>
      <c r="GI1" s="207" t="s">
        <v>1012</v>
      </c>
      <c r="GJ1" s="207" t="s">
        <v>1014</v>
      </c>
      <c r="GK1" s="216"/>
      <c r="GL1" s="207" t="s">
        <v>368</v>
      </c>
      <c r="GM1" s="207" t="s">
        <v>1016</v>
      </c>
      <c r="GN1" s="207" t="s">
        <v>1018</v>
      </c>
      <c r="GO1" s="207" t="s">
        <v>1020</v>
      </c>
      <c r="GP1" s="207" t="s">
        <v>1022</v>
      </c>
      <c r="GQ1" s="207" t="s">
        <v>1024</v>
      </c>
      <c r="GR1" s="207" t="s">
        <v>1026</v>
      </c>
      <c r="GS1" s="204"/>
      <c r="GT1" s="216"/>
      <c r="GU1" s="207" t="s">
        <v>369</v>
      </c>
      <c r="GV1" s="207" t="s">
        <v>985</v>
      </c>
      <c r="GW1" s="207" t="s">
        <v>987</v>
      </c>
      <c r="GX1" s="207" t="s">
        <v>989</v>
      </c>
      <c r="GY1" s="207" t="s">
        <v>991</v>
      </c>
      <c r="GZ1" s="207" t="s">
        <v>993</v>
      </c>
      <c r="HA1" s="207" t="s">
        <v>995</v>
      </c>
      <c r="HB1" s="216"/>
      <c r="HC1" s="207" t="s">
        <v>370</v>
      </c>
      <c r="HD1" s="207" t="s">
        <v>997</v>
      </c>
      <c r="HE1" s="207" t="s">
        <v>999</v>
      </c>
      <c r="HF1" s="207" t="s">
        <v>1000</v>
      </c>
      <c r="HG1" s="207" t="s">
        <v>371</v>
      </c>
      <c r="HH1" s="207" t="s">
        <v>1003</v>
      </c>
      <c r="HI1" s="207" t="s">
        <v>1004</v>
      </c>
      <c r="HJ1" s="204"/>
      <c r="HK1" s="216"/>
      <c r="HL1" s="207" t="s">
        <v>374</v>
      </c>
      <c r="HM1" s="207" t="s">
        <v>1028</v>
      </c>
      <c r="HN1" s="207" t="s">
        <v>1030</v>
      </c>
      <c r="HO1" s="207" t="s">
        <v>1032</v>
      </c>
      <c r="HP1" s="207" t="s">
        <v>1034</v>
      </c>
      <c r="HQ1" s="207" t="s">
        <v>375</v>
      </c>
      <c r="HR1" s="207" t="s">
        <v>1037</v>
      </c>
      <c r="HS1" s="216"/>
      <c r="HT1" s="207" t="s">
        <v>1039</v>
      </c>
      <c r="HU1" s="207" t="s">
        <v>1041</v>
      </c>
      <c r="HV1" s="207" t="s">
        <v>377</v>
      </c>
      <c r="HW1" s="207" t="s">
        <v>1044</v>
      </c>
      <c r="HX1" s="207" t="s">
        <v>1046</v>
      </c>
      <c r="HY1" s="207" t="s">
        <v>1047</v>
      </c>
      <c r="HZ1" s="207" t="s">
        <v>1049</v>
      </c>
      <c r="IA1" s="216"/>
      <c r="IB1" s="207" t="s">
        <v>1051</v>
      </c>
      <c r="IC1" s="207" t="s">
        <v>1053</v>
      </c>
      <c r="ID1" s="207" t="s">
        <v>1055</v>
      </c>
      <c r="IE1" s="207" t="s">
        <v>379</v>
      </c>
      <c r="IF1" s="207" t="s">
        <v>1057</v>
      </c>
      <c r="IG1" s="207" t="s">
        <v>1059</v>
      </c>
      <c r="IH1" s="207" t="s">
        <v>380</v>
      </c>
      <c r="II1" s="207" t="s">
        <v>1061</v>
      </c>
      <c r="IJ1" s="207" t="s">
        <v>1063</v>
      </c>
      <c r="IK1" s="207" t="s">
        <v>381</v>
      </c>
      <c r="IL1" s="207" t="s">
        <v>1065</v>
      </c>
      <c r="IM1" s="207" t="s">
        <v>1067</v>
      </c>
      <c r="IN1" s="207" t="s">
        <v>1069</v>
      </c>
      <c r="IO1" s="207" t="s">
        <v>1071</v>
      </c>
      <c r="IP1" s="207" t="s">
        <v>382</v>
      </c>
      <c r="IQ1" s="207" t="s">
        <v>1073</v>
      </c>
      <c r="IR1" s="216"/>
      <c r="IS1" s="207" t="s">
        <v>1081</v>
      </c>
      <c r="IT1" s="207" t="s">
        <v>1083</v>
      </c>
      <c r="IU1" s="207" t="s">
        <v>384</v>
      </c>
      <c r="IV1" s="207" t="s">
        <v>1085</v>
      </c>
      <c r="IW1" s="207" t="s">
        <v>1087</v>
      </c>
      <c r="IX1" s="207" t="s">
        <v>1089</v>
      </c>
      <c r="IY1" s="216"/>
      <c r="IZ1" s="207" t="s">
        <v>1091</v>
      </c>
      <c r="JA1" s="207" t="s">
        <v>386</v>
      </c>
      <c r="JB1" s="207" t="s">
        <v>1094</v>
      </c>
      <c r="JC1" s="207" t="s">
        <v>1096</v>
      </c>
      <c r="JD1" s="207" t="s">
        <v>1098</v>
      </c>
      <c r="JE1" s="207" t="s">
        <v>1100</v>
      </c>
      <c r="JF1" s="207" t="s">
        <v>1102</v>
      </c>
      <c r="JG1" s="207" t="s">
        <v>1104</v>
      </c>
      <c r="JH1" s="207" t="s">
        <v>387</v>
      </c>
      <c r="JI1" s="207" t="s">
        <v>1107</v>
      </c>
      <c r="JJ1" s="207" t="s">
        <v>1109</v>
      </c>
      <c r="JK1" s="207" t="s">
        <v>1111</v>
      </c>
      <c r="JL1" s="207" t="s">
        <v>1113</v>
      </c>
      <c r="JM1" s="207" t="s">
        <v>1115</v>
      </c>
      <c r="JN1" s="207" t="s">
        <v>1117</v>
      </c>
      <c r="JO1" s="207" t="s">
        <v>1119</v>
      </c>
      <c r="JP1" s="207" t="s">
        <v>1121</v>
      </c>
      <c r="JQ1" s="207" t="s">
        <v>388</v>
      </c>
      <c r="JR1" s="207" t="s">
        <v>1124</v>
      </c>
      <c r="JS1" s="207" t="s">
        <v>1126</v>
      </c>
      <c r="JT1" s="207" t="s">
        <v>1128</v>
      </c>
      <c r="JU1" s="207" t="s">
        <v>1130</v>
      </c>
      <c r="JV1" s="207" t="s">
        <v>1131</v>
      </c>
      <c r="JW1" s="207" t="s">
        <v>1133</v>
      </c>
      <c r="JX1" s="207" t="s">
        <v>1135</v>
      </c>
      <c r="JY1" s="207" t="s">
        <v>1137</v>
      </c>
      <c r="JZ1" s="207" t="s">
        <v>1139</v>
      </c>
      <c r="KA1" s="207" t="s">
        <v>1141</v>
      </c>
      <c r="KB1" s="207" t="s">
        <v>1143</v>
      </c>
      <c r="KC1" s="207" t="s">
        <v>1145</v>
      </c>
      <c r="KD1" s="207" t="s">
        <v>1147</v>
      </c>
      <c r="KE1" s="207" t="s">
        <v>1149</v>
      </c>
      <c r="KF1" s="207" t="s">
        <v>1151</v>
      </c>
      <c r="KG1" s="207" t="s">
        <v>1153</v>
      </c>
      <c r="KH1" s="207" t="s">
        <v>1155</v>
      </c>
      <c r="KI1" s="207" t="s">
        <v>1157</v>
      </c>
      <c r="KJ1" s="207" t="s">
        <v>1159</v>
      </c>
      <c r="KK1" s="207" t="s">
        <v>1161</v>
      </c>
      <c r="KL1" s="207" t="s">
        <v>1163</v>
      </c>
      <c r="KM1" s="207" t="s">
        <v>1165</v>
      </c>
      <c r="KN1" s="207" t="s">
        <v>1167</v>
      </c>
      <c r="KO1" s="207" t="s">
        <v>1169</v>
      </c>
      <c r="KP1" s="207" t="s">
        <v>1171</v>
      </c>
      <c r="KQ1" s="207" t="s">
        <v>1173</v>
      </c>
      <c r="KR1" s="216"/>
      <c r="KS1" s="207" t="s">
        <v>1175</v>
      </c>
      <c r="KT1" s="207" t="s">
        <v>390</v>
      </c>
      <c r="KU1" s="207" t="s">
        <v>1178</v>
      </c>
      <c r="KV1" s="207" t="s">
        <v>1180</v>
      </c>
      <c r="KW1" s="207" t="s">
        <v>1182</v>
      </c>
      <c r="KX1" s="207" t="s">
        <v>1184</v>
      </c>
      <c r="KY1" s="207" t="s">
        <v>391</v>
      </c>
      <c r="KZ1" s="207" t="s">
        <v>1187</v>
      </c>
      <c r="LA1" s="207" t="s">
        <v>1189</v>
      </c>
      <c r="LB1" s="207" t="s">
        <v>1191</v>
      </c>
      <c r="LC1" s="207" t="s">
        <v>1193</v>
      </c>
      <c r="LD1" s="207" t="s">
        <v>1195</v>
      </c>
      <c r="LE1" s="207" t="s">
        <v>1197</v>
      </c>
      <c r="LF1" s="207" t="s">
        <v>1199</v>
      </c>
      <c r="LG1" s="204"/>
      <c r="LH1" s="216"/>
      <c r="LI1" s="207" t="s">
        <v>392</v>
      </c>
      <c r="LJ1" s="207" t="s">
        <v>1075</v>
      </c>
      <c r="LK1" s="207" t="s">
        <v>1077</v>
      </c>
      <c r="LL1" s="207" t="s">
        <v>1079</v>
      </c>
      <c r="LM1" s="204"/>
      <c r="LN1" s="216"/>
      <c r="LO1" s="207" t="s">
        <v>395</v>
      </c>
      <c r="LP1" s="207" t="s">
        <v>396</v>
      </c>
      <c r="LQ1" s="216"/>
      <c r="LR1" s="207" t="s">
        <v>398</v>
      </c>
      <c r="LS1" s="207" t="s">
        <v>1219</v>
      </c>
      <c r="LT1" s="207" t="s">
        <v>1221</v>
      </c>
      <c r="LU1" s="207" t="s">
        <v>1222</v>
      </c>
      <c r="LV1" s="207" t="s">
        <v>1224</v>
      </c>
      <c r="LW1" s="207" t="s">
        <v>1225</v>
      </c>
      <c r="LX1" s="207" t="s">
        <v>1227</v>
      </c>
      <c r="LY1" s="207" t="s">
        <v>1229</v>
      </c>
      <c r="LZ1" s="207" t="s">
        <v>1231</v>
      </c>
      <c r="MA1" s="207" t="s">
        <v>1233</v>
      </c>
      <c r="MB1" s="207" t="s">
        <v>399</v>
      </c>
      <c r="MC1" s="207" t="s">
        <v>1236</v>
      </c>
      <c r="MD1" s="207" t="s">
        <v>1237</v>
      </c>
      <c r="ME1" s="207" t="s">
        <v>1239</v>
      </c>
      <c r="MF1" s="207" t="s">
        <v>400</v>
      </c>
      <c r="MG1" s="207" t="s">
        <v>1242</v>
      </c>
      <c r="MH1" s="207" t="s">
        <v>1243</v>
      </c>
      <c r="MI1" s="207" t="s">
        <v>1245</v>
      </c>
      <c r="MJ1" s="207" t="s">
        <v>1247</v>
      </c>
      <c r="MK1" s="207" t="s">
        <v>401</v>
      </c>
      <c r="ML1" s="207" t="s">
        <v>1250</v>
      </c>
      <c r="MM1" s="207" t="s">
        <v>1252</v>
      </c>
      <c r="MN1" s="207" t="s">
        <v>1254</v>
      </c>
      <c r="MO1" s="207" t="s">
        <v>1256</v>
      </c>
      <c r="MP1" s="207" t="s">
        <v>402</v>
      </c>
      <c r="MQ1" s="207" t="s">
        <v>1259</v>
      </c>
      <c r="MR1" s="207" t="s">
        <v>1261</v>
      </c>
      <c r="MS1" s="207" t="s">
        <v>1263</v>
      </c>
      <c r="MT1" s="207" t="s">
        <v>1265</v>
      </c>
      <c r="MU1" s="207" t="s">
        <v>1267</v>
      </c>
      <c r="MV1" s="207" t="s">
        <v>1269</v>
      </c>
      <c r="MW1" s="207" t="s">
        <v>1271</v>
      </c>
      <c r="MX1" s="207" t="s">
        <v>1273</v>
      </c>
      <c r="MY1" s="207" t="s">
        <v>1275</v>
      </c>
      <c r="MZ1" s="207" t="s">
        <v>1277</v>
      </c>
      <c r="NA1" s="207" t="s">
        <v>1279</v>
      </c>
      <c r="NB1" s="207" t="s">
        <v>1280</v>
      </c>
      <c r="NC1" s="216"/>
      <c r="ND1" s="207" t="s">
        <v>404</v>
      </c>
      <c r="NE1" s="207" t="s">
        <v>1282</v>
      </c>
      <c r="NF1" s="207" t="s">
        <v>1284</v>
      </c>
      <c r="NG1" s="207" t="s">
        <v>1286</v>
      </c>
      <c r="NH1" s="207" t="s">
        <v>1288</v>
      </c>
      <c r="NI1" s="216"/>
      <c r="NJ1" s="207" t="s">
        <v>406</v>
      </c>
      <c r="NK1" s="207" t="s">
        <v>1289</v>
      </c>
      <c r="NL1" s="207" t="s">
        <v>407</v>
      </c>
      <c r="NM1" s="207" t="s">
        <v>1291</v>
      </c>
      <c r="NN1" s="207" t="s">
        <v>1293</v>
      </c>
      <c r="NO1" s="207" t="s">
        <v>408</v>
      </c>
      <c r="NP1" s="207" t="s">
        <v>1295</v>
      </c>
      <c r="NQ1" s="207" t="s">
        <v>1297</v>
      </c>
      <c r="NR1" s="204"/>
      <c r="NS1" s="216"/>
      <c r="NT1" s="207" t="s">
        <v>409</v>
      </c>
      <c r="NU1" s="207" t="s">
        <v>1201</v>
      </c>
      <c r="NV1" s="207" t="s">
        <v>1203</v>
      </c>
      <c r="NW1" s="207" t="s">
        <v>1205</v>
      </c>
      <c r="NX1" s="207" t="s">
        <v>1207</v>
      </c>
      <c r="NY1" s="207" t="s">
        <v>410</v>
      </c>
      <c r="NZ1" s="207" t="s">
        <v>1209</v>
      </c>
      <c r="OA1" s="207" t="s">
        <v>411</v>
      </c>
      <c r="OB1" s="207" t="s">
        <v>1211</v>
      </c>
      <c r="OC1" s="216"/>
      <c r="OD1" s="207" t="s">
        <v>1213</v>
      </c>
      <c r="OE1" s="207" t="s">
        <v>412</v>
      </c>
      <c r="OF1" s="204"/>
      <c r="OG1" s="216"/>
      <c r="OH1" s="207" t="s">
        <v>1215</v>
      </c>
      <c r="OI1" s="207" t="s">
        <v>1217</v>
      </c>
      <c r="OJ1" s="207" t="s">
        <v>413</v>
      </c>
      <c r="OK1" s="204"/>
      <c r="OL1" s="216"/>
      <c r="OM1" s="207" t="s">
        <v>416</v>
      </c>
      <c r="ON1" s="207" t="s">
        <v>1299</v>
      </c>
      <c r="OO1" s="207" t="s">
        <v>1301</v>
      </c>
      <c r="OP1" s="207" t="s">
        <v>417</v>
      </c>
      <c r="OQ1" s="207" t="s">
        <v>418</v>
      </c>
      <c r="OR1" s="207" t="s">
        <v>1399</v>
      </c>
      <c r="OS1" s="207" t="s">
        <v>1401</v>
      </c>
      <c r="OT1" s="207" t="s">
        <v>1403</v>
      </c>
      <c r="OU1" s="207" t="s">
        <v>1405</v>
      </c>
      <c r="OV1" s="207" t="s">
        <v>1407</v>
      </c>
      <c r="OW1" s="216"/>
      <c r="OX1" s="207" t="s">
        <v>420</v>
      </c>
      <c r="OY1" s="207" t="s">
        <v>1409</v>
      </c>
      <c r="OZ1" s="207" t="s">
        <v>1411</v>
      </c>
      <c r="PA1" s="207" t="s">
        <v>1413</v>
      </c>
      <c r="PB1" s="207" t="s">
        <v>1415</v>
      </c>
      <c r="PC1" s="207" t="s">
        <v>1417</v>
      </c>
      <c r="PD1" s="207" t="s">
        <v>1419</v>
      </c>
      <c r="PE1" s="216"/>
      <c r="PF1" s="207" t="s">
        <v>1421</v>
      </c>
      <c r="PG1" s="207" t="s">
        <v>422</v>
      </c>
      <c r="PH1" s="216"/>
      <c r="PI1" s="207" t="s">
        <v>424</v>
      </c>
      <c r="PJ1" s="207" t="s">
        <v>1451</v>
      </c>
      <c r="PK1" s="207" t="s">
        <v>1453</v>
      </c>
      <c r="PL1" s="216"/>
      <c r="PM1" s="207" t="s">
        <v>426</v>
      </c>
      <c r="PN1" s="207" t="s">
        <v>1455</v>
      </c>
      <c r="PO1" s="207" t="s">
        <v>1456</v>
      </c>
      <c r="PP1" s="207" t="s">
        <v>1457</v>
      </c>
      <c r="PQ1" s="207" t="s">
        <v>1458</v>
      </c>
      <c r="PR1" s="207" t="s">
        <v>1460</v>
      </c>
      <c r="PS1" s="207" t="s">
        <v>1461</v>
      </c>
      <c r="PT1" s="207" t="s">
        <v>1463</v>
      </c>
      <c r="PU1" s="207" t="s">
        <v>1464</v>
      </c>
      <c r="PV1" s="204"/>
      <c r="PW1" s="216"/>
      <c r="PX1" s="207" t="s">
        <v>427</v>
      </c>
      <c r="PY1" s="207" t="s">
        <v>1303</v>
      </c>
      <c r="PZ1" s="207" t="s">
        <v>1305</v>
      </c>
      <c r="QA1" s="207" t="s">
        <v>1307</v>
      </c>
      <c r="QB1" s="207" t="s">
        <v>1309</v>
      </c>
      <c r="QC1" s="207" t="s">
        <v>1311</v>
      </c>
      <c r="QD1" s="207" t="s">
        <v>1313</v>
      </c>
      <c r="QE1" s="207" t="s">
        <v>1315</v>
      </c>
      <c r="QF1" s="207" t="s">
        <v>1317</v>
      </c>
      <c r="QG1" s="207" t="s">
        <v>1319</v>
      </c>
      <c r="QH1" s="207" t="s">
        <v>1321</v>
      </c>
      <c r="QI1" s="207" t="s">
        <v>1323</v>
      </c>
      <c r="QJ1" s="207" t="s">
        <v>1325</v>
      </c>
      <c r="QK1" s="207" t="s">
        <v>1327</v>
      </c>
      <c r="QL1" s="207" t="s">
        <v>1329</v>
      </c>
      <c r="QM1" s="207" t="s">
        <v>1331</v>
      </c>
      <c r="QN1" s="207" t="s">
        <v>1333</v>
      </c>
      <c r="QO1" s="207" t="s">
        <v>1335</v>
      </c>
      <c r="QP1" s="207" t="s">
        <v>1337</v>
      </c>
      <c r="QQ1" s="207" t="s">
        <v>1339</v>
      </c>
      <c r="QR1" s="207" t="s">
        <v>1341</v>
      </c>
      <c r="QS1" s="207" t="s">
        <v>1343</v>
      </c>
      <c r="QT1" s="207" t="s">
        <v>1345</v>
      </c>
      <c r="QU1" s="207" t="s">
        <v>428</v>
      </c>
      <c r="QV1" s="207" t="s">
        <v>1348</v>
      </c>
      <c r="QW1" s="207" t="s">
        <v>1350</v>
      </c>
      <c r="QX1" s="207" t="s">
        <v>1351</v>
      </c>
      <c r="QY1" s="207" t="s">
        <v>1353</v>
      </c>
      <c r="QZ1" s="207" t="s">
        <v>1355</v>
      </c>
      <c r="RA1" s="207" t="s">
        <v>1357</v>
      </c>
      <c r="RB1" s="207" t="s">
        <v>1359</v>
      </c>
      <c r="RC1" s="207" t="s">
        <v>1361</v>
      </c>
      <c r="RD1" s="207" t="s">
        <v>1363</v>
      </c>
      <c r="RE1" s="207" t="s">
        <v>1365</v>
      </c>
      <c r="RF1" s="207" t="s">
        <v>1367</v>
      </c>
      <c r="RG1" s="207" t="s">
        <v>1369</v>
      </c>
      <c r="RH1" s="207" t="s">
        <v>1371</v>
      </c>
      <c r="RI1" s="207" t="s">
        <v>1373</v>
      </c>
      <c r="RJ1" s="207" t="s">
        <v>1375</v>
      </c>
      <c r="RK1" s="207" t="s">
        <v>1377</v>
      </c>
      <c r="RL1" s="207" t="s">
        <v>1379</v>
      </c>
      <c r="RM1" s="207" t="s">
        <v>1381</v>
      </c>
      <c r="RN1" s="207" t="s">
        <v>1383</v>
      </c>
      <c r="RO1" s="207" t="s">
        <v>1385</v>
      </c>
      <c r="RP1" s="207" t="s">
        <v>1387</v>
      </c>
      <c r="RQ1" s="207" t="s">
        <v>1389</v>
      </c>
      <c r="RR1" s="207" t="s">
        <v>1391</v>
      </c>
      <c r="RS1" s="207" t="s">
        <v>1393</v>
      </c>
      <c r="RT1" s="207" t="s">
        <v>1395</v>
      </c>
      <c r="RU1" s="207" t="s">
        <v>1397</v>
      </c>
      <c r="RV1" s="204"/>
      <c r="RW1" s="216"/>
      <c r="RX1" s="207" t="s">
        <v>429</v>
      </c>
      <c r="RY1" s="207" t="s">
        <v>1423</v>
      </c>
      <c r="RZ1" s="207" t="s">
        <v>1425</v>
      </c>
      <c r="SA1" s="207" t="s">
        <v>1427</v>
      </c>
      <c r="SB1" s="207" t="s">
        <v>1429</v>
      </c>
      <c r="SC1" s="207" t="s">
        <v>1431</v>
      </c>
      <c r="SD1" s="207" t="s">
        <v>1433</v>
      </c>
      <c r="SE1" s="207" t="s">
        <v>1435</v>
      </c>
      <c r="SF1" s="207" t="s">
        <v>1437</v>
      </c>
      <c r="SG1" s="207" t="s">
        <v>1439</v>
      </c>
      <c r="SH1" s="207" t="s">
        <v>1441</v>
      </c>
      <c r="SI1" s="207" t="s">
        <v>1443</v>
      </c>
      <c r="SJ1" s="207" t="s">
        <v>1445</v>
      </c>
      <c r="SK1" s="207" t="s">
        <v>1447</v>
      </c>
      <c r="SL1" s="207" t="s">
        <v>1449</v>
      </c>
      <c r="SM1" s="204"/>
      <c r="SN1" s="216"/>
      <c r="SO1" s="207" t="s">
        <v>432</v>
      </c>
      <c r="SP1" s="207" t="s">
        <v>1466</v>
      </c>
      <c r="SQ1" s="207" t="s">
        <v>1468</v>
      </c>
      <c r="SR1" s="207" t="s">
        <v>433</v>
      </c>
      <c r="SS1" s="207" t="s">
        <v>1470</v>
      </c>
      <c r="ST1" s="207" t="s">
        <v>1472</v>
      </c>
      <c r="SU1" s="207" t="s">
        <v>1474</v>
      </c>
      <c r="SV1" s="207" t="s">
        <v>1476</v>
      </c>
      <c r="SW1" s="216"/>
      <c r="SX1" s="207" t="s">
        <v>435</v>
      </c>
      <c r="SY1" s="207" t="s">
        <v>1478</v>
      </c>
      <c r="SZ1" s="207" t="s">
        <v>1480</v>
      </c>
      <c r="TA1" s="207" t="s">
        <v>1482</v>
      </c>
      <c r="TB1" s="207" t="s">
        <v>1484</v>
      </c>
      <c r="TC1" s="207" t="s">
        <v>1486</v>
      </c>
      <c r="TD1" s="207" t="s">
        <v>1488</v>
      </c>
      <c r="TE1" s="207" t="s">
        <v>1490</v>
      </c>
      <c r="TF1" s="207" t="s">
        <v>1492</v>
      </c>
      <c r="TG1" s="207" t="s">
        <v>1494</v>
      </c>
      <c r="TH1" s="207" t="s">
        <v>1496</v>
      </c>
      <c r="TI1" s="207" t="s">
        <v>1498</v>
      </c>
      <c r="TJ1" s="207" t="s">
        <v>1500</v>
      </c>
      <c r="TK1" s="207" t="s">
        <v>1502</v>
      </c>
      <c r="TL1" s="207" t="s">
        <v>1504</v>
      </c>
      <c r="TM1" s="207" t="s">
        <v>1506</v>
      </c>
      <c r="TN1" s="204"/>
      <c r="TO1" s="216"/>
      <c r="TP1" s="207" t="s">
        <v>438</v>
      </c>
      <c r="TQ1" s="207" t="s">
        <v>1508</v>
      </c>
      <c r="TR1" s="207" t="s">
        <v>1510</v>
      </c>
      <c r="TS1" s="207" t="s">
        <v>1512</v>
      </c>
      <c r="TT1" s="207" t="s">
        <v>1514</v>
      </c>
      <c r="TU1" s="207" t="s">
        <v>1516</v>
      </c>
      <c r="TV1" s="207" t="s">
        <v>439</v>
      </c>
      <c r="TW1" s="207" t="s">
        <v>1518</v>
      </c>
      <c r="TX1" s="207" t="s">
        <v>1520</v>
      </c>
      <c r="TY1" s="207" t="s">
        <v>1522</v>
      </c>
      <c r="TZ1" s="207" t="s">
        <v>1524</v>
      </c>
      <c r="UA1" s="207" t="s">
        <v>1526</v>
      </c>
      <c r="UB1" s="207" t="s">
        <v>1528</v>
      </c>
      <c r="UC1" s="216"/>
      <c r="UD1" s="207" t="s">
        <v>441</v>
      </c>
      <c r="UE1" s="204"/>
      <c r="UF1" s="216"/>
      <c r="UG1" s="207" t="s">
        <v>442</v>
      </c>
      <c r="UH1" s="207" t="s">
        <v>1530</v>
      </c>
      <c r="UI1" s="207" t="s">
        <v>1532</v>
      </c>
      <c r="UJ1" s="207" t="s">
        <v>1533</v>
      </c>
      <c r="UK1" s="207" t="s">
        <v>1535</v>
      </c>
      <c r="UL1" s="207" t="s">
        <v>1537</v>
      </c>
      <c r="UM1" s="207" t="s">
        <v>1539</v>
      </c>
      <c r="UN1" s="207" t="s">
        <v>1541</v>
      </c>
      <c r="UO1" s="207" t="s">
        <v>1543</v>
      </c>
      <c r="UP1" s="207" t="s">
        <v>1545</v>
      </c>
      <c r="UQ1" s="207" t="s">
        <v>1547</v>
      </c>
      <c r="UR1" s="207" t="s">
        <v>1549</v>
      </c>
      <c r="US1" s="207" t="s">
        <v>1551</v>
      </c>
      <c r="UT1" s="207" t="s">
        <v>1553</v>
      </c>
      <c r="UU1" s="207" t="s">
        <v>1555</v>
      </c>
      <c r="UV1" s="207" t="s">
        <v>1557</v>
      </c>
      <c r="UW1" s="207" t="s">
        <v>1559</v>
      </c>
      <c r="UX1" s="204"/>
      <c r="UY1" s="207" t="s">
        <v>1563</v>
      </c>
      <c r="UZ1" s="207" t="s">
        <v>1565</v>
      </c>
      <c r="VA1" s="207" t="s">
        <v>1567</v>
      </c>
      <c r="VB1" s="207" t="s">
        <v>1569</v>
      </c>
      <c r="VC1" s="207" t="s">
        <v>1571</v>
      </c>
      <c r="VD1" s="210"/>
    </row>
    <row r="2" spans="1:576" s="147" customFormat="1" hidden="1">
      <c r="A2" s="147" t="s">
        <v>185</v>
      </c>
      <c r="B2" s="147" t="s">
        <v>171</v>
      </c>
      <c r="C2" s="147" t="s">
        <v>540</v>
      </c>
      <c r="D2" s="147" t="s">
        <v>186</v>
      </c>
      <c r="E2" s="147" t="s">
        <v>169</v>
      </c>
      <c r="F2" s="147" t="s">
        <v>541</v>
      </c>
      <c r="G2" s="185" t="s">
        <v>187</v>
      </c>
      <c r="H2" s="147" t="s">
        <v>542</v>
      </c>
      <c r="I2" s="147" t="s">
        <v>543</v>
      </c>
      <c r="J2" s="147" t="s">
        <v>188</v>
      </c>
      <c r="K2" s="147" t="s">
        <v>544</v>
      </c>
      <c r="R2" s="147" t="s">
        <v>190</v>
      </c>
      <c r="S2" s="147" t="s">
        <v>191</v>
      </c>
      <c r="U2" s="147" t="s">
        <v>458</v>
      </c>
      <c r="V2" s="147" t="s">
        <v>476</v>
      </c>
      <c r="W2" s="147" t="s">
        <v>459</v>
      </c>
      <c r="X2" s="147" t="s">
        <v>460</v>
      </c>
      <c r="Y2" s="147" t="s">
        <v>461</v>
      </c>
      <c r="Z2" s="147" t="s">
        <v>462</v>
      </c>
      <c r="AA2" s="147" t="s">
        <v>463</v>
      </c>
      <c r="AB2" s="147" t="s">
        <v>464</v>
      </c>
      <c r="AC2" s="147" t="s">
        <v>465</v>
      </c>
      <c r="AD2" s="147" t="s">
        <v>466</v>
      </c>
      <c r="AE2" s="147" t="s">
        <v>467</v>
      </c>
      <c r="AF2" s="147" t="s">
        <v>468</v>
      </c>
      <c r="AH2" s="147" t="s">
        <v>486</v>
      </c>
      <c r="AI2" s="147" t="s">
        <v>487</v>
      </c>
      <c r="AJ2" s="147" t="s">
        <v>488</v>
      </c>
      <c r="AK2" s="147" t="s">
        <v>489</v>
      </c>
      <c r="AL2" s="147" t="s">
        <v>490</v>
      </c>
      <c r="AM2" s="147" t="s">
        <v>493</v>
      </c>
      <c r="AN2" s="147" t="s">
        <v>491</v>
      </c>
      <c r="AO2" s="147" t="s">
        <v>492</v>
      </c>
      <c r="AP2" s="147" t="s">
        <v>494</v>
      </c>
      <c r="AQ2" s="147" t="s">
        <v>495</v>
      </c>
      <c r="AR2" s="147" t="s">
        <v>496</v>
      </c>
      <c r="AS2" s="147" t="s">
        <v>497</v>
      </c>
      <c r="AT2" s="147" t="s">
        <v>498</v>
      </c>
      <c r="AU2" s="147" t="s">
        <v>499</v>
      </c>
      <c r="AV2" s="147" t="s">
        <v>500</v>
      </c>
      <c r="AW2" s="147" t="s">
        <v>501</v>
      </c>
      <c r="AX2" s="147" t="s">
        <v>502</v>
      </c>
      <c r="AY2" s="147" t="s">
        <v>503</v>
      </c>
      <c r="AZ2" s="147" t="s">
        <v>504</v>
      </c>
      <c r="BA2" s="147" t="s">
        <v>505</v>
      </c>
      <c r="BB2" s="147" t="s">
        <v>506</v>
      </c>
      <c r="BC2" s="147" t="s">
        <v>507</v>
      </c>
      <c r="BD2" s="147" t="s">
        <v>508</v>
      </c>
      <c r="BE2" s="147" t="s">
        <v>509</v>
      </c>
      <c r="BF2" s="147" t="s">
        <v>510</v>
      </c>
      <c r="BG2" s="147" t="s">
        <v>511</v>
      </c>
      <c r="BH2" s="147" t="s">
        <v>512</v>
      </c>
      <c r="BI2" s="147" t="s">
        <v>513</v>
      </c>
      <c r="BJ2" s="147" t="s">
        <v>514</v>
      </c>
      <c r="BK2" s="147" t="s">
        <v>515</v>
      </c>
      <c r="BL2" s="147" t="s">
        <v>516</v>
      </c>
      <c r="BM2" s="147" t="s">
        <v>517</v>
      </c>
      <c r="BN2" s="147" t="s">
        <v>518</v>
      </c>
      <c r="BO2" s="147" t="s">
        <v>519</v>
      </c>
      <c r="BP2" s="147" t="s">
        <v>520</v>
      </c>
      <c r="BQ2" s="147" t="s">
        <v>521</v>
      </c>
      <c r="BR2" s="147" t="s">
        <v>522</v>
      </c>
      <c r="BS2" s="147" t="s">
        <v>523</v>
      </c>
      <c r="BT2" s="147" t="s">
        <v>524</v>
      </c>
      <c r="BU2" s="147" t="s">
        <v>525</v>
      </c>
    </row>
    <row r="3" spans="1:576" hidden="1">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row r="5" spans="1:576" ht="53.25" thickBot="1">
      <c r="C5" s="111" t="s">
        <v>485</v>
      </c>
      <c r="D5" s="228" t="e">
        <f>SUMIF(C:C,$C$10,D:D)</f>
        <v>#N/A</v>
      </c>
    </row>
    <row r="6" spans="1:576">
      <c r="C6" s="132"/>
      <c r="D6" s="132"/>
      <c r="E6" s="132"/>
      <c r="F6" s="132"/>
      <c r="G6" s="96"/>
      <c r="H6" s="132"/>
      <c r="I6" s="132"/>
    </row>
    <row r="7" spans="1:576">
      <c r="C7" s="132"/>
      <c r="D7" s="132"/>
      <c r="E7" s="132"/>
      <c r="F7" s="132"/>
      <c r="G7" s="96"/>
      <c r="H7" s="132"/>
      <c r="I7" s="132"/>
    </row>
    <row r="8" spans="1:576">
      <c r="C8" s="132"/>
      <c r="D8" s="132"/>
      <c r="E8" s="132"/>
      <c r="F8" s="132"/>
      <c r="G8" s="96"/>
      <c r="H8" s="132"/>
      <c r="I8" s="132"/>
    </row>
    <row r="9" spans="1:576" ht="15.75" thickBot="1">
      <c r="C9" s="132"/>
      <c r="D9" s="132"/>
      <c r="E9" s="132"/>
      <c r="F9" s="132"/>
      <c r="G9" s="96"/>
      <c r="H9" s="132"/>
      <c r="I9" s="132"/>
      <c r="K9" s="202"/>
    </row>
    <row r="10" spans="1:576" ht="15.75" thickBot="1">
      <c r="C10" s="182" t="s">
        <v>53</v>
      </c>
      <c r="D10" s="133" t="e">
        <f>SUM(F17:F51)</f>
        <v>#N/A</v>
      </c>
      <c r="G10" s="97"/>
      <c r="H10" s="72"/>
      <c r="I10" s="72"/>
    </row>
    <row r="11" spans="1:576">
      <c r="G11" s="97"/>
      <c r="H11" s="72"/>
      <c r="I11" s="72"/>
    </row>
    <row r="12" spans="1:576" ht="15.75">
      <c r="C12" s="458" t="s">
        <v>455</v>
      </c>
      <c r="D12" s="237"/>
      <c r="F12" s="72"/>
      <c r="G12" s="97"/>
      <c r="H12" s="72"/>
      <c r="I12" s="72"/>
    </row>
    <row r="13" spans="1:576" ht="18.75">
      <c r="C13" s="254" t="e">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97"/>
      <c r="H13" s="72"/>
      <c r="I13" s="72"/>
    </row>
    <row r="14" spans="1:576">
      <c r="F14" s="72"/>
      <c r="G14" s="97"/>
      <c r="H14" s="72"/>
      <c r="I14" s="72"/>
    </row>
    <row r="15" spans="1:576" ht="42.75" thickBot="1">
      <c r="F15" s="118"/>
      <c r="G15" s="94"/>
      <c r="H15" s="94"/>
      <c r="I15" s="94"/>
      <c r="L15" s="273"/>
      <c r="M15" s="274"/>
      <c r="N15" s="273"/>
      <c r="O15" s="273"/>
      <c r="P15" s="276" t="s">
        <v>538</v>
      </c>
      <c r="Q15" s="276" t="s">
        <v>539</v>
      </c>
    </row>
    <row r="16" spans="1:576" ht="30.75" thickBot="1">
      <c r="C16" s="154" t="s">
        <v>44</v>
      </c>
      <c r="D16" s="154" t="s">
        <v>55</v>
      </c>
      <c r="E16" s="161" t="s">
        <v>57</v>
      </c>
      <c r="F16" s="160" t="s">
        <v>27</v>
      </c>
      <c r="G16" s="158" t="s">
        <v>192</v>
      </c>
      <c r="H16" s="161" t="s">
        <v>46</v>
      </c>
      <c r="I16" s="158" t="s">
        <v>193</v>
      </c>
      <c r="J16" s="158" t="s">
        <v>474</v>
      </c>
      <c r="K16" s="158" t="s">
        <v>475</v>
      </c>
      <c r="L16" s="270" t="s">
        <v>21</v>
      </c>
      <c r="M16" s="270" t="s">
        <v>55</v>
      </c>
      <c r="N16" s="271" t="s">
        <v>536</v>
      </c>
      <c r="O16" s="272" t="s">
        <v>537</v>
      </c>
      <c r="P16" s="275">
        <v>0.7</v>
      </c>
      <c r="Q16" s="275">
        <v>0.3</v>
      </c>
    </row>
    <row r="17" spans="3:17">
      <c r="C17" s="267"/>
      <c r="D17" s="268"/>
      <c r="E17" s="266" t="e">
        <f>HLOOKUP(C17,$AH$2:$BU$3,2,0)</f>
        <v>#N/A</v>
      </c>
      <c r="F17" s="122" t="e">
        <f t="shared" ref="F17:F51" si="0">D17*E17</f>
        <v>#N/A</v>
      </c>
      <c r="G17" s="186"/>
      <c r="H17" s="167"/>
      <c r="I17" s="155" t="e">
        <f>VLOOKUP(H17,Presupuesto!$B$8:$C$583,2,0)</f>
        <v>#N/A</v>
      </c>
      <c r="J17" s="265"/>
      <c r="K17" s="123"/>
      <c r="L17" s="166"/>
      <c r="M17" s="183"/>
      <c r="N17" s="148"/>
      <c r="O17" s="122">
        <f t="shared" ref="O17:O51" si="1">M17*N17</f>
        <v>0</v>
      </c>
      <c r="P17" s="122">
        <f>$O17*P$16</f>
        <v>0</v>
      </c>
      <c r="Q17" s="122">
        <f t="shared" ref="Q17:Q51" si="2">$O17*Q$16</f>
        <v>0</v>
      </c>
    </row>
    <row r="18" spans="3:17">
      <c r="C18" s="166"/>
      <c r="D18" s="183"/>
      <c r="E18" s="148"/>
      <c r="F18" s="122">
        <f t="shared" si="0"/>
        <v>0</v>
      </c>
      <c r="G18" s="186"/>
      <c r="H18" s="167"/>
      <c r="I18" s="155" t="e">
        <f>VLOOKUP(H18,Presupuesto!$B$8:$C$583,2,0)</f>
        <v>#N/A</v>
      </c>
      <c r="J18" s="123">
        <f>$J$17</f>
        <v>0</v>
      </c>
      <c r="K18" s="123"/>
      <c r="L18" s="166"/>
      <c r="M18" s="183"/>
      <c r="N18" s="148"/>
      <c r="O18" s="122">
        <f t="shared" si="1"/>
        <v>0</v>
      </c>
      <c r="P18" s="122">
        <f t="shared" ref="P18:P37" si="3">$O18*P$16</f>
        <v>0</v>
      </c>
      <c r="Q18" s="122">
        <f t="shared" si="2"/>
        <v>0</v>
      </c>
    </row>
    <row r="19" spans="3:17">
      <c r="C19" s="166"/>
      <c r="D19" s="183"/>
      <c r="E19" s="148"/>
      <c r="F19" s="122">
        <f t="shared" si="0"/>
        <v>0</v>
      </c>
      <c r="G19" s="186"/>
      <c r="H19" s="167"/>
      <c r="I19" s="155" t="e">
        <f>VLOOKUP(H19,Presupuesto!$B$8:$C$583,2,0)</f>
        <v>#N/A</v>
      </c>
      <c r="J19" s="123">
        <f t="shared" ref="J19:J50" si="4">$J$17</f>
        <v>0</v>
      </c>
      <c r="K19" s="123"/>
      <c r="L19" s="166"/>
      <c r="M19" s="183"/>
      <c r="N19" s="148"/>
      <c r="O19" s="122">
        <f t="shared" si="1"/>
        <v>0</v>
      </c>
      <c r="P19" s="122">
        <f t="shared" si="3"/>
        <v>0</v>
      </c>
      <c r="Q19" s="122">
        <f t="shared" si="2"/>
        <v>0</v>
      </c>
    </row>
    <row r="20" spans="3:17">
      <c r="C20" s="166"/>
      <c r="D20" s="183"/>
      <c r="E20" s="148"/>
      <c r="F20" s="122">
        <f t="shared" si="0"/>
        <v>0</v>
      </c>
      <c r="G20" s="186"/>
      <c r="H20" s="167"/>
      <c r="I20" s="155" t="e">
        <f>VLOOKUP(H20,Presupuesto!$B$8:$C$583,2,0)</f>
        <v>#N/A</v>
      </c>
      <c r="J20" s="123">
        <f t="shared" si="4"/>
        <v>0</v>
      </c>
      <c r="K20" s="123"/>
      <c r="L20" s="166"/>
      <c r="M20" s="183"/>
      <c r="N20" s="148"/>
      <c r="O20" s="122">
        <f t="shared" si="1"/>
        <v>0</v>
      </c>
      <c r="P20" s="122">
        <f t="shared" si="3"/>
        <v>0</v>
      </c>
      <c r="Q20" s="122">
        <f t="shared" si="2"/>
        <v>0</v>
      </c>
    </row>
    <row r="21" spans="3:17">
      <c r="C21" s="166"/>
      <c r="D21" s="183"/>
      <c r="E21" s="148"/>
      <c r="F21" s="122">
        <f t="shared" si="0"/>
        <v>0</v>
      </c>
      <c r="G21" s="186"/>
      <c r="H21" s="167"/>
      <c r="I21" s="155" t="e">
        <f>VLOOKUP(H21,Presupuesto!$B$8:$C$583,2,0)</f>
        <v>#N/A</v>
      </c>
      <c r="J21" s="123">
        <f t="shared" si="4"/>
        <v>0</v>
      </c>
      <c r="K21" s="123"/>
      <c r="L21" s="166"/>
      <c r="M21" s="183"/>
      <c r="N21" s="148"/>
      <c r="O21" s="122">
        <f t="shared" si="1"/>
        <v>0</v>
      </c>
      <c r="P21" s="122">
        <f t="shared" si="3"/>
        <v>0</v>
      </c>
      <c r="Q21" s="122">
        <f t="shared" si="2"/>
        <v>0</v>
      </c>
    </row>
    <row r="22" spans="3:17">
      <c r="C22" s="166"/>
      <c r="D22" s="183"/>
      <c r="E22" s="148"/>
      <c r="F22" s="122">
        <f t="shared" si="0"/>
        <v>0</v>
      </c>
      <c r="G22" s="186"/>
      <c r="H22" s="167"/>
      <c r="I22" s="155" t="e">
        <f>VLOOKUP(H22,Presupuesto!$B$8:$C$583,2,0)</f>
        <v>#N/A</v>
      </c>
      <c r="J22" s="123">
        <f t="shared" si="4"/>
        <v>0</v>
      </c>
      <c r="K22" s="123"/>
      <c r="L22" s="166"/>
      <c r="M22" s="183"/>
      <c r="N22" s="148"/>
      <c r="O22" s="122">
        <f t="shared" si="1"/>
        <v>0</v>
      </c>
      <c r="P22" s="122">
        <f t="shared" si="3"/>
        <v>0</v>
      </c>
      <c r="Q22" s="122">
        <f t="shared" si="2"/>
        <v>0</v>
      </c>
    </row>
    <row r="23" spans="3:17">
      <c r="C23" s="166"/>
      <c r="D23" s="183"/>
      <c r="E23" s="148"/>
      <c r="F23" s="122">
        <f t="shared" si="0"/>
        <v>0</v>
      </c>
      <c r="G23" s="186"/>
      <c r="H23" s="167"/>
      <c r="I23" s="155" t="e">
        <f>VLOOKUP(H23,Presupuesto!$B$8:$C$583,2,0)</f>
        <v>#N/A</v>
      </c>
      <c r="J23" s="123">
        <f t="shared" si="4"/>
        <v>0</v>
      </c>
      <c r="K23" s="123"/>
      <c r="L23" s="166"/>
      <c r="M23" s="183"/>
      <c r="N23" s="148"/>
      <c r="O23" s="122">
        <f t="shared" si="1"/>
        <v>0</v>
      </c>
      <c r="P23" s="122">
        <f t="shared" si="3"/>
        <v>0</v>
      </c>
      <c r="Q23" s="122">
        <f t="shared" si="2"/>
        <v>0</v>
      </c>
    </row>
    <row r="24" spans="3:17">
      <c r="C24" s="166"/>
      <c r="D24" s="183"/>
      <c r="E24" s="148"/>
      <c r="F24" s="122">
        <f t="shared" si="0"/>
        <v>0</v>
      </c>
      <c r="G24" s="186"/>
      <c r="H24" s="167"/>
      <c r="I24" s="155" t="e">
        <f>VLOOKUP(H24,Presupuesto!$B$8:$C$583,2,0)</f>
        <v>#N/A</v>
      </c>
      <c r="J24" s="123">
        <f t="shared" si="4"/>
        <v>0</v>
      </c>
      <c r="K24" s="123"/>
      <c r="L24" s="166"/>
      <c r="M24" s="183"/>
      <c r="N24" s="148"/>
      <c r="O24" s="122">
        <f t="shared" si="1"/>
        <v>0</v>
      </c>
      <c r="P24" s="122">
        <f t="shared" si="3"/>
        <v>0</v>
      </c>
      <c r="Q24" s="122">
        <f t="shared" si="2"/>
        <v>0</v>
      </c>
    </row>
    <row r="25" spans="3:17">
      <c r="C25" s="166"/>
      <c r="D25" s="183"/>
      <c r="E25" s="148"/>
      <c r="F25" s="122">
        <f t="shared" si="0"/>
        <v>0</v>
      </c>
      <c r="G25" s="186"/>
      <c r="H25" s="167"/>
      <c r="I25" s="155" t="e">
        <f>VLOOKUP(H25,Presupuesto!$B$8:$C$583,2,0)</f>
        <v>#N/A</v>
      </c>
      <c r="J25" s="123">
        <f t="shared" si="4"/>
        <v>0</v>
      </c>
      <c r="K25" s="123"/>
      <c r="L25" s="166"/>
      <c r="M25" s="183"/>
      <c r="N25" s="148"/>
      <c r="O25" s="122">
        <f t="shared" si="1"/>
        <v>0</v>
      </c>
      <c r="P25" s="122">
        <f t="shared" si="3"/>
        <v>0</v>
      </c>
      <c r="Q25" s="122">
        <f t="shared" si="2"/>
        <v>0</v>
      </c>
    </row>
    <row r="26" spans="3:17">
      <c r="C26" s="166"/>
      <c r="D26" s="183"/>
      <c r="E26" s="148"/>
      <c r="F26" s="122">
        <f t="shared" si="0"/>
        <v>0</v>
      </c>
      <c r="G26" s="186"/>
      <c r="H26" s="167"/>
      <c r="I26" s="155" t="e">
        <f>VLOOKUP(H26,Presupuesto!$B$8:$C$583,2,0)</f>
        <v>#N/A</v>
      </c>
      <c r="J26" s="123">
        <f t="shared" si="4"/>
        <v>0</v>
      </c>
      <c r="K26" s="123"/>
      <c r="L26" s="166"/>
      <c r="M26" s="183"/>
      <c r="N26" s="148"/>
      <c r="O26" s="122">
        <f t="shared" si="1"/>
        <v>0</v>
      </c>
      <c r="P26" s="122">
        <f t="shared" si="3"/>
        <v>0</v>
      </c>
      <c r="Q26" s="122">
        <f t="shared" si="2"/>
        <v>0</v>
      </c>
    </row>
    <row r="27" spans="3:17">
      <c r="C27" s="166"/>
      <c r="D27" s="183"/>
      <c r="E27" s="148"/>
      <c r="F27" s="122">
        <f t="shared" si="0"/>
        <v>0</v>
      </c>
      <c r="G27" s="186"/>
      <c r="H27" s="167"/>
      <c r="I27" s="155" t="e">
        <f>VLOOKUP(H27,Presupuesto!$B$8:$C$583,2,0)</f>
        <v>#N/A</v>
      </c>
      <c r="J27" s="123">
        <f t="shared" si="4"/>
        <v>0</v>
      </c>
      <c r="K27" s="123"/>
      <c r="L27" s="166"/>
      <c r="M27" s="183"/>
      <c r="N27" s="148"/>
      <c r="O27" s="122">
        <f t="shared" si="1"/>
        <v>0</v>
      </c>
      <c r="P27" s="122">
        <f t="shared" si="3"/>
        <v>0</v>
      </c>
      <c r="Q27" s="122">
        <f t="shared" si="2"/>
        <v>0</v>
      </c>
    </row>
    <row r="28" spans="3:17">
      <c r="C28" s="166"/>
      <c r="D28" s="183"/>
      <c r="E28" s="148"/>
      <c r="F28" s="122">
        <f t="shared" si="0"/>
        <v>0</v>
      </c>
      <c r="G28" s="186"/>
      <c r="H28" s="167"/>
      <c r="I28" s="155" t="e">
        <f>VLOOKUP(H28,Presupuesto!$B$8:$C$583,2,0)</f>
        <v>#N/A</v>
      </c>
      <c r="J28" s="123">
        <f t="shared" si="4"/>
        <v>0</v>
      </c>
      <c r="K28" s="123"/>
      <c r="L28" s="166"/>
      <c r="M28" s="183"/>
      <c r="N28" s="148"/>
      <c r="O28" s="122">
        <f t="shared" si="1"/>
        <v>0</v>
      </c>
      <c r="P28" s="122">
        <f t="shared" si="3"/>
        <v>0</v>
      </c>
      <c r="Q28" s="122">
        <f t="shared" si="2"/>
        <v>0</v>
      </c>
    </row>
    <row r="29" spans="3:17">
      <c r="C29" s="166"/>
      <c r="D29" s="183"/>
      <c r="E29" s="148"/>
      <c r="F29" s="122">
        <f t="shared" si="0"/>
        <v>0</v>
      </c>
      <c r="G29" s="186"/>
      <c r="H29" s="167"/>
      <c r="I29" s="155" t="e">
        <f>VLOOKUP(H29,Presupuesto!$B$8:$C$583,2,0)</f>
        <v>#N/A</v>
      </c>
      <c r="J29" s="123">
        <f t="shared" si="4"/>
        <v>0</v>
      </c>
      <c r="K29" s="123"/>
      <c r="L29" s="166"/>
      <c r="M29" s="183"/>
      <c r="N29" s="148"/>
      <c r="O29" s="122">
        <f t="shared" si="1"/>
        <v>0</v>
      </c>
      <c r="P29" s="122">
        <f t="shared" si="3"/>
        <v>0</v>
      </c>
      <c r="Q29" s="122">
        <f t="shared" si="2"/>
        <v>0</v>
      </c>
    </row>
    <row r="30" spans="3:17">
      <c r="C30" s="166"/>
      <c r="D30" s="183"/>
      <c r="E30" s="148"/>
      <c r="F30" s="122">
        <f t="shared" si="0"/>
        <v>0</v>
      </c>
      <c r="G30" s="186"/>
      <c r="H30" s="167"/>
      <c r="I30" s="155" t="e">
        <f>VLOOKUP(H30,Presupuesto!$B$8:$C$583,2,0)</f>
        <v>#N/A</v>
      </c>
      <c r="J30" s="123">
        <f t="shared" si="4"/>
        <v>0</v>
      </c>
      <c r="K30" s="123"/>
      <c r="L30" s="166"/>
      <c r="M30" s="183"/>
      <c r="N30" s="148"/>
      <c r="O30" s="122">
        <f t="shared" si="1"/>
        <v>0</v>
      </c>
      <c r="P30" s="122">
        <f t="shared" si="3"/>
        <v>0</v>
      </c>
      <c r="Q30" s="122">
        <f t="shared" si="2"/>
        <v>0</v>
      </c>
    </row>
    <row r="31" spans="3:17">
      <c r="C31" s="166"/>
      <c r="D31" s="183"/>
      <c r="E31" s="148"/>
      <c r="F31" s="122">
        <f t="shared" si="0"/>
        <v>0</v>
      </c>
      <c r="G31" s="186"/>
      <c r="H31" s="167"/>
      <c r="I31" s="155" t="e">
        <f>VLOOKUP(H31,Presupuesto!$B$8:$C$583,2,0)</f>
        <v>#N/A</v>
      </c>
      <c r="J31" s="123">
        <f t="shared" si="4"/>
        <v>0</v>
      </c>
      <c r="K31" s="123"/>
      <c r="L31" s="166"/>
      <c r="M31" s="183"/>
      <c r="N31" s="148"/>
      <c r="O31" s="122">
        <f t="shared" si="1"/>
        <v>0</v>
      </c>
      <c r="P31" s="122">
        <f t="shared" si="3"/>
        <v>0</v>
      </c>
      <c r="Q31" s="122">
        <f t="shared" si="2"/>
        <v>0</v>
      </c>
    </row>
    <row r="32" spans="3:17">
      <c r="C32" s="166"/>
      <c r="D32" s="183"/>
      <c r="E32" s="148"/>
      <c r="F32" s="122">
        <f t="shared" si="0"/>
        <v>0</v>
      </c>
      <c r="G32" s="186"/>
      <c r="H32" s="167"/>
      <c r="I32" s="155" t="e">
        <f>VLOOKUP(H32,Presupuesto!$B$8:$C$583,2,0)</f>
        <v>#N/A</v>
      </c>
      <c r="J32" s="123">
        <f t="shared" si="4"/>
        <v>0</v>
      </c>
      <c r="K32" s="123"/>
      <c r="L32" s="166"/>
      <c r="M32" s="183"/>
      <c r="N32" s="148"/>
      <c r="O32" s="122">
        <f t="shared" si="1"/>
        <v>0</v>
      </c>
      <c r="P32" s="122">
        <f t="shared" si="3"/>
        <v>0</v>
      </c>
      <c r="Q32" s="122">
        <f t="shared" si="2"/>
        <v>0</v>
      </c>
    </row>
    <row r="33" spans="3:17">
      <c r="C33" s="166"/>
      <c r="D33" s="183"/>
      <c r="E33" s="148"/>
      <c r="F33" s="122">
        <f t="shared" si="0"/>
        <v>0</v>
      </c>
      <c r="G33" s="186"/>
      <c r="H33" s="167"/>
      <c r="I33" s="155" t="e">
        <f>VLOOKUP(H33,Presupuesto!$B$8:$C$583,2,0)</f>
        <v>#N/A</v>
      </c>
      <c r="J33" s="123">
        <f t="shared" si="4"/>
        <v>0</v>
      </c>
      <c r="K33" s="123"/>
      <c r="L33" s="166"/>
      <c r="M33" s="183"/>
      <c r="N33" s="148"/>
      <c r="O33" s="122">
        <f t="shared" si="1"/>
        <v>0</v>
      </c>
      <c r="P33" s="122">
        <f t="shared" si="3"/>
        <v>0</v>
      </c>
      <c r="Q33" s="122">
        <f t="shared" si="2"/>
        <v>0</v>
      </c>
    </row>
    <row r="34" spans="3:17">
      <c r="C34" s="166"/>
      <c r="D34" s="183"/>
      <c r="E34" s="148"/>
      <c r="F34" s="122">
        <f t="shared" si="0"/>
        <v>0</v>
      </c>
      <c r="G34" s="186"/>
      <c r="H34" s="167"/>
      <c r="I34" s="155" t="e">
        <f>VLOOKUP(H34,Presupuesto!$B$8:$C$583,2,0)</f>
        <v>#N/A</v>
      </c>
      <c r="J34" s="123">
        <f t="shared" si="4"/>
        <v>0</v>
      </c>
      <c r="K34" s="123"/>
      <c r="L34" s="166"/>
      <c r="M34" s="183"/>
      <c r="N34" s="148"/>
      <c r="O34" s="122">
        <f t="shared" si="1"/>
        <v>0</v>
      </c>
      <c r="P34" s="122">
        <f t="shared" si="3"/>
        <v>0</v>
      </c>
      <c r="Q34" s="122">
        <f t="shared" si="2"/>
        <v>0</v>
      </c>
    </row>
    <row r="35" spans="3:17">
      <c r="C35" s="166"/>
      <c r="D35" s="183"/>
      <c r="E35" s="148"/>
      <c r="F35" s="122">
        <f t="shared" si="0"/>
        <v>0</v>
      </c>
      <c r="G35" s="186"/>
      <c r="H35" s="167"/>
      <c r="I35" s="155" t="e">
        <f>VLOOKUP(H35,Presupuesto!$B$8:$C$583,2,0)</f>
        <v>#N/A</v>
      </c>
      <c r="J35" s="123">
        <f t="shared" si="4"/>
        <v>0</v>
      </c>
      <c r="K35" s="123"/>
      <c r="L35" s="166"/>
      <c r="M35" s="183"/>
      <c r="N35" s="148"/>
      <c r="O35" s="122">
        <f t="shared" si="1"/>
        <v>0</v>
      </c>
      <c r="P35" s="122">
        <f t="shared" si="3"/>
        <v>0</v>
      </c>
      <c r="Q35" s="122">
        <f t="shared" si="2"/>
        <v>0</v>
      </c>
    </row>
    <row r="36" spans="3:17">
      <c r="C36" s="166"/>
      <c r="D36" s="183"/>
      <c r="E36" s="148"/>
      <c r="F36" s="122">
        <f t="shared" si="0"/>
        <v>0</v>
      </c>
      <c r="G36" s="186"/>
      <c r="H36" s="167"/>
      <c r="I36" s="155" t="e">
        <f>VLOOKUP(H36,Presupuesto!$B$8:$C$583,2,0)</f>
        <v>#N/A</v>
      </c>
      <c r="J36" s="123">
        <f t="shared" si="4"/>
        <v>0</v>
      </c>
      <c r="K36" s="123"/>
      <c r="L36" s="166"/>
      <c r="M36" s="183"/>
      <c r="N36" s="148"/>
      <c r="O36" s="122">
        <f t="shared" si="1"/>
        <v>0</v>
      </c>
      <c r="P36" s="122">
        <f t="shared" si="3"/>
        <v>0</v>
      </c>
      <c r="Q36" s="122">
        <f t="shared" si="2"/>
        <v>0</v>
      </c>
    </row>
    <row r="37" spans="3:17">
      <c r="C37" s="166"/>
      <c r="D37" s="183"/>
      <c r="E37" s="148"/>
      <c r="F37" s="122">
        <f t="shared" si="0"/>
        <v>0</v>
      </c>
      <c r="G37" s="186"/>
      <c r="H37" s="167"/>
      <c r="I37" s="155" t="e">
        <f>VLOOKUP(H37,Presupuesto!$B$8:$C$583,2,0)</f>
        <v>#N/A</v>
      </c>
      <c r="J37" s="123">
        <f t="shared" si="4"/>
        <v>0</v>
      </c>
      <c r="K37" s="123"/>
      <c r="L37" s="166"/>
      <c r="M37" s="183"/>
      <c r="N37" s="148"/>
      <c r="O37" s="122">
        <f t="shared" si="1"/>
        <v>0</v>
      </c>
      <c r="P37" s="122">
        <f t="shared" si="3"/>
        <v>0</v>
      </c>
      <c r="Q37" s="122">
        <f t="shared" si="2"/>
        <v>0</v>
      </c>
    </row>
    <row r="38" spans="3:17">
      <c r="C38" s="166"/>
      <c r="D38" s="183"/>
      <c r="E38" s="148"/>
      <c r="F38" s="122">
        <f t="shared" si="0"/>
        <v>0</v>
      </c>
      <c r="G38" s="186"/>
      <c r="H38" s="167"/>
      <c r="I38" s="155" t="e">
        <f>VLOOKUP(H38,Presupuesto!$B$8:$C$583,2,0)</f>
        <v>#N/A</v>
      </c>
      <c r="J38" s="123">
        <f t="shared" si="4"/>
        <v>0</v>
      </c>
      <c r="K38" s="123"/>
      <c r="L38" s="166"/>
      <c r="M38" s="183"/>
      <c r="N38" s="148"/>
      <c r="O38" s="122">
        <f t="shared" si="1"/>
        <v>0</v>
      </c>
      <c r="P38" s="122">
        <f t="shared" ref="P38:P51" si="5">$O38*P$16</f>
        <v>0</v>
      </c>
      <c r="Q38" s="122">
        <f t="shared" si="2"/>
        <v>0</v>
      </c>
    </row>
    <row r="39" spans="3:17">
      <c r="C39" s="168"/>
      <c r="D39" s="176"/>
      <c r="E39" s="143"/>
      <c r="F39" s="122">
        <f t="shared" si="0"/>
        <v>0</v>
      </c>
      <c r="G39" s="186"/>
      <c r="H39" s="169"/>
      <c r="I39" s="155" t="e">
        <f>VLOOKUP(H39,Presupuesto!$B$8:$C$583,2,0)</f>
        <v>#N/A</v>
      </c>
      <c r="J39" s="123">
        <f t="shared" si="4"/>
        <v>0</v>
      </c>
      <c r="K39" s="123"/>
      <c r="L39" s="168"/>
      <c r="M39" s="176"/>
      <c r="N39" s="143"/>
      <c r="O39" s="122">
        <f t="shared" si="1"/>
        <v>0</v>
      </c>
      <c r="P39" s="122">
        <f t="shared" si="5"/>
        <v>0</v>
      </c>
      <c r="Q39" s="122">
        <f t="shared" si="2"/>
        <v>0</v>
      </c>
    </row>
    <row r="40" spans="3:17">
      <c r="C40" s="168"/>
      <c r="D40" s="176"/>
      <c r="E40" s="143"/>
      <c r="F40" s="122">
        <f t="shared" si="0"/>
        <v>0</v>
      </c>
      <c r="G40" s="186"/>
      <c r="H40" s="169"/>
      <c r="I40" s="155" t="e">
        <f>VLOOKUP(H40,Presupuesto!$B$8:$C$583,2,0)</f>
        <v>#N/A</v>
      </c>
      <c r="J40" s="123">
        <f t="shared" si="4"/>
        <v>0</v>
      </c>
      <c r="K40" s="123"/>
      <c r="L40" s="168"/>
      <c r="M40" s="176"/>
      <c r="N40" s="143"/>
      <c r="O40" s="122">
        <f t="shared" si="1"/>
        <v>0</v>
      </c>
      <c r="P40" s="122">
        <f t="shared" si="5"/>
        <v>0</v>
      </c>
      <c r="Q40" s="122">
        <f t="shared" si="2"/>
        <v>0</v>
      </c>
    </row>
    <row r="41" spans="3:17">
      <c r="C41" s="168"/>
      <c r="D41" s="176"/>
      <c r="E41" s="143"/>
      <c r="F41" s="122">
        <f t="shared" si="0"/>
        <v>0</v>
      </c>
      <c r="G41" s="186"/>
      <c r="H41" s="169"/>
      <c r="I41" s="155" t="e">
        <f>VLOOKUP(H41,Presupuesto!$B$8:$C$583,2,0)</f>
        <v>#N/A</v>
      </c>
      <c r="J41" s="123">
        <f t="shared" si="4"/>
        <v>0</v>
      </c>
      <c r="K41" s="123"/>
      <c r="L41" s="168"/>
      <c r="M41" s="176"/>
      <c r="N41" s="143"/>
      <c r="O41" s="122">
        <f t="shared" si="1"/>
        <v>0</v>
      </c>
      <c r="P41" s="122">
        <f t="shared" si="5"/>
        <v>0</v>
      </c>
      <c r="Q41" s="122">
        <f t="shared" si="2"/>
        <v>0</v>
      </c>
    </row>
    <row r="42" spans="3:17">
      <c r="C42" s="168"/>
      <c r="D42" s="176"/>
      <c r="E42" s="143"/>
      <c r="F42" s="122">
        <f t="shared" si="0"/>
        <v>0</v>
      </c>
      <c r="G42" s="186"/>
      <c r="H42" s="169"/>
      <c r="I42" s="155" t="e">
        <f>VLOOKUP(H42,Presupuesto!$B$8:$C$583,2,0)</f>
        <v>#N/A</v>
      </c>
      <c r="J42" s="123">
        <f t="shared" si="4"/>
        <v>0</v>
      </c>
      <c r="K42" s="123"/>
      <c r="L42" s="168"/>
      <c r="M42" s="176"/>
      <c r="N42" s="143"/>
      <c r="O42" s="122">
        <f t="shared" si="1"/>
        <v>0</v>
      </c>
      <c r="P42" s="122">
        <f t="shared" si="5"/>
        <v>0</v>
      </c>
      <c r="Q42" s="122">
        <f t="shared" si="2"/>
        <v>0</v>
      </c>
    </row>
    <row r="43" spans="3:17">
      <c r="C43" s="168"/>
      <c r="D43" s="176"/>
      <c r="E43" s="143"/>
      <c r="F43" s="122">
        <f t="shared" si="0"/>
        <v>0</v>
      </c>
      <c r="G43" s="186"/>
      <c r="H43" s="169"/>
      <c r="I43" s="155" t="e">
        <f>VLOOKUP(H43,Presupuesto!$B$8:$C$583,2,0)</f>
        <v>#N/A</v>
      </c>
      <c r="J43" s="123">
        <f t="shared" si="4"/>
        <v>0</v>
      </c>
      <c r="K43" s="123"/>
      <c r="L43" s="168"/>
      <c r="M43" s="176"/>
      <c r="N43" s="143"/>
      <c r="O43" s="122">
        <f t="shared" si="1"/>
        <v>0</v>
      </c>
      <c r="P43" s="122">
        <f t="shared" si="5"/>
        <v>0</v>
      </c>
      <c r="Q43" s="122">
        <f t="shared" si="2"/>
        <v>0</v>
      </c>
    </row>
    <row r="44" spans="3:17">
      <c r="C44" s="168"/>
      <c r="D44" s="176"/>
      <c r="E44" s="143"/>
      <c r="F44" s="122">
        <f t="shared" si="0"/>
        <v>0</v>
      </c>
      <c r="G44" s="186"/>
      <c r="H44" s="169"/>
      <c r="I44" s="155" t="e">
        <f>VLOOKUP(H44,Presupuesto!$B$8:$C$583,2,0)</f>
        <v>#N/A</v>
      </c>
      <c r="J44" s="123">
        <f t="shared" si="4"/>
        <v>0</v>
      </c>
      <c r="K44" s="123"/>
      <c r="L44" s="168"/>
      <c r="M44" s="176"/>
      <c r="N44" s="143"/>
      <c r="O44" s="122">
        <f t="shared" si="1"/>
        <v>0</v>
      </c>
      <c r="P44" s="122">
        <f t="shared" si="5"/>
        <v>0</v>
      </c>
      <c r="Q44" s="122">
        <f t="shared" si="2"/>
        <v>0</v>
      </c>
    </row>
    <row r="45" spans="3:17">
      <c r="C45" s="168"/>
      <c r="D45" s="176"/>
      <c r="E45" s="143"/>
      <c r="F45" s="122">
        <f t="shared" si="0"/>
        <v>0</v>
      </c>
      <c r="G45" s="186"/>
      <c r="H45" s="169"/>
      <c r="I45" s="155" t="e">
        <f>VLOOKUP(H45,Presupuesto!$B$8:$C$583,2,0)</f>
        <v>#N/A</v>
      </c>
      <c r="J45" s="123">
        <f t="shared" si="4"/>
        <v>0</v>
      </c>
      <c r="K45" s="123"/>
      <c r="L45" s="168"/>
      <c r="M45" s="176"/>
      <c r="N45" s="143"/>
      <c r="O45" s="122">
        <f t="shared" si="1"/>
        <v>0</v>
      </c>
      <c r="P45" s="122">
        <f t="shared" si="5"/>
        <v>0</v>
      </c>
      <c r="Q45" s="122">
        <f t="shared" si="2"/>
        <v>0</v>
      </c>
    </row>
    <row r="46" spans="3:17">
      <c r="C46" s="168"/>
      <c r="D46" s="176"/>
      <c r="E46" s="143"/>
      <c r="F46" s="122">
        <f t="shared" si="0"/>
        <v>0</v>
      </c>
      <c r="G46" s="186"/>
      <c r="H46" s="169"/>
      <c r="I46" s="155" t="e">
        <f>VLOOKUP(H46,Presupuesto!$B$8:$C$583,2,0)</f>
        <v>#N/A</v>
      </c>
      <c r="J46" s="123">
        <f t="shared" si="4"/>
        <v>0</v>
      </c>
      <c r="K46" s="123"/>
      <c r="L46" s="168"/>
      <c r="M46" s="176"/>
      <c r="N46" s="143"/>
      <c r="O46" s="122">
        <f t="shared" si="1"/>
        <v>0</v>
      </c>
      <c r="P46" s="122">
        <f t="shared" si="5"/>
        <v>0</v>
      </c>
      <c r="Q46" s="122">
        <f t="shared" si="2"/>
        <v>0</v>
      </c>
    </row>
    <row r="47" spans="3:17">
      <c r="C47" s="170"/>
      <c r="D47" s="176"/>
      <c r="E47" s="143"/>
      <c r="F47" s="122">
        <f t="shared" si="0"/>
        <v>0</v>
      </c>
      <c r="G47" s="186"/>
      <c r="H47" s="171"/>
      <c r="I47" s="155" t="e">
        <f>VLOOKUP(H47,Presupuesto!$B$8:$C$583,2,0)</f>
        <v>#N/A</v>
      </c>
      <c r="J47" s="123">
        <f t="shared" si="4"/>
        <v>0</v>
      </c>
      <c r="K47" s="123"/>
      <c r="L47" s="170"/>
      <c r="M47" s="176"/>
      <c r="N47" s="143"/>
      <c r="O47" s="122">
        <f t="shared" si="1"/>
        <v>0</v>
      </c>
      <c r="P47" s="122">
        <f t="shared" si="5"/>
        <v>0</v>
      </c>
      <c r="Q47" s="122">
        <f t="shared" si="2"/>
        <v>0</v>
      </c>
    </row>
    <row r="48" spans="3:17">
      <c r="C48" s="170"/>
      <c r="D48" s="176"/>
      <c r="E48" s="143"/>
      <c r="F48" s="122">
        <f t="shared" si="0"/>
        <v>0</v>
      </c>
      <c r="G48" s="186"/>
      <c r="H48" s="171"/>
      <c r="I48" s="155" t="e">
        <f>VLOOKUP(H48,Presupuesto!$B$8:$C$583,2,0)</f>
        <v>#N/A</v>
      </c>
      <c r="J48" s="123">
        <f t="shared" si="4"/>
        <v>0</v>
      </c>
      <c r="K48" s="123"/>
      <c r="L48" s="170"/>
      <c r="M48" s="176"/>
      <c r="N48" s="143"/>
      <c r="O48" s="122">
        <f t="shared" si="1"/>
        <v>0</v>
      </c>
      <c r="P48" s="122">
        <f t="shared" si="5"/>
        <v>0</v>
      </c>
      <c r="Q48" s="122">
        <f t="shared" si="2"/>
        <v>0</v>
      </c>
    </row>
    <row r="49" spans="3:17">
      <c r="C49" s="170"/>
      <c r="D49" s="176"/>
      <c r="E49" s="143"/>
      <c r="F49" s="122">
        <f t="shared" si="0"/>
        <v>0</v>
      </c>
      <c r="G49" s="186"/>
      <c r="H49" s="171"/>
      <c r="I49" s="155" t="e">
        <f>VLOOKUP(H49,Presupuesto!$B$8:$C$583,2,0)</f>
        <v>#N/A</v>
      </c>
      <c r="J49" s="123">
        <f t="shared" si="4"/>
        <v>0</v>
      </c>
      <c r="K49" s="123"/>
      <c r="L49" s="170"/>
      <c r="M49" s="176"/>
      <c r="N49" s="143"/>
      <c r="O49" s="122">
        <f t="shared" si="1"/>
        <v>0</v>
      </c>
      <c r="P49" s="122">
        <f t="shared" si="5"/>
        <v>0</v>
      </c>
      <c r="Q49" s="122">
        <f t="shared" si="2"/>
        <v>0</v>
      </c>
    </row>
    <row r="50" spans="3:17">
      <c r="C50" s="170"/>
      <c r="D50" s="176"/>
      <c r="E50" s="143"/>
      <c r="F50" s="122">
        <f t="shared" si="0"/>
        <v>0</v>
      </c>
      <c r="G50" s="186"/>
      <c r="H50" s="171"/>
      <c r="I50" s="155" t="e">
        <f>VLOOKUP(H50,Presupuesto!$B$8:$C$583,2,0)</f>
        <v>#N/A</v>
      </c>
      <c r="J50" s="123">
        <f t="shared" si="4"/>
        <v>0</v>
      </c>
      <c r="K50" s="123"/>
      <c r="L50" s="170"/>
      <c r="M50" s="176"/>
      <c r="N50" s="143"/>
      <c r="O50" s="122">
        <f t="shared" si="1"/>
        <v>0</v>
      </c>
      <c r="P50" s="122">
        <f t="shared" si="5"/>
        <v>0</v>
      </c>
      <c r="Q50" s="122">
        <f t="shared" si="2"/>
        <v>0</v>
      </c>
    </row>
    <row r="51" spans="3:17" ht="15.75" thickBot="1">
      <c r="C51" s="172"/>
      <c r="D51" s="184"/>
      <c r="E51" s="128"/>
      <c r="F51" s="130">
        <f t="shared" si="0"/>
        <v>0</v>
      </c>
      <c r="G51" s="187"/>
      <c r="H51" s="173"/>
      <c r="I51" s="157" t="e">
        <f>VLOOKUP(H51,Presupuesto!$B$8:$C$583,2,0)</f>
        <v>#N/A</v>
      </c>
      <c r="J51" s="131">
        <f>$J$20</f>
        <v>0</v>
      </c>
      <c r="K51" s="149"/>
      <c r="L51" s="172"/>
      <c r="M51" s="184"/>
      <c r="N51" s="128"/>
      <c r="O51" s="130">
        <f t="shared" si="1"/>
        <v>0</v>
      </c>
      <c r="P51" s="130">
        <f t="shared" si="5"/>
        <v>0</v>
      </c>
      <c r="Q51" s="130">
        <f t="shared" si="2"/>
        <v>0</v>
      </c>
    </row>
    <row r="52" spans="3:17">
      <c r="G52" s="110"/>
    </row>
    <row r="53" spans="3:17" ht="15.75" thickBot="1">
      <c r="G53" s="110"/>
    </row>
    <row r="54" spans="3:17" ht="15.75" thickBot="1">
      <c r="C54" s="182" t="s">
        <v>53</v>
      </c>
      <c r="D54" s="133" t="e">
        <f>SUM(F61:F95)</f>
        <v>#N/A</v>
      </c>
      <c r="G54" s="97"/>
      <c r="H54" s="72"/>
      <c r="I54" s="72"/>
    </row>
    <row r="55" spans="3:17">
      <c r="G55" s="97"/>
      <c r="H55" s="72"/>
      <c r="I55" s="72"/>
    </row>
    <row r="56" spans="3:17" ht="15.75">
      <c r="C56" s="458" t="s">
        <v>455</v>
      </c>
      <c r="D56" s="237"/>
      <c r="F56" s="72"/>
      <c r="G56" s="97"/>
      <c r="H56" s="72"/>
      <c r="I56" s="72"/>
    </row>
    <row r="57" spans="3:17" ht="18.75">
      <c r="C57" s="254" t="e">
        <f>IFERROR(VLOOKUP(D56,'Desarrollo Curricular'!$E:$F,2,FALSE),IFERROR(VLOOKUP(D56,Investigación!$E:$F,2,FALSE),IFERROR(VLOOKUP(D56,'Vinculación Univ. Sociedad'!$E:$F,2,FALSE),IFERROR(VLOOKUP(D56,'Docencia y Recursos Humanos '!$E:$F,2,FALSE),IFERROR(VLOOKUP(D56,Estudiantes!$E:$F,2,FALSE),IFERROR(VLOOKUP(D56,'Gestion Administrativa'!$E:$F,2,FALSE),IFERROR(VLOOKUP(D56,'Gestion Academica'!$E:$F,2,FALSE),IFERROR(VLOOKUP(D56,Graduados!$E:$F,2,FALSE),IFERROR(VLOOKUP(D56,'Gestión del Conocimiento'!$E:$F,2,FALSE),IFERROR(VLOOKUP(D56,Gobernabilidad!$E:$F,2,FALSE),IFERROR(VLOOKUP(D56,'NIVEL DE ES Y  SISTEMA NACIONAL'!$E:$F,2,FALSE),VLOOKUP(D56,'Lo Esencial'!$E:$F,2,0))))))))))))</f>
        <v>#N/A</v>
      </c>
      <c r="D57" s="31"/>
      <c r="F57" s="72"/>
      <c r="G57" s="97"/>
      <c r="H57" s="72"/>
      <c r="I57" s="72"/>
    </row>
    <row r="58" spans="3:17">
      <c r="F58" s="72"/>
      <c r="G58" s="97"/>
      <c r="H58" s="72"/>
      <c r="I58" s="72"/>
    </row>
    <row r="59" spans="3:17" ht="42.75" thickBot="1">
      <c r="F59" s="118"/>
      <c r="G59" s="94"/>
      <c r="H59" s="94"/>
      <c r="I59" s="94"/>
      <c r="L59" s="273"/>
      <c r="M59" s="274"/>
      <c r="N59" s="273"/>
      <c r="O59" s="273"/>
      <c r="P59" s="276" t="s">
        <v>538</v>
      </c>
      <c r="Q59" s="276" t="s">
        <v>539</v>
      </c>
    </row>
    <row r="60" spans="3:17" ht="30.75" thickBot="1">
      <c r="C60" s="154" t="s">
        <v>44</v>
      </c>
      <c r="D60" s="154" t="s">
        <v>55</v>
      </c>
      <c r="E60" s="161" t="s">
        <v>57</v>
      </c>
      <c r="F60" s="160" t="s">
        <v>27</v>
      </c>
      <c r="G60" s="158" t="s">
        <v>192</v>
      </c>
      <c r="H60" s="161" t="s">
        <v>46</v>
      </c>
      <c r="I60" s="158" t="s">
        <v>193</v>
      </c>
      <c r="J60" s="158" t="s">
        <v>474</v>
      </c>
      <c r="K60" s="158" t="s">
        <v>475</v>
      </c>
      <c r="L60" s="270" t="s">
        <v>21</v>
      </c>
      <c r="M60" s="270" t="s">
        <v>55</v>
      </c>
      <c r="N60" s="271" t="s">
        <v>536</v>
      </c>
      <c r="O60" s="272" t="s">
        <v>537</v>
      </c>
      <c r="P60" s="275">
        <v>0.7</v>
      </c>
      <c r="Q60" s="275">
        <v>0.3</v>
      </c>
    </row>
    <row r="61" spans="3:17">
      <c r="C61" s="267"/>
      <c r="D61" s="268"/>
      <c r="E61" s="266" t="e">
        <f>HLOOKUP(C61,$AH$2:$BU$3,2,0)</f>
        <v>#N/A</v>
      </c>
      <c r="F61" s="122" t="e">
        <f t="shared" ref="F61:F95" si="6">D61*E61</f>
        <v>#N/A</v>
      </c>
      <c r="G61" s="186"/>
      <c r="H61" s="167"/>
      <c r="I61" s="155" t="e">
        <f>VLOOKUP(H61,Presupuesto!$B$8:$C$583,2,0)</f>
        <v>#N/A</v>
      </c>
      <c r="J61" s="265"/>
      <c r="K61" s="123"/>
      <c r="L61" s="166"/>
      <c r="M61" s="183"/>
      <c r="N61" s="148"/>
      <c r="O61" s="122">
        <f t="shared" ref="O61:O95" si="7">M61*N61</f>
        <v>0</v>
      </c>
      <c r="P61" s="122">
        <f>$O61*P$16</f>
        <v>0</v>
      </c>
      <c r="Q61" s="122">
        <f t="shared" ref="Q61:Q95" si="8">$O61*Q$16</f>
        <v>0</v>
      </c>
    </row>
    <row r="62" spans="3:17">
      <c r="C62" s="166"/>
      <c r="D62" s="183"/>
      <c r="E62" s="148"/>
      <c r="F62" s="122">
        <f t="shared" si="6"/>
        <v>0</v>
      </c>
      <c r="G62" s="186"/>
      <c r="H62" s="167"/>
      <c r="I62" s="155" t="e">
        <f>VLOOKUP(H62,Presupuesto!$B$8:$C$583,2,0)</f>
        <v>#N/A</v>
      </c>
      <c r="J62" s="123">
        <f>$J$17</f>
        <v>0</v>
      </c>
      <c r="K62" s="123"/>
      <c r="L62" s="166"/>
      <c r="M62" s="183"/>
      <c r="N62" s="148"/>
      <c r="O62" s="122">
        <f t="shared" si="7"/>
        <v>0</v>
      </c>
      <c r="P62" s="122">
        <f t="shared" ref="P62:P95" si="9">$O62*P$16</f>
        <v>0</v>
      </c>
      <c r="Q62" s="122">
        <f t="shared" si="8"/>
        <v>0</v>
      </c>
    </row>
    <row r="63" spans="3:17">
      <c r="C63" s="166"/>
      <c r="D63" s="183"/>
      <c r="E63" s="148"/>
      <c r="F63" s="122">
        <f t="shared" si="6"/>
        <v>0</v>
      </c>
      <c r="G63" s="186"/>
      <c r="H63" s="167"/>
      <c r="I63" s="155" t="e">
        <f>VLOOKUP(H63,Presupuesto!$B$8:$C$583,2,0)</f>
        <v>#N/A</v>
      </c>
      <c r="J63" s="123">
        <f t="shared" ref="J63:J94" si="10">$J$17</f>
        <v>0</v>
      </c>
      <c r="K63" s="123"/>
      <c r="L63" s="166"/>
      <c r="M63" s="183"/>
      <c r="N63" s="148"/>
      <c r="O63" s="122">
        <f t="shared" si="7"/>
        <v>0</v>
      </c>
      <c r="P63" s="122">
        <f t="shared" si="9"/>
        <v>0</v>
      </c>
      <c r="Q63" s="122">
        <f t="shared" si="8"/>
        <v>0</v>
      </c>
    </row>
    <row r="64" spans="3:17">
      <c r="C64" s="166"/>
      <c r="D64" s="183"/>
      <c r="E64" s="148"/>
      <c r="F64" s="122">
        <f t="shared" si="6"/>
        <v>0</v>
      </c>
      <c r="G64" s="186"/>
      <c r="H64" s="167"/>
      <c r="I64" s="155" t="e">
        <f>VLOOKUP(H64,Presupuesto!$B$8:$C$583,2,0)</f>
        <v>#N/A</v>
      </c>
      <c r="J64" s="123">
        <f t="shared" si="10"/>
        <v>0</v>
      </c>
      <c r="K64" s="123"/>
      <c r="L64" s="166"/>
      <c r="M64" s="183"/>
      <c r="N64" s="148"/>
      <c r="O64" s="122">
        <f t="shared" si="7"/>
        <v>0</v>
      </c>
      <c r="P64" s="122">
        <f t="shared" si="9"/>
        <v>0</v>
      </c>
      <c r="Q64" s="122">
        <f t="shared" si="8"/>
        <v>0</v>
      </c>
    </row>
    <row r="65" spans="3:17">
      <c r="C65" s="166"/>
      <c r="D65" s="183"/>
      <c r="E65" s="148"/>
      <c r="F65" s="122">
        <f t="shared" si="6"/>
        <v>0</v>
      </c>
      <c r="G65" s="186"/>
      <c r="H65" s="167"/>
      <c r="I65" s="155" t="e">
        <f>VLOOKUP(H65,Presupuesto!$B$8:$C$583,2,0)</f>
        <v>#N/A</v>
      </c>
      <c r="J65" s="123">
        <f t="shared" si="10"/>
        <v>0</v>
      </c>
      <c r="K65" s="123"/>
      <c r="L65" s="166"/>
      <c r="M65" s="183"/>
      <c r="N65" s="148"/>
      <c r="O65" s="122">
        <f t="shared" si="7"/>
        <v>0</v>
      </c>
      <c r="P65" s="122">
        <f t="shared" si="9"/>
        <v>0</v>
      </c>
      <c r="Q65" s="122">
        <f t="shared" si="8"/>
        <v>0</v>
      </c>
    </row>
    <row r="66" spans="3:17">
      <c r="C66" s="166"/>
      <c r="D66" s="183"/>
      <c r="E66" s="148"/>
      <c r="F66" s="122">
        <f t="shared" si="6"/>
        <v>0</v>
      </c>
      <c r="G66" s="186"/>
      <c r="H66" s="167"/>
      <c r="I66" s="155" t="e">
        <f>VLOOKUP(H66,Presupuesto!$B$8:$C$583,2,0)</f>
        <v>#N/A</v>
      </c>
      <c r="J66" s="123">
        <f t="shared" si="10"/>
        <v>0</v>
      </c>
      <c r="K66" s="123"/>
      <c r="L66" s="166"/>
      <c r="M66" s="183"/>
      <c r="N66" s="148"/>
      <c r="O66" s="122">
        <f t="shared" si="7"/>
        <v>0</v>
      </c>
      <c r="P66" s="122">
        <f t="shared" si="9"/>
        <v>0</v>
      </c>
      <c r="Q66" s="122">
        <f t="shared" si="8"/>
        <v>0</v>
      </c>
    </row>
    <row r="67" spans="3:17">
      <c r="C67" s="166"/>
      <c r="D67" s="183"/>
      <c r="E67" s="148"/>
      <c r="F67" s="122">
        <f t="shared" si="6"/>
        <v>0</v>
      </c>
      <c r="G67" s="186"/>
      <c r="H67" s="167"/>
      <c r="I67" s="155" t="e">
        <f>VLOOKUP(H67,Presupuesto!$B$8:$C$583,2,0)</f>
        <v>#N/A</v>
      </c>
      <c r="J67" s="123">
        <f t="shared" si="10"/>
        <v>0</v>
      </c>
      <c r="K67" s="123"/>
      <c r="L67" s="166"/>
      <c r="M67" s="183"/>
      <c r="N67" s="148"/>
      <c r="O67" s="122">
        <f t="shared" si="7"/>
        <v>0</v>
      </c>
      <c r="P67" s="122">
        <f t="shared" si="9"/>
        <v>0</v>
      </c>
      <c r="Q67" s="122">
        <f t="shared" si="8"/>
        <v>0</v>
      </c>
    </row>
    <row r="68" spans="3:17">
      <c r="C68" s="166"/>
      <c r="D68" s="183"/>
      <c r="E68" s="148"/>
      <c r="F68" s="122">
        <f t="shared" si="6"/>
        <v>0</v>
      </c>
      <c r="G68" s="186"/>
      <c r="H68" s="167"/>
      <c r="I68" s="155" t="e">
        <f>VLOOKUP(H68,Presupuesto!$B$8:$C$583,2,0)</f>
        <v>#N/A</v>
      </c>
      <c r="J68" s="123">
        <f t="shared" si="10"/>
        <v>0</v>
      </c>
      <c r="K68" s="123"/>
      <c r="L68" s="166"/>
      <c r="M68" s="183"/>
      <c r="N68" s="148"/>
      <c r="O68" s="122">
        <f t="shared" si="7"/>
        <v>0</v>
      </c>
      <c r="P68" s="122">
        <f t="shared" si="9"/>
        <v>0</v>
      </c>
      <c r="Q68" s="122">
        <f t="shared" si="8"/>
        <v>0</v>
      </c>
    </row>
    <row r="69" spans="3:17">
      <c r="C69" s="166"/>
      <c r="D69" s="183"/>
      <c r="E69" s="148"/>
      <c r="F69" s="122">
        <f t="shared" si="6"/>
        <v>0</v>
      </c>
      <c r="G69" s="186"/>
      <c r="H69" s="167"/>
      <c r="I69" s="155" t="e">
        <f>VLOOKUP(H69,Presupuesto!$B$8:$C$583,2,0)</f>
        <v>#N/A</v>
      </c>
      <c r="J69" s="123">
        <f t="shared" si="10"/>
        <v>0</v>
      </c>
      <c r="K69" s="123"/>
      <c r="L69" s="166"/>
      <c r="M69" s="183"/>
      <c r="N69" s="148"/>
      <c r="O69" s="122">
        <f t="shared" si="7"/>
        <v>0</v>
      </c>
      <c r="P69" s="122">
        <f t="shared" si="9"/>
        <v>0</v>
      </c>
      <c r="Q69" s="122">
        <f t="shared" si="8"/>
        <v>0</v>
      </c>
    </row>
    <row r="70" spans="3:17">
      <c r="C70" s="166"/>
      <c r="D70" s="183"/>
      <c r="E70" s="148"/>
      <c r="F70" s="122">
        <f t="shared" si="6"/>
        <v>0</v>
      </c>
      <c r="G70" s="186"/>
      <c r="H70" s="167"/>
      <c r="I70" s="155" t="e">
        <f>VLOOKUP(H70,Presupuesto!$B$8:$C$583,2,0)</f>
        <v>#N/A</v>
      </c>
      <c r="J70" s="123">
        <f t="shared" si="10"/>
        <v>0</v>
      </c>
      <c r="K70" s="123"/>
      <c r="L70" s="166"/>
      <c r="M70" s="183"/>
      <c r="N70" s="148"/>
      <c r="O70" s="122">
        <f t="shared" si="7"/>
        <v>0</v>
      </c>
      <c r="P70" s="122">
        <f t="shared" si="9"/>
        <v>0</v>
      </c>
      <c r="Q70" s="122">
        <f t="shared" si="8"/>
        <v>0</v>
      </c>
    </row>
    <row r="71" spans="3:17">
      <c r="C71" s="166"/>
      <c r="D71" s="183"/>
      <c r="E71" s="148"/>
      <c r="F71" s="122">
        <f t="shared" si="6"/>
        <v>0</v>
      </c>
      <c r="G71" s="186"/>
      <c r="H71" s="167"/>
      <c r="I71" s="155" t="e">
        <f>VLOOKUP(H71,Presupuesto!$B$8:$C$583,2,0)</f>
        <v>#N/A</v>
      </c>
      <c r="J71" s="123">
        <f t="shared" si="10"/>
        <v>0</v>
      </c>
      <c r="K71" s="123"/>
      <c r="L71" s="166"/>
      <c r="M71" s="183"/>
      <c r="N71" s="148"/>
      <c r="O71" s="122">
        <f t="shared" si="7"/>
        <v>0</v>
      </c>
      <c r="P71" s="122">
        <f t="shared" si="9"/>
        <v>0</v>
      </c>
      <c r="Q71" s="122">
        <f t="shared" si="8"/>
        <v>0</v>
      </c>
    </row>
    <row r="72" spans="3:17">
      <c r="C72" s="166"/>
      <c r="D72" s="183"/>
      <c r="E72" s="148"/>
      <c r="F72" s="122">
        <f t="shared" si="6"/>
        <v>0</v>
      </c>
      <c r="G72" s="186"/>
      <c r="H72" s="167"/>
      <c r="I72" s="155" t="e">
        <f>VLOOKUP(H72,Presupuesto!$B$8:$C$583,2,0)</f>
        <v>#N/A</v>
      </c>
      <c r="J72" s="123">
        <f t="shared" si="10"/>
        <v>0</v>
      </c>
      <c r="K72" s="123"/>
      <c r="L72" s="166"/>
      <c r="M72" s="183"/>
      <c r="N72" s="148"/>
      <c r="O72" s="122">
        <f t="shared" si="7"/>
        <v>0</v>
      </c>
      <c r="P72" s="122">
        <f t="shared" si="9"/>
        <v>0</v>
      </c>
      <c r="Q72" s="122">
        <f t="shared" si="8"/>
        <v>0</v>
      </c>
    </row>
    <row r="73" spans="3:17">
      <c r="C73" s="166"/>
      <c r="D73" s="183"/>
      <c r="E73" s="148"/>
      <c r="F73" s="122">
        <f t="shared" si="6"/>
        <v>0</v>
      </c>
      <c r="G73" s="186"/>
      <c r="H73" s="167"/>
      <c r="I73" s="155" t="e">
        <f>VLOOKUP(H73,Presupuesto!$B$8:$C$583,2,0)</f>
        <v>#N/A</v>
      </c>
      <c r="J73" s="123">
        <f t="shared" si="10"/>
        <v>0</v>
      </c>
      <c r="K73" s="123"/>
      <c r="L73" s="166"/>
      <c r="M73" s="183"/>
      <c r="N73" s="148"/>
      <c r="O73" s="122">
        <f t="shared" si="7"/>
        <v>0</v>
      </c>
      <c r="P73" s="122">
        <f t="shared" si="9"/>
        <v>0</v>
      </c>
      <c r="Q73" s="122">
        <f t="shared" si="8"/>
        <v>0</v>
      </c>
    </row>
    <row r="74" spans="3:17">
      <c r="C74" s="166"/>
      <c r="D74" s="183"/>
      <c r="E74" s="148"/>
      <c r="F74" s="122">
        <f t="shared" si="6"/>
        <v>0</v>
      </c>
      <c r="G74" s="186"/>
      <c r="H74" s="167"/>
      <c r="I74" s="155" t="e">
        <f>VLOOKUP(H74,Presupuesto!$B$8:$C$583,2,0)</f>
        <v>#N/A</v>
      </c>
      <c r="J74" s="123">
        <f t="shared" si="10"/>
        <v>0</v>
      </c>
      <c r="K74" s="123"/>
      <c r="L74" s="166"/>
      <c r="M74" s="183"/>
      <c r="N74" s="148"/>
      <c r="O74" s="122">
        <f t="shared" si="7"/>
        <v>0</v>
      </c>
      <c r="P74" s="122">
        <f t="shared" si="9"/>
        <v>0</v>
      </c>
      <c r="Q74" s="122">
        <f t="shared" si="8"/>
        <v>0</v>
      </c>
    </row>
    <row r="75" spans="3:17">
      <c r="C75" s="166"/>
      <c r="D75" s="183"/>
      <c r="E75" s="148"/>
      <c r="F75" s="122">
        <f t="shared" si="6"/>
        <v>0</v>
      </c>
      <c r="G75" s="186"/>
      <c r="H75" s="167"/>
      <c r="I75" s="155" t="e">
        <f>VLOOKUP(H75,Presupuesto!$B$8:$C$583,2,0)</f>
        <v>#N/A</v>
      </c>
      <c r="J75" s="123">
        <f t="shared" si="10"/>
        <v>0</v>
      </c>
      <c r="K75" s="123"/>
      <c r="L75" s="166"/>
      <c r="M75" s="183"/>
      <c r="N75" s="148"/>
      <c r="O75" s="122">
        <f t="shared" si="7"/>
        <v>0</v>
      </c>
      <c r="P75" s="122">
        <f t="shared" si="9"/>
        <v>0</v>
      </c>
      <c r="Q75" s="122">
        <f t="shared" si="8"/>
        <v>0</v>
      </c>
    </row>
    <row r="76" spans="3:17">
      <c r="C76" s="166"/>
      <c r="D76" s="183"/>
      <c r="E76" s="148"/>
      <c r="F76" s="122">
        <f t="shared" si="6"/>
        <v>0</v>
      </c>
      <c r="G76" s="186"/>
      <c r="H76" s="167"/>
      <c r="I76" s="155" t="e">
        <f>VLOOKUP(H76,Presupuesto!$B$8:$C$583,2,0)</f>
        <v>#N/A</v>
      </c>
      <c r="J76" s="123">
        <f t="shared" si="10"/>
        <v>0</v>
      </c>
      <c r="K76" s="123"/>
      <c r="L76" s="166"/>
      <c r="M76" s="183"/>
      <c r="N76" s="148"/>
      <c r="O76" s="122">
        <f t="shared" si="7"/>
        <v>0</v>
      </c>
      <c r="P76" s="122">
        <f t="shared" si="9"/>
        <v>0</v>
      </c>
      <c r="Q76" s="122">
        <f t="shared" si="8"/>
        <v>0</v>
      </c>
    </row>
    <row r="77" spans="3:17">
      <c r="C77" s="166"/>
      <c r="D77" s="183"/>
      <c r="E77" s="148"/>
      <c r="F77" s="122">
        <f t="shared" si="6"/>
        <v>0</v>
      </c>
      <c r="G77" s="186"/>
      <c r="H77" s="167"/>
      <c r="I77" s="155" t="e">
        <f>VLOOKUP(H77,Presupuesto!$B$8:$C$583,2,0)</f>
        <v>#N/A</v>
      </c>
      <c r="J77" s="123">
        <f t="shared" si="10"/>
        <v>0</v>
      </c>
      <c r="K77" s="123"/>
      <c r="L77" s="166"/>
      <c r="M77" s="183"/>
      <c r="N77" s="148"/>
      <c r="O77" s="122">
        <f t="shared" si="7"/>
        <v>0</v>
      </c>
      <c r="P77" s="122">
        <f t="shared" si="9"/>
        <v>0</v>
      </c>
      <c r="Q77" s="122">
        <f t="shared" si="8"/>
        <v>0</v>
      </c>
    </row>
    <row r="78" spans="3:17">
      <c r="C78" s="166"/>
      <c r="D78" s="183"/>
      <c r="E78" s="148"/>
      <c r="F78" s="122">
        <f t="shared" si="6"/>
        <v>0</v>
      </c>
      <c r="G78" s="186"/>
      <c r="H78" s="167"/>
      <c r="I78" s="155" t="e">
        <f>VLOOKUP(H78,Presupuesto!$B$8:$C$583,2,0)</f>
        <v>#N/A</v>
      </c>
      <c r="J78" s="123">
        <f t="shared" si="10"/>
        <v>0</v>
      </c>
      <c r="K78" s="123"/>
      <c r="L78" s="166"/>
      <c r="M78" s="183"/>
      <c r="N78" s="148"/>
      <c r="O78" s="122">
        <f t="shared" si="7"/>
        <v>0</v>
      </c>
      <c r="P78" s="122">
        <f t="shared" si="9"/>
        <v>0</v>
      </c>
      <c r="Q78" s="122">
        <f t="shared" si="8"/>
        <v>0</v>
      </c>
    </row>
    <row r="79" spans="3:17">
      <c r="C79" s="166"/>
      <c r="D79" s="183"/>
      <c r="E79" s="148"/>
      <c r="F79" s="122">
        <f t="shared" si="6"/>
        <v>0</v>
      </c>
      <c r="G79" s="186"/>
      <c r="H79" s="167"/>
      <c r="I79" s="155" t="e">
        <f>VLOOKUP(H79,Presupuesto!$B$8:$C$583,2,0)</f>
        <v>#N/A</v>
      </c>
      <c r="J79" s="123">
        <f t="shared" si="10"/>
        <v>0</v>
      </c>
      <c r="K79" s="123"/>
      <c r="L79" s="166"/>
      <c r="M79" s="183"/>
      <c r="N79" s="148"/>
      <c r="O79" s="122">
        <f t="shared" si="7"/>
        <v>0</v>
      </c>
      <c r="P79" s="122">
        <f t="shared" si="9"/>
        <v>0</v>
      </c>
      <c r="Q79" s="122">
        <f t="shared" si="8"/>
        <v>0</v>
      </c>
    </row>
    <row r="80" spans="3:17">
      <c r="C80" s="166"/>
      <c r="D80" s="183"/>
      <c r="E80" s="148"/>
      <c r="F80" s="122">
        <f t="shared" si="6"/>
        <v>0</v>
      </c>
      <c r="G80" s="186"/>
      <c r="H80" s="167"/>
      <c r="I80" s="155" t="e">
        <f>VLOOKUP(H80,Presupuesto!$B$8:$C$583,2,0)</f>
        <v>#N/A</v>
      </c>
      <c r="J80" s="123">
        <f t="shared" si="10"/>
        <v>0</v>
      </c>
      <c r="K80" s="123"/>
      <c r="L80" s="166"/>
      <c r="M80" s="183"/>
      <c r="N80" s="148"/>
      <c r="O80" s="122">
        <f t="shared" si="7"/>
        <v>0</v>
      </c>
      <c r="P80" s="122">
        <f t="shared" si="9"/>
        <v>0</v>
      </c>
      <c r="Q80" s="122">
        <f t="shared" si="8"/>
        <v>0</v>
      </c>
    </row>
    <row r="81" spans="3:17">
      <c r="C81" s="166"/>
      <c r="D81" s="183"/>
      <c r="E81" s="148"/>
      <c r="F81" s="122">
        <f t="shared" si="6"/>
        <v>0</v>
      </c>
      <c r="G81" s="186"/>
      <c r="H81" s="167"/>
      <c r="I81" s="155" t="e">
        <f>VLOOKUP(H81,Presupuesto!$B$8:$C$583,2,0)</f>
        <v>#N/A</v>
      </c>
      <c r="J81" s="123">
        <f t="shared" si="10"/>
        <v>0</v>
      </c>
      <c r="K81" s="123"/>
      <c r="L81" s="166"/>
      <c r="M81" s="183"/>
      <c r="N81" s="148"/>
      <c r="O81" s="122">
        <f t="shared" si="7"/>
        <v>0</v>
      </c>
      <c r="P81" s="122">
        <f t="shared" si="9"/>
        <v>0</v>
      </c>
      <c r="Q81" s="122">
        <f t="shared" si="8"/>
        <v>0</v>
      </c>
    </row>
    <row r="82" spans="3:17">
      <c r="C82" s="166"/>
      <c r="D82" s="183"/>
      <c r="E82" s="148"/>
      <c r="F82" s="122">
        <f t="shared" si="6"/>
        <v>0</v>
      </c>
      <c r="G82" s="186"/>
      <c r="H82" s="167"/>
      <c r="I82" s="155" t="e">
        <f>VLOOKUP(H82,Presupuesto!$B$8:$C$583,2,0)</f>
        <v>#N/A</v>
      </c>
      <c r="J82" s="123">
        <f t="shared" si="10"/>
        <v>0</v>
      </c>
      <c r="K82" s="123"/>
      <c r="L82" s="166"/>
      <c r="M82" s="183"/>
      <c r="N82" s="148"/>
      <c r="O82" s="122">
        <f t="shared" si="7"/>
        <v>0</v>
      </c>
      <c r="P82" s="122">
        <f t="shared" si="9"/>
        <v>0</v>
      </c>
      <c r="Q82" s="122">
        <f t="shared" si="8"/>
        <v>0</v>
      </c>
    </row>
    <row r="83" spans="3:17">
      <c r="C83" s="168"/>
      <c r="D83" s="176"/>
      <c r="E83" s="143"/>
      <c r="F83" s="122">
        <f t="shared" si="6"/>
        <v>0</v>
      </c>
      <c r="G83" s="186"/>
      <c r="H83" s="169"/>
      <c r="I83" s="155" t="e">
        <f>VLOOKUP(H83,Presupuesto!$B$8:$C$583,2,0)</f>
        <v>#N/A</v>
      </c>
      <c r="J83" s="123">
        <f t="shared" si="10"/>
        <v>0</v>
      </c>
      <c r="K83" s="123"/>
      <c r="L83" s="168"/>
      <c r="M83" s="176"/>
      <c r="N83" s="143"/>
      <c r="O83" s="122">
        <f t="shared" si="7"/>
        <v>0</v>
      </c>
      <c r="P83" s="122">
        <f t="shared" si="9"/>
        <v>0</v>
      </c>
      <c r="Q83" s="122">
        <f t="shared" si="8"/>
        <v>0</v>
      </c>
    </row>
    <row r="84" spans="3:17">
      <c r="C84" s="168"/>
      <c r="D84" s="176"/>
      <c r="E84" s="143"/>
      <c r="F84" s="122">
        <f t="shared" si="6"/>
        <v>0</v>
      </c>
      <c r="G84" s="186"/>
      <c r="H84" s="169"/>
      <c r="I84" s="155" t="e">
        <f>VLOOKUP(H84,Presupuesto!$B$8:$C$583,2,0)</f>
        <v>#N/A</v>
      </c>
      <c r="J84" s="123">
        <f t="shared" si="10"/>
        <v>0</v>
      </c>
      <c r="K84" s="123"/>
      <c r="L84" s="168"/>
      <c r="M84" s="176"/>
      <c r="N84" s="143"/>
      <c r="O84" s="122">
        <f t="shared" si="7"/>
        <v>0</v>
      </c>
      <c r="P84" s="122">
        <f t="shared" si="9"/>
        <v>0</v>
      </c>
      <c r="Q84" s="122">
        <f t="shared" si="8"/>
        <v>0</v>
      </c>
    </row>
    <row r="85" spans="3:17">
      <c r="C85" s="168"/>
      <c r="D85" s="176"/>
      <c r="E85" s="143"/>
      <c r="F85" s="122">
        <f t="shared" si="6"/>
        <v>0</v>
      </c>
      <c r="G85" s="186"/>
      <c r="H85" s="169"/>
      <c r="I85" s="155" t="e">
        <f>VLOOKUP(H85,Presupuesto!$B$8:$C$583,2,0)</f>
        <v>#N/A</v>
      </c>
      <c r="J85" s="123">
        <f t="shared" si="10"/>
        <v>0</v>
      </c>
      <c r="K85" s="123"/>
      <c r="L85" s="168"/>
      <c r="M85" s="176"/>
      <c r="N85" s="143"/>
      <c r="O85" s="122">
        <f t="shared" si="7"/>
        <v>0</v>
      </c>
      <c r="P85" s="122">
        <f t="shared" si="9"/>
        <v>0</v>
      </c>
      <c r="Q85" s="122">
        <f t="shared" si="8"/>
        <v>0</v>
      </c>
    </row>
    <row r="86" spans="3:17">
      <c r="C86" s="168"/>
      <c r="D86" s="176"/>
      <c r="E86" s="143"/>
      <c r="F86" s="122">
        <f t="shared" si="6"/>
        <v>0</v>
      </c>
      <c r="G86" s="186"/>
      <c r="H86" s="169"/>
      <c r="I86" s="155" t="e">
        <f>VLOOKUP(H86,Presupuesto!$B$8:$C$583,2,0)</f>
        <v>#N/A</v>
      </c>
      <c r="J86" s="123">
        <f t="shared" si="10"/>
        <v>0</v>
      </c>
      <c r="K86" s="123"/>
      <c r="L86" s="168"/>
      <c r="M86" s="176"/>
      <c r="N86" s="143"/>
      <c r="O86" s="122">
        <f t="shared" si="7"/>
        <v>0</v>
      </c>
      <c r="P86" s="122">
        <f t="shared" si="9"/>
        <v>0</v>
      </c>
      <c r="Q86" s="122">
        <f t="shared" si="8"/>
        <v>0</v>
      </c>
    </row>
    <row r="87" spans="3:17">
      <c r="C87" s="168"/>
      <c r="D87" s="176"/>
      <c r="E87" s="143"/>
      <c r="F87" s="122">
        <f t="shared" si="6"/>
        <v>0</v>
      </c>
      <c r="G87" s="186"/>
      <c r="H87" s="169"/>
      <c r="I87" s="155" t="e">
        <f>VLOOKUP(H87,Presupuesto!$B$8:$C$583,2,0)</f>
        <v>#N/A</v>
      </c>
      <c r="J87" s="123">
        <f t="shared" si="10"/>
        <v>0</v>
      </c>
      <c r="K87" s="123"/>
      <c r="L87" s="168"/>
      <c r="M87" s="176"/>
      <c r="N87" s="143"/>
      <c r="O87" s="122">
        <f t="shared" si="7"/>
        <v>0</v>
      </c>
      <c r="P87" s="122">
        <f t="shared" si="9"/>
        <v>0</v>
      </c>
      <c r="Q87" s="122">
        <f t="shared" si="8"/>
        <v>0</v>
      </c>
    </row>
    <row r="88" spans="3:17">
      <c r="C88" s="168"/>
      <c r="D88" s="176"/>
      <c r="E88" s="143"/>
      <c r="F88" s="122">
        <f t="shared" si="6"/>
        <v>0</v>
      </c>
      <c r="G88" s="186"/>
      <c r="H88" s="169"/>
      <c r="I88" s="155" t="e">
        <f>VLOOKUP(H88,Presupuesto!$B$8:$C$583,2,0)</f>
        <v>#N/A</v>
      </c>
      <c r="J88" s="123">
        <f t="shared" si="10"/>
        <v>0</v>
      </c>
      <c r="K88" s="123"/>
      <c r="L88" s="168"/>
      <c r="M88" s="176"/>
      <c r="N88" s="143"/>
      <c r="O88" s="122">
        <f t="shared" si="7"/>
        <v>0</v>
      </c>
      <c r="P88" s="122">
        <f t="shared" si="9"/>
        <v>0</v>
      </c>
      <c r="Q88" s="122">
        <f t="shared" si="8"/>
        <v>0</v>
      </c>
    </row>
    <row r="89" spans="3:17">
      <c r="C89" s="168"/>
      <c r="D89" s="176"/>
      <c r="E89" s="143"/>
      <c r="F89" s="122">
        <f t="shared" si="6"/>
        <v>0</v>
      </c>
      <c r="G89" s="186"/>
      <c r="H89" s="169"/>
      <c r="I89" s="155" t="e">
        <f>VLOOKUP(H89,Presupuesto!$B$8:$C$583,2,0)</f>
        <v>#N/A</v>
      </c>
      <c r="J89" s="123">
        <f t="shared" si="10"/>
        <v>0</v>
      </c>
      <c r="K89" s="123"/>
      <c r="L89" s="168"/>
      <c r="M89" s="176"/>
      <c r="N89" s="143"/>
      <c r="O89" s="122">
        <f t="shared" si="7"/>
        <v>0</v>
      </c>
      <c r="P89" s="122">
        <f t="shared" si="9"/>
        <v>0</v>
      </c>
      <c r="Q89" s="122">
        <f t="shared" si="8"/>
        <v>0</v>
      </c>
    </row>
    <row r="90" spans="3:17">
      <c r="C90" s="168"/>
      <c r="D90" s="176"/>
      <c r="E90" s="143"/>
      <c r="F90" s="122">
        <f t="shared" si="6"/>
        <v>0</v>
      </c>
      <c r="G90" s="186"/>
      <c r="H90" s="169"/>
      <c r="I90" s="155" t="e">
        <f>VLOOKUP(H90,Presupuesto!$B$8:$C$583,2,0)</f>
        <v>#N/A</v>
      </c>
      <c r="J90" s="123">
        <f t="shared" si="10"/>
        <v>0</v>
      </c>
      <c r="K90" s="123"/>
      <c r="L90" s="168"/>
      <c r="M90" s="176"/>
      <c r="N90" s="143"/>
      <c r="O90" s="122">
        <f t="shared" si="7"/>
        <v>0</v>
      </c>
      <c r="P90" s="122">
        <f t="shared" si="9"/>
        <v>0</v>
      </c>
      <c r="Q90" s="122">
        <f t="shared" si="8"/>
        <v>0</v>
      </c>
    </row>
    <row r="91" spans="3:17">
      <c r="C91" s="170"/>
      <c r="D91" s="176"/>
      <c r="E91" s="143"/>
      <c r="F91" s="122">
        <f t="shared" si="6"/>
        <v>0</v>
      </c>
      <c r="G91" s="186"/>
      <c r="H91" s="171"/>
      <c r="I91" s="155" t="e">
        <f>VLOOKUP(H91,Presupuesto!$B$8:$C$583,2,0)</f>
        <v>#N/A</v>
      </c>
      <c r="J91" s="123">
        <f t="shared" si="10"/>
        <v>0</v>
      </c>
      <c r="K91" s="123"/>
      <c r="L91" s="170"/>
      <c r="M91" s="176"/>
      <c r="N91" s="143"/>
      <c r="O91" s="122">
        <f t="shared" si="7"/>
        <v>0</v>
      </c>
      <c r="P91" s="122">
        <f t="shared" si="9"/>
        <v>0</v>
      </c>
      <c r="Q91" s="122">
        <f t="shared" si="8"/>
        <v>0</v>
      </c>
    </row>
    <row r="92" spans="3:17">
      <c r="C92" s="170"/>
      <c r="D92" s="176"/>
      <c r="E92" s="143"/>
      <c r="F92" s="122">
        <f t="shared" si="6"/>
        <v>0</v>
      </c>
      <c r="G92" s="186"/>
      <c r="H92" s="171"/>
      <c r="I92" s="155" t="e">
        <f>VLOOKUP(H92,Presupuesto!$B$8:$C$583,2,0)</f>
        <v>#N/A</v>
      </c>
      <c r="J92" s="123">
        <f t="shared" si="10"/>
        <v>0</v>
      </c>
      <c r="K92" s="123"/>
      <c r="L92" s="170"/>
      <c r="M92" s="176"/>
      <c r="N92" s="143"/>
      <c r="O92" s="122">
        <f t="shared" si="7"/>
        <v>0</v>
      </c>
      <c r="P92" s="122">
        <f t="shared" si="9"/>
        <v>0</v>
      </c>
      <c r="Q92" s="122">
        <f t="shared" si="8"/>
        <v>0</v>
      </c>
    </row>
    <row r="93" spans="3:17">
      <c r="C93" s="170"/>
      <c r="D93" s="176"/>
      <c r="E93" s="143"/>
      <c r="F93" s="122">
        <f t="shared" si="6"/>
        <v>0</v>
      </c>
      <c r="G93" s="186"/>
      <c r="H93" s="171"/>
      <c r="I93" s="155" t="e">
        <f>VLOOKUP(H93,Presupuesto!$B$8:$C$583,2,0)</f>
        <v>#N/A</v>
      </c>
      <c r="J93" s="123">
        <f t="shared" si="10"/>
        <v>0</v>
      </c>
      <c r="K93" s="123"/>
      <c r="L93" s="170"/>
      <c r="M93" s="176"/>
      <c r="N93" s="143"/>
      <c r="O93" s="122">
        <f t="shared" si="7"/>
        <v>0</v>
      </c>
      <c r="P93" s="122">
        <f t="shared" si="9"/>
        <v>0</v>
      </c>
      <c r="Q93" s="122">
        <f t="shared" si="8"/>
        <v>0</v>
      </c>
    </row>
    <row r="94" spans="3:17">
      <c r="C94" s="170"/>
      <c r="D94" s="176"/>
      <c r="E94" s="143"/>
      <c r="F94" s="122">
        <f t="shared" si="6"/>
        <v>0</v>
      </c>
      <c r="G94" s="186"/>
      <c r="H94" s="171"/>
      <c r="I94" s="155" t="e">
        <f>VLOOKUP(H94,Presupuesto!$B$8:$C$583,2,0)</f>
        <v>#N/A</v>
      </c>
      <c r="J94" s="123">
        <f t="shared" si="10"/>
        <v>0</v>
      </c>
      <c r="K94" s="123"/>
      <c r="L94" s="170"/>
      <c r="M94" s="176"/>
      <c r="N94" s="143"/>
      <c r="O94" s="122">
        <f t="shared" si="7"/>
        <v>0</v>
      </c>
      <c r="P94" s="122">
        <f t="shared" si="9"/>
        <v>0</v>
      </c>
      <c r="Q94" s="122">
        <f t="shared" si="8"/>
        <v>0</v>
      </c>
    </row>
    <row r="95" spans="3:17" ht="15.75" thickBot="1">
      <c r="C95" s="172"/>
      <c r="D95" s="184"/>
      <c r="E95" s="128"/>
      <c r="F95" s="130">
        <f t="shared" si="6"/>
        <v>0</v>
      </c>
      <c r="G95" s="187"/>
      <c r="H95" s="173"/>
      <c r="I95" s="157" t="e">
        <f>VLOOKUP(H95,Presupuesto!$B$8:$C$583,2,0)</f>
        <v>#N/A</v>
      </c>
      <c r="J95" s="131">
        <f>$J$20</f>
        <v>0</v>
      </c>
      <c r="K95" s="149"/>
      <c r="L95" s="172"/>
      <c r="M95" s="184"/>
      <c r="N95" s="128"/>
      <c r="O95" s="130">
        <f t="shared" si="7"/>
        <v>0</v>
      </c>
      <c r="P95" s="130">
        <f t="shared" si="9"/>
        <v>0</v>
      </c>
      <c r="Q95" s="130">
        <f t="shared" si="8"/>
        <v>0</v>
      </c>
    </row>
    <row r="96" spans="3:17">
      <c r="G96" s="110"/>
    </row>
    <row r="97" spans="3:17" ht="15.75" thickBot="1">
      <c r="G97" s="110"/>
    </row>
    <row r="98" spans="3:17" ht="15.75" thickBot="1">
      <c r="C98" s="182" t="s">
        <v>53</v>
      </c>
      <c r="D98" s="133" t="e">
        <f>SUM(F105:F139)</f>
        <v>#N/A</v>
      </c>
      <c r="G98" s="97"/>
      <c r="H98" s="72"/>
      <c r="I98" s="72"/>
    </row>
    <row r="99" spans="3:17">
      <c r="G99" s="97"/>
      <c r="H99" s="72"/>
      <c r="I99" s="72"/>
    </row>
    <row r="100" spans="3:17" ht="15.75">
      <c r="C100" s="458" t="s">
        <v>455</v>
      </c>
      <c r="D100" s="237"/>
      <c r="F100" s="72"/>
      <c r="G100" s="97"/>
      <c r="H100" s="72"/>
      <c r="I100" s="72"/>
    </row>
    <row r="101" spans="3:17" ht="18.75">
      <c r="C101" s="254" t="e">
        <f>IFERROR(VLOOKUP(D100,'Desarrollo Curricular'!$E:$F,2,FALSE),IFERROR(VLOOKUP(D100,Investigación!$E:$F,2,FALSE),IFERROR(VLOOKUP(D100,'Vinculación Univ. Sociedad'!$E:$F,2,FALSE),IFERROR(VLOOKUP(D100,'Docencia y Recursos Humanos '!$E:$F,2,FALSE),IFERROR(VLOOKUP(D100,Estudiantes!$E:$F,2,FALSE),IFERROR(VLOOKUP(D100,'Gestion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Conocimiento'!$E:$F,2,FALSE),IFERROR(VLOOKUP(D100,Gobernabilidad!$E:$F,2,FALSE),IFERROR(VLOOKUP(D100,'NIVEL DE ES Y  SISTEMA NACIONAL'!$E:$F,2,FALSE),VLOOKUP(D100,'Lo Esencial'!$E:$F,2,0))))))))))))</f>
        <v>#N/A</v>
      </c>
      <c r="D101" s="31"/>
      <c r="F101" s="72"/>
      <c r="G101" s="97"/>
      <c r="H101" s="72"/>
      <c r="I101" s="72"/>
    </row>
    <row r="102" spans="3:17">
      <c r="F102" s="72"/>
      <c r="G102" s="97"/>
      <c r="H102" s="72"/>
      <c r="I102" s="72"/>
    </row>
    <row r="103" spans="3:17" ht="42.75" thickBot="1">
      <c r="F103" s="118"/>
      <c r="G103" s="94"/>
      <c r="H103" s="94"/>
      <c r="I103" s="94"/>
      <c r="L103" s="273"/>
      <c r="M103" s="274"/>
      <c r="N103" s="273"/>
      <c r="O103" s="273"/>
      <c r="P103" s="276" t="s">
        <v>538</v>
      </c>
      <c r="Q103" s="276" t="s">
        <v>539</v>
      </c>
    </row>
    <row r="104" spans="3:17" ht="30.75" thickBot="1">
      <c r="C104" s="154" t="s">
        <v>44</v>
      </c>
      <c r="D104" s="154" t="s">
        <v>55</v>
      </c>
      <c r="E104" s="161" t="s">
        <v>57</v>
      </c>
      <c r="F104" s="160" t="s">
        <v>27</v>
      </c>
      <c r="G104" s="158" t="s">
        <v>192</v>
      </c>
      <c r="H104" s="161" t="s">
        <v>46</v>
      </c>
      <c r="I104" s="158" t="s">
        <v>193</v>
      </c>
      <c r="J104" s="158" t="s">
        <v>474</v>
      </c>
      <c r="K104" s="158" t="s">
        <v>475</v>
      </c>
      <c r="L104" s="270" t="s">
        <v>21</v>
      </c>
      <c r="M104" s="270" t="s">
        <v>55</v>
      </c>
      <c r="N104" s="271" t="s">
        <v>536</v>
      </c>
      <c r="O104" s="272" t="s">
        <v>537</v>
      </c>
      <c r="P104" s="275">
        <v>0.7</v>
      </c>
      <c r="Q104" s="275">
        <v>0.3</v>
      </c>
    </row>
    <row r="105" spans="3:17">
      <c r="C105" s="267"/>
      <c r="D105" s="268"/>
      <c r="E105" s="266" t="e">
        <f>HLOOKUP(C105,$AH$2:$BU$3,2,0)</f>
        <v>#N/A</v>
      </c>
      <c r="F105" s="122" t="e">
        <f t="shared" ref="F105:F139" si="11">D105*E105</f>
        <v>#N/A</v>
      </c>
      <c r="G105" s="186"/>
      <c r="H105" s="167"/>
      <c r="I105" s="155" t="e">
        <f>VLOOKUP(H105,Presupuesto!$B$8:$C$583,2,0)</f>
        <v>#N/A</v>
      </c>
      <c r="J105" s="265"/>
      <c r="K105" s="123"/>
      <c r="L105" s="166"/>
      <c r="M105" s="183"/>
      <c r="N105" s="148"/>
      <c r="O105" s="122">
        <f t="shared" ref="O105:O139" si="12">M105*N105</f>
        <v>0</v>
      </c>
      <c r="P105" s="122">
        <f>$O105*P$16</f>
        <v>0</v>
      </c>
      <c r="Q105" s="122">
        <f t="shared" ref="Q105:Q139" si="13">$O105*Q$16</f>
        <v>0</v>
      </c>
    </row>
    <row r="106" spans="3:17">
      <c r="C106" s="166"/>
      <c r="D106" s="183"/>
      <c r="E106" s="148"/>
      <c r="F106" s="122">
        <f t="shared" si="11"/>
        <v>0</v>
      </c>
      <c r="G106" s="186"/>
      <c r="H106" s="167"/>
      <c r="I106" s="155" t="e">
        <f>VLOOKUP(H106,Presupuesto!$B$8:$C$583,2,0)</f>
        <v>#N/A</v>
      </c>
      <c r="J106" s="123">
        <f>$J$17</f>
        <v>0</v>
      </c>
      <c r="K106" s="123"/>
      <c r="L106" s="166"/>
      <c r="M106" s="183"/>
      <c r="N106" s="148"/>
      <c r="O106" s="122">
        <f t="shared" si="12"/>
        <v>0</v>
      </c>
      <c r="P106" s="122">
        <f t="shared" ref="P106:P139" si="14">$O106*P$16</f>
        <v>0</v>
      </c>
      <c r="Q106" s="122">
        <f t="shared" si="13"/>
        <v>0</v>
      </c>
    </row>
    <row r="107" spans="3:17">
      <c r="C107" s="166"/>
      <c r="D107" s="183"/>
      <c r="E107" s="148"/>
      <c r="F107" s="122">
        <f t="shared" si="11"/>
        <v>0</v>
      </c>
      <c r="G107" s="186"/>
      <c r="H107" s="167"/>
      <c r="I107" s="155" t="e">
        <f>VLOOKUP(H107,Presupuesto!$B$8:$C$583,2,0)</f>
        <v>#N/A</v>
      </c>
      <c r="J107" s="123">
        <f t="shared" ref="J107:J138" si="15">$J$17</f>
        <v>0</v>
      </c>
      <c r="K107" s="123"/>
      <c r="L107" s="166"/>
      <c r="M107" s="183"/>
      <c r="N107" s="148"/>
      <c r="O107" s="122">
        <f t="shared" si="12"/>
        <v>0</v>
      </c>
      <c r="P107" s="122">
        <f t="shared" si="14"/>
        <v>0</v>
      </c>
      <c r="Q107" s="122">
        <f t="shared" si="13"/>
        <v>0</v>
      </c>
    </row>
    <row r="108" spans="3:17">
      <c r="C108" s="166"/>
      <c r="D108" s="183"/>
      <c r="E108" s="148"/>
      <c r="F108" s="122">
        <f t="shared" si="11"/>
        <v>0</v>
      </c>
      <c r="G108" s="186"/>
      <c r="H108" s="167"/>
      <c r="I108" s="155" t="e">
        <f>VLOOKUP(H108,Presupuesto!$B$8:$C$583,2,0)</f>
        <v>#N/A</v>
      </c>
      <c r="J108" s="123">
        <f t="shared" si="15"/>
        <v>0</v>
      </c>
      <c r="K108" s="123"/>
      <c r="L108" s="166"/>
      <c r="M108" s="183"/>
      <c r="N108" s="148"/>
      <c r="O108" s="122">
        <f t="shared" si="12"/>
        <v>0</v>
      </c>
      <c r="P108" s="122">
        <f t="shared" si="14"/>
        <v>0</v>
      </c>
      <c r="Q108" s="122">
        <f t="shared" si="13"/>
        <v>0</v>
      </c>
    </row>
    <row r="109" spans="3:17">
      <c r="C109" s="166"/>
      <c r="D109" s="183"/>
      <c r="E109" s="148"/>
      <c r="F109" s="122">
        <f t="shared" si="11"/>
        <v>0</v>
      </c>
      <c r="G109" s="186"/>
      <c r="H109" s="167"/>
      <c r="I109" s="155" t="e">
        <f>VLOOKUP(H109,Presupuesto!$B$8:$C$583,2,0)</f>
        <v>#N/A</v>
      </c>
      <c r="J109" s="123">
        <f t="shared" si="15"/>
        <v>0</v>
      </c>
      <c r="K109" s="123"/>
      <c r="L109" s="166"/>
      <c r="M109" s="183"/>
      <c r="N109" s="148"/>
      <c r="O109" s="122">
        <f t="shared" si="12"/>
        <v>0</v>
      </c>
      <c r="P109" s="122">
        <f t="shared" si="14"/>
        <v>0</v>
      </c>
      <c r="Q109" s="122">
        <f t="shared" si="13"/>
        <v>0</v>
      </c>
    </row>
    <row r="110" spans="3:17">
      <c r="C110" s="166"/>
      <c r="D110" s="183"/>
      <c r="E110" s="148"/>
      <c r="F110" s="122">
        <f t="shared" si="11"/>
        <v>0</v>
      </c>
      <c r="G110" s="186"/>
      <c r="H110" s="167"/>
      <c r="I110" s="155" t="e">
        <f>VLOOKUP(H110,Presupuesto!$B$8:$C$583,2,0)</f>
        <v>#N/A</v>
      </c>
      <c r="J110" s="123">
        <f t="shared" si="15"/>
        <v>0</v>
      </c>
      <c r="K110" s="123"/>
      <c r="L110" s="166"/>
      <c r="M110" s="183"/>
      <c r="N110" s="148"/>
      <c r="O110" s="122">
        <f t="shared" si="12"/>
        <v>0</v>
      </c>
      <c r="P110" s="122">
        <f t="shared" si="14"/>
        <v>0</v>
      </c>
      <c r="Q110" s="122">
        <f t="shared" si="13"/>
        <v>0</v>
      </c>
    </row>
    <row r="111" spans="3:17">
      <c r="C111" s="166"/>
      <c r="D111" s="183"/>
      <c r="E111" s="148"/>
      <c r="F111" s="122">
        <f t="shared" si="11"/>
        <v>0</v>
      </c>
      <c r="G111" s="186"/>
      <c r="H111" s="167"/>
      <c r="I111" s="155" t="e">
        <f>VLOOKUP(H111,Presupuesto!$B$8:$C$583,2,0)</f>
        <v>#N/A</v>
      </c>
      <c r="J111" s="123">
        <f t="shared" si="15"/>
        <v>0</v>
      </c>
      <c r="K111" s="123"/>
      <c r="L111" s="166"/>
      <c r="M111" s="183"/>
      <c r="N111" s="148"/>
      <c r="O111" s="122">
        <f t="shared" si="12"/>
        <v>0</v>
      </c>
      <c r="P111" s="122">
        <f t="shared" si="14"/>
        <v>0</v>
      </c>
      <c r="Q111" s="122">
        <f t="shared" si="13"/>
        <v>0</v>
      </c>
    </row>
    <row r="112" spans="3:17">
      <c r="C112" s="166"/>
      <c r="D112" s="183"/>
      <c r="E112" s="148"/>
      <c r="F112" s="122">
        <f t="shared" si="11"/>
        <v>0</v>
      </c>
      <c r="G112" s="186"/>
      <c r="H112" s="167"/>
      <c r="I112" s="155" t="e">
        <f>VLOOKUP(H112,Presupuesto!$B$8:$C$583,2,0)</f>
        <v>#N/A</v>
      </c>
      <c r="J112" s="123">
        <f t="shared" si="15"/>
        <v>0</v>
      </c>
      <c r="K112" s="123"/>
      <c r="L112" s="166"/>
      <c r="M112" s="183"/>
      <c r="N112" s="148"/>
      <c r="O112" s="122">
        <f t="shared" si="12"/>
        <v>0</v>
      </c>
      <c r="P112" s="122">
        <f t="shared" si="14"/>
        <v>0</v>
      </c>
      <c r="Q112" s="122">
        <f t="shared" si="13"/>
        <v>0</v>
      </c>
    </row>
    <row r="113" spans="3:17">
      <c r="C113" s="166"/>
      <c r="D113" s="183"/>
      <c r="E113" s="148"/>
      <c r="F113" s="122">
        <f t="shared" si="11"/>
        <v>0</v>
      </c>
      <c r="G113" s="186"/>
      <c r="H113" s="167"/>
      <c r="I113" s="155" t="e">
        <f>VLOOKUP(H113,Presupuesto!$B$8:$C$583,2,0)</f>
        <v>#N/A</v>
      </c>
      <c r="J113" s="123">
        <f t="shared" si="15"/>
        <v>0</v>
      </c>
      <c r="K113" s="123"/>
      <c r="L113" s="166"/>
      <c r="M113" s="183"/>
      <c r="N113" s="148"/>
      <c r="O113" s="122">
        <f t="shared" si="12"/>
        <v>0</v>
      </c>
      <c r="P113" s="122">
        <f t="shared" si="14"/>
        <v>0</v>
      </c>
      <c r="Q113" s="122">
        <f t="shared" si="13"/>
        <v>0</v>
      </c>
    </row>
    <row r="114" spans="3:17">
      <c r="C114" s="166"/>
      <c r="D114" s="183"/>
      <c r="E114" s="148"/>
      <c r="F114" s="122">
        <f t="shared" si="11"/>
        <v>0</v>
      </c>
      <c r="G114" s="186"/>
      <c r="H114" s="167"/>
      <c r="I114" s="155" t="e">
        <f>VLOOKUP(H114,Presupuesto!$B$8:$C$583,2,0)</f>
        <v>#N/A</v>
      </c>
      <c r="J114" s="123">
        <f t="shared" si="15"/>
        <v>0</v>
      </c>
      <c r="K114" s="123"/>
      <c r="L114" s="166"/>
      <c r="M114" s="183"/>
      <c r="N114" s="148"/>
      <c r="O114" s="122">
        <f t="shared" si="12"/>
        <v>0</v>
      </c>
      <c r="P114" s="122">
        <f t="shared" si="14"/>
        <v>0</v>
      </c>
      <c r="Q114" s="122">
        <f t="shared" si="13"/>
        <v>0</v>
      </c>
    </row>
    <row r="115" spans="3:17">
      <c r="C115" s="166"/>
      <c r="D115" s="183"/>
      <c r="E115" s="148"/>
      <c r="F115" s="122">
        <f t="shared" si="11"/>
        <v>0</v>
      </c>
      <c r="G115" s="186"/>
      <c r="H115" s="167"/>
      <c r="I115" s="155" t="e">
        <f>VLOOKUP(H115,Presupuesto!$B$8:$C$583,2,0)</f>
        <v>#N/A</v>
      </c>
      <c r="J115" s="123">
        <f t="shared" si="15"/>
        <v>0</v>
      </c>
      <c r="K115" s="123"/>
      <c r="L115" s="166"/>
      <c r="M115" s="183"/>
      <c r="N115" s="148"/>
      <c r="O115" s="122">
        <f t="shared" si="12"/>
        <v>0</v>
      </c>
      <c r="P115" s="122">
        <f t="shared" si="14"/>
        <v>0</v>
      </c>
      <c r="Q115" s="122">
        <f t="shared" si="13"/>
        <v>0</v>
      </c>
    </row>
    <row r="116" spans="3:17">
      <c r="C116" s="166"/>
      <c r="D116" s="183"/>
      <c r="E116" s="148"/>
      <c r="F116" s="122">
        <f t="shared" si="11"/>
        <v>0</v>
      </c>
      <c r="G116" s="186"/>
      <c r="H116" s="167"/>
      <c r="I116" s="155" t="e">
        <f>VLOOKUP(H116,Presupuesto!$B$8:$C$583,2,0)</f>
        <v>#N/A</v>
      </c>
      <c r="J116" s="123">
        <f t="shared" si="15"/>
        <v>0</v>
      </c>
      <c r="K116" s="123"/>
      <c r="L116" s="166"/>
      <c r="M116" s="183"/>
      <c r="N116" s="148"/>
      <c r="O116" s="122">
        <f t="shared" si="12"/>
        <v>0</v>
      </c>
      <c r="P116" s="122">
        <f t="shared" si="14"/>
        <v>0</v>
      </c>
      <c r="Q116" s="122">
        <f t="shared" si="13"/>
        <v>0</v>
      </c>
    </row>
    <row r="117" spans="3:17">
      <c r="C117" s="166"/>
      <c r="D117" s="183"/>
      <c r="E117" s="148"/>
      <c r="F117" s="122">
        <f t="shared" si="11"/>
        <v>0</v>
      </c>
      <c r="G117" s="186"/>
      <c r="H117" s="167"/>
      <c r="I117" s="155" t="e">
        <f>VLOOKUP(H117,Presupuesto!$B$8:$C$583,2,0)</f>
        <v>#N/A</v>
      </c>
      <c r="J117" s="123">
        <f t="shared" si="15"/>
        <v>0</v>
      </c>
      <c r="K117" s="123"/>
      <c r="L117" s="166"/>
      <c r="M117" s="183"/>
      <c r="N117" s="148"/>
      <c r="O117" s="122">
        <f t="shared" si="12"/>
        <v>0</v>
      </c>
      <c r="P117" s="122">
        <f t="shared" si="14"/>
        <v>0</v>
      </c>
      <c r="Q117" s="122">
        <f t="shared" si="13"/>
        <v>0</v>
      </c>
    </row>
    <row r="118" spans="3:17">
      <c r="C118" s="166"/>
      <c r="D118" s="183"/>
      <c r="E118" s="148"/>
      <c r="F118" s="122">
        <f t="shared" si="11"/>
        <v>0</v>
      </c>
      <c r="G118" s="186"/>
      <c r="H118" s="167"/>
      <c r="I118" s="155" t="e">
        <f>VLOOKUP(H118,Presupuesto!$B$8:$C$583,2,0)</f>
        <v>#N/A</v>
      </c>
      <c r="J118" s="123">
        <f t="shared" si="15"/>
        <v>0</v>
      </c>
      <c r="K118" s="123"/>
      <c r="L118" s="166"/>
      <c r="M118" s="183"/>
      <c r="N118" s="148"/>
      <c r="O118" s="122">
        <f t="shared" si="12"/>
        <v>0</v>
      </c>
      <c r="P118" s="122">
        <f t="shared" si="14"/>
        <v>0</v>
      </c>
      <c r="Q118" s="122">
        <f t="shared" si="13"/>
        <v>0</v>
      </c>
    </row>
    <row r="119" spans="3:17">
      <c r="C119" s="166"/>
      <c r="D119" s="183"/>
      <c r="E119" s="148"/>
      <c r="F119" s="122">
        <f t="shared" si="11"/>
        <v>0</v>
      </c>
      <c r="G119" s="186"/>
      <c r="H119" s="167"/>
      <c r="I119" s="155" t="e">
        <f>VLOOKUP(H119,Presupuesto!$B$8:$C$583,2,0)</f>
        <v>#N/A</v>
      </c>
      <c r="J119" s="123">
        <f t="shared" si="15"/>
        <v>0</v>
      </c>
      <c r="K119" s="123"/>
      <c r="L119" s="166"/>
      <c r="M119" s="183"/>
      <c r="N119" s="148"/>
      <c r="O119" s="122">
        <f t="shared" si="12"/>
        <v>0</v>
      </c>
      <c r="P119" s="122">
        <f t="shared" si="14"/>
        <v>0</v>
      </c>
      <c r="Q119" s="122">
        <f t="shared" si="13"/>
        <v>0</v>
      </c>
    </row>
    <row r="120" spans="3:17">
      <c r="C120" s="166"/>
      <c r="D120" s="183"/>
      <c r="E120" s="148"/>
      <c r="F120" s="122">
        <f t="shared" si="11"/>
        <v>0</v>
      </c>
      <c r="G120" s="186"/>
      <c r="H120" s="167"/>
      <c r="I120" s="155" t="e">
        <f>VLOOKUP(H120,Presupuesto!$B$8:$C$583,2,0)</f>
        <v>#N/A</v>
      </c>
      <c r="J120" s="123">
        <f t="shared" si="15"/>
        <v>0</v>
      </c>
      <c r="K120" s="123"/>
      <c r="L120" s="166"/>
      <c r="M120" s="183"/>
      <c r="N120" s="148"/>
      <c r="O120" s="122">
        <f t="shared" si="12"/>
        <v>0</v>
      </c>
      <c r="P120" s="122">
        <f t="shared" si="14"/>
        <v>0</v>
      </c>
      <c r="Q120" s="122">
        <f t="shared" si="13"/>
        <v>0</v>
      </c>
    </row>
    <row r="121" spans="3:17">
      <c r="C121" s="166"/>
      <c r="D121" s="183"/>
      <c r="E121" s="148"/>
      <c r="F121" s="122">
        <f t="shared" si="11"/>
        <v>0</v>
      </c>
      <c r="G121" s="186"/>
      <c r="H121" s="167"/>
      <c r="I121" s="155" t="e">
        <f>VLOOKUP(H121,Presupuesto!$B$8:$C$583,2,0)</f>
        <v>#N/A</v>
      </c>
      <c r="J121" s="123">
        <f t="shared" si="15"/>
        <v>0</v>
      </c>
      <c r="K121" s="123"/>
      <c r="L121" s="166"/>
      <c r="M121" s="183"/>
      <c r="N121" s="148"/>
      <c r="O121" s="122">
        <f t="shared" si="12"/>
        <v>0</v>
      </c>
      <c r="P121" s="122">
        <f t="shared" si="14"/>
        <v>0</v>
      </c>
      <c r="Q121" s="122">
        <f t="shared" si="13"/>
        <v>0</v>
      </c>
    </row>
    <row r="122" spans="3:17">
      <c r="C122" s="166"/>
      <c r="D122" s="183"/>
      <c r="E122" s="148"/>
      <c r="F122" s="122">
        <f t="shared" si="11"/>
        <v>0</v>
      </c>
      <c r="G122" s="186"/>
      <c r="H122" s="167"/>
      <c r="I122" s="155" t="e">
        <f>VLOOKUP(H122,Presupuesto!$B$8:$C$583,2,0)</f>
        <v>#N/A</v>
      </c>
      <c r="J122" s="123">
        <f t="shared" si="15"/>
        <v>0</v>
      </c>
      <c r="K122" s="123"/>
      <c r="L122" s="166"/>
      <c r="M122" s="183"/>
      <c r="N122" s="148"/>
      <c r="O122" s="122">
        <f t="shared" si="12"/>
        <v>0</v>
      </c>
      <c r="P122" s="122">
        <f t="shared" si="14"/>
        <v>0</v>
      </c>
      <c r="Q122" s="122">
        <f t="shared" si="13"/>
        <v>0</v>
      </c>
    </row>
    <row r="123" spans="3:17">
      <c r="C123" s="166"/>
      <c r="D123" s="183"/>
      <c r="E123" s="148"/>
      <c r="F123" s="122">
        <f t="shared" si="11"/>
        <v>0</v>
      </c>
      <c r="G123" s="186"/>
      <c r="H123" s="167"/>
      <c r="I123" s="155" t="e">
        <f>VLOOKUP(H123,Presupuesto!$B$8:$C$583,2,0)</f>
        <v>#N/A</v>
      </c>
      <c r="J123" s="123">
        <f t="shared" si="15"/>
        <v>0</v>
      </c>
      <c r="K123" s="123"/>
      <c r="L123" s="166"/>
      <c r="M123" s="183"/>
      <c r="N123" s="148"/>
      <c r="O123" s="122">
        <f t="shared" si="12"/>
        <v>0</v>
      </c>
      <c r="P123" s="122">
        <f t="shared" si="14"/>
        <v>0</v>
      </c>
      <c r="Q123" s="122">
        <f t="shared" si="13"/>
        <v>0</v>
      </c>
    </row>
    <row r="124" spans="3:17">
      <c r="C124" s="166"/>
      <c r="D124" s="183"/>
      <c r="E124" s="148"/>
      <c r="F124" s="122">
        <f t="shared" si="11"/>
        <v>0</v>
      </c>
      <c r="G124" s="186"/>
      <c r="H124" s="167"/>
      <c r="I124" s="155" t="e">
        <f>VLOOKUP(H124,Presupuesto!$B$8:$C$583,2,0)</f>
        <v>#N/A</v>
      </c>
      <c r="J124" s="123">
        <f t="shared" si="15"/>
        <v>0</v>
      </c>
      <c r="K124" s="123"/>
      <c r="L124" s="166"/>
      <c r="M124" s="183"/>
      <c r="N124" s="148"/>
      <c r="O124" s="122">
        <f t="shared" si="12"/>
        <v>0</v>
      </c>
      <c r="P124" s="122">
        <f t="shared" si="14"/>
        <v>0</v>
      </c>
      <c r="Q124" s="122">
        <f t="shared" si="13"/>
        <v>0</v>
      </c>
    </row>
    <row r="125" spans="3:17">
      <c r="C125" s="166"/>
      <c r="D125" s="183"/>
      <c r="E125" s="148"/>
      <c r="F125" s="122">
        <f t="shared" si="11"/>
        <v>0</v>
      </c>
      <c r="G125" s="186"/>
      <c r="H125" s="167"/>
      <c r="I125" s="155" t="e">
        <f>VLOOKUP(H125,Presupuesto!$B$8:$C$583,2,0)</f>
        <v>#N/A</v>
      </c>
      <c r="J125" s="123">
        <f t="shared" si="15"/>
        <v>0</v>
      </c>
      <c r="K125" s="123"/>
      <c r="L125" s="166"/>
      <c r="M125" s="183"/>
      <c r="N125" s="148"/>
      <c r="O125" s="122">
        <f t="shared" si="12"/>
        <v>0</v>
      </c>
      <c r="P125" s="122">
        <f t="shared" si="14"/>
        <v>0</v>
      </c>
      <c r="Q125" s="122">
        <f t="shared" si="13"/>
        <v>0</v>
      </c>
    </row>
    <row r="126" spans="3:17">
      <c r="C126" s="166"/>
      <c r="D126" s="183"/>
      <c r="E126" s="148"/>
      <c r="F126" s="122">
        <f t="shared" si="11"/>
        <v>0</v>
      </c>
      <c r="G126" s="186"/>
      <c r="H126" s="167"/>
      <c r="I126" s="155" t="e">
        <f>VLOOKUP(H126,Presupuesto!$B$8:$C$583,2,0)</f>
        <v>#N/A</v>
      </c>
      <c r="J126" s="123">
        <f t="shared" si="15"/>
        <v>0</v>
      </c>
      <c r="K126" s="123"/>
      <c r="L126" s="166"/>
      <c r="M126" s="183"/>
      <c r="N126" s="148"/>
      <c r="O126" s="122">
        <f t="shared" si="12"/>
        <v>0</v>
      </c>
      <c r="P126" s="122">
        <f t="shared" si="14"/>
        <v>0</v>
      </c>
      <c r="Q126" s="122">
        <f t="shared" si="13"/>
        <v>0</v>
      </c>
    </row>
    <row r="127" spans="3:17">
      <c r="C127" s="168"/>
      <c r="D127" s="176"/>
      <c r="E127" s="143"/>
      <c r="F127" s="122">
        <f t="shared" si="11"/>
        <v>0</v>
      </c>
      <c r="G127" s="186"/>
      <c r="H127" s="169"/>
      <c r="I127" s="155" t="e">
        <f>VLOOKUP(H127,Presupuesto!$B$8:$C$583,2,0)</f>
        <v>#N/A</v>
      </c>
      <c r="J127" s="123">
        <f t="shared" si="15"/>
        <v>0</v>
      </c>
      <c r="K127" s="123"/>
      <c r="L127" s="168"/>
      <c r="M127" s="176"/>
      <c r="N127" s="143"/>
      <c r="O127" s="122">
        <f t="shared" si="12"/>
        <v>0</v>
      </c>
      <c r="P127" s="122">
        <f t="shared" si="14"/>
        <v>0</v>
      </c>
      <c r="Q127" s="122">
        <f t="shared" si="13"/>
        <v>0</v>
      </c>
    </row>
    <row r="128" spans="3:17">
      <c r="C128" s="168"/>
      <c r="D128" s="176"/>
      <c r="E128" s="143"/>
      <c r="F128" s="122">
        <f t="shared" si="11"/>
        <v>0</v>
      </c>
      <c r="G128" s="186"/>
      <c r="H128" s="169"/>
      <c r="I128" s="155" t="e">
        <f>VLOOKUP(H128,Presupuesto!$B$8:$C$583,2,0)</f>
        <v>#N/A</v>
      </c>
      <c r="J128" s="123">
        <f t="shared" si="15"/>
        <v>0</v>
      </c>
      <c r="K128" s="123"/>
      <c r="L128" s="168"/>
      <c r="M128" s="176"/>
      <c r="N128" s="143"/>
      <c r="O128" s="122">
        <f t="shared" si="12"/>
        <v>0</v>
      </c>
      <c r="P128" s="122">
        <f t="shared" si="14"/>
        <v>0</v>
      </c>
      <c r="Q128" s="122">
        <f t="shared" si="13"/>
        <v>0</v>
      </c>
    </row>
    <row r="129" spans="3:17">
      <c r="C129" s="168"/>
      <c r="D129" s="176"/>
      <c r="E129" s="143"/>
      <c r="F129" s="122">
        <f t="shared" si="11"/>
        <v>0</v>
      </c>
      <c r="G129" s="186"/>
      <c r="H129" s="169"/>
      <c r="I129" s="155" t="e">
        <f>VLOOKUP(H129,Presupuesto!$B$8:$C$583,2,0)</f>
        <v>#N/A</v>
      </c>
      <c r="J129" s="123">
        <f t="shared" si="15"/>
        <v>0</v>
      </c>
      <c r="K129" s="123"/>
      <c r="L129" s="168"/>
      <c r="M129" s="176"/>
      <c r="N129" s="143"/>
      <c r="O129" s="122">
        <f t="shared" si="12"/>
        <v>0</v>
      </c>
      <c r="P129" s="122">
        <f t="shared" si="14"/>
        <v>0</v>
      </c>
      <c r="Q129" s="122">
        <f t="shared" si="13"/>
        <v>0</v>
      </c>
    </row>
    <row r="130" spans="3:17">
      <c r="C130" s="168"/>
      <c r="D130" s="176"/>
      <c r="E130" s="143"/>
      <c r="F130" s="122">
        <f t="shared" si="11"/>
        <v>0</v>
      </c>
      <c r="G130" s="186"/>
      <c r="H130" s="169"/>
      <c r="I130" s="155" t="e">
        <f>VLOOKUP(H130,Presupuesto!$B$8:$C$583,2,0)</f>
        <v>#N/A</v>
      </c>
      <c r="J130" s="123">
        <f t="shared" si="15"/>
        <v>0</v>
      </c>
      <c r="K130" s="123"/>
      <c r="L130" s="168"/>
      <c r="M130" s="176"/>
      <c r="N130" s="143"/>
      <c r="O130" s="122">
        <f t="shared" si="12"/>
        <v>0</v>
      </c>
      <c r="P130" s="122">
        <f t="shared" si="14"/>
        <v>0</v>
      </c>
      <c r="Q130" s="122">
        <f t="shared" si="13"/>
        <v>0</v>
      </c>
    </row>
    <row r="131" spans="3:17">
      <c r="C131" s="168"/>
      <c r="D131" s="176"/>
      <c r="E131" s="143"/>
      <c r="F131" s="122">
        <f t="shared" si="11"/>
        <v>0</v>
      </c>
      <c r="G131" s="186"/>
      <c r="H131" s="169"/>
      <c r="I131" s="155" t="e">
        <f>VLOOKUP(H131,Presupuesto!$B$8:$C$583,2,0)</f>
        <v>#N/A</v>
      </c>
      <c r="J131" s="123">
        <f t="shared" si="15"/>
        <v>0</v>
      </c>
      <c r="K131" s="123"/>
      <c r="L131" s="168"/>
      <c r="M131" s="176"/>
      <c r="N131" s="143"/>
      <c r="O131" s="122">
        <f t="shared" si="12"/>
        <v>0</v>
      </c>
      <c r="P131" s="122">
        <f t="shared" si="14"/>
        <v>0</v>
      </c>
      <c r="Q131" s="122">
        <f t="shared" si="13"/>
        <v>0</v>
      </c>
    </row>
    <row r="132" spans="3:17">
      <c r="C132" s="168"/>
      <c r="D132" s="176"/>
      <c r="E132" s="143"/>
      <c r="F132" s="122">
        <f t="shared" si="11"/>
        <v>0</v>
      </c>
      <c r="G132" s="186"/>
      <c r="H132" s="169"/>
      <c r="I132" s="155" t="e">
        <f>VLOOKUP(H132,Presupuesto!$B$8:$C$583,2,0)</f>
        <v>#N/A</v>
      </c>
      <c r="J132" s="123">
        <f t="shared" si="15"/>
        <v>0</v>
      </c>
      <c r="K132" s="123"/>
      <c r="L132" s="168"/>
      <c r="M132" s="176"/>
      <c r="N132" s="143"/>
      <c r="O132" s="122">
        <f t="shared" si="12"/>
        <v>0</v>
      </c>
      <c r="P132" s="122">
        <f t="shared" si="14"/>
        <v>0</v>
      </c>
      <c r="Q132" s="122">
        <f t="shared" si="13"/>
        <v>0</v>
      </c>
    </row>
    <row r="133" spans="3:17">
      <c r="C133" s="168"/>
      <c r="D133" s="176"/>
      <c r="E133" s="143"/>
      <c r="F133" s="122">
        <f t="shared" si="11"/>
        <v>0</v>
      </c>
      <c r="G133" s="186"/>
      <c r="H133" s="169"/>
      <c r="I133" s="155" t="e">
        <f>VLOOKUP(H133,Presupuesto!$B$8:$C$583,2,0)</f>
        <v>#N/A</v>
      </c>
      <c r="J133" s="123">
        <f t="shared" si="15"/>
        <v>0</v>
      </c>
      <c r="K133" s="123"/>
      <c r="L133" s="168"/>
      <c r="M133" s="176"/>
      <c r="N133" s="143"/>
      <c r="O133" s="122">
        <f t="shared" si="12"/>
        <v>0</v>
      </c>
      <c r="P133" s="122">
        <f t="shared" si="14"/>
        <v>0</v>
      </c>
      <c r="Q133" s="122">
        <f t="shared" si="13"/>
        <v>0</v>
      </c>
    </row>
    <row r="134" spans="3:17">
      <c r="C134" s="168"/>
      <c r="D134" s="176"/>
      <c r="E134" s="143"/>
      <c r="F134" s="122">
        <f t="shared" si="11"/>
        <v>0</v>
      </c>
      <c r="G134" s="186"/>
      <c r="H134" s="169"/>
      <c r="I134" s="155" t="e">
        <f>VLOOKUP(H134,Presupuesto!$B$8:$C$583,2,0)</f>
        <v>#N/A</v>
      </c>
      <c r="J134" s="123">
        <f t="shared" si="15"/>
        <v>0</v>
      </c>
      <c r="K134" s="123"/>
      <c r="L134" s="168"/>
      <c r="M134" s="176"/>
      <c r="N134" s="143"/>
      <c r="O134" s="122">
        <f t="shared" si="12"/>
        <v>0</v>
      </c>
      <c r="P134" s="122">
        <f t="shared" si="14"/>
        <v>0</v>
      </c>
      <c r="Q134" s="122">
        <f t="shared" si="13"/>
        <v>0</v>
      </c>
    </row>
    <row r="135" spans="3:17">
      <c r="C135" s="170"/>
      <c r="D135" s="176"/>
      <c r="E135" s="143"/>
      <c r="F135" s="122">
        <f t="shared" si="11"/>
        <v>0</v>
      </c>
      <c r="G135" s="186"/>
      <c r="H135" s="171"/>
      <c r="I135" s="155" t="e">
        <f>VLOOKUP(H135,Presupuesto!$B$8:$C$583,2,0)</f>
        <v>#N/A</v>
      </c>
      <c r="J135" s="123">
        <f t="shared" si="15"/>
        <v>0</v>
      </c>
      <c r="K135" s="123"/>
      <c r="L135" s="170"/>
      <c r="M135" s="176"/>
      <c r="N135" s="143"/>
      <c r="O135" s="122">
        <f t="shared" si="12"/>
        <v>0</v>
      </c>
      <c r="P135" s="122">
        <f t="shared" si="14"/>
        <v>0</v>
      </c>
      <c r="Q135" s="122">
        <f t="shared" si="13"/>
        <v>0</v>
      </c>
    </row>
    <row r="136" spans="3:17">
      <c r="C136" s="170"/>
      <c r="D136" s="176"/>
      <c r="E136" s="143"/>
      <c r="F136" s="122">
        <f t="shared" si="11"/>
        <v>0</v>
      </c>
      <c r="G136" s="186"/>
      <c r="H136" s="171"/>
      <c r="I136" s="155" t="e">
        <f>VLOOKUP(H136,Presupuesto!$B$8:$C$583,2,0)</f>
        <v>#N/A</v>
      </c>
      <c r="J136" s="123">
        <f t="shared" si="15"/>
        <v>0</v>
      </c>
      <c r="K136" s="123"/>
      <c r="L136" s="170"/>
      <c r="M136" s="176"/>
      <c r="N136" s="143"/>
      <c r="O136" s="122">
        <f t="shared" si="12"/>
        <v>0</v>
      </c>
      <c r="P136" s="122">
        <f t="shared" si="14"/>
        <v>0</v>
      </c>
      <c r="Q136" s="122">
        <f t="shared" si="13"/>
        <v>0</v>
      </c>
    </row>
    <row r="137" spans="3:17">
      <c r="C137" s="170"/>
      <c r="D137" s="176"/>
      <c r="E137" s="143"/>
      <c r="F137" s="122">
        <f t="shared" si="11"/>
        <v>0</v>
      </c>
      <c r="G137" s="186"/>
      <c r="H137" s="171"/>
      <c r="I137" s="155" t="e">
        <f>VLOOKUP(H137,Presupuesto!$B$8:$C$583,2,0)</f>
        <v>#N/A</v>
      </c>
      <c r="J137" s="123">
        <f t="shared" si="15"/>
        <v>0</v>
      </c>
      <c r="K137" s="123"/>
      <c r="L137" s="170"/>
      <c r="M137" s="176"/>
      <c r="N137" s="143"/>
      <c r="O137" s="122">
        <f t="shared" si="12"/>
        <v>0</v>
      </c>
      <c r="P137" s="122">
        <f t="shared" si="14"/>
        <v>0</v>
      </c>
      <c r="Q137" s="122">
        <f t="shared" si="13"/>
        <v>0</v>
      </c>
    </row>
    <row r="138" spans="3:17">
      <c r="C138" s="170"/>
      <c r="D138" s="176"/>
      <c r="E138" s="143"/>
      <c r="F138" s="122">
        <f t="shared" si="11"/>
        <v>0</v>
      </c>
      <c r="G138" s="186"/>
      <c r="H138" s="171"/>
      <c r="I138" s="155" t="e">
        <f>VLOOKUP(H138,Presupuesto!$B$8:$C$583,2,0)</f>
        <v>#N/A</v>
      </c>
      <c r="J138" s="123">
        <f t="shared" si="15"/>
        <v>0</v>
      </c>
      <c r="K138" s="123"/>
      <c r="L138" s="170"/>
      <c r="M138" s="176"/>
      <c r="N138" s="143"/>
      <c r="O138" s="122">
        <f t="shared" si="12"/>
        <v>0</v>
      </c>
      <c r="P138" s="122">
        <f t="shared" si="14"/>
        <v>0</v>
      </c>
      <c r="Q138" s="122">
        <f t="shared" si="13"/>
        <v>0</v>
      </c>
    </row>
    <row r="139" spans="3:17" ht="15.75" thickBot="1">
      <c r="C139" s="172"/>
      <c r="D139" s="184"/>
      <c r="E139" s="128"/>
      <c r="F139" s="130">
        <f t="shared" si="11"/>
        <v>0</v>
      </c>
      <c r="G139" s="187"/>
      <c r="H139" s="173"/>
      <c r="I139" s="157" t="e">
        <f>VLOOKUP(H139,Presupuesto!$B$8:$C$583,2,0)</f>
        <v>#N/A</v>
      </c>
      <c r="J139" s="131">
        <f>$J$20</f>
        <v>0</v>
      </c>
      <c r="K139" s="149"/>
      <c r="L139" s="172"/>
      <c r="M139" s="184"/>
      <c r="N139" s="128"/>
      <c r="O139" s="130">
        <f t="shared" si="12"/>
        <v>0</v>
      </c>
      <c r="P139" s="130">
        <f t="shared" si="14"/>
        <v>0</v>
      </c>
      <c r="Q139" s="130">
        <f t="shared" si="13"/>
        <v>0</v>
      </c>
    </row>
    <row r="140" spans="3:17">
      <c r="G140" s="110"/>
    </row>
    <row r="141" spans="3:17" ht="15.75" thickBot="1">
      <c r="G141" s="110"/>
    </row>
    <row r="142" spans="3:17" ht="15.75" thickBot="1">
      <c r="C142" s="182" t="s">
        <v>53</v>
      </c>
      <c r="D142" s="133" t="e">
        <f>SUM(F149:F183)</f>
        <v>#N/A</v>
      </c>
      <c r="G142" s="97"/>
      <c r="H142" s="72"/>
      <c r="I142" s="72"/>
    </row>
    <row r="143" spans="3:17">
      <c r="G143" s="97"/>
      <c r="H143" s="72"/>
      <c r="I143" s="72"/>
    </row>
    <row r="144" spans="3:17" ht="15.75">
      <c r="C144" s="458" t="s">
        <v>455</v>
      </c>
      <c r="D144" s="237"/>
      <c r="F144" s="72"/>
      <c r="G144" s="97"/>
      <c r="H144" s="72"/>
      <c r="I144" s="72"/>
    </row>
    <row r="145" spans="3:17" ht="18.75">
      <c r="C145" s="254" t="e">
        <f>IFERROR(VLOOKUP(D144,'Desarrollo Curricular'!$E:$F,2,FALSE),IFERROR(VLOOKUP(D144,Investigación!$E:$F,2,FALSE),IFERROR(VLOOKUP(D144,'Vinculación Univ. Sociedad'!$E:$F,2,FALSE),IFERROR(VLOOKUP(D144,'Docencia y Recursos Humanos '!$E:$F,2,FALSE),IFERROR(VLOOKUP(D144,Estudiantes!$E:$F,2,FALSE),IFERROR(VLOOKUP(D144,'Gestion Administrativa'!$E:$F,2,FALSE),IFERROR(VLOOKUP(D144,'Gestion Academica'!$E:$F,2,FALSE),IFERROR(VLOOKUP(D144,Graduados!$E:$F,2,FALSE),IFERROR(VLOOKUP(D144,'Gestión del Conocimiento'!$E:$F,2,FALSE),IFERROR(VLOOKUP(D144,Gobernabilidad!$E:$F,2,FALSE),IFERROR(VLOOKUP(D144,'NIVEL DE ES Y  SISTEMA NACIONAL'!$E:$F,2,FALSE),VLOOKUP(D144,'Lo Esencial'!$E:$F,2,0))))))))))))</f>
        <v>#N/A</v>
      </c>
      <c r="D145" s="31"/>
      <c r="F145" s="72"/>
      <c r="G145" s="97"/>
      <c r="H145" s="72"/>
      <c r="I145" s="72"/>
    </row>
    <row r="146" spans="3:17">
      <c r="F146" s="72"/>
      <c r="G146" s="97"/>
      <c r="H146" s="72"/>
      <c r="I146" s="72"/>
    </row>
    <row r="147" spans="3:17" ht="42.75" thickBot="1">
      <c r="F147" s="118"/>
      <c r="G147" s="94"/>
      <c r="H147" s="94"/>
      <c r="I147" s="94"/>
      <c r="L147" s="273"/>
      <c r="M147" s="274"/>
      <c r="N147" s="273"/>
      <c r="O147" s="273"/>
      <c r="P147" s="276" t="s">
        <v>538</v>
      </c>
      <c r="Q147" s="276" t="s">
        <v>539</v>
      </c>
    </row>
    <row r="148" spans="3:17" ht="30.75" thickBot="1">
      <c r="C148" s="154" t="s">
        <v>44</v>
      </c>
      <c r="D148" s="154" t="s">
        <v>55</v>
      </c>
      <c r="E148" s="161" t="s">
        <v>57</v>
      </c>
      <c r="F148" s="160" t="s">
        <v>27</v>
      </c>
      <c r="G148" s="158" t="s">
        <v>192</v>
      </c>
      <c r="H148" s="161" t="s">
        <v>46</v>
      </c>
      <c r="I148" s="158" t="s">
        <v>193</v>
      </c>
      <c r="J148" s="158" t="s">
        <v>474</v>
      </c>
      <c r="K148" s="158" t="s">
        <v>475</v>
      </c>
      <c r="L148" s="270" t="s">
        <v>21</v>
      </c>
      <c r="M148" s="270" t="s">
        <v>55</v>
      </c>
      <c r="N148" s="271" t="s">
        <v>536</v>
      </c>
      <c r="O148" s="272" t="s">
        <v>537</v>
      </c>
      <c r="P148" s="275">
        <v>0.7</v>
      </c>
      <c r="Q148" s="275">
        <v>0.3</v>
      </c>
    </row>
    <row r="149" spans="3:17">
      <c r="C149" s="267"/>
      <c r="D149" s="268"/>
      <c r="E149" s="266" t="e">
        <f>HLOOKUP(C149,$AH$2:$BU$3,2,0)</f>
        <v>#N/A</v>
      </c>
      <c r="F149" s="122" t="e">
        <f t="shared" ref="F149:F183" si="16">D149*E149</f>
        <v>#N/A</v>
      </c>
      <c r="G149" s="186"/>
      <c r="H149" s="167"/>
      <c r="I149" s="155" t="e">
        <f>VLOOKUP(H149,Presupuesto!$B$8:$C$583,2,0)</f>
        <v>#N/A</v>
      </c>
      <c r="J149" s="265"/>
      <c r="K149" s="123"/>
      <c r="L149" s="166"/>
      <c r="M149" s="183"/>
      <c r="N149" s="148"/>
      <c r="O149" s="122">
        <f t="shared" ref="O149:O183" si="17">M149*N149</f>
        <v>0</v>
      </c>
      <c r="P149" s="122">
        <f>$O149*P$16</f>
        <v>0</v>
      </c>
      <c r="Q149" s="122">
        <f t="shared" ref="Q149:Q183" si="18">$O149*Q$16</f>
        <v>0</v>
      </c>
    </row>
    <row r="150" spans="3:17">
      <c r="C150" s="166"/>
      <c r="D150" s="183"/>
      <c r="E150" s="148"/>
      <c r="F150" s="122">
        <f t="shared" si="16"/>
        <v>0</v>
      </c>
      <c r="G150" s="186"/>
      <c r="H150" s="167"/>
      <c r="I150" s="155" t="e">
        <f>VLOOKUP(H150,Presupuesto!$B$8:$C$583,2,0)</f>
        <v>#N/A</v>
      </c>
      <c r="J150" s="123">
        <f>$J$17</f>
        <v>0</v>
      </c>
      <c r="K150" s="123"/>
      <c r="L150" s="166"/>
      <c r="M150" s="183"/>
      <c r="N150" s="148"/>
      <c r="O150" s="122">
        <f t="shared" si="17"/>
        <v>0</v>
      </c>
      <c r="P150" s="122">
        <f t="shared" ref="P150:P183" si="19">$O150*P$16</f>
        <v>0</v>
      </c>
      <c r="Q150" s="122">
        <f t="shared" si="18"/>
        <v>0</v>
      </c>
    </row>
    <row r="151" spans="3:17">
      <c r="C151" s="166"/>
      <c r="D151" s="183"/>
      <c r="E151" s="148"/>
      <c r="F151" s="122">
        <f t="shared" si="16"/>
        <v>0</v>
      </c>
      <c r="G151" s="186"/>
      <c r="H151" s="167"/>
      <c r="I151" s="155" t="e">
        <f>VLOOKUP(H151,Presupuesto!$B$8:$C$583,2,0)</f>
        <v>#N/A</v>
      </c>
      <c r="J151" s="123">
        <f t="shared" ref="J151:J182" si="20">$J$17</f>
        <v>0</v>
      </c>
      <c r="K151" s="123"/>
      <c r="L151" s="166"/>
      <c r="M151" s="183"/>
      <c r="N151" s="148"/>
      <c r="O151" s="122">
        <f t="shared" si="17"/>
        <v>0</v>
      </c>
      <c r="P151" s="122">
        <f t="shared" si="19"/>
        <v>0</v>
      </c>
      <c r="Q151" s="122">
        <f t="shared" si="18"/>
        <v>0</v>
      </c>
    </row>
    <row r="152" spans="3:17">
      <c r="C152" s="166"/>
      <c r="D152" s="183"/>
      <c r="E152" s="148"/>
      <c r="F152" s="122">
        <f t="shared" si="16"/>
        <v>0</v>
      </c>
      <c r="G152" s="186"/>
      <c r="H152" s="167"/>
      <c r="I152" s="155" t="e">
        <f>VLOOKUP(H152,Presupuesto!$B$8:$C$583,2,0)</f>
        <v>#N/A</v>
      </c>
      <c r="J152" s="123">
        <f t="shared" si="20"/>
        <v>0</v>
      </c>
      <c r="K152" s="123"/>
      <c r="L152" s="166"/>
      <c r="M152" s="183"/>
      <c r="N152" s="148"/>
      <c r="O152" s="122">
        <f t="shared" si="17"/>
        <v>0</v>
      </c>
      <c r="P152" s="122">
        <f t="shared" si="19"/>
        <v>0</v>
      </c>
      <c r="Q152" s="122">
        <f t="shared" si="18"/>
        <v>0</v>
      </c>
    </row>
    <row r="153" spans="3:17">
      <c r="C153" s="166"/>
      <c r="D153" s="183"/>
      <c r="E153" s="148"/>
      <c r="F153" s="122">
        <f t="shared" si="16"/>
        <v>0</v>
      </c>
      <c r="G153" s="186"/>
      <c r="H153" s="167"/>
      <c r="I153" s="155" t="e">
        <f>VLOOKUP(H153,Presupuesto!$B$8:$C$583,2,0)</f>
        <v>#N/A</v>
      </c>
      <c r="J153" s="123">
        <f t="shared" si="20"/>
        <v>0</v>
      </c>
      <c r="K153" s="123"/>
      <c r="L153" s="166"/>
      <c r="M153" s="183"/>
      <c r="N153" s="148"/>
      <c r="O153" s="122">
        <f t="shared" si="17"/>
        <v>0</v>
      </c>
      <c r="P153" s="122">
        <f t="shared" si="19"/>
        <v>0</v>
      </c>
      <c r="Q153" s="122">
        <f t="shared" si="18"/>
        <v>0</v>
      </c>
    </row>
    <row r="154" spans="3:17">
      <c r="C154" s="166"/>
      <c r="D154" s="183"/>
      <c r="E154" s="148"/>
      <c r="F154" s="122">
        <f t="shared" si="16"/>
        <v>0</v>
      </c>
      <c r="G154" s="186"/>
      <c r="H154" s="167"/>
      <c r="I154" s="155" t="e">
        <f>VLOOKUP(H154,Presupuesto!$B$8:$C$583,2,0)</f>
        <v>#N/A</v>
      </c>
      <c r="J154" s="123">
        <f t="shared" si="20"/>
        <v>0</v>
      </c>
      <c r="K154" s="123"/>
      <c r="L154" s="166"/>
      <c r="M154" s="183"/>
      <c r="N154" s="148"/>
      <c r="O154" s="122">
        <f t="shared" si="17"/>
        <v>0</v>
      </c>
      <c r="P154" s="122">
        <f t="shared" si="19"/>
        <v>0</v>
      </c>
      <c r="Q154" s="122">
        <f t="shared" si="18"/>
        <v>0</v>
      </c>
    </row>
    <row r="155" spans="3:17">
      <c r="C155" s="166"/>
      <c r="D155" s="183"/>
      <c r="E155" s="148"/>
      <c r="F155" s="122">
        <f t="shared" si="16"/>
        <v>0</v>
      </c>
      <c r="G155" s="186"/>
      <c r="H155" s="167"/>
      <c r="I155" s="155" t="e">
        <f>VLOOKUP(H155,Presupuesto!$B$8:$C$583,2,0)</f>
        <v>#N/A</v>
      </c>
      <c r="J155" s="123">
        <f t="shared" si="20"/>
        <v>0</v>
      </c>
      <c r="K155" s="123"/>
      <c r="L155" s="166"/>
      <c r="M155" s="183"/>
      <c r="N155" s="148"/>
      <c r="O155" s="122">
        <f t="shared" si="17"/>
        <v>0</v>
      </c>
      <c r="P155" s="122">
        <f t="shared" si="19"/>
        <v>0</v>
      </c>
      <c r="Q155" s="122">
        <f t="shared" si="18"/>
        <v>0</v>
      </c>
    </row>
    <row r="156" spans="3:17">
      <c r="C156" s="166"/>
      <c r="D156" s="183"/>
      <c r="E156" s="148"/>
      <c r="F156" s="122">
        <f t="shared" si="16"/>
        <v>0</v>
      </c>
      <c r="G156" s="186"/>
      <c r="H156" s="167"/>
      <c r="I156" s="155" t="e">
        <f>VLOOKUP(H156,Presupuesto!$B$8:$C$583,2,0)</f>
        <v>#N/A</v>
      </c>
      <c r="J156" s="123">
        <f t="shared" si="20"/>
        <v>0</v>
      </c>
      <c r="K156" s="123"/>
      <c r="L156" s="166"/>
      <c r="M156" s="183"/>
      <c r="N156" s="148"/>
      <c r="O156" s="122">
        <f t="shared" si="17"/>
        <v>0</v>
      </c>
      <c r="P156" s="122">
        <f t="shared" si="19"/>
        <v>0</v>
      </c>
      <c r="Q156" s="122">
        <f t="shared" si="18"/>
        <v>0</v>
      </c>
    </row>
    <row r="157" spans="3:17">
      <c r="C157" s="166"/>
      <c r="D157" s="183"/>
      <c r="E157" s="148"/>
      <c r="F157" s="122">
        <f t="shared" si="16"/>
        <v>0</v>
      </c>
      <c r="G157" s="186"/>
      <c r="H157" s="167"/>
      <c r="I157" s="155" t="e">
        <f>VLOOKUP(H157,Presupuesto!$B$8:$C$583,2,0)</f>
        <v>#N/A</v>
      </c>
      <c r="J157" s="123">
        <f t="shared" si="20"/>
        <v>0</v>
      </c>
      <c r="K157" s="123"/>
      <c r="L157" s="166"/>
      <c r="M157" s="183"/>
      <c r="N157" s="148"/>
      <c r="O157" s="122">
        <f t="shared" si="17"/>
        <v>0</v>
      </c>
      <c r="P157" s="122">
        <f t="shared" si="19"/>
        <v>0</v>
      </c>
      <c r="Q157" s="122">
        <f t="shared" si="18"/>
        <v>0</v>
      </c>
    </row>
    <row r="158" spans="3:17">
      <c r="C158" s="166"/>
      <c r="D158" s="183"/>
      <c r="E158" s="148"/>
      <c r="F158" s="122">
        <f t="shared" si="16"/>
        <v>0</v>
      </c>
      <c r="G158" s="186"/>
      <c r="H158" s="167"/>
      <c r="I158" s="155" t="e">
        <f>VLOOKUP(H158,Presupuesto!$B$8:$C$583,2,0)</f>
        <v>#N/A</v>
      </c>
      <c r="J158" s="123">
        <f t="shared" si="20"/>
        <v>0</v>
      </c>
      <c r="K158" s="123"/>
      <c r="L158" s="166"/>
      <c r="M158" s="183"/>
      <c r="N158" s="148"/>
      <c r="O158" s="122">
        <f t="shared" si="17"/>
        <v>0</v>
      </c>
      <c r="P158" s="122">
        <f t="shared" si="19"/>
        <v>0</v>
      </c>
      <c r="Q158" s="122">
        <f t="shared" si="18"/>
        <v>0</v>
      </c>
    </row>
    <row r="159" spans="3:17">
      <c r="C159" s="166"/>
      <c r="D159" s="183"/>
      <c r="E159" s="148"/>
      <c r="F159" s="122">
        <f t="shared" si="16"/>
        <v>0</v>
      </c>
      <c r="G159" s="186"/>
      <c r="H159" s="167"/>
      <c r="I159" s="155" t="e">
        <f>VLOOKUP(H159,Presupuesto!$B$8:$C$583,2,0)</f>
        <v>#N/A</v>
      </c>
      <c r="J159" s="123">
        <f t="shared" si="20"/>
        <v>0</v>
      </c>
      <c r="K159" s="123"/>
      <c r="L159" s="166"/>
      <c r="M159" s="183"/>
      <c r="N159" s="148"/>
      <c r="O159" s="122">
        <f t="shared" si="17"/>
        <v>0</v>
      </c>
      <c r="P159" s="122">
        <f t="shared" si="19"/>
        <v>0</v>
      </c>
      <c r="Q159" s="122">
        <f t="shared" si="18"/>
        <v>0</v>
      </c>
    </row>
    <row r="160" spans="3:17">
      <c r="C160" s="166"/>
      <c r="D160" s="183"/>
      <c r="E160" s="148"/>
      <c r="F160" s="122">
        <f t="shared" si="16"/>
        <v>0</v>
      </c>
      <c r="G160" s="186"/>
      <c r="H160" s="167"/>
      <c r="I160" s="155" t="e">
        <f>VLOOKUP(H160,Presupuesto!$B$8:$C$583,2,0)</f>
        <v>#N/A</v>
      </c>
      <c r="J160" s="123">
        <f t="shared" si="20"/>
        <v>0</v>
      </c>
      <c r="K160" s="123"/>
      <c r="L160" s="166"/>
      <c r="M160" s="183"/>
      <c r="N160" s="148"/>
      <c r="O160" s="122">
        <f t="shared" si="17"/>
        <v>0</v>
      </c>
      <c r="P160" s="122">
        <f t="shared" si="19"/>
        <v>0</v>
      </c>
      <c r="Q160" s="122">
        <f t="shared" si="18"/>
        <v>0</v>
      </c>
    </row>
    <row r="161" spans="3:17">
      <c r="C161" s="166"/>
      <c r="D161" s="183"/>
      <c r="E161" s="148"/>
      <c r="F161" s="122">
        <f t="shared" si="16"/>
        <v>0</v>
      </c>
      <c r="G161" s="186"/>
      <c r="H161" s="167"/>
      <c r="I161" s="155" t="e">
        <f>VLOOKUP(H161,Presupuesto!$B$8:$C$583,2,0)</f>
        <v>#N/A</v>
      </c>
      <c r="J161" s="123">
        <f t="shared" si="20"/>
        <v>0</v>
      </c>
      <c r="K161" s="123"/>
      <c r="L161" s="166"/>
      <c r="M161" s="183"/>
      <c r="N161" s="148"/>
      <c r="O161" s="122">
        <f t="shared" si="17"/>
        <v>0</v>
      </c>
      <c r="P161" s="122">
        <f t="shared" si="19"/>
        <v>0</v>
      </c>
      <c r="Q161" s="122">
        <f t="shared" si="18"/>
        <v>0</v>
      </c>
    </row>
    <row r="162" spans="3:17">
      <c r="C162" s="166"/>
      <c r="D162" s="183"/>
      <c r="E162" s="148"/>
      <c r="F162" s="122">
        <f t="shared" si="16"/>
        <v>0</v>
      </c>
      <c r="G162" s="186"/>
      <c r="H162" s="167"/>
      <c r="I162" s="155" t="e">
        <f>VLOOKUP(H162,Presupuesto!$B$8:$C$583,2,0)</f>
        <v>#N/A</v>
      </c>
      <c r="J162" s="123">
        <f t="shared" si="20"/>
        <v>0</v>
      </c>
      <c r="K162" s="123"/>
      <c r="L162" s="166"/>
      <c r="M162" s="183"/>
      <c r="N162" s="148"/>
      <c r="O162" s="122">
        <f t="shared" si="17"/>
        <v>0</v>
      </c>
      <c r="P162" s="122">
        <f t="shared" si="19"/>
        <v>0</v>
      </c>
      <c r="Q162" s="122">
        <f t="shared" si="18"/>
        <v>0</v>
      </c>
    </row>
    <row r="163" spans="3:17">
      <c r="C163" s="166"/>
      <c r="D163" s="183"/>
      <c r="E163" s="148"/>
      <c r="F163" s="122">
        <f t="shared" si="16"/>
        <v>0</v>
      </c>
      <c r="G163" s="186"/>
      <c r="H163" s="167"/>
      <c r="I163" s="155" t="e">
        <f>VLOOKUP(H163,Presupuesto!$B$8:$C$583,2,0)</f>
        <v>#N/A</v>
      </c>
      <c r="J163" s="123">
        <f t="shared" si="20"/>
        <v>0</v>
      </c>
      <c r="K163" s="123"/>
      <c r="L163" s="166"/>
      <c r="M163" s="183"/>
      <c r="N163" s="148"/>
      <c r="O163" s="122">
        <f t="shared" si="17"/>
        <v>0</v>
      </c>
      <c r="P163" s="122">
        <f t="shared" si="19"/>
        <v>0</v>
      </c>
      <c r="Q163" s="122">
        <f t="shared" si="18"/>
        <v>0</v>
      </c>
    </row>
    <row r="164" spans="3:17">
      <c r="C164" s="166"/>
      <c r="D164" s="183"/>
      <c r="E164" s="148"/>
      <c r="F164" s="122">
        <f t="shared" si="16"/>
        <v>0</v>
      </c>
      <c r="G164" s="186"/>
      <c r="H164" s="167"/>
      <c r="I164" s="155" t="e">
        <f>VLOOKUP(H164,Presupuesto!$B$8:$C$583,2,0)</f>
        <v>#N/A</v>
      </c>
      <c r="J164" s="123">
        <f t="shared" si="20"/>
        <v>0</v>
      </c>
      <c r="K164" s="123"/>
      <c r="L164" s="166"/>
      <c r="M164" s="183"/>
      <c r="N164" s="148"/>
      <c r="O164" s="122">
        <f t="shared" si="17"/>
        <v>0</v>
      </c>
      <c r="P164" s="122">
        <f t="shared" si="19"/>
        <v>0</v>
      </c>
      <c r="Q164" s="122">
        <f t="shared" si="18"/>
        <v>0</v>
      </c>
    </row>
    <row r="165" spans="3:17">
      <c r="C165" s="166"/>
      <c r="D165" s="183"/>
      <c r="E165" s="148"/>
      <c r="F165" s="122">
        <f t="shared" si="16"/>
        <v>0</v>
      </c>
      <c r="G165" s="186"/>
      <c r="H165" s="167"/>
      <c r="I165" s="155" t="e">
        <f>VLOOKUP(H165,Presupuesto!$B$8:$C$583,2,0)</f>
        <v>#N/A</v>
      </c>
      <c r="J165" s="123">
        <f t="shared" si="20"/>
        <v>0</v>
      </c>
      <c r="K165" s="123"/>
      <c r="L165" s="166"/>
      <c r="M165" s="183"/>
      <c r="N165" s="148"/>
      <c r="O165" s="122">
        <f t="shared" si="17"/>
        <v>0</v>
      </c>
      <c r="P165" s="122">
        <f t="shared" si="19"/>
        <v>0</v>
      </c>
      <c r="Q165" s="122">
        <f t="shared" si="18"/>
        <v>0</v>
      </c>
    </row>
    <row r="166" spans="3:17">
      <c r="C166" s="166"/>
      <c r="D166" s="183"/>
      <c r="E166" s="148"/>
      <c r="F166" s="122">
        <f t="shared" si="16"/>
        <v>0</v>
      </c>
      <c r="G166" s="186"/>
      <c r="H166" s="167"/>
      <c r="I166" s="155" t="e">
        <f>VLOOKUP(H166,Presupuesto!$B$8:$C$583,2,0)</f>
        <v>#N/A</v>
      </c>
      <c r="J166" s="123">
        <f t="shared" si="20"/>
        <v>0</v>
      </c>
      <c r="K166" s="123"/>
      <c r="L166" s="166"/>
      <c r="M166" s="183"/>
      <c r="N166" s="148"/>
      <c r="O166" s="122">
        <f t="shared" si="17"/>
        <v>0</v>
      </c>
      <c r="P166" s="122">
        <f t="shared" si="19"/>
        <v>0</v>
      </c>
      <c r="Q166" s="122">
        <f t="shared" si="18"/>
        <v>0</v>
      </c>
    </row>
    <row r="167" spans="3:17">
      <c r="C167" s="166"/>
      <c r="D167" s="183"/>
      <c r="E167" s="148"/>
      <c r="F167" s="122">
        <f t="shared" si="16"/>
        <v>0</v>
      </c>
      <c r="G167" s="186"/>
      <c r="H167" s="167"/>
      <c r="I167" s="155" t="e">
        <f>VLOOKUP(H167,Presupuesto!$B$8:$C$583,2,0)</f>
        <v>#N/A</v>
      </c>
      <c r="J167" s="123">
        <f t="shared" si="20"/>
        <v>0</v>
      </c>
      <c r="K167" s="123"/>
      <c r="L167" s="166"/>
      <c r="M167" s="183"/>
      <c r="N167" s="148"/>
      <c r="O167" s="122">
        <f t="shared" si="17"/>
        <v>0</v>
      </c>
      <c r="P167" s="122">
        <f t="shared" si="19"/>
        <v>0</v>
      </c>
      <c r="Q167" s="122">
        <f t="shared" si="18"/>
        <v>0</v>
      </c>
    </row>
    <row r="168" spans="3:17">
      <c r="C168" s="166"/>
      <c r="D168" s="183"/>
      <c r="E168" s="148"/>
      <c r="F168" s="122">
        <f t="shared" si="16"/>
        <v>0</v>
      </c>
      <c r="G168" s="186"/>
      <c r="H168" s="167"/>
      <c r="I168" s="155" t="e">
        <f>VLOOKUP(H168,Presupuesto!$B$8:$C$583,2,0)</f>
        <v>#N/A</v>
      </c>
      <c r="J168" s="123">
        <f t="shared" si="20"/>
        <v>0</v>
      </c>
      <c r="K168" s="123"/>
      <c r="L168" s="166"/>
      <c r="M168" s="183"/>
      <c r="N168" s="148"/>
      <c r="O168" s="122">
        <f t="shared" si="17"/>
        <v>0</v>
      </c>
      <c r="P168" s="122">
        <f t="shared" si="19"/>
        <v>0</v>
      </c>
      <c r="Q168" s="122">
        <f t="shared" si="18"/>
        <v>0</v>
      </c>
    </row>
    <row r="169" spans="3:17">
      <c r="C169" s="166"/>
      <c r="D169" s="183"/>
      <c r="E169" s="148"/>
      <c r="F169" s="122">
        <f t="shared" si="16"/>
        <v>0</v>
      </c>
      <c r="G169" s="186"/>
      <c r="H169" s="167"/>
      <c r="I169" s="155" t="e">
        <f>VLOOKUP(H169,Presupuesto!$B$8:$C$583,2,0)</f>
        <v>#N/A</v>
      </c>
      <c r="J169" s="123">
        <f t="shared" si="20"/>
        <v>0</v>
      </c>
      <c r="K169" s="123"/>
      <c r="L169" s="166"/>
      <c r="M169" s="183"/>
      <c r="N169" s="148"/>
      <c r="O169" s="122">
        <f t="shared" si="17"/>
        <v>0</v>
      </c>
      <c r="P169" s="122">
        <f t="shared" si="19"/>
        <v>0</v>
      </c>
      <c r="Q169" s="122">
        <f t="shared" si="18"/>
        <v>0</v>
      </c>
    </row>
    <row r="170" spans="3:17">
      <c r="C170" s="166"/>
      <c r="D170" s="183"/>
      <c r="E170" s="148"/>
      <c r="F170" s="122">
        <f t="shared" si="16"/>
        <v>0</v>
      </c>
      <c r="G170" s="186"/>
      <c r="H170" s="167"/>
      <c r="I170" s="155" t="e">
        <f>VLOOKUP(H170,Presupuesto!$B$8:$C$583,2,0)</f>
        <v>#N/A</v>
      </c>
      <c r="J170" s="123">
        <f t="shared" si="20"/>
        <v>0</v>
      </c>
      <c r="K170" s="123"/>
      <c r="L170" s="166"/>
      <c r="M170" s="183"/>
      <c r="N170" s="148"/>
      <c r="O170" s="122">
        <f t="shared" si="17"/>
        <v>0</v>
      </c>
      <c r="P170" s="122">
        <f t="shared" si="19"/>
        <v>0</v>
      </c>
      <c r="Q170" s="122">
        <f t="shared" si="18"/>
        <v>0</v>
      </c>
    </row>
    <row r="171" spans="3:17">
      <c r="C171" s="168"/>
      <c r="D171" s="176"/>
      <c r="E171" s="143"/>
      <c r="F171" s="122">
        <f t="shared" si="16"/>
        <v>0</v>
      </c>
      <c r="G171" s="186"/>
      <c r="H171" s="169"/>
      <c r="I171" s="155" t="e">
        <f>VLOOKUP(H171,Presupuesto!$B$8:$C$583,2,0)</f>
        <v>#N/A</v>
      </c>
      <c r="J171" s="123">
        <f t="shared" si="20"/>
        <v>0</v>
      </c>
      <c r="K171" s="123"/>
      <c r="L171" s="168"/>
      <c r="M171" s="176"/>
      <c r="N171" s="143"/>
      <c r="O171" s="122">
        <f t="shared" si="17"/>
        <v>0</v>
      </c>
      <c r="P171" s="122">
        <f t="shared" si="19"/>
        <v>0</v>
      </c>
      <c r="Q171" s="122">
        <f t="shared" si="18"/>
        <v>0</v>
      </c>
    </row>
    <row r="172" spans="3:17">
      <c r="C172" s="168"/>
      <c r="D172" s="176"/>
      <c r="E172" s="143"/>
      <c r="F172" s="122">
        <f t="shared" si="16"/>
        <v>0</v>
      </c>
      <c r="G172" s="186"/>
      <c r="H172" s="169"/>
      <c r="I172" s="155" t="e">
        <f>VLOOKUP(H172,Presupuesto!$B$8:$C$583,2,0)</f>
        <v>#N/A</v>
      </c>
      <c r="J172" s="123">
        <f t="shared" si="20"/>
        <v>0</v>
      </c>
      <c r="K172" s="123"/>
      <c r="L172" s="168"/>
      <c r="M172" s="176"/>
      <c r="N172" s="143"/>
      <c r="O172" s="122">
        <f t="shared" si="17"/>
        <v>0</v>
      </c>
      <c r="P172" s="122">
        <f t="shared" si="19"/>
        <v>0</v>
      </c>
      <c r="Q172" s="122">
        <f t="shared" si="18"/>
        <v>0</v>
      </c>
    </row>
    <row r="173" spans="3:17">
      <c r="C173" s="168"/>
      <c r="D173" s="176"/>
      <c r="E173" s="143"/>
      <c r="F173" s="122">
        <f t="shared" si="16"/>
        <v>0</v>
      </c>
      <c r="G173" s="186"/>
      <c r="H173" s="169"/>
      <c r="I173" s="155" t="e">
        <f>VLOOKUP(H173,Presupuesto!$B$8:$C$583,2,0)</f>
        <v>#N/A</v>
      </c>
      <c r="J173" s="123">
        <f t="shared" si="20"/>
        <v>0</v>
      </c>
      <c r="K173" s="123"/>
      <c r="L173" s="168"/>
      <c r="M173" s="176"/>
      <c r="N173" s="143"/>
      <c r="O173" s="122">
        <f t="shared" si="17"/>
        <v>0</v>
      </c>
      <c r="P173" s="122">
        <f t="shared" si="19"/>
        <v>0</v>
      </c>
      <c r="Q173" s="122">
        <f t="shared" si="18"/>
        <v>0</v>
      </c>
    </row>
    <row r="174" spans="3:17">
      <c r="C174" s="168"/>
      <c r="D174" s="176"/>
      <c r="E174" s="143"/>
      <c r="F174" s="122">
        <f t="shared" si="16"/>
        <v>0</v>
      </c>
      <c r="G174" s="186"/>
      <c r="H174" s="169"/>
      <c r="I174" s="155" t="e">
        <f>VLOOKUP(H174,Presupuesto!$B$8:$C$583,2,0)</f>
        <v>#N/A</v>
      </c>
      <c r="J174" s="123">
        <f t="shared" si="20"/>
        <v>0</v>
      </c>
      <c r="K174" s="123"/>
      <c r="L174" s="168"/>
      <c r="M174" s="176"/>
      <c r="N174" s="143"/>
      <c r="O174" s="122">
        <f t="shared" si="17"/>
        <v>0</v>
      </c>
      <c r="P174" s="122">
        <f t="shared" si="19"/>
        <v>0</v>
      </c>
      <c r="Q174" s="122">
        <f t="shared" si="18"/>
        <v>0</v>
      </c>
    </row>
    <row r="175" spans="3:17">
      <c r="C175" s="168"/>
      <c r="D175" s="176"/>
      <c r="E175" s="143"/>
      <c r="F175" s="122">
        <f t="shared" si="16"/>
        <v>0</v>
      </c>
      <c r="G175" s="186"/>
      <c r="H175" s="169"/>
      <c r="I175" s="155" t="e">
        <f>VLOOKUP(H175,Presupuesto!$B$8:$C$583,2,0)</f>
        <v>#N/A</v>
      </c>
      <c r="J175" s="123">
        <f t="shared" si="20"/>
        <v>0</v>
      </c>
      <c r="K175" s="123"/>
      <c r="L175" s="168"/>
      <c r="M175" s="176"/>
      <c r="N175" s="143"/>
      <c r="O175" s="122">
        <f t="shared" si="17"/>
        <v>0</v>
      </c>
      <c r="P175" s="122">
        <f t="shared" si="19"/>
        <v>0</v>
      </c>
      <c r="Q175" s="122">
        <f t="shared" si="18"/>
        <v>0</v>
      </c>
    </row>
    <row r="176" spans="3:17">
      <c r="C176" s="168"/>
      <c r="D176" s="176"/>
      <c r="E176" s="143"/>
      <c r="F176" s="122">
        <f t="shared" si="16"/>
        <v>0</v>
      </c>
      <c r="G176" s="186"/>
      <c r="H176" s="169"/>
      <c r="I176" s="155" t="e">
        <f>VLOOKUP(H176,Presupuesto!$B$8:$C$583,2,0)</f>
        <v>#N/A</v>
      </c>
      <c r="J176" s="123">
        <f t="shared" si="20"/>
        <v>0</v>
      </c>
      <c r="K176" s="123"/>
      <c r="L176" s="168"/>
      <c r="M176" s="176"/>
      <c r="N176" s="143"/>
      <c r="O176" s="122">
        <f t="shared" si="17"/>
        <v>0</v>
      </c>
      <c r="P176" s="122">
        <f t="shared" si="19"/>
        <v>0</v>
      </c>
      <c r="Q176" s="122">
        <f t="shared" si="18"/>
        <v>0</v>
      </c>
    </row>
    <row r="177" spans="3:17">
      <c r="C177" s="168"/>
      <c r="D177" s="176"/>
      <c r="E177" s="143"/>
      <c r="F177" s="122">
        <f t="shared" si="16"/>
        <v>0</v>
      </c>
      <c r="G177" s="186"/>
      <c r="H177" s="169"/>
      <c r="I177" s="155" t="e">
        <f>VLOOKUP(H177,Presupuesto!$B$8:$C$583,2,0)</f>
        <v>#N/A</v>
      </c>
      <c r="J177" s="123">
        <f t="shared" si="20"/>
        <v>0</v>
      </c>
      <c r="K177" s="123"/>
      <c r="L177" s="168"/>
      <c r="M177" s="176"/>
      <c r="N177" s="143"/>
      <c r="O177" s="122">
        <f t="shared" si="17"/>
        <v>0</v>
      </c>
      <c r="P177" s="122">
        <f t="shared" si="19"/>
        <v>0</v>
      </c>
      <c r="Q177" s="122">
        <f t="shared" si="18"/>
        <v>0</v>
      </c>
    </row>
    <row r="178" spans="3:17">
      <c r="C178" s="168"/>
      <c r="D178" s="176"/>
      <c r="E178" s="143"/>
      <c r="F178" s="122">
        <f t="shared" si="16"/>
        <v>0</v>
      </c>
      <c r="G178" s="186"/>
      <c r="H178" s="169"/>
      <c r="I178" s="155" t="e">
        <f>VLOOKUP(H178,Presupuesto!$B$8:$C$583,2,0)</f>
        <v>#N/A</v>
      </c>
      <c r="J178" s="123">
        <f t="shared" si="20"/>
        <v>0</v>
      </c>
      <c r="K178" s="123"/>
      <c r="L178" s="168"/>
      <c r="M178" s="176"/>
      <c r="N178" s="143"/>
      <c r="O178" s="122">
        <f t="shared" si="17"/>
        <v>0</v>
      </c>
      <c r="P178" s="122">
        <f t="shared" si="19"/>
        <v>0</v>
      </c>
      <c r="Q178" s="122">
        <f t="shared" si="18"/>
        <v>0</v>
      </c>
    </row>
    <row r="179" spans="3:17">
      <c r="C179" s="170"/>
      <c r="D179" s="176"/>
      <c r="E179" s="143"/>
      <c r="F179" s="122">
        <f t="shared" si="16"/>
        <v>0</v>
      </c>
      <c r="G179" s="186"/>
      <c r="H179" s="171"/>
      <c r="I179" s="155" t="e">
        <f>VLOOKUP(H179,Presupuesto!$B$8:$C$583,2,0)</f>
        <v>#N/A</v>
      </c>
      <c r="J179" s="123">
        <f t="shared" si="20"/>
        <v>0</v>
      </c>
      <c r="K179" s="123"/>
      <c r="L179" s="170"/>
      <c r="M179" s="176"/>
      <c r="N179" s="143"/>
      <c r="O179" s="122">
        <f t="shared" si="17"/>
        <v>0</v>
      </c>
      <c r="P179" s="122">
        <f t="shared" si="19"/>
        <v>0</v>
      </c>
      <c r="Q179" s="122">
        <f t="shared" si="18"/>
        <v>0</v>
      </c>
    </row>
    <row r="180" spans="3:17">
      <c r="C180" s="170"/>
      <c r="D180" s="176"/>
      <c r="E180" s="143"/>
      <c r="F180" s="122">
        <f t="shared" si="16"/>
        <v>0</v>
      </c>
      <c r="G180" s="186"/>
      <c r="H180" s="171"/>
      <c r="I180" s="155" t="e">
        <f>VLOOKUP(H180,Presupuesto!$B$8:$C$583,2,0)</f>
        <v>#N/A</v>
      </c>
      <c r="J180" s="123">
        <f t="shared" si="20"/>
        <v>0</v>
      </c>
      <c r="K180" s="123"/>
      <c r="L180" s="170"/>
      <c r="M180" s="176"/>
      <c r="N180" s="143"/>
      <c r="O180" s="122">
        <f t="shared" si="17"/>
        <v>0</v>
      </c>
      <c r="P180" s="122">
        <f t="shared" si="19"/>
        <v>0</v>
      </c>
      <c r="Q180" s="122">
        <f t="shared" si="18"/>
        <v>0</v>
      </c>
    </row>
    <row r="181" spans="3:17">
      <c r="C181" s="170"/>
      <c r="D181" s="176"/>
      <c r="E181" s="143"/>
      <c r="F181" s="122">
        <f t="shared" si="16"/>
        <v>0</v>
      </c>
      <c r="G181" s="186"/>
      <c r="H181" s="171"/>
      <c r="I181" s="155" t="e">
        <f>VLOOKUP(H181,Presupuesto!$B$8:$C$583,2,0)</f>
        <v>#N/A</v>
      </c>
      <c r="J181" s="123">
        <f t="shared" si="20"/>
        <v>0</v>
      </c>
      <c r="K181" s="123"/>
      <c r="L181" s="170"/>
      <c r="M181" s="176"/>
      <c r="N181" s="143"/>
      <c r="O181" s="122">
        <f t="shared" si="17"/>
        <v>0</v>
      </c>
      <c r="P181" s="122">
        <f t="shared" si="19"/>
        <v>0</v>
      </c>
      <c r="Q181" s="122">
        <f t="shared" si="18"/>
        <v>0</v>
      </c>
    </row>
    <row r="182" spans="3:17">
      <c r="C182" s="170"/>
      <c r="D182" s="176"/>
      <c r="E182" s="143"/>
      <c r="F182" s="122">
        <f t="shared" si="16"/>
        <v>0</v>
      </c>
      <c r="G182" s="186"/>
      <c r="H182" s="171"/>
      <c r="I182" s="155" t="e">
        <f>VLOOKUP(H182,Presupuesto!$B$8:$C$583,2,0)</f>
        <v>#N/A</v>
      </c>
      <c r="J182" s="123">
        <f t="shared" si="20"/>
        <v>0</v>
      </c>
      <c r="K182" s="123"/>
      <c r="L182" s="170"/>
      <c r="M182" s="176"/>
      <c r="N182" s="143"/>
      <c r="O182" s="122">
        <f t="shared" si="17"/>
        <v>0</v>
      </c>
      <c r="P182" s="122">
        <f t="shared" si="19"/>
        <v>0</v>
      </c>
      <c r="Q182" s="122">
        <f t="shared" si="18"/>
        <v>0</v>
      </c>
    </row>
    <row r="183" spans="3:17" ht="15.75" thickBot="1">
      <c r="C183" s="172"/>
      <c r="D183" s="184"/>
      <c r="E183" s="128"/>
      <c r="F183" s="130">
        <f t="shared" si="16"/>
        <v>0</v>
      </c>
      <c r="G183" s="187"/>
      <c r="H183" s="173"/>
      <c r="I183" s="157" t="e">
        <f>VLOOKUP(H183,Presupuesto!$B$8:$C$583,2,0)</f>
        <v>#N/A</v>
      </c>
      <c r="J183" s="131">
        <f>$J$20</f>
        <v>0</v>
      </c>
      <c r="K183" s="149"/>
      <c r="L183" s="172"/>
      <c r="M183" s="184"/>
      <c r="N183" s="128"/>
      <c r="O183" s="130">
        <f t="shared" si="17"/>
        <v>0</v>
      </c>
      <c r="P183" s="130">
        <f t="shared" si="19"/>
        <v>0</v>
      </c>
      <c r="Q183" s="130">
        <f t="shared" si="18"/>
        <v>0</v>
      </c>
    </row>
    <row r="185" spans="3:17" ht="15.75" thickBot="1"/>
    <row r="186" spans="3:17" ht="15.75" thickBot="1">
      <c r="C186" s="182" t="s">
        <v>53</v>
      </c>
      <c r="D186" s="133" t="e">
        <f>SUM(F193:F227)</f>
        <v>#N/A</v>
      </c>
      <c r="G186" s="97"/>
      <c r="H186" s="72"/>
      <c r="I186" s="72"/>
    </row>
    <row r="187" spans="3:17">
      <c r="G187" s="97"/>
      <c r="H187" s="72"/>
      <c r="I187" s="72"/>
    </row>
    <row r="188" spans="3:17" ht="15.75">
      <c r="C188" s="458" t="s">
        <v>455</v>
      </c>
      <c r="D188" s="237"/>
      <c r="F188" s="72"/>
      <c r="G188" s="97"/>
      <c r="H188" s="72"/>
      <c r="I188" s="72"/>
    </row>
    <row r="189" spans="3:17" ht="18.75">
      <c r="C189" s="254" t="e">
        <f>IFERROR(VLOOKUP(D188,'Desarrollo Curricular'!$E:$F,2,FALSE),IFERROR(VLOOKUP(D188,Investigación!$E:$F,2,FALSE),IFERROR(VLOOKUP(D188,'Vinculación Univ. Sociedad'!$E:$F,2,FALSE),IFERROR(VLOOKUP(D188,'Docencia y Recursos Humanos '!$E:$F,2,FALSE),IFERROR(VLOOKUP(D188,Estudiantes!$E:$F,2,FALSE),IFERROR(VLOOKUP(D188,'Gestion Administrativa'!$E:$F,2,FALSE),IFERROR(VLOOKUP(D188,'Gestion Academica'!$E:$F,2,FALSE),IFERROR(VLOOKUP(D188,Graduados!$E:$F,2,FALSE),IFERROR(VLOOKUP(D188,'Gestión del Conocimiento'!$E:$F,2,FALSE),IFERROR(VLOOKUP(D188,Gobernabilidad!$E:$F,2,FALSE),IFERROR(VLOOKUP(D188,'NIVEL DE ES Y  SISTEMA NACIONAL'!$E:$F,2,FALSE),VLOOKUP(D188,'Lo Esencial'!$E:$F,2,0))))))))))))</f>
        <v>#N/A</v>
      </c>
      <c r="D189" s="31"/>
      <c r="F189" s="72"/>
      <c r="G189" s="97"/>
      <c r="H189" s="72"/>
      <c r="I189" s="72"/>
    </row>
    <row r="190" spans="3:17">
      <c r="F190" s="72"/>
      <c r="G190" s="97"/>
      <c r="H190" s="72"/>
      <c r="I190" s="72"/>
    </row>
    <row r="191" spans="3:17" ht="42.75" thickBot="1">
      <c r="F191" s="118"/>
      <c r="G191" s="94"/>
      <c r="H191" s="94"/>
      <c r="I191" s="94"/>
      <c r="L191" s="273"/>
      <c r="M191" s="274"/>
      <c r="N191" s="273"/>
      <c r="O191" s="273"/>
      <c r="P191" s="276" t="s">
        <v>538</v>
      </c>
      <c r="Q191" s="276" t="s">
        <v>539</v>
      </c>
    </row>
    <row r="192" spans="3:17" ht="30.75" thickBot="1">
      <c r="C192" s="154" t="s">
        <v>44</v>
      </c>
      <c r="D192" s="154" t="s">
        <v>55</v>
      </c>
      <c r="E192" s="161" t="s">
        <v>57</v>
      </c>
      <c r="F192" s="160" t="s">
        <v>27</v>
      </c>
      <c r="G192" s="158" t="s">
        <v>192</v>
      </c>
      <c r="H192" s="161" t="s">
        <v>46</v>
      </c>
      <c r="I192" s="158" t="s">
        <v>193</v>
      </c>
      <c r="J192" s="158" t="s">
        <v>474</v>
      </c>
      <c r="K192" s="158" t="s">
        <v>475</v>
      </c>
      <c r="L192" s="270" t="s">
        <v>21</v>
      </c>
      <c r="M192" s="270" t="s">
        <v>55</v>
      </c>
      <c r="N192" s="271" t="s">
        <v>536</v>
      </c>
      <c r="O192" s="272" t="s">
        <v>537</v>
      </c>
      <c r="P192" s="275">
        <v>0.7</v>
      </c>
      <c r="Q192" s="275">
        <v>0.3</v>
      </c>
    </row>
    <row r="193" spans="3:17">
      <c r="C193" s="267"/>
      <c r="D193" s="268"/>
      <c r="E193" s="266" t="e">
        <f>HLOOKUP(C193,$AH$2:$BU$3,2,0)</f>
        <v>#N/A</v>
      </c>
      <c r="F193" s="122" t="e">
        <f t="shared" ref="F193:F227" si="21">D193*E193</f>
        <v>#N/A</v>
      </c>
      <c r="G193" s="186"/>
      <c r="H193" s="167"/>
      <c r="I193" s="155" t="e">
        <f>VLOOKUP(H193,Presupuesto!$B$8:$C$583,2,0)</f>
        <v>#N/A</v>
      </c>
      <c r="J193" s="265"/>
      <c r="K193" s="123"/>
      <c r="L193" s="166"/>
      <c r="M193" s="183"/>
      <c r="N193" s="148"/>
      <c r="O193" s="122">
        <f t="shared" ref="O193:O227" si="22">M193*N193</f>
        <v>0</v>
      </c>
      <c r="P193" s="122">
        <f>$O193*P$16</f>
        <v>0</v>
      </c>
      <c r="Q193" s="122">
        <f t="shared" ref="Q193:Q227" si="23">$O193*Q$16</f>
        <v>0</v>
      </c>
    </row>
    <row r="194" spans="3:17">
      <c r="C194" s="166"/>
      <c r="D194" s="183"/>
      <c r="E194" s="148"/>
      <c r="F194" s="122">
        <f t="shared" si="21"/>
        <v>0</v>
      </c>
      <c r="G194" s="186"/>
      <c r="H194" s="167"/>
      <c r="I194" s="155" t="e">
        <f>VLOOKUP(H194,Presupuesto!$B$8:$C$583,2,0)</f>
        <v>#N/A</v>
      </c>
      <c r="J194" s="123">
        <f>$J$17</f>
        <v>0</v>
      </c>
      <c r="K194" s="123"/>
      <c r="L194" s="166"/>
      <c r="M194" s="183"/>
      <c r="N194" s="148"/>
      <c r="O194" s="122">
        <f t="shared" si="22"/>
        <v>0</v>
      </c>
      <c r="P194" s="122">
        <f t="shared" ref="P194:P227" si="24">$O194*P$16</f>
        <v>0</v>
      </c>
      <c r="Q194" s="122">
        <f t="shared" si="23"/>
        <v>0</v>
      </c>
    </row>
    <row r="195" spans="3:17">
      <c r="C195" s="166"/>
      <c r="D195" s="183"/>
      <c r="E195" s="148"/>
      <c r="F195" s="122">
        <f t="shared" si="21"/>
        <v>0</v>
      </c>
      <c r="G195" s="186"/>
      <c r="H195" s="167"/>
      <c r="I195" s="155" t="e">
        <f>VLOOKUP(H195,Presupuesto!$B$8:$C$583,2,0)</f>
        <v>#N/A</v>
      </c>
      <c r="J195" s="123">
        <f t="shared" ref="J195:J226" si="25">$J$17</f>
        <v>0</v>
      </c>
      <c r="K195" s="123"/>
      <c r="L195" s="166"/>
      <c r="M195" s="183"/>
      <c r="N195" s="148"/>
      <c r="O195" s="122">
        <f t="shared" si="22"/>
        <v>0</v>
      </c>
      <c r="P195" s="122">
        <f t="shared" si="24"/>
        <v>0</v>
      </c>
      <c r="Q195" s="122">
        <f t="shared" si="23"/>
        <v>0</v>
      </c>
    </row>
    <row r="196" spans="3:17">
      <c r="C196" s="166"/>
      <c r="D196" s="183"/>
      <c r="E196" s="148"/>
      <c r="F196" s="122">
        <f t="shared" si="21"/>
        <v>0</v>
      </c>
      <c r="G196" s="186"/>
      <c r="H196" s="167"/>
      <c r="I196" s="155" t="e">
        <f>VLOOKUP(H196,Presupuesto!$B$8:$C$583,2,0)</f>
        <v>#N/A</v>
      </c>
      <c r="J196" s="123">
        <f t="shared" si="25"/>
        <v>0</v>
      </c>
      <c r="K196" s="123"/>
      <c r="L196" s="166"/>
      <c r="M196" s="183"/>
      <c r="N196" s="148"/>
      <c r="O196" s="122">
        <f t="shared" si="22"/>
        <v>0</v>
      </c>
      <c r="P196" s="122">
        <f t="shared" si="24"/>
        <v>0</v>
      </c>
      <c r="Q196" s="122">
        <f t="shared" si="23"/>
        <v>0</v>
      </c>
    </row>
    <row r="197" spans="3:17">
      <c r="C197" s="166"/>
      <c r="D197" s="183"/>
      <c r="E197" s="148"/>
      <c r="F197" s="122">
        <f t="shared" si="21"/>
        <v>0</v>
      </c>
      <c r="G197" s="186"/>
      <c r="H197" s="167"/>
      <c r="I197" s="155" t="e">
        <f>VLOOKUP(H197,Presupuesto!$B$8:$C$583,2,0)</f>
        <v>#N/A</v>
      </c>
      <c r="J197" s="123">
        <f t="shared" si="25"/>
        <v>0</v>
      </c>
      <c r="K197" s="123"/>
      <c r="L197" s="166"/>
      <c r="M197" s="183"/>
      <c r="N197" s="148"/>
      <c r="O197" s="122">
        <f t="shared" si="22"/>
        <v>0</v>
      </c>
      <c r="P197" s="122">
        <f t="shared" si="24"/>
        <v>0</v>
      </c>
      <c r="Q197" s="122">
        <f t="shared" si="23"/>
        <v>0</v>
      </c>
    </row>
    <row r="198" spans="3:17">
      <c r="C198" s="166"/>
      <c r="D198" s="183"/>
      <c r="E198" s="148"/>
      <c r="F198" s="122">
        <f t="shared" si="21"/>
        <v>0</v>
      </c>
      <c r="G198" s="186"/>
      <c r="H198" s="167"/>
      <c r="I198" s="155" t="e">
        <f>VLOOKUP(H198,Presupuesto!$B$8:$C$583,2,0)</f>
        <v>#N/A</v>
      </c>
      <c r="J198" s="123">
        <f t="shared" si="25"/>
        <v>0</v>
      </c>
      <c r="K198" s="123"/>
      <c r="L198" s="166"/>
      <c r="M198" s="183"/>
      <c r="N198" s="148"/>
      <c r="O198" s="122">
        <f t="shared" si="22"/>
        <v>0</v>
      </c>
      <c r="P198" s="122">
        <f t="shared" si="24"/>
        <v>0</v>
      </c>
      <c r="Q198" s="122">
        <f t="shared" si="23"/>
        <v>0</v>
      </c>
    </row>
    <row r="199" spans="3:17">
      <c r="C199" s="166"/>
      <c r="D199" s="183"/>
      <c r="E199" s="148"/>
      <c r="F199" s="122">
        <f t="shared" si="21"/>
        <v>0</v>
      </c>
      <c r="G199" s="186"/>
      <c r="H199" s="167"/>
      <c r="I199" s="155" t="e">
        <f>VLOOKUP(H199,Presupuesto!$B$8:$C$583,2,0)</f>
        <v>#N/A</v>
      </c>
      <c r="J199" s="123">
        <f t="shared" si="25"/>
        <v>0</v>
      </c>
      <c r="K199" s="123"/>
      <c r="L199" s="166"/>
      <c r="M199" s="183"/>
      <c r="N199" s="148"/>
      <c r="O199" s="122">
        <f t="shared" si="22"/>
        <v>0</v>
      </c>
      <c r="P199" s="122">
        <f t="shared" si="24"/>
        <v>0</v>
      </c>
      <c r="Q199" s="122">
        <f t="shared" si="23"/>
        <v>0</v>
      </c>
    </row>
    <row r="200" spans="3:17">
      <c r="C200" s="166"/>
      <c r="D200" s="183"/>
      <c r="E200" s="148"/>
      <c r="F200" s="122">
        <f t="shared" si="21"/>
        <v>0</v>
      </c>
      <c r="G200" s="186"/>
      <c r="H200" s="167"/>
      <c r="I200" s="155" t="e">
        <f>VLOOKUP(H200,Presupuesto!$B$8:$C$583,2,0)</f>
        <v>#N/A</v>
      </c>
      <c r="J200" s="123">
        <f t="shared" si="25"/>
        <v>0</v>
      </c>
      <c r="K200" s="123"/>
      <c r="L200" s="166"/>
      <c r="M200" s="183"/>
      <c r="N200" s="148"/>
      <c r="O200" s="122">
        <f t="shared" si="22"/>
        <v>0</v>
      </c>
      <c r="P200" s="122">
        <f t="shared" si="24"/>
        <v>0</v>
      </c>
      <c r="Q200" s="122">
        <f t="shared" si="23"/>
        <v>0</v>
      </c>
    </row>
    <row r="201" spans="3:17">
      <c r="C201" s="166"/>
      <c r="D201" s="183"/>
      <c r="E201" s="148"/>
      <c r="F201" s="122">
        <f t="shared" si="21"/>
        <v>0</v>
      </c>
      <c r="G201" s="186"/>
      <c r="H201" s="167"/>
      <c r="I201" s="155" t="e">
        <f>VLOOKUP(H201,Presupuesto!$B$8:$C$583,2,0)</f>
        <v>#N/A</v>
      </c>
      <c r="J201" s="123">
        <f t="shared" si="25"/>
        <v>0</v>
      </c>
      <c r="K201" s="123"/>
      <c r="L201" s="166"/>
      <c r="M201" s="183"/>
      <c r="N201" s="148"/>
      <c r="O201" s="122">
        <f t="shared" si="22"/>
        <v>0</v>
      </c>
      <c r="P201" s="122">
        <f t="shared" si="24"/>
        <v>0</v>
      </c>
      <c r="Q201" s="122">
        <f t="shared" si="23"/>
        <v>0</v>
      </c>
    </row>
    <row r="202" spans="3:17">
      <c r="C202" s="166"/>
      <c r="D202" s="183"/>
      <c r="E202" s="148"/>
      <c r="F202" s="122">
        <f t="shared" si="21"/>
        <v>0</v>
      </c>
      <c r="G202" s="186"/>
      <c r="H202" s="167"/>
      <c r="I202" s="155" t="e">
        <f>VLOOKUP(H202,Presupuesto!$B$8:$C$583,2,0)</f>
        <v>#N/A</v>
      </c>
      <c r="J202" s="123">
        <f t="shared" si="25"/>
        <v>0</v>
      </c>
      <c r="K202" s="123"/>
      <c r="L202" s="166"/>
      <c r="M202" s="183"/>
      <c r="N202" s="148"/>
      <c r="O202" s="122">
        <f t="shared" si="22"/>
        <v>0</v>
      </c>
      <c r="P202" s="122">
        <f t="shared" si="24"/>
        <v>0</v>
      </c>
      <c r="Q202" s="122">
        <f t="shared" si="23"/>
        <v>0</v>
      </c>
    </row>
    <row r="203" spans="3:17">
      <c r="C203" s="166"/>
      <c r="D203" s="183"/>
      <c r="E203" s="148"/>
      <c r="F203" s="122">
        <f t="shared" si="21"/>
        <v>0</v>
      </c>
      <c r="G203" s="186"/>
      <c r="H203" s="167"/>
      <c r="I203" s="155" t="e">
        <f>VLOOKUP(H203,Presupuesto!$B$8:$C$583,2,0)</f>
        <v>#N/A</v>
      </c>
      <c r="J203" s="123">
        <f t="shared" si="25"/>
        <v>0</v>
      </c>
      <c r="K203" s="123"/>
      <c r="L203" s="166"/>
      <c r="M203" s="183"/>
      <c r="N203" s="148"/>
      <c r="O203" s="122">
        <f t="shared" si="22"/>
        <v>0</v>
      </c>
      <c r="P203" s="122">
        <f t="shared" si="24"/>
        <v>0</v>
      </c>
      <c r="Q203" s="122">
        <f t="shared" si="23"/>
        <v>0</v>
      </c>
    </row>
    <row r="204" spans="3:17">
      <c r="C204" s="166"/>
      <c r="D204" s="183"/>
      <c r="E204" s="148"/>
      <c r="F204" s="122">
        <f t="shared" si="21"/>
        <v>0</v>
      </c>
      <c r="G204" s="186"/>
      <c r="H204" s="167"/>
      <c r="I204" s="155" t="e">
        <f>VLOOKUP(H204,Presupuesto!$B$8:$C$583,2,0)</f>
        <v>#N/A</v>
      </c>
      <c r="J204" s="123">
        <f t="shared" si="25"/>
        <v>0</v>
      </c>
      <c r="K204" s="123"/>
      <c r="L204" s="166"/>
      <c r="M204" s="183"/>
      <c r="N204" s="148"/>
      <c r="O204" s="122">
        <f t="shared" si="22"/>
        <v>0</v>
      </c>
      <c r="P204" s="122">
        <f t="shared" si="24"/>
        <v>0</v>
      </c>
      <c r="Q204" s="122">
        <f t="shared" si="23"/>
        <v>0</v>
      </c>
    </row>
    <row r="205" spans="3:17">
      <c r="C205" s="166"/>
      <c r="D205" s="183"/>
      <c r="E205" s="148"/>
      <c r="F205" s="122">
        <f t="shared" si="21"/>
        <v>0</v>
      </c>
      <c r="G205" s="186"/>
      <c r="H205" s="167"/>
      <c r="I205" s="155" t="e">
        <f>VLOOKUP(H205,Presupuesto!$B$8:$C$583,2,0)</f>
        <v>#N/A</v>
      </c>
      <c r="J205" s="123">
        <f t="shared" si="25"/>
        <v>0</v>
      </c>
      <c r="K205" s="123"/>
      <c r="L205" s="166"/>
      <c r="M205" s="183"/>
      <c r="N205" s="148"/>
      <c r="O205" s="122">
        <f t="shared" si="22"/>
        <v>0</v>
      </c>
      <c r="P205" s="122">
        <f t="shared" si="24"/>
        <v>0</v>
      </c>
      <c r="Q205" s="122">
        <f t="shared" si="23"/>
        <v>0</v>
      </c>
    </row>
    <row r="206" spans="3:17">
      <c r="C206" s="166"/>
      <c r="D206" s="183"/>
      <c r="E206" s="148"/>
      <c r="F206" s="122">
        <f t="shared" si="21"/>
        <v>0</v>
      </c>
      <c r="G206" s="186"/>
      <c r="H206" s="167"/>
      <c r="I206" s="155" t="e">
        <f>VLOOKUP(H206,Presupuesto!$B$8:$C$583,2,0)</f>
        <v>#N/A</v>
      </c>
      <c r="J206" s="123">
        <f t="shared" si="25"/>
        <v>0</v>
      </c>
      <c r="K206" s="123"/>
      <c r="L206" s="166"/>
      <c r="M206" s="183"/>
      <c r="N206" s="148"/>
      <c r="O206" s="122">
        <f t="shared" si="22"/>
        <v>0</v>
      </c>
      <c r="P206" s="122">
        <f t="shared" si="24"/>
        <v>0</v>
      </c>
      <c r="Q206" s="122">
        <f t="shared" si="23"/>
        <v>0</v>
      </c>
    </row>
    <row r="207" spans="3:17">
      <c r="C207" s="166"/>
      <c r="D207" s="183"/>
      <c r="E207" s="148"/>
      <c r="F207" s="122">
        <f t="shared" si="21"/>
        <v>0</v>
      </c>
      <c r="G207" s="186"/>
      <c r="H207" s="167"/>
      <c r="I207" s="155" t="e">
        <f>VLOOKUP(H207,Presupuesto!$B$8:$C$583,2,0)</f>
        <v>#N/A</v>
      </c>
      <c r="J207" s="123">
        <f t="shared" si="25"/>
        <v>0</v>
      </c>
      <c r="K207" s="123"/>
      <c r="L207" s="166"/>
      <c r="M207" s="183"/>
      <c r="N207" s="148"/>
      <c r="O207" s="122">
        <f t="shared" si="22"/>
        <v>0</v>
      </c>
      <c r="P207" s="122">
        <f t="shared" si="24"/>
        <v>0</v>
      </c>
      <c r="Q207" s="122">
        <f t="shared" si="23"/>
        <v>0</v>
      </c>
    </row>
    <row r="208" spans="3:17">
      <c r="C208" s="166"/>
      <c r="D208" s="183"/>
      <c r="E208" s="148"/>
      <c r="F208" s="122">
        <f t="shared" si="21"/>
        <v>0</v>
      </c>
      <c r="G208" s="186"/>
      <c r="H208" s="167"/>
      <c r="I208" s="155" t="e">
        <f>VLOOKUP(H208,Presupuesto!$B$8:$C$583,2,0)</f>
        <v>#N/A</v>
      </c>
      <c r="J208" s="123">
        <f t="shared" si="25"/>
        <v>0</v>
      </c>
      <c r="K208" s="123"/>
      <c r="L208" s="166"/>
      <c r="M208" s="183"/>
      <c r="N208" s="148"/>
      <c r="O208" s="122">
        <f t="shared" si="22"/>
        <v>0</v>
      </c>
      <c r="P208" s="122">
        <f t="shared" si="24"/>
        <v>0</v>
      </c>
      <c r="Q208" s="122">
        <f t="shared" si="23"/>
        <v>0</v>
      </c>
    </row>
    <row r="209" spans="3:17">
      <c r="C209" s="166"/>
      <c r="D209" s="183"/>
      <c r="E209" s="148"/>
      <c r="F209" s="122">
        <f t="shared" si="21"/>
        <v>0</v>
      </c>
      <c r="G209" s="186"/>
      <c r="H209" s="167"/>
      <c r="I209" s="155" t="e">
        <f>VLOOKUP(H209,Presupuesto!$B$8:$C$583,2,0)</f>
        <v>#N/A</v>
      </c>
      <c r="J209" s="123">
        <f t="shared" si="25"/>
        <v>0</v>
      </c>
      <c r="K209" s="123"/>
      <c r="L209" s="166"/>
      <c r="M209" s="183"/>
      <c r="N209" s="148"/>
      <c r="O209" s="122">
        <f t="shared" si="22"/>
        <v>0</v>
      </c>
      <c r="P209" s="122">
        <f t="shared" si="24"/>
        <v>0</v>
      </c>
      <c r="Q209" s="122">
        <f t="shared" si="23"/>
        <v>0</v>
      </c>
    </row>
    <row r="210" spans="3:17">
      <c r="C210" s="166"/>
      <c r="D210" s="183"/>
      <c r="E210" s="148"/>
      <c r="F210" s="122">
        <f t="shared" si="21"/>
        <v>0</v>
      </c>
      <c r="G210" s="186"/>
      <c r="H210" s="167"/>
      <c r="I210" s="155" t="e">
        <f>VLOOKUP(H210,Presupuesto!$B$8:$C$583,2,0)</f>
        <v>#N/A</v>
      </c>
      <c r="J210" s="123">
        <f t="shared" si="25"/>
        <v>0</v>
      </c>
      <c r="K210" s="123"/>
      <c r="L210" s="166"/>
      <c r="M210" s="183"/>
      <c r="N210" s="148"/>
      <c r="O210" s="122">
        <f t="shared" si="22"/>
        <v>0</v>
      </c>
      <c r="P210" s="122">
        <f t="shared" si="24"/>
        <v>0</v>
      </c>
      <c r="Q210" s="122">
        <f t="shared" si="23"/>
        <v>0</v>
      </c>
    </row>
    <row r="211" spans="3:17">
      <c r="C211" s="166"/>
      <c r="D211" s="183"/>
      <c r="E211" s="148"/>
      <c r="F211" s="122">
        <f t="shared" si="21"/>
        <v>0</v>
      </c>
      <c r="G211" s="186"/>
      <c r="H211" s="167"/>
      <c r="I211" s="155" t="e">
        <f>VLOOKUP(H211,Presupuesto!$B$8:$C$583,2,0)</f>
        <v>#N/A</v>
      </c>
      <c r="J211" s="123">
        <f t="shared" si="25"/>
        <v>0</v>
      </c>
      <c r="K211" s="123"/>
      <c r="L211" s="166"/>
      <c r="M211" s="183"/>
      <c r="N211" s="148"/>
      <c r="O211" s="122">
        <f t="shared" si="22"/>
        <v>0</v>
      </c>
      <c r="P211" s="122">
        <f t="shared" si="24"/>
        <v>0</v>
      </c>
      <c r="Q211" s="122">
        <f t="shared" si="23"/>
        <v>0</v>
      </c>
    </row>
    <row r="212" spans="3:17">
      <c r="C212" s="166"/>
      <c r="D212" s="183"/>
      <c r="E212" s="148"/>
      <c r="F212" s="122">
        <f t="shared" si="21"/>
        <v>0</v>
      </c>
      <c r="G212" s="186"/>
      <c r="H212" s="167"/>
      <c r="I212" s="155" t="e">
        <f>VLOOKUP(H212,Presupuesto!$B$8:$C$583,2,0)</f>
        <v>#N/A</v>
      </c>
      <c r="J212" s="123">
        <f t="shared" si="25"/>
        <v>0</v>
      </c>
      <c r="K212" s="123"/>
      <c r="L212" s="166"/>
      <c r="M212" s="183"/>
      <c r="N212" s="148"/>
      <c r="O212" s="122">
        <f t="shared" si="22"/>
        <v>0</v>
      </c>
      <c r="P212" s="122">
        <f t="shared" si="24"/>
        <v>0</v>
      </c>
      <c r="Q212" s="122">
        <f t="shared" si="23"/>
        <v>0</v>
      </c>
    </row>
    <row r="213" spans="3:17">
      <c r="C213" s="166"/>
      <c r="D213" s="183"/>
      <c r="E213" s="148"/>
      <c r="F213" s="122">
        <f t="shared" si="21"/>
        <v>0</v>
      </c>
      <c r="G213" s="186"/>
      <c r="H213" s="167"/>
      <c r="I213" s="155" t="e">
        <f>VLOOKUP(H213,Presupuesto!$B$8:$C$583,2,0)</f>
        <v>#N/A</v>
      </c>
      <c r="J213" s="123">
        <f t="shared" si="25"/>
        <v>0</v>
      </c>
      <c r="K213" s="123"/>
      <c r="L213" s="166"/>
      <c r="M213" s="183"/>
      <c r="N213" s="148"/>
      <c r="O213" s="122">
        <f t="shared" si="22"/>
        <v>0</v>
      </c>
      <c r="P213" s="122">
        <f t="shared" si="24"/>
        <v>0</v>
      </c>
      <c r="Q213" s="122">
        <f t="shared" si="23"/>
        <v>0</v>
      </c>
    </row>
    <row r="214" spans="3:17">
      <c r="C214" s="166"/>
      <c r="D214" s="183"/>
      <c r="E214" s="148"/>
      <c r="F214" s="122">
        <f t="shared" si="21"/>
        <v>0</v>
      </c>
      <c r="G214" s="186"/>
      <c r="H214" s="167"/>
      <c r="I214" s="155" t="e">
        <f>VLOOKUP(H214,Presupuesto!$B$8:$C$583,2,0)</f>
        <v>#N/A</v>
      </c>
      <c r="J214" s="123">
        <f t="shared" si="25"/>
        <v>0</v>
      </c>
      <c r="K214" s="123"/>
      <c r="L214" s="166"/>
      <c r="M214" s="183"/>
      <c r="N214" s="148"/>
      <c r="O214" s="122">
        <f t="shared" si="22"/>
        <v>0</v>
      </c>
      <c r="P214" s="122">
        <f t="shared" si="24"/>
        <v>0</v>
      </c>
      <c r="Q214" s="122">
        <f t="shared" si="23"/>
        <v>0</v>
      </c>
    </row>
    <row r="215" spans="3:17">
      <c r="C215" s="168"/>
      <c r="D215" s="176"/>
      <c r="E215" s="143"/>
      <c r="F215" s="122">
        <f t="shared" si="21"/>
        <v>0</v>
      </c>
      <c r="G215" s="186"/>
      <c r="H215" s="169"/>
      <c r="I215" s="155" t="e">
        <f>VLOOKUP(H215,Presupuesto!$B$8:$C$583,2,0)</f>
        <v>#N/A</v>
      </c>
      <c r="J215" s="123">
        <f t="shared" si="25"/>
        <v>0</v>
      </c>
      <c r="K215" s="123"/>
      <c r="L215" s="168"/>
      <c r="M215" s="176"/>
      <c r="N215" s="143"/>
      <c r="O215" s="122">
        <f t="shared" si="22"/>
        <v>0</v>
      </c>
      <c r="P215" s="122">
        <f t="shared" si="24"/>
        <v>0</v>
      </c>
      <c r="Q215" s="122">
        <f t="shared" si="23"/>
        <v>0</v>
      </c>
    </row>
    <row r="216" spans="3:17">
      <c r="C216" s="168"/>
      <c r="D216" s="176"/>
      <c r="E216" s="143"/>
      <c r="F216" s="122">
        <f t="shared" si="21"/>
        <v>0</v>
      </c>
      <c r="G216" s="186"/>
      <c r="H216" s="169"/>
      <c r="I216" s="155" t="e">
        <f>VLOOKUP(H216,Presupuesto!$B$8:$C$583,2,0)</f>
        <v>#N/A</v>
      </c>
      <c r="J216" s="123">
        <f t="shared" si="25"/>
        <v>0</v>
      </c>
      <c r="K216" s="123"/>
      <c r="L216" s="168"/>
      <c r="M216" s="176"/>
      <c r="N216" s="143"/>
      <c r="O216" s="122">
        <f t="shared" si="22"/>
        <v>0</v>
      </c>
      <c r="P216" s="122">
        <f t="shared" si="24"/>
        <v>0</v>
      </c>
      <c r="Q216" s="122">
        <f t="shared" si="23"/>
        <v>0</v>
      </c>
    </row>
    <row r="217" spans="3:17">
      <c r="C217" s="168"/>
      <c r="D217" s="176"/>
      <c r="E217" s="143"/>
      <c r="F217" s="122">
        <f t="shared" si="21"/>
        <v>0</v>
      </c>
      <c r="G217" s="186"/>
      <c r="H217" s="169"/>
      <c r="I217" s="155" t="e">
        <f>VLOOKUP(H217,Presupuesto!$B$8:$C$583,2,0)</f>
        <v>#N/A</v>
      </c>
      <c r="J217" s="123">
        <f t="shared" si="25"/>
        <v>0</v>
      </c>
      <c r="K217" s="123"/>
      <c r="L217" s="168"/>
      <c r="M217" s="176"/>
      <c r="N217" s="143"/>
      <c r="O217" s="122">
        <f t="shared" si="22"/>
        <v>0</v>
      </c>
      <c r="P217" s="122">
        <f t="shared" si="24"/>
        <v>0</v>
      </c>
      <c r="Q217" s="122">
        <f t="shared" si="23"/>
        <v>0</v>
      </c>
    </row>
    <row r="218" spans="3:17">
      <c r="C218" s="168"/>
      <c r="D218" s="176"/>
      <c r="E218" s="143"/>
      <c r="F218" s="122">
        <f t="shared" si="21"/>
        <v>0</v>
      </c>
      <c r="G218" s="186"/>
      <c r="H218" s="169"/>
      <c r="I218" s="155" t="e">
        <f>VLOOKUP(H218,Presupuesto!$B$8:$C$583,2,0)</f>
        <v>#N/A</v>
      </c>
      <c r="J218" s="123">
        <f t="shared" si="25"/>
        <v>0</v>
      </c>
      <c r="K218" s="123"/>
      <c r="L218" s="168"/>
      <c r="M218" s="176"/>
      <c r="N218" s="143"/>
      <c r="O218" s="122">
        <f t="shared" si="22"/>
        <v>0</v>
      </c>
      <c r="P218" s="122">
        <f t="shared" si="24"/>
        <v>0</v>
      </c>
      <c r="Q218" s="122">
        <f t="shared" si="23"/>
        <v>0</v>
      </c>
    </row>
    <row r="219" spans="3:17">
      <c r="C219" s="168"/>
      <c r="D219" s="176"/>
      <c r="E219" s="143"/>
      <c r="F219" s="122">
        <f t="shared" si="21"/>
        <v>0</v>
      </c>
      <c r="G219" s="186"/>
      <c r="H219" s="169"/>
      <c r="I219" s="155" t="e">
        <f>VLOOKUP(H219,Presupuesto!$B$8:$C$583,2,0)</f>
        <v>#N/A</v>
      </c>
      <c r="J219" s="123">
        <f t="shared" si="25"/>
        <v>0</v>
      </c>
      <c r="K219" s="123"/>
      <c r="L219" s="168"/>
      <c r="M219" s="176"/>
      <c r="N219" s="143"/>
      <c r="O219" s="122">
        <f t="shared" si="22"/>
        <v>0</v>
      </c>
      <c r="P219" s="122">
        <f t="shared" si="24"/>
        <v>0</v>
      </c>
      <c r="Q219" s="122">
        <f t="shared" si="23"/>
        <v>0</v>
      </c>
    </row>
    <row r="220" spans="3:17">
      <c r="C220" s="168"/>
      <c r="D220" s="176"/>
      <c r="E220" s="143"/>
      <c r="F220" s="122">
        <f t="shared" si="21"/>
        <v>0</v>
      </c>
      <c r="G220" s="186"/>
      <c r="H220" s="169"/>
      <c r="I220" s="155" t="e">
        <f>VLOOKUP(H220,Presupuesto!$B$8:$C$583,2,0)</f>
        <v>#N/A</v>
      </c>
      <c r="J220" s="123">
        <f t="shared" si="25"/>
        <v>0</v>
      </c>
      <c r="K220" s="123"/>
      <c r="L220" s="168"/>
      <c r="M220" s="176"/>
      <c r="N220" s="143"/>
      <c r="O220" s="122">
        <f t="shared" si="22"/>
        <v>0</v>
      </c>
      <c r="P220" s="122">
        <f t="shared" si="24"/>
        <v>0</v>
      </c>
      <c r="Q220" s="122">
        <f t="shared" si="23"/>
        <v>0</v>
      </c>
    </row>
    <row r="221" spans="3:17">
      <c r="C221" s="168"/>
      <c r="D221" s="176"/>
      <c r="E221" s="143"/>
      <c r="F221" s="122">
        <f t="shared" si="21"/>
        <v>0</v>
      </c>
      <c r="G221" s="186"/>
      <c r="H221" s="169"/>
      <c r="I221" s="155" t="e">
        <f>VLOOKUP(H221,Presupuesto!$B$8:$C$583,2,0)</f>
        <v>#N/A</v>
      </c>
      <c r="J221" s="123">
        <f t="shared" si="25"/>
        <v>0</v>
      </c>
      <c r="K221" s="123"/>
      <c r="L221" s="168"/>
      <c r="M221" s="176"/>
      <c r="N221" s="143"/>
      <c r="O221" s="122">
        <f t="shared" si="22"/>
        <v>0</v>
      </c>
      <c r="P221" s="122">
        <f t="shared" si="24"/>
        <v>0</v>
      </c>
      <c r="Q221" s="122">
        <f t="shared" si="23"/>
        <v>0</v>
      </c>
    </row>
    <row r="222" spans="3:17">
      <c r="C222" s="168"/>
      <c r="D222" s="176"/>
      <c r="E222" s="143"/>
      <c r="F222" s="122">
        <f t="shared" si="21"/>
        <v>0</v>
      </c>
      <c r="G222" s="186"/>
      <c r="H222" s="169"/>
      <c r="I222" s="155" t="e">
        <f>VLOOKUP(H222,Presupuesto!$B$8:$C$583,2,0)</f>
        <v>#N/A</v>
      </c>
      <c r="J222" s="123">
        <f t="shared" si="25"/>
        <v>0</v>
      </c>
      <c r="K222" s="123"/>
      <c r="L222" s="168"/>
      <c r="M222" s="176"/>
      <c r="N222" s="143"/>
      <c r="O222" s="122">
        <f t="shared" si="22"/>
        <v>0</v>
      </c>
      <c r="P222" s="122">
        <f t="shared" si="24"/>
        <v>0</v>
      </c>
      <c r="Q222" s="122">
        <f t="shared" si="23"/>
        <v>0</v>
      </c>
    </row>
    <row r="223" spans="3:17">
      <c r="C223" s="170"/>
      <c r="D223" s="176"/>
      <c r="E223" s="143"/>
      <c r="F223" s="122">
        <f t="shared" si="21"/>
        <v>0</v>
      </c>
      <c r="G223" s="186"/>
      <c r="H223" s="171"/>
      <c r="I223" s="155" t="e">
        <f>VLOOKUP(H223,Presupuesto!$B$8:$C$583,2,0)</f>
        <v>#N/A</v>
      </c>
      <c r="J223" s="123">
        <f t="shared" si="25"/>
        <v>0</v>
      </c>
      <c r="K223" s="123"/>
      <c r="L223" s="170"/>
      <c r="M223" s="176"/>
      <c r="N223" s="143"/>
      <c r="O223" s="122">
        <f t="shared" si="22"/>
        <v>0</v>
      </c>
      <c r="P223" s="122">
        <f t="shared" si="24"/>
        <v>0</v>
      </c>
      <c r="Q223" s="122">
        <f t="shared" si="23"/>
        <v>0</v>
      </c>
    </row>
    <row r="224" spans="3:17">
      <c r="C224" s="170"/>
      <c r="D224" s="176"/>
      <c r="E224" s="143"/>
      <c r="F224" s="122">
        <f t="shared" si="21"/>
        <v>0</v>
      </c>
      <c r="G224" s="186"/>
      <c r="H224" s="171"/>
      <c r="I224" s="155" t="e">
        <f>VLOOKUP(H224,Presupuesto!$B$8:$C$583,2,0)</f>
        <v>#N/A</v>
      </c>
      <c r="J224" s="123">
        <f t="shared" si="25"/>
        <v>0</v>
      </c>
      <c r="K224" s="123"/>
      <c r="L224" s="170"/>
      <c r="M224" s="176"/>
      <c r="N224" s="143"/>
      <c r="O224" s="122">
        <f t="shared" si="22"/>
        <v>0</v>
      </c>
      <c r="P224" s="122">
        <f t="shared" si="24"/>
        <v>0</v>
      </c>
      <c r="Q224" s="122">
        <f t="shared" si="23"/>
        <v>0</v>
      </c>
    </row>
    <row r="225" spans="3:17">
      <c r="C225" s="170"/>
      <c r="D225" s="176"/>
      <c r="E225" s="143"/>
      <c r="F225" s="122">
        <f t="shared" si="21"/>
        <v>0</v>
      </c>
      <c r="G225" s="186"/>
      <c r="H225" s="171"/>
      <c r="I225" s="155" t="e">
        <f>VLOOKUP(H225,Presupuesto!$B$8:$C$583,2,0)</f>
        <v>#N/A</v>
      </c>
      <c r="J225" s="123">
        <f t="shared" si="25"/>
        <v>0</v>
      </c>
      <c r="K225" s="123"/>
      <c r="L225" s="170"/>
      <c r="M225" s="176"/>
      <c r="N225" s="143"/>
      <c r="O225" s="122">
        <f t="shared" si="22"/>
        <v>0</v>
      </c>
      <c r="P225" s="122">
        <f t="shared" si="24"/>
        <v>0</v>
      </c>
      <c r="Q225" s="122">
        <f t="shared" si="23"/>
        <v>0</v>
      </c>
    </row>
    <row r="226" spans="3:17">
      <c r="C226" s="170"/>
      <c r="D226" s="176"/>
      <c r="E226" s="143"/>
      <c r="F226" s="122">
        <f t="shared" si="21"/>
        <v>0</v>
      </c>
      <c r="G226" s="186"/>
      <c r="H226" s="171"/>
      <c r="I226" s="155" t="e">
        <f>VLOOKUP(H226,Presupuesto!$B$8:$C$583,2,0)</f>
        <v>#N/A</v>
      </c>
      <c r="J226" s="123">
        <f t="shared" si="25"/>
        <v>0</v>
      </c>
      <c r="K226" s="123"/>
      <c r="L226" s="170"/>
      <c r="M226" s="176"/>
      <c r="N226" s="143"/>
      <c r="O226" s="122">
        <f t="shared" si="22"/>
        <v>0</v>
      </c>
      <c r="P226" s="122">
        <f t="shared" si="24"/>
        <v>0</v>
      </c>
      <c r="Q226" s="122">
        <f t="shared" si="23"/>
        <v>0</v>
      </c>
    </row>
    <row r="227" spans="3:17" ht="15.75" thickBot="1">
      <c r="C227" s="172"/>
      <c r="D227" s="184"/>
      <c r="E227" s="128"/>
      <c r="F227" s="130">
        <f t="shared" si="21"/>
        <v>0</v>
      </c>
      <c r="G227" s="187"/>
      <c r="H227" s="173"/>
      <c r="I227" s="157" t="e">
        <f>VLOOKUP(H227,Presupuesto!$B$8:$C$583,2,0)</f>
        <v>#N/A</v>
      </c>
      <c r="J227" s="131">
        <f>$J$20</f>
        <v>0</v>
      </c>
      <c r="K227" s="149"/>
      <c r="L227" s="172"/>
      <c r="M227" s="184"/>
      <c r="N227" s="128"/>
      <c r="O227" s="130">
        <f t="shared" si="22"/>
        <v>0</v>
      </c>
      <c r="P227" s="130">
        <f t="shared" si="24"/>
        <v>0</v>
      </c>
      <c r="Q227" s="130">
        <f t="shared" si="23"/>
        <v>0</v>
      </c>
    </row>
    <row r="228" spans="3:17">
      <c r="G228" s="110"/>
    </row>
    <row r="229" spans="3:17" ht="15.75" thickBot="1">
      <c r="G229" s="110"/>
    </row>
    <row r="230" spans="3:17" ht="15.75" thickBot="1">
      <c r="C230" s="182" t="s">
        <v>53</v>
      </c>
      <c r="D230" s="133" t="e">
        <f>SUM(F237:F271)</f>
        <v>#N/A</v>
      </c>
      <c r="G230" s="97"/>
      <c r="H230" s="72"/>
      <c r="I230" s="72"/>
    </row>
    <row r="231" spans="3:17">
      <c r="G231" s="97"/>
      <c r="H231" s="72"/>
      <c r="I231" s="72"/>
    </row>
    <row r="232" spans="3:17" ht="15.75">
      <c r="C232" s="458" t="s">
        <v>455</v>
      </c>
      <c r="D232" s="237"/>
      <c r="F232" s="72"/>
      <c r="G232" s="97"/>
      <c r="H232" s="72"/>
      <c r="I232" s="72"/>
    </row>
    <row r="233" spans="3:17" ht="18.75">
      <c r="C233" s="254" t="e">
        <f>IFERROR(VLOOKUP(D232,'Desarrollo Curricular'!$E:$F,2,FALSE),IFERROR(VLOOKUP(D232,Investigación!$E:$F,2,FALSE),IFERROR(VLOOKUP(D232,'Vinculación Univ. Sociedad'!$E:$F,2,FALSE),IFERROR(VLOOKUP(D232,'Docencia y Recursos Humanos '!$E:$F,2,FALSE),IFERROR(VLOOKUP(D232,Estudiantes!$E:$F,2,FALSE),IFERROR(VLOOKUP(D232,'Gestion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Conocimiento'!$E:$F,2,FALSE),IFERROR(VLOOKUP(D232,Gobernabilidad!$E:$F,2,FALSE),IFERROR(VLOOKUP(D232,'NIVEL DE ES Y  SISTEMA NACIONAL'!$E:$F,2,FALSE),VLOOKUP(D232,'Lo Esencial'!$E:$F,2,0))))))))))))</f>
        <v>#N/A</v>
      </c>
      <c r="D233" s="31"/>
      <c r="F233" s="72"/>
      <c r="G233" s="97"/>
      <c r="H233" s="72"/>
      <c r="I233" s="72"/>
    </row>
    <row r="234" spans="3:17">
      <c r="F234" s="72"/>
      <c r="G234" s="97"/>
      <c r="H234" s="72"/>
      <c r="I234" s="72"/>
    </row>
    <row r="235" spans="3:17" ht="42.75" thickBot="1">
      <c r="F235" s="118"/>
      <c r="G235" s="94"/>
      <c r="H235" s="94"/>
      <c r="I235" s="94"/>
      <c r="L235" s="273"/>
      <c r="M235" s="274"/>
      <c r="N235" s="273"/>
      <c r="O235" s="273"/>
      <c r="P235" s="276" t="s">
        <v>538</v>
      </c>
      <c r="Q235" s="276" t="s">
        <v>539</v>
      </c>
    </row>
    <row r="236" spans="3:17" ht="30.75" thickBot="1">
      <c r="C236" s="154" t="s">
        <v>44</v>
      </c>
      <c r="D236" s="154" t="s">
        <v>55</v>
      </c>
      <c r="E236" s="161" t="s">
        <v>57</v>
      </c>
      <c r="F236" s="160" t="s">
        <v>27</v>
      </c>
      <c r="G236" s="158" t="s">
        <v>192</v>
      </c>
      <c r="H236" s="161" t="s">
        <v>46</v>
      </c>
      <c r="I236" s="158" t="s">
        <v>193</v>
      </c>
      <c r="J236" s="158" t="s">
        <v>474</v>
      </c>
      <c r="K236" s="158" t="s">
        <v>475</v>
      </c>
      <c r="L236" s="270" t="s">
        <v>21</v>
      </c>
      <c r="M236" s="270" t="s">
        <v>55</v>
      </c>
      <c r="N236" s="271" t="s">
        <v>536</v>
      </c>
      <c r="O236" s="272" t="s">
        <v>537</v>
      </c>
      <c r="P236" s="275">
        <v>0.7</v>
      </c>
      <c r="Q236" s="275">
        <v>0.3</v>
      </c>
    </row>
    <row r="237" spans="3:17">
      <c r="C237" s="267"/>
      <c r="D237" s="268"/>
      <c r="E237" s="266" t="e">
        <f>HLOOKUP(C237,$AH$2:$BU$3,2,0)</f>
        <v>#N/A</v>
      </c>
      <c r="F237" s="122" t="e">
        <f t="shared" ref="F237:F271" si="26">D237*E237</f>
        <v>#N/A</v>
      </c>
      <c r="G237" s="186"/>
      <c r="H237" s="167"/>
      <c r="I237" s="155" t="e">
        <f>VLOOKUP(H237,Presupuesto!$B$8:$C$583,2,0)</f>
        <v>#N/A</v>
      </c>
      <c r="J237" s="265"/>
      <c r="K237" s="123"/>
      <c r="L237" s="166"/>
      <c r="M237" s="183"/>
      <c r="N237" s="148"/>
      <c r="O237" s="122">
        <f t="shared" ref="O237:O271" si="27">M237*N237</f>
        <v>0</v>
      </c>
      <c r="P237" s="122">
        <f>$O237*P$16</f>
        <v>0</v>
      </c>
      <c r="Q237" s="122">
        <f t="shared" ref="Q237:Q271" si="28">$O237*Q$16</f>
        <v>0</v>
      </c>
    </row>
    <row r="238" spans="3:17">
      <c r="C238" s="166"/>
      <c r="D238" s="183"/>
      <c r="E238" s="148"/>
      <c r="F238" s="122">
        <f t="shared" si="26"/>
        <v>0</v>
      </c>
      <c r="G238" s="186"/>
      <c r="H238" s="167"/>
      <c r="I238" s="155" t="e">
        <f>VLOOKUP(H238,Presupuesto!$B$8:$C$583,2,0)</f>
        <v>#N/A</v>
      </c>
      <c r="J238" s="123">
        <f>$J$17</f>
        <v>0</v>
      </c>
      <c r="K238" s="123"/>
      <c r="L238" s="166"/>
      <c r="M238" s="183"/>
      <c r="N238" s="148"/>
      <c r="O238" s="122">
        <f t="shared" si="27"/>
        <v>0</v>
      </c>
      <c r="P238" s="122">
        <f t="shared" ref="P238:P271" si="29">$O238*P$16</f>
        <v>0</v>
      </c>
      <c r="Q238" s="122">
        <f t="shared" si="28"/>
        <v>0</v>
      </c>
    </row>
    <row r="239" spans="3:17">
      <c r="C239" s="166"/>
      <c r="D239" s="183"/>
      <c r="E239" s="148"/>
      <c r="F239" s="122">
        <f t="shared" si="26"/>
        <v>0</v>
      </c>
      <c r="G239" s="186"/>
      <c r="H239" s="167"/>
      <c r="I239" s="155" t="e">
        <f>VLOOKUP(H239,Presupuesto!$B$8:$C$583,2,0)</f>
        <v>#N/A</v>
      </c>
      <c r="J239" s="123">
        <f t="shared" ref="J239:J270" si="30">$J$17</f>
        <v>0</v>
      </c>
      <c r="K239" s="123"/>
      <c r="L239" s="166"/>
      <c r="M239" s="183"/>
      <c r="N239" s="148"/>
      <c r="O239" s="122">
        <f t="shared" si="27"/>
        <v>0</v>
      </c>
      <c r="P239" s="122">
        <f t="shared" si="29"/>
        <v>0</v>
      </c>
      <c r="Q239" s="122">
        <f t="shared" si="28"/>
        <v>0</v>
      </c>
    </row>
    <row r="240" spans="3:17">
      <c r="C240" s="166"/>
      <c r="D240" s="183"/>
      <c r="E240" s="148"/>
      <c r="F240" s="122">
        <f t="shared" si="26"/>
        <v>0</v>
      </c>
      <c r="G240" s="186"/>
      <c r="H240" s="167"/>
      <c r="I240" s="155" t="e">
        <f>VLOOKUP(H240,Presupuesto!$B$8:$C$583,2,0)</f>
        <v>#N/A</v>
      </c>
      <c r="J240" s="123">
        <f t="shared" si="30"/>
        <v>0</v>
      </c>
      <c r="K240" s="123"/>
      <c r="L240" s="166"/>
      <c r="M240" s="183"/>
      <c r="N240" s="148"/>
      <c r="O240" s="122">
        <f t="shared" si="27"/>
        <v>0</v>
      </c>
      <c r="P240" s="122">
        <f t="shared" si="29"/>
        <v>0</v>
      </c>
      <c r="Q240" s="122">
        <f t="shared" si="28"/>
        <v>0</v>
      </c>
    </row>
    <row r="241" spans="3:17">
      <c r="C241" s="166"/>
      <c r="D241" s="183"/>
      <c r="E241" s="148"/>
      <c r="F241" s="122">
        <f t="shared" si="26"/>
        <v>0</v>
      </c>
      <c r="G241" s="186"/>
      <c r="H241" s="167"/>
      <c r="I241" s="155" t="e">
        <f>VLOOKUP(H241,Presupuesto!$B$8:$C$583,2,0)</f>
        <v>#N/A</v>
      </c>
      <c r="J241" s="123">
        <f t="shared" si="30"/>
        <v>0</v>
      </c>
      <c r="K241" s="123"/>
      <c r="L241" s="166"/>
      <c r="M241" s="183"/>
      <c r="N241" s="148"/>
      <c r="O241" s="122">
        <f t="shared" si="27"/>
        <v>0</v>
      </c>
      <c r="P241" s="122">
        <f t="shared" si="29"/>
        <v>0</v>
      </c>
      <c r="Q241" s="122">
        <f t="shared" si="28"/>
        <v>0</v>
      </c>
    </row>
    <row r="242" spans="3:17">
      <c r="C242" s="166"/>
      <c r="D242" s="183"/>
      <c r="E242" s="148"/>
      <c r="F242" s="122">
        <f t="shared" si="26"/>
        <v>0</v>
      </c>
      <c r="G242" s="186"/>
      <c r="H242" s="167"/>
      <c r="I242" s="155" t="e">
        <f>VLOOKUP(H242,Presupuesto!$B$8:$C$583,2,0)</f>
        <v>#N/A</v>
      </c>
      <c r="J242" s="123">
        <f t="shared" si="30"/>
        <v>0</v>
      </c>
      <c r="K242" s="123"/>
      <c r="L242" s="166"/>
      <c r="M242" s="183"/>
      <c r="N242" s="148"/>
      <c r="O242" s="122">
        <f t="shared" si="27"/>
        <v>0</v>
      </c>
      <c r="P242" s="122">
        <f t="shared" si="29"/>
        <v>0</v>
      </c>
      <c r="Q242" s="122">
        <f t="shared" si="28"/>
        <v>0</v>
      </c>
    </row>
    <row r="243" spans="3:17">
      <c r="C243" s="166"/>
      <c r="D243" s="183"/>
      <c r="E243" s="148"/>
      <c r="F243" s="122">
        <f t="shared" si="26"/>
        <v>0</v>
      </c>
      <c r="G243" s="186"/>
      <c r="H243" s="167"/>
      <c r="I243" s="155" t="e">
        <f>VLOOKUP(H243,Presupuesto!$B$8:$C$583,2,0)</f>
        <v>#N/A</v>
      </c>
      <c r="J243" s="123">
        <f t="shared" si="30"/>
        <v>0</v>
      </c>
      <c r="K243" s="123"/>
      <c r="L243" s="166"/>
      <c r="M243" s="183"/>
      <c r="N243" s="148"/>
      <c r="O243" s="122">
        <f t="shared" si="27"/>
        <v>0</v>
      </c>
      <c r="P243" s="122">
        <f t="shared" si="29"/>
        <v>0</v>
      </c>
      <c r="Q243" s="122">
        <f t="shared" si="28"/>
        <v>0</v>
      </c>
    </row>
    <row r="244" spans="3:17">
      <c r="C244" s="166"/>
      <c r="D244" s="183"/>
      <c r="E244" s="148"/>
      <c r="F244" s="122">
        <f t="shared" si="26"/>
        <v>0</v>
      </c>
      <c r="G244" s="186"/>
      <c r="H244" s="167"/>
      <c r="I244" s="155" t="e">
        <f>VLOOKUP(H244,Presupuesto!$B$8:$C$583,2,0)</f>
        <v>#N/A</v>
      </c>
      <c r="J244" s="123">
        <f t="shared" si="30"/>
        <v>0</v>
      </c>
      <c r="K244" s="123"/>
      <c r="L244" s="166"/>
      <c r="M244" s="183"/>
      <c r="N244" s="148"/>
      <c r="O244" s="122">
        <f t="shared" si="27"/>
        <v>0</v>
      </c>
      <c r="P244" s="122">
        <f t="shared" si="29"/>
        <v>0</v>
      </c>
      <c r="Q244" s="122">
        <f t="shared" si="28"/>
        <v>0</v>
      </c>
    </row>
    <row r="245" spans="3:17">
      <c r="C245" s="166"/>
      <c r="D245" s="183"/>
      <c r="E245" s="148"/>
      <c r="F245" s="122">
        <f t="shared" si="26"/>
        <v>0</v>
      </c>
      <c r="G245" s="186"/>
      <c r="H245" s="167"/>
      <c r="I245" s="155" t="e">
        <f>VLOOKUP(H245,Presupuesto!$B$8:$C$583,2,0)</f>
        <v>#N/A</v>
      </c>
      <c r="J245" s="123">
        <f t="shared" si="30"/>
        <v>0</v>
      </c>
      <c r="K245" s="123"/>
      <c r="L245" s="166"/>
      <c r="M245" s="183"/>
      <c r="N245" s="148"/>
      <c r="O245" s="122">
        <f t="shared" si="27"/>
        <v>0</v>
      </c>
      <c r="P245" s="122">
        <f t="shared" si="29"/>
        <v>0</v>
      </c>
      <c r="Q245" s="122">
        <f t="shared" si="28"/>
        <v>0</v>
      </c>
    </row>
    <row r="246" spans="3:17">
      <c r="C246" s="166"/>
      <c r="D246" s="183"/>
      <c r="E246" s="148"/>
      <c r="F246" s="122">
        <f t="shared" si="26"/>
        <v>0</v>
      </c>
      <c r="G246" s="186"/>
      <c r="H246" s="167"/>
      <c r="I246" s="155" t="e">
        <f>VLOOKUP(H246,Presupuesto!$B$8:$C$583,2,0)</f>
        <v>#N/A</v>
      </c>
      <c r="J246" s="123">
        <f t="shared" si="30"/>
        <v>0</v>
      </c>
      <c r="K246" s="123"/>
      <c r="L246" s="166"/>
      <c r="M246" s="183"/>
      <c r="N246" s="148"/>
      <c r="O246" s="122">
        <f t="shared" si="27"/>
        <v>0</v>
      </c>
      <c r="P246" s="122">
        <f t="shared" si="29"/>
        <v>0</v>
      </c>
      <c r="Q246" s="122">
        <f t="shared" si="28"/>
        <v>0</v>
      </c>
    </row>
    <row r="247" spans="3:17">
      <c r="C247" s="166"/>
      <c r="D247" s="183"/>
      <c r="E247" s="148"/>
      <c r="F247" s="122">
        <f t="shared" si="26"/>
        <v>0</v>
      </c>
      <c r="G247" s="186"/>
      <c r="H247" s="167"/>
      <c r="I247" s="155" t="e">
        <f>VLOOKUP(H247,Presupuesto!$B$8:$C$583,2,0)</f>
        <v>#N/A</v>
      </c>
      <c r="J247" s="123">
        <f t="shared" si="30"/>
        <v>0</v>
      </c>
      <c r="K247" s="123"/>
      <c r="L247" s="166"/>
      <c r="M247" s="183"/>
      <c r="N247" s="148"/>
      <c r="O247" s="122">
        <f t="shared" si="27"/>
        <v>0</v>
      </c>
      <c r="P247" s="122">
        <f t="shared" si="29"/>
        <v>0</v>
      </c>
      <c r="Q247" s="122">
        <f t="shared" si="28"/>
        <v>0</v>
      </c>
    </row>
    <row r="248" spans="3:17">
      <c r="C248" s="166"/>
      <c r="D248" s="183"/>
      <c r="E248" s="148"/>
      <c r="F248" s="122">
        <f t="shared" si="26"/>
        <v>0</v>
      </c>
      <c r="G248" s="186"/>
      <c r="H248" s="167"/>
      <c r="I248" s="155" t="e">
        <f>VLOOKUP(H248,Presupuesto!$B$8:$C$583,2,0)</f>
        <v>#N/A</v>
      </c>
      <c r="J248" s="123">
        <f t="shared" si="30"/>
        <v>0</v>
      </c>
      <c r="K248" s="123"/>
      <c r="L248" s="166"/>
      <c r="M248" s="183"/>
      <c r="N248" s="148"/>
      <c r="O248" s="122">
        <f t="shared" si="27"/>
        <v>0</v>
      </c>
      <c r="P248" s="122">
        <f t="shared" si="29"/>
        <v>0</v>
      </c>
      <c r="Q248" s="122">
        <f t="shared" si="28"/>
        <v>0</v>
      </c>
    </row>
    <row r="249" spans="3:17">
      <c r="C249" s="166"/>
      <c r="D249" s="183"/>
      <c r="E249" s="148"/>
      <c r="F249" s="122">
        <f t="shared" si="26"/>
        <v>0</v>
      </c>
      <c r="G249" s="186"/>
      <c r="H249" s="167"/>
      <c r="I249" s="155" t="e">
        <f>VLOOKUP(H249,Presupuesto!$B$8:$C$583,2,0)</f>
        <v>#N/A</v>
      </c>
      <c r="J249" s="123">
        <f t="shared" si="30"/>
        <v>0</v>
      </c>
      <c r="K249" s="123"/>
      <c r="L249" s="166"/>
      <c r="M249" s="183"/>
      <c r="N249" s="148"/>
      <c r="O249" s="122">
        <f t="shared" si="27"/>
        <v>0</v>
      </c>
      <c r="P249" s="122">
        <f t="shared" si="29"/>
        <v>0</v>
      </c>
      <c r="Q249" s="122">
        <f t="shared" si="28"/>
        <v>0</v>
      </c>
    </row>
    <row r="250" spans="3:17">
      <c r="C250" s="166"/>
      <c r="D250" s="183"/>
      <c r="E250" s="148"/>
      <c r="F250" s="122">
        <f t="shared" si="26"/>
        <v>0</v>
      </c>
      <c r="G250" s="186"/>
      <c r="H250" s="167"/>
      <c r="I250" s="155" t="e">
        <f>VLOOKUP(H250,Presupuesto!$B$8:$C$583,2,0)</f>
        <v>#N/A</v>
      </c>
      <c r="J250" s="123">
        <f t="shared" si="30"/>
        <v>0</v>
      </c>
      <c r="K250" s="123"/>
      <c r="L250" s="166"/>
      <c r="M250" s="183"/>
      <c r="N250" s="148"/>
      <c r="O250" s="122">
        <f t="shared" si="27"/>
        <v>0</v>
      </c>
      <c r="P250" s="122">
        <f t="shared" si="29"/>
        <v>0</v>
      </c>
      <c r="Q250" s="122">
        <f t="shared" si="28"/>
        <v>0</v>
      </c>
    </row>
    <row r="251" spans="3:17">
      <c r="C251" s="166"/>
      <c r="D251" s="183"/>
      <c r="E251" s="148"/>
      <c r="F251" s="122">
        <f t="shared" si="26"/>
        <v>0</v>
      </c>
      <c r="G251" s="186"/>
      <c r="H251" s="167"/>
      <c r="I251" s="155" t="e">
        <f>VLOOKUP(H251,Presupuesto!$B$8:$C$583,2,0)</f>
        <v>#N/A</v>
      </c>
      <c r="J251" s="123">
        <f t="shared" si="30"/>
        <v>0</v>
      </c>
      <c r="K251" s="123"/>
      <c r="L251" s="166"/>
      <c r="M251" s="183"/>
      <c r="N251" s="148"/>
      <c r="O251" s="122">
        <f t="shared" si="27"/>
        <v>0</v>
      </c>
      <c r="P251" s="122">
        <f t="shared" si="29"/>
        <v>0</v>
      </c>
      <c r="Q251" s="122">
        <f t="shared" si="28"/>
        <v>0</v>
      </c>
    </row>
    <row r="252" spans="3:17">
      <c r="C252" s="166"/>
      <c r="D252" s="183"/>
      <c r="E252" s="148"/>
      <c r="F252" s="122">
        <f t="shared" si="26"/>
        <v>0</v>
      </c>
      <c r="G252" s="186"/>
      <c r="H252" s="167"/>
      <c r="I252" s="155" t="e">
        <f>VLOOKUP(H252,Presupuesto!$B$8:$C$583,2,0)</f>
        <v>#N/A</v>
      </c>
      <c r="J252" s="123">
        <f t="shared" si="30"/>
        <v>0</v>
      </c>
      <c r="K252" s="123"/>
      <c r="L252" s="166"/>
      <c r="M252" s="183"/>
      <c r="N252" s="148"/>
      <c r="O252" s="122">
        <f t="shared" si="27"/>
        <v>0</v>
      </c>
      <c r="P252" s="122">
        <f t="shared" si="29"/>
        <v>0</v>
      </c>
      <c r="Q252" s="122">
        <f t="shared" si="28"/>
        <v>0</v>
      </c>
    </row>
    <row r="253" spans="3:17">
      <c r="C253" s="166"/>
      <c r="D253" s="183"/>
      <c r="E253" s="148"/>
      <c r="F253" s="122">
        <f t="shared" si="26"/>
        <v>0</v>
      </c>
      <c r="G253" s="186"/>
      <c r="H253" s="167"/>
      <c r="I253" s="155" t="e">
        <f>VLOOKUP(H253,Presupuesto!$B$8:$C$583,2,0)</f>
        <v>#N/A</v>
      </c>
      <c r="J253" s="123">
        <f t="shared" si="30"/>
        <v>0</v>
      </c>
      <c r="K253" s="123"/>
      <c r="L253" s="166"/>
      <c r="M253" s="183"/>
      <c r="N253" s="148"/>
      <c r="O253" s="122">
        <f t="shared" si="27"/>
        <v>0</v>
      </c>
      <c r="P253" s="122">
        <f t="shared" si="29"/>
        <v>0</v>
      </c>
      <c r="Q253" s="122">
        <f t="shared" si="28"/>
        <v>0</v>
      </c>
    </row>
    <row r="254" spans="3:17">
      <c r="C254" s="166"/>
      <c r="D254" s="183"/>
      <c r="E254" s="148"/>
      <c r="F254" s="122">
        <f t="shared" si="26"/>
        <v>0</v>
      </c>
      <c r="G254" s="186"/>
      <c r="H254" s="167"/>
      <c r="I254" s="155" t="e">
        <f>VLOOKUP(H254,Presupuesto!$B$8:$C$583,2,0)</f>
        <v>#N/A</v>
      </c>
      <c r="J254" s="123">
        <f t="shared" si="30"/>
        <v>0</v>
      </c>
      <c r="K254" s="123"/>
      <c r="L254" s="166"/>
      <c r="M254" s="183"/>
      <c r="N254" s="148"/>
      <c r="O254" s="122">
        <f t="shared" si="27"/>
        <v>0</v>
      </c>
      <c r="P254" s="122">
        <f t="shared" si="29"/>
        <v>0</v>
      </c>
      <c r="Q254" s="122">
        <f t="shared" si="28"/>
        <v>0</v>
      </c>
    </row>
    <row r="255" spans="3:17">
      <c r="C255" s="166"/>
      <c r="D255" s="183"/>
      <c r="E255" s="148"/>
      <c r="F255" s="122">
        <f t="shared" si="26"/>
        <v>0</v>
      </c>
      <c r="G255" s="186"/>
      <c r="H255" s="167"/>
      <c r="I255" s="155" t="e">
        <f>VLOOKUP(H255,Presupuesto!$B$8:$C$583,2,0)</f>
        <v>#N/A</v>
      </c>
      <c r="J255" s="123">
        <f t="shared" si="30"/>
        <v>0</v>
      </c>
      <c r="K255" s="123"/>
      <c r="L255" s="166"/>
      <c r="M255" s="183"/>
      <c r="N255" s="148"/>
      <c r="O255" s="122">
        <f t="shared" si="27"/>
        <v>0</v>
      </c>
      <c r="P255" s="122">
        <f t="shared" si="29"/>
        <v>0</v>
      </c>
      <c r="Q255" s="122">
        <f t="shared" si="28"/>
        <v>0</v>
      </c>
    </row>
    <row r="256" spans="3:17">
      <c r="C256" s="166"/>
      <c r="D256" s="183"/>
      <c r="E256" s="148"/>
      <c r="F256" s="122">
        <f t="shared" si="26"/>
        <v>0</v>
      </c>
      <c r="G256" s="186"/>
      <c r="H256" s="167"/>
      <c r="I256" s="155" t="e">
        <f>VLOOKUP(H256,Presupuesto!$B$8:$C$583,2,0)</f>
        <v>#N/A</v>
      </c>
      <c r="J256" s="123">
        <f t="shared" si="30"/>
        <v>0</v>
      </c>
      <c r="K256" s="123"/>
      <c r="L256" s="166"/>
      <c r="M256" s="183"/>
      <c r="N256" s="148"/>
      <c r="O256" s="122">
        <f t="shared" si="27"/>
        <v>0</v>
      </c>
      <c r="P256" s="122">
        <f t="shared" si="29"/>
        <v>0</v>
      </c>
      <c r="Q256" s="122">
        <f t="shared" si="28"/>
        <v>0</v>
      </c>
    </row>
    <row r="257" spans="3:17">
      <c r="C257" s="166"/>
      <c r="D257" s="183"/>
      <c r="E257" s="148"/>
      <c r="F257" s="122">
        <f t="shared" si="26"/>
        <v>0</v>
      </c>
      <c r="G257" s="186"/>
      <c r="H257" s="167"/>
      <c r="I257" s="155" t="e">
        <f>VLOOKUP(H257,Presupuesto!$B$8:$C$583,2,0)</f>
        <v>#N/A</v>
      </c>
      <c r="J257" s="123">
        <f t="shared" si="30"/>
        <v>0</v>
      </c>
      <c r="K257" s="123"/>
      <c r="L257" s="166"/>
      <c r="M257" s="183"/>
      <c r="N257" s="148"/>
      <c r="O257" s="122">
        <f t="shared" si="27"/>
        <v>0</v>
      </c>
      <c r="P257" s="122">
        <f t="shared" si="29"/>
        <v>0</v>
      </c>
      <c r="Q257" s="122">
        <f t="shared" si="28"/>
        <v>0</v>
      </c>
    </row>
    <row r="258" spans="3:17">
      <c r="C258" s="166"/>
      <c r="D258" s="183"/>
      <c r="E258" s="148"/>
      <c r="F258" s="122">
        <f t="shared" si="26"/>
        <v>0</v>
      </c>
      <c r="G258" s="186"/>
      <c r="H258" s="167"/>
      <c r="I258" s="155" t="e">
        <f>VLOOKUP(H258,Presupuesto!$B$8:$C$583,2,0)</f>
        <v>#N/A</v>
      </c>
      <c r="J258" s="123">
        <f t="shared" si="30"/>
        <v>0</v>
      </c>
      <c r="K258" s="123"/>
      <c r="L258" s="166"/>
      <c r="M258" s="183"/>
      <c r="N258" s="148"/>
      <c r="O258" s="122">
        <f t="shared" si="27"/>
        <v>0</v>
      </c>
      <c r="P258" s="122">
        <f t="shared" si="29"/>
        <v>0</v>
      </c>
      <c r="Q258" s="122">
        <f t="shared" si="28"/>
        <v>0</v>
      </c>
    </row>
    <row r="259" spans="3:17">
      <c r="C259" s="168"/>
      <c r="D259" s="176"/>
      <c r="E259" s="143"/>
      <c r="F259" s="122">
        <f t="shared" si="26"/>
        <v>0</v>
      </c>
      <c r="G259" s="186"/>
      <c r="H259" s="169"/>
      <c r="I259" s="155" t="e">
        <f>VLOOKUP(H259,Presupuesto!$B$8:$C$583,2,0)</f>
        <v>#N/A</v>
      </c>
      <c r="J259" s="123">
        <f t="shared" si="30"/>
        <v>0</v>
      </c>
      <c r="K259" s="123"/>
      <c r="L259" s="168"/>
      <c r="M259" s="176"/>
      <c r="N259" s="143"/>
      <c r="O259" s="122">
        <f t="shared" si="27"/>
        <v>0</v>
      </c>
      <c r="P259" s="122">
        <f t="shared" si="29"/>
        <v>0</v>
      </c>
      <c r="Q259" s="122">
        <f t="shared" si="28"/>
        <v>0</v>
      </c>
    </row>
    <row r="260" spans="3:17">
      <c r="C260" s="168"/>
      <c r="D260" s="176"/>
      <c r="E260" s="143"/>
      <c r="F260" s="122">
        <f t="shared" si="26"/>
        <v>0</v>
      </c>
      <c r="G260" s="186"/>
      <c r="H260" s="169"/>
      <c r="I260" s="155" t="e">
        <f>VLOOKUP(H260,Presupuesto!$B$8:$C$583,2,0)</f>
        <v>#N/A</v>
      </c>
      <c r="J260" s="123">
        <f t="shared" si="30"/>
        <v>0</v>
      </c>
      <c r="K260" s="123"/>
      <c r="L260" s="168"/>
      <c r="M260" s="176"/>
      <c r="N260" s="143"/>
      <c r="O260" s="122">
        <f t="shared" si="27"/>
        <v>0</v>
      </c>
      <c r="P260" s="122">
        <f t="shared" si="29"/>
        <v>0</v>
      </c>
      <c r="Q260" s="122">
        <f t="shared" si="28"/>
        <v>0</v>
      </c>
    </row>
    <row r="261" spans="3:17">
      <c r="C261" s="168"/>
      <c r="D261" s="176"/>
      <c r="E261" s="143"/>
      <c r="F261" s="122">
        <f t="shared" si="26"/>
        <v>0</v>
      </c>
      <c r="G261" s="186"/>
      <c r="H261" s="169"/>
      <c r="I261" s="155" t="e">
        <f>VLOOKUP(H261,Presupuesto!$B$8:$C$583,2,0)</f>
        <v>#N/A</v>
      </c>
      <c r="J261" s="123">
        <f t="shared" si="30"/>
        <v>0</v>
      </c>
      <c r="K261" s="123"/>
      <c r="L261" s="168"/>
      <c r="M261" s="176"/>
      <c r="N261" s="143"/>
      <c r="O261" s="122">
        <f t="shared" si="27"/>
        <v>0</v>
      </c>
      <c r="P261" s="122">
        <f t="shared" si="29"/>
        <v>0</v>
      </c>
      <c r="Q261" s="122">
        <f t="shared" si="28"/>
        <v>0</v>
      </c>
    </row>
    <row r="262" spans="3:17">
      <c r="C262" s="168"/>
      <c r="D262" s="176"/>
      <c r="E262" s="143"/>
      <c r="F262" s="122">
        <f t="shared" si="26"/>
        <v>0</v>
      </c>
      <c r="G262" s="186"/>
      <c r="H262" s="169"/>
      <c r="I262" s="155" t="e">
        <f>VLOOKUP(H262,Presupuesto!$B$8:$C$583,2,0)</f>
        <v>#N/A</v>
      </c>
      <c r="J262" s="123">
        <f t="shared" si="30"/>
        <v>0</v>
      </c>
      <c r="K262" s="123"/>
      <c r="L262" s="168"/>
      <c r="M262" s="176"/>
      <c r="N262" s="143"/>
      <c r="O262" s="122">
        <f t="shared" si="27"/>
        <v>0</v>
      </c>
      <c r="P262" s="122">
        <f t="shared" si="29"/>
        <v>0</v>
      </c>
      <c r="Q262" s="122">
        <f t="shared" si="28"/>
        <v>0</v>
      </c>
    </row>
    <row r="263" spans="3:17">
      <c r="C263" s="168"/>
      <c r="D263" s="176"/>
      <c r="E263" s="143"/>
      <c r="F263" s="122">
        <f t="shared" si="26"/>
        <v>0</v>
      </c>
      <c r="G263" s="186"/>
      <c r="H263" s="169"/>
      <c r="I263" s="155" t="e">
        <f>VLOOKUP(H263,Presupuesto!$B$8:$C$583,2,0)</f>
        <v>#N/A</v>
      </c>
      <c r="J263" s="123">
        <f t="shared" si="30"/>
        <v>0</v>
      </c>
      <c r="K263" s="123"/>
      <c r="L263" s="168"/>
      <c r="M263" s="176"/>
      <c r="N263" s="143"/>
      <c r="O263" s="122">
        <f t="shared" si="27"/>
        <v>0</v>
      </c>
      <c r="P263" s="122">
        <f t="shared" si="29"/>
        <v>0</v>
      </c>
      <c r="Q263" s="122">
        <f t="shared" si="28"/>
        <v>0</v>
      </c>
    </row>
    <row r="264" spans="3:17">
      <c r="C264" s="168"/>
      <c r="D264" s="176"/>
      <c r="E264" s="143"/>
      <c r="F264" s="122">
        <f t="shared" si="26"/>
        <v>0</v>
      </c>
      <c r="G264" s="186"/>
      <c r="H264" s="169"/>
      <c r="I264" s="155" t="e">
        <f>VLOOKUP(H264,Presupuesto!$B$8:$C$583,2,0)</f>
        <v>#N/A</v>
      </c>
      <c r="J264" s="123">
        <f t="shared" si="30"/>
        <v>0</v>
      </c>
      <c r="K264" s="123"/>
      <c r="L264" s="168"/>
      <c r="M264" s="176"/>
      <c r="N264" s="143"/>
      <c r="O264" s="122">
        <f t="shared" si="27"/>
        <v>0</v>
      </c>
      <c r="P264" s="122">
        <f t="shared" si="29"/>
        <v>0</v>
      </c>
      <c r="Q264" s="122">
        <f t="shared" si="28"/>
        <v>0</v>
      </c>
    </row>
    <row r="265" spans="3:17">
      <c r="C265" s="168"/>
      <c r="D265" s="176"/>
      <c r="E265" s="143"/>
      <c r="F265" s="122">
        <f t="shared" si="26"/>
        <v>0</v>
      </c>
      <c r="G265" s="186"/>
      <c r="H265" s="169"/>
      <c r="I265" s="155" t="e">
        <f>VLOOKUP(H265,Presupuesto!$B$8:$C$583,2,0)</f>
        <v>#N/A</v>
      </c>
      <c r="J265" s="123">
        <f t="shared" si="30"/>
        <v>0</v>
      </c>
      <c r="K265" s="123"/>
      <c r="L265" s="168"/>
      <c r="M265" s="176"/>
      <c r="N265" s="143"/>
      <c r="O265" s="122">
        <f t="shared" si="27"/>
        <v>0</v>
      </c>
      <c r="P265" s="122">
        <f t="shared" si="29"/>
        <v>0</v>
      </c>
      <c r="Q265" s="122">
        <f t="shared" si="28"/>
        <v>0</v>
      </c>
    </row>
    <row r="266" spans="3:17">
      <c r="C266" s="168"/>
      <c r="D266" s="176"/>
      <c r="E266" s="143"/>
      <c r="F266" s="122">
        <f t="shared" si="26"/>
        <v>0</v>
      </c>
      <c r="G266" s="186"/>
      <c r="H266" s="169"/>
      <c r="I266" s="155" t="e">
        <f>VLOOKUP(H266,Presupuesto!$B$8:$C$583,2,0)</f>
        <v>#N/A</v>
      </c>
      <c r="J266" s="123">
        <f t="shared" si="30"/>
        <v>0</v>
      </c>
      <c r="K266" s="123"/>
      <c r="L266" s="168"/>
      <c r="M266" s="176"/>
      <c r="N266" s="143"/>
      <c r="O266" s="122">
        <f t="shared" si="27"/>
        <v>0</v>
      </c>
      <c r="P266" s="122">
        <f t="shared" si="29"/>
        <v>0</v>
      </c>
      <c r="Q266" s="122">
        <f t="shared" si="28"/>
        <v>0</v>
      </c>
    </row>
    <row r="267" spans="3:17">
      <c r="C267" s="170"/>
      <c r="D267" s="176"/>
      <c r="E267" s="143"/>
      <c r="F267" s="122">
        <f t="shared" si="26"/>
        <v>0</v>
      </c>
      <c r="G267" s="186"/>
      <c r="H267" s="171"/>
      <c r="I267" s="155" t="e">
        <f>VLOOKUP(H267,Presupuesto!$B$8:$C$583,2,0)</f>
        <v>#N/A</v>
      </c>
      <c r="J267" s="123">
        <f t="shared" si="30"/>
        <v>0</v>
      </c>
      <c r="K267" s="123"/>
      <c r="L267" s="170"/>
      <c r="M267" s="176"/>
      <c r="N267" s="143"/>
      <c r="O267" s="122">
        <f t="shared" si="27"/>
        <v>0</v>
      </c>
      <c r="P267" s="122">
        <f t="shared" si="29"/>
        <v>0</v>
      </c>
      <c r="Q267" s="122">
        <f t="shared" si="28"/>
        <v>0</v>
      </c>
    </row>
    <row r="268" spans="3:17">
      <c r="C268" s="170"/>
      <c r="D268" s="176"/>
      <c r="E268" s="143"/>
      <c r="F268" s="122">
        <f t="shared" si="26"/>
        <v>0</v>
      </c>
      <c r="G268" s="186"/>
      <c r="H268" s="171"/>
      <c r="I268" s="155" t="e">
        <f>VLOOKUP(H268,Presupuesto!$B$8:$C$583,2,0)</f>
        <v>#N/A</v>
      </c>
      <c r="J268" s="123">
        <f t="shared" si="30"/>
        <v>0</v>
      </c>
      <c r="K268" s="123"/>
      <c r="L268" s="170"/>
      <c r="M268" s="176"/>
      <c r="N268" s="143"/>
      <c r="O268" s="122">
        <f t="shared" si="27"/>
        <v>0</v>
      </c>
      <c r="P268" s="122">
        <f t="shared" si="29"/>
        <v>0</v>
      </c>
      <c r="Q268" s="122">
        <f t="shared" si="28"/>
        <v>0</v>
      </c>
    </row>
    <row r="269" spans="3:17">
      <c r="C269" s="170"/>
      <c r="D269" s="176"/>
      <c r="E269" s="143"/>
      <c r="F269" s="122">
        <f t="shared" si="26"/>
        <v>0</v>
      </c>
      <c r="G269" s="186"/>
      <c r="H269" s="171"/>
      <c r="I269" s="155" t="e">
        <f>VLOOKUP(H269,Presupuesto!$B$8:$C$583,2,0)</f>
        <v>#N/A</v>
      </c>
      <c r="J269" s="123">
        <f t="shared" si="30"/>
        <v>0</v>
      </c>
      <c r="K269" s="123"/>
      <c r="L269" s="170"/>
      <c r="M269" s="176"/>
      <c r="N269" s="143"/>
      <c r="O269" s="122">
        <f t="shared" si="27"/>
        <v>0</v>
      </c>
      <c r="P269" s="122">
        <f t="shared" si="29"/>
        <v>0</v>
      </c>
      <c r="Q269" s="122">
        <f t="shared" si="28"/>
        <v>0</v>
      </c>
    </row>
    <row r="270" spans="3:17">
      <c r="C270" s="170"/>
      <c r="D270" s="176"/>
      <c r="E270" s="143"/>
      <c r="F270" s="122">
        <f t="shared" si="26"/>
        <v>0</v>
      </c>
      <c r="G270" s="186"/>
      <c r="H270" s="171"/>
      <c r="I270" s="155" t="e">
        <f>VLOOKUP(H270,Presupuesto!$B$8:$C$583,2,0)</f>
        <v>#N/A</v>
      </c>
      <c r="J270" s="123">
        <f t="shared" si="30"/>
        <v>0</v>
      </c>
      <c r="K270" s="123"/>
      <c r="L270" s="170"/>
      <c r="M270" s="176"/>
      <c r="N270" s="143"/>
      <c r="O270" s="122">
        <f t="shared" si="27"/>
        <v>0</v>
      </c>
      <c r="P270" s="122">
        <f t="shared" si="29"/>
        <v>0</v>
      </c>
      <c r="Q270" s="122">
        <f t="shared" si="28"/>
        <v>0</v>
      </c>
    </row>
    <row r="271" spans="3:17" ht="15.75" thickBot="1">
      <c r="C271" s="172"/>
      <c r="D271" s="184"/>
      <c r="E271" s="128"/>
      <c r="F271" s="130">
        <f t="shared" si="26"/>
        <v>0</v>
      </c>
      <c r="G271" s="187"/>
      <c r="H271" s="173"/>
      <c r="I271" s="157" t="e">
        <f>VLOOKUP(H271,Presupuesto!$B$8:$C$583,2,0)</f>
        <v>#N/A</v>
      </c>
      <c r="J271" s="131">
        <f>$J$20</f>
        <v>0</v>
      </c>
      <c r="K271" s="149"/>
      <c r="L271" s="172"/>
      <c r="M271" s="184"/>
      <c r="N271" s="128"/>
      <c r="O271" s="130">
        <f t="shared" si="27"/>
        <v>0</v>
      </c>
      <c r="P271" s="130">
        <f t="shared" si="29"/>
        <v>0</v>
      </c>
      <c r="Q271" s="130">
        <f t="shared" si="28"/>
        <v>0</v>
      </c>
    </row>
  </sheetData>
  <dataValidations count="5">
    <dataValidation type="list" allowBlank="1" showInputMessage="1" showErrorMessage="1" errorTitle="¡Ingreso Invalido!" error="Seleccione una opción de la lista." promptTitle="Categoria/Zona de Viáticos" prompt="Seleccione una opción de la lista" sqref="C17 C61 C105 C149 C193 C237">
      <formula1>$AH$2:$BU$2</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37:J271">
      <formula1>$A$2:$K$2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G193:G227 G237:G271">
      <formula1>$R$2:$S$2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formula1>$A$1:$VD$1</formula1>
    </dataValidation>
  </dataValidations>
  <pageMargins left="0.7" right="0.7" top="0.75" bottom="0.75" header="0.3" footer="0.3"/>
  <pageSetup paperSize="5" scale="65" orientation="landscape" horizontalDpi="300" verticalDpi="300" r:id="rId1"/>
</worksheet>
</file>

<file path=xl/worksheets/sheet12.xml><?xml version="1.0" encoding="utf-8"?>
<worksheet xmlns="http://schemas.openxmlformats.org/spreadsheetml/2006/main" xmlns:r="http://schemas.openxmlformats.org/officeDocument/2006/relationships">
  <dimension ref="A1:W81"/>
  <sheetViews>
    <sheetView topLeftCell="A3" zoomScale="60" zoomScaleNormal="60" workbookViewId="0">
      <pane xSplit="1" ySplit="3" topLeftCell="B8" activePane="bottomRight" state="frozen"/>
      <selection activeCell="D51" sqref="D51"/>
      <selection pane="topRight" activeCell="D51" sqref="D51"/>
      <selection pane="bottomLeft" activeCell="D51" sqref="D51"/>
      <selection pane="bottomRight" activeCell="E9" sqref="E9"/>
    </sheetView>
  </sheetViews>
  <sheetFormatPr baseColWidth="10" defaultColWidth="11.5703125" defaultRowHeight="15"/>
  <cols>
    <col min="1" max="2" width="21.7109375" style="110" customWidth="1"/>
    <col min="3" max="4" width="27.42578125" style="110" customWidth="1"/>
    <col min="5" max="5" width="27.42578125" style="95" customWidth="1"/>
    <col min="6" max="6" width="27.42578125" style="110" customWidth="1"/>
    <col min="7" max="7" width="15.28515625" style="110" customWidth="1"/>
    <col min="8" max="8" width="13.7109375" style="110" bestFit="1" customWidth="1"/>
    <col min="9" max="9" width="15.28515625" style="110" customWidth="1"/>
    <col min="10" max="10" width="18.85546875" style="110" customWidth="1"/>
    <col min="11" max="11" width="12.7109375" style="110" bestFit="1" customWidth="1"/>
    <col min="12" max="12" width="13.7109375" style="110" bestFit="1" customWidth="1"/>
    <col min="13" max="14" width="12.7109375" style="110" bestFit="1" customWidth="1"/>
    <col min="15" max="15" width="15.28515625" style="110" customWidth="1"/>
    <col min="16" max="16" width="18.28515625" style="110" customWidth="1"/>
    <col min="17" max="18" width="11.5703125" style="110"/>
    <col min="19" max="19" width="17.7109375" style="110" customWidth="1"/>
    <col min="20" max="20" width="15.5703125" style="110" customWidth="1"/>
    <col min="21" max="21" width="14.140625" style="110" customWidth="1"/>
    <col min="22" max="22" width="15.85546875" style="110" customWidth="1"/>
    <col min="23" max="23" width="17" style="110" customWidth="1"/>
    <col min="24" max="16384" width="11.5703125" style="110"/>
  </cols>
  <sheetData>
    <row r="1" spans="1:23" ht="18" customHeight="1">
      <c r="B1" s="245"/>
      <c r="C1" s="245"/>
      <c r="D1" s="245"/>
      <c r="E1" s="313"/>
      <c r="G1" s="246" t="s">
        <v>120</v>
      </c>
      <c r="H1" s="245"/>
      <c r="I1" s="245"/>
      <c r="J1" s="245"/>
      <c r="K1" s="245"/>
      <c r="L1" s="245"/>
      <c r="M1" s="245"/>
      <c r="N1" s="245"/>
      <c r="O1" s="245"/>
      <c r="P1" s="245"/>
      <c r="Q1" s="245"/>
      <c r="R1" s="245"/>
      <c r="S1" s="245"/>
      <c r="T1" s="245"/>
      <c r="U1" s="245"/>
      <c r="V1" s="245"/>
      <c r="W1" s="245"/>
    </row>
    <row r="2" spans="1:23" ht="14.45" customHeight="1">
      <c r="A2" s="247" t="s">
        <v>548</v>
      </c>
      <c r="B2" s="247"/>
      <c r="C2" s="247"/>
      <c r="D2" s="247"/>
      <c r="E2" s="253"/>
      <c r="F2" s="247"/>
      <c r="G2" s="247"/>
      <c r="H2" s="247"/>
      <c r="I2" s="247"/>
      <c r="J2" s="247"/>
      <c r="K2" s="247"/>
      <c r="L2" s="247"/>
      <c r="M2" s="247"/>
      <c r="N2" s="247"/>
      <c r="O2" s="247"/>
      <c r="P2" s="247"/>
      <c r="Q2" s="247"/>
      <c r="R2" s="247"/>
      <c r="S2" s="247"/>
      <c r="T2" s="247"/>
      <c r="U2" s="247"/>
      <c r="V2" s="247"/>
      <c r="W2" s="247"/>
    </row>
    <row r="3" spans="1:23" ht="14.45" customHeight="1">
      <c r="A3" s="571" t="s">
        <v>100</v>
      </c>
      <c r="B3" s="571" t="s">
        <v>119</v>
      </c>
      <c r="C3" s="579" t="s">
        <v>88</v>
      </c>
      <c r="D3" s="579" t="s">
        <v>89</v>
      </c>
      <c r="E3" s="592" t="s">
        <v>455</v>
      </c>
      <c r="F3" s="579" t="s">
        <v>90</v>
      </c>
      <c r="G3" s="582" t="s">
        <v>104</v>
      </c>
      <c r="H3" s="584"/>
      <c r="I3" s="584"/>
      <c r="J3" s="584"/>
      <c r="K3" s="584"/>
      <c r="L3" s="584"/>
      <c r="M3" s="584"/>
      <c r="N3" s="583"/>
      <c r="O3" s="595" t="s">
        <v>105</v>
      </c>
      <c r="P3" s="596"/>
      <c r="Q3" s="588" t="s">
        <v>106</v>
      </c>
      <c r="R3" s="589"/>
      <c r="S3" s="571" t="s">
        <v>107</v>
      </c>
      <c r="T3" s="571" t="s">
        <v>108</v>
      </c>
      <c r="U3" s="571" t="s">
        <v>116</v>
      </c>
      <c r="V3" s="571" t="s">
        <v>115</v>
      </c>
      <c r="W3" s="585" t="s">
        <v>91</v>
      </c>
    </row>
    <row r="4" spans="1:23" ht="14.45" customHeight="1">
      <c r="A4" s="572"/>
      <c r="B4" s="572"/>
      <c r="C4" s="580"/>
      <c r="D4" s="580"/>
      <c r="E4" s="593"/>
      <c r="F4" s="580"/>
      <c r="G4" s="582" t="s">
        <v>109</v>
      </c>
      <c r="H4" s="583"/>
      <c r="I4" s="582" t="s">
        <v>110</v>
      </c>
      <c r="J4" s="583"/>
      <c r="K4" s="582" t="s">
        <v>111</v>
      </c>
      <c r="L4" s="583"/>
      <c r="M4" s="582" t="s">
        <v>112</v>
      </c>
      <c r="N4" s="583"/>
      <c r="O4" s="597"/>
      <c r="P4" s="598"/>
      <c r="Q4" s="590"/>
      <c r="R4" s="591"/>
      <c r="S4" s="572"/>
      <c r="T4" s="572"/>
      <c r="U4" s="572"/>
      <c r="V4" s="572"/>
      <c r="W4" s="586"/>
    </row>
    <row r="5" spans="1:23" ht="25.5">
      <c r="A5" s="573"/>
      <c r="B5" s="573"/>
      <c r="C5" s="581"/>
      <c r="D5" s="581"/>
      <c r="E5" s="594"/>
      <c r="F5" s="581"/>
      <c r="G5" s="318" t="s">
        <v>113</v>
      </c>
      <c r="H5" s="318" t="s">
        <v>12</v>
      </c>
      <c r="I5" s="318" t="s">
        <v>113</v>
      </c>
      <c r="J5" s="318" t="s">
        <v>12</v>
      </c>
      <c r="K5" s="318" t="s">
        <v>113</v>
      </c>
      <c r="L5" s="318" t="s">
        <v>12</v>
      </c>
      <c r="M5" s="318" t="s">
        <v>113</v>
      </c>
      <c r="N5" s="318" t="s">
        <v>12</v>
      </c>
      <c r="O5" s="318" t="s">
        <v>113</v>
      </c>
      <c r="P5" s="318" t="s">
        <v>12</v>
      </c>
      <c r="Q5" s="318" t="s">
        <v>114</v>
      </c>
      <c r="R5" s="318" t="s">
        <v>85</v>
      </c>
      <c r="S5" s="573"/>
      <c r="T5" s="573"/>
      <c r="U5" s="573"/>
      <c r="V5" s="573"/>
      <c r="W5" s="587"/>
    </row>
    <row r="6" spans="1:23" ht="148.5" customHeight="1">
      <c r="A6" s="574" t="s">
        <v>549</v>
      </c>
      <c r="B6" s="577" t="s">
        <v>550</v>
      </c>
      <c r="C6" s="569" t="s">
        <v>551</v>
      </c>
      <c r="D6" s="569" t="s">
        <v>552</v>
      </c>
      <c r="E6" s="74" t="s">
        <v>1584</v>
      </c>
      <c r="F6" s="483" t="s">
        <v>1585</v>
      </c>
      <c r="G6" s="238"/>
      <c r="H6" s="239"/>
      <c r="I6" s="248">
        <v>2</v>
      </c>
      <c r="J6" s="239">
        <v>5598.333333333333</v>
      </c>
      <c r="K6" s="248">
        <v>2</v>
      </c>
      <c r="L6" s="239">
        <v>5598.333333333333</v>
      </c>
      <c r="M6" s="248">
        <v>2</v>
      </c>
      <c r="N6" s="239">
        <v>5598.333333333333</v>
      </c>
      <c r="O6" s="74">
        <v>6</v>
      </c>
      <c r="P6" s="482">
        <f>+H6+J6+L6+N6</f>
        <v>16795</v>
      </c>
      <c r="Q6" s="74">
        <v>303</v>
      </c>
      <c r="R6" s="74" t="s">
        <v>1586</v>
      </c>
      <c r="S6" s="541" t="s">
        <v>1587</v>
      </c>
      <c r="T6" s="542" t="s">
        <v>1588</v>
      </c>
      <c r="U6" s="488" t="s">
        <v>1589</v>
      </c>
      <c r="V6" s="74" t="s">
        <v>1590</v>
      </c>
      <c r="W6" s="74" t="s">
        <v>1591</v>
      </c>
    </row>
    <row r="7" spans="1:23" ht="148.5" customHeight="1">
      <c r="A7" s="575"/>
      <c r="B7" s="578"/>
      <c r="C7" s="570"/>
      <c r="D7" s="570"/>
      <c r="E7" s="74" t="s">
        <v>1592</v>
      </c>
      <c r="F7" s="483" t="s">
        <v>1593</v>
      </c>
      <c r="G7" s="238"/>
      <c r="H7" s="239"/>
      <c r="I7" s="248">
        <v>1</v>
      </c>
      <c r="J7" s="239">
        <v>5000</v>
      </c>
      <c r="K7" s="248"/>
      <c r="L7" s="239"/>
      <c r="M7" s="248"/>
      <c r="N7" s="239"/>
      <c r="O7" s="74">
        <v>1</v>
      </c>
      <c r="P7" s="482">
        <v>5000</v>
      </c>
      <c r="Q7" s="74">
        <v>424</v>
      </c>
      <c r="R7" s="74" t="s">
        <v>1594</v>
      </c>
      <c r="S7" s="486" t="s">
        <v>1595</v>
      </c>
      <c r="T7" s="487" t="s">
        <v>1596</v>
      </c>
      <c r="U7" s="488" t="s">
        <v>1597</v>
      </c>
      <c r="V7" s="74" t="s">
        <v>1598</v>
      </c>
      <c r="W7" s="74" t="s">
        <v>1599</v>
      </c>
    </row>
    <row r="8" spans="1:23" ht="186.75" customHeight="1">
      <c r="A8" s="575"/>
      <c r="B8" s="574" t="s">
        <v>553</v>
      </c>
      <c r="C8" s="323" t="s">
        <v>554</v>
      </c>
      <c r="D8" s="323" t="s">
        <v>555</v>
      </c>
      <c r="E8" s="74"/>
      <c r="F8" s="70"/>
      <c r="G8" s="238"/>
      <c r="H8" s="239"/>
      <c r="I8" s="238"/>
      <c r="J8" s="239"/>
      <c r="K8" s="238"/>
      <c r="L8" s="239"/>
      <c r="M8" s="238"/>
      <c r="N8" s="239"/>
      <c r="O8" s="74"/>
      <c r="P8" s="277">
        <f>SUMIFS('8. Venta de Servicios'!D:D,'8. Venta de Servicios'!$B:$B,'Desarrollo Curricular'!$E$6:$E$17,'8. Venta de Servicios'!$C:$C,'8. Venta de Servicios'!$C$10)</f>
        <v>0</v>
      </c>
      <c r="Q8" s="74"/>
      <c r="R8" s="74"/>
      <c r="S8" s="243"/>
      <c r="T8" s="74"/>
      <c r="U8" s="74"/>
      <c r="V8" s="74"/>
      <c r="W8" s="74"/>
    </row>
    <row r="9" spans="1:23" ht="157.5">
      <c r="A9" s="575"/>
      <c r="B9" s="575"/>
      <c r="C9" s="569" t="s">
        <v>556</v>
      </c>
      <c r="D9" s="569" t="s">
        <v>557</v>
      </c>
      <c r="E9" s="74" t="s">
        <v>1606</v>
      </c>
      <c r="F9" s="74" t="s">
        <v>1607</v>
      </c>
      <c r="G9" s="238"/>
      <c r="H9" s="239"/>
      <c r="I9" s="238">
        <v>1</v>
      </c>
      <c r="J9" s="239">
        <v>0</v>
      </c>
      <c r="K9" s="238"/>
      <c r="L9" s="239"/>
      <c r="M9" s="238"/>
      <c r="N9" s="239"/>
      <c r="O9" s="74">
        <v>1</v>
      </c>
      <c r="P9" s="277">
        <v>0</v>
      </c>
      <c r="Q9" s="249">
        <v>156</v>
      </c>
      <c r="R9" s="74" t="s">
        <v>1601</v>
      </c>
      <c r="S9" s="243" t="s">
        <v>1602</v>
      </c>
      <c r="T9" s="74" t="s">
        <v>1603</v>
      </c>
      <c r="U9" s="74" t="s">
        <v>1604</v>
      </c>
      <c r="V9" s="74" t="s">
        <v>1605</v>
      </c>
      <c r="W9" s="74" t="s">
        <v>1608</v>
      </c>
    </row>
    <row r="10" spans="1:23" ht="47.25">
      <c r="A10" s="575"/>
      <c r="B10" s="575"/>
      <c r="C10" s="570"/>
      <c r="D10" s="570"/>
      <c r="E10" s="74" t="s">
        <v>1609</v>
      </c>
      <c r="F10" s="74" t="s">
        <v>1610</v>
      </c>
      <c r="G10" s="238">
        <v>1</v>
      </c>
      <c r="H10" s="239">
        <v>0</v>
      </c>
      <c r="I10" s="238">
        <v>1</v>
      </c>
      <c r="J10" s="239">
        <v>0</v>
      </c>
      <c r="K10" s="238">
        <v>1</v>
      </c>
      <c r="L10" s="239">
        <v>0</v>
      </c>
      <c r="M10" s="238">
        <v>1</v>
      </c>
      <c r="N10" s="239">
        <v>0</v>
      </c>
      <c r="O10" s="74">
        <v>1</v>
      </c>
      <c r="P10" s="277">
        <v>0</v>
      </c>
      <c r="Q10" s="249">
        <v>149</v>
      </c>
      <c r="R10" s="74" t="s">
        <v>1611</v>
      </c>
      <c r="S10" s="243" t="s">
        <v>1612</v>
      </c>
      <c r="T10" s="74" t="s">
        <v>1613</v>
      </c>
      <c r="U10" s="74" t="s">
        <v>1614</v>
      </c>
      <c r="V10" s="74" t="s">
        <v>1615</v>
      </c>
      <c r="W10" s="74" t="s">
        <v>1616</v>
      </c>
    </row>
    <row r="11" spans="1:23" ht="173.25">
      <c r="A11" s="575"/>
      <c r="B11" s="575"/>
      <c r="C11" s="323" t="s">
        <v>558</v>
      </c>
      <c r="D11" s="323" t="s">
        <v>559</v>
      </c>
      <c r="E11" s="74" t="s">
        <v>1617</v>
      </c>
      <c r="F11" s="70" t="s">
        <v>1618</v>
      </c>
      <c r="G11" s="240"/>
      <c r="H11" s="240"/>
      <c r="I11" s="240"/>
      <c r="J11" s="240"/>
      <c r="K11" s="240">
        <v>1</v>
      </c>
      <c r="L11" s="240">
        <v>0</v>
      </c>
      <c r="M11" s="240">
        <v>1</v>
      </c>
      <c r="N11" s="240">
        <v>0</v>
      </c>
      <c r="O11" s="240">
        <v>2</v>
      </c>
      <c r="P11" s="277">
        <v>0</v>
      </c>
      <c r="Q11" s="70">
        <v>156</v>
      </c>
      <c r="R11" s="70" t="s">
        <v>1601</v>
      </c>
      <c r="S11" s="324" t="s">
        <v>1619</v>
      </c>
      <c r="T11" s="324" t="s">
        <v>1620</v>
      </c>
      <c r="U11" s="325" t="s">
        <v>1621</v>
      </c>
      <c r="V11" s="326" t="s">
        <v>1622</v>
      </c>
      <c r="W11" s="251" t="s">
        <v>1623</v>
      </c>
    </row>
    <row r="12" spans="1:23" ht="90">
      <c r="A12" s="575"/>
      <c r="B12" s="575"/>
      <c r="C12" s="323" t="s">
        <v>560</v>
      </c>
      <c r="D12" s="323" t="s">
        <v>561</v>
      </c>
      <c r="E12" s="74" t="s">
        <v>1624</v>
      </c>
      <c r="F12" s="70" t="s">
        <v>1625</v>
      </c>
      <c r="G12" s="240">
        <v>1</v>
      </c>
      <c r="H12" s="240">
        <v>0</v>
      </c>
      <c r="I12" s="248">
        <v>1</v>
      </c>
      <c r="J12" s="250">
        <v>0</v>
      </c>
      <c r="K12" s="240">
        <v>1</v>
      </c>
      <c r="L12" s="240">
        <v>0</v>
      </c>
      <c r="M12" s="240">
        <v>1</v>
      </c>
      <c r="N12" s="240">
        <v>0</v>
      </c>
      <c r="O12" s="240">
        <v>1</v>
      </c>
      <c r="P12" s="277">
        <v>0</v>
      </c>
      <c r="Q12" s="74">
        <v>149</v>
      </c>
      <c r="R12" s="74" t="s">
        <v>1611</v>
      </c>
      <c r="S12" s="70" t="s">
        <v>1626</v>
      </c>
      <c r="T12" s="70" t="s">
        <v>1613</v>
      </c>
      <c r="U12" s="70" t="s">
        <v>1614</v>
      </c>
      <c r="V12" s="70" t="s">
        <v>1615</v>
      </c>
      <c r="W12" s="74" t="s">
        <v>1627</v>
      </c>
    </row>
    <row r="13" spans="1:23" ht="53.25" customHeight="1">
      <c r="A13" s="575"/>
      <c r="B13" s="576"/>
      <c r="C13" s="323" t="s">
        <v>562</v>
      </c>
      <c r="D13" s="323" t="s">
        <v>563</v>
      </c>
      <c r="E13" s="74"/>
      <c r="F13" s="70"/>
      <c r="G13" s="242"/>
      <c r="H13" s="240"/>
      <c r="I13" s="240"/>
      <c r="J13" s="240"/>
      <c r="K13" s="240"/>
      <c r="L13" s="240"/>
      <c r="M13" s="240"/>
      <c r="N13" s="240"/>
      <c r="O13" s="240"/>
      <c r="P13" s="277">
        <f>SUMIFS('8. Venta de Servicios'!D:D,'8. Venta de Servicios'!$B:$B,'Desarrollo Curricular'!$E$6:$E$17,'8. Venta de Servicios'!$C:$C,'8. Venta de Servicios'!$C$10)</f>
        <v>0</v>
      </c>
      <c r="Q13" s="70"/>
      <c r="R13" s="70"/>
      <c r="S13" s="70"/>
      <c r="T13" s="70"/>
      <c r="U13" s="70"/>
      <c r="V13" s="70"/>
      <c r="W13" s="75"/>
    </row>
    <row r="14" spans="1:23" ht="132" customHeight="1">
      <c r="A14" s="575"/>
      <c r="B14" s="574"/>
      <c r="C14" s="327" t="s">
        <v>564</v>
      </c>
      <c r="D14" s="323" t="s">
        <v>118</v>
      </c>
      <c r="E14" s="74"/>
      <c r="F14" s="70"/>
      <c r="G14" s="240"/>
      <c r="H14" s="241"/>
      <c r="I14" s="240"/>
      <c r="J14" s="240"/>
      <c r="K14" s="240"/>
      <c r="L14" s="241"/>
      <c r="M14" s="240"/>
      <c r="N14" s="240"/>
      <c r="O14" s="240"/>
      <c r="P14" s="277">
        <f>SUMIFS('8. Venta de Servicios'!D:D,'8. Venta de Servicios'!$B:$B,'Desarrollo Curricular'!$E$6:$E$17,'8. Venta de Servicios'!$C:$C,'8. Venta de Servicios'!$C$10)</f>
        <v>0</v>
      </c>
      <c r="Q14" s="74"/>
      <c r="R14" s="74"/>
      <c r="S14" s="70"/>
      <c r="T14" s="70"/>
      <c r="U14" s="70"/>
      <c r="V14" s="70"/>
      <c r="W14" s="74"/>
    </row>
    <row r="15" spans="1:23" ht="75">
      <c r="A15" s="575"/>
      <c r="B15" s="575"/>
      <c r="C15" s="327" t="s">
        <v>565</v>
      </c>
      <c r="D15" s="323" t="s">
        <v>566</v>
      </c>
      <c r="E15" s="74"/>
      <c r="F15" s="70"/>
      <c r="G15" s="242"/>
      <c r="H15" s="240"/>
      <c r="I15" s="240"/>
      <c r="J15" s="240"/>
      <c r="K15" s="240"/>
      <c r="L15" s="240"/>
      <c r="M15" s="240"/>
      <c r="N15" s="240"/>
      <c r="O15" s="240"/>
      <c r="P15" s="277">
        <f>SUMIFS('8. Venta de Servicios'!D:D,'8. Venta de Servicios'!$B:$B,'Desarrollo Curricular'!$E$6:$E$17,'8. Venta de Servicios'!$C:$C,'8. Venta de Servicios'!$C$10)</f>
        <v>0</v>
      </c>
      <c r="Q15" s="70"/>
      <c r="R15" s="70"/>
      <c r="S15" s="70"/>
      <c r="T15" s="70"/>
      <c r="U15" s="70"/>
      <c r="V15" s="70"/>
      <c r="W15" s="74"/>
    </row>
    <row r="16" spans="1:23" ht="75">
      <c r="A16" s="575"/>
      <c r="B16" s="575"/>
      <c r="C16" s="327" t="s">
        <v>567</v>
      </c>
      <c r="D16" s="327" t="s">
        <v>568</v>
      </c>
      <c r="E16" s="74"/>
      <c r="F16" s="70"/>
      <c r="G16" s="240"/>
      <c r="H16" s="240"/>
      <c r="I16" s="240"/>
      <c r="J16" s="240"/>
      <c r="K16" s="240"/>
      <c r="L16" s="240"/>
      <c r="M16" s="240"/>
      <c r="N16" s="240"/>
      <c r="O16" s="240"/>
      <c r="P16" s="277">
        <f>SUMIFS('8. Venta de Servicios'!D:D,'8. Venta de Servicios'!$B:$B,'Desarrollo Curricular'!$E$6:$E$17,'8. Venta de Servicios'!$C:$C,'8. Venta de Servicios'!$C$10)</f>
        <v>0</v>
      </c>
      <c r="Q16" s="70"/>
      <c r="R16" s="70"/>
      <c r="S16" s="70"/>
      <c r="T16" s="70"/>
      <c r="U16" s="70"/>
      <c r="V16" s="70"/>
      <c r="W16" s="74"/>
    </row>
    <row r="17" spans="1:23" ht="150">
      <c r="A17" s="575"/>
      <c r="B17" s="575"/>
      <c r="C17" s="328" t="s">
        <v>569</v>
      </c>
      <c r="D17" s="327" t="s">
        <v>570</v>
      </c>
      <c r="E17" s="74"/>
      <c r="F17" s="70"/>
      <c r="G17" s="240"/>
      <c r="H17" s="240"/>
      <c r="I17" s="240"/>
      <c r="J17" s="240"/>
      <c r="K17" s="240"/>
      <c r="L17" s="240"/>
      <c r="M17" s="240"/>
      <c r="N17" s="240"/>
      <c r="O17" s="240"/>
      <c r="P17" s="277">
        <f>SUMIFS('8. Venta de Servicios'!D:D,'8. Venta de Servicios'!$B:$B,'Desarrollo Curricular'!$E$6:$E$17,'8. Venta de Servicios'!$C:$C,'8. Venta de Servicios'!$C$10)</f>
        <v>0</v>
      </c>
      <c r="Q17" s="70"/>
      <c r="R17" s="70"/>
      <c r="S17" s="70"/>
      <c r="T17" s="70"/>
      <c r="U17" s="70"/>
      <c r="V17" s="70"/>
      <c r="W17" s="75"/>
    </row>
    <row r="18" spans="1:23" ht="15.6" customHeight="1">
      <c r="A18" s="442"/>
      <c r="B18" s="443"/>
      <c r="C18" s="442" t="s">
        <v>121</v>
      </c>
      <c r="D18" s="443"/>
      <c r="E18" s="443"/>
      <c r="F18" s="444"/>
      <c r="G18" s="279">
        <f t="shared" ref="G18:N18" si="0">SUM(G6:G17)</f>
        <v>2</v>
      </c>
      <c r="H18" s="279">
        <f t="shared" si="0"/>
        <v>0</v>
      </c>
      <c r="I18" s="279">
        <f t="shared" si="0"/>
        <v>6</v>
      </c>
      <c r="J18" s="279">
        <f t="shared" si="0"/>
        <v>10598.333333333332</v>
      </c>
      <c r="K18" s="279">
        <f t="shared" si="0"/>
        <v>5</v>
      </c>
      <c r="L18" s="279">
        <f t="shared" si="0"/>
        <v>5598.333333333333</v>
      </c>
      <c r="M18" s="279">
        <f t="shared" si="0"/>
        <v>5</v>
      </c>
      <c r="N18" s="279">
        <f t="shared" si="0"/>
        <v>5598.333333333333</v>
      </c>
      <c r="O18" s="279">
        <f>G18+I18+K18+M18</f>
        <v>18</v>
      </c>
      <c r="P18" s="280">
        <f>H18+J18+L18+N18</f>
        <v>21794.999999999996</v>
      </c>
      <c r="Q18" s="244"/>
      <c r="R18" s="244"/>
      <c r="S18" s="244"/>
      <c r="T18" s="244"/>
      <c r="U18" s="244"/>
      <c r="V18" s="244"/>
      <c r="W18" s="252"/>
    </row>
    <row r="19" spans="1:23">
      <c r="E19" s="110"/>
    </row>
    <row r="20" spans="1:23">
      <c r="E20" s="110"/>
    </row>
    <row r="21" spans="1:23">
      <c r="E21" s="110"/>
    </row>
    <row r="22" spans="1:23">
      <c r="E22" s="110"/>
    </row>
    <row r="23" spans="1:23">
      <c r="E23" s="110"/>
    </row>
    <row r="24" spans="1:23">
      <c r="E24" s="110"/>
    </row>
    <row r="25" spans="1:23">
      <c r="E25" s="110"/>
    </row>
    <row r="26" spans="1:23">
      <c r="E26" s="110"/>
    </row>
    <row r="27" spans="1:23">
      <c r="E27" s="110"/>
    </row>
    <row r="28" spans="1:23">
      <c r="E28" s="110"/>
    </row>
    <row r="29" spans="1:23">
      <c r="E29" s="110"/>
    </row>
    <row r="30" spans="1:23">
      <c r="E30" s="110"/>
    </row>
    <row r="31" spans="1:23">
      <c r="E31" s="110"/>
    </row>
    <row r="32" spans="1:23">
      <c r="E32" s="110"/>
    </row>
    <row r="33" spans="5:5">
      <c r="E33" s="110"/>
    </row>
    <row r="34" spans="5:5">
      <c r="E34" s="110"/>
    </row>
    <row r="35" spans="5:5">
      <c r="E35" s="110"/>
    </row>
    <row r="36" spans="5:5">
      <c r="E36" s="110"/>
    </row>
    <row r="37" spans="5:5">
      <c r="E37" s="110"/>
    </row>
    <row r="38" spans="5:5">
      <c r="E38" s="110"/>
    </row>
    <row r="39" spans="5:5">
      <c r="E39" s="110"/>
    </row>
    <row r="40" spans="5:5">
      <c r="E40" s="110"/>
    </row>
    <row r="41" spans="5:5">
      <c r="E41" s="110"/>
    </row>
    <row r="42" spans="5:5">
      <c r="E42" s="110"/>
    </row>
    <row r="43" spans="5:5">
      <c r="E43" s="110"/>
    </row>
    <row r="44" spans="5:5">
      <c r="E44" s="110"/>
    </row>
    <row r="45" spans="5:5">
      <c r="E45" s="110"/>
    </row>
    <row r="46" spans="5:5">
      <c r="E46" s="110"/>
    </row>
    <row r="47" spans="5:5">
      <c r="E47" s="110"/>
    </row>
    <row r="48" spans="5:5">
      <c r="E48" s="110"/>
    </row>
    <row r="49" spans="5:5">
      <c r="E49" s="110"/>
    </row>
    <row r="50" spans="5:5">
      <c r="E50" s="110"/>
    </row>
    <row r="51" spans="5:5">
      <c r="E51" s="110"/>
    </row>
    <row r="52" spans="5:5">
      <c r="E52" s="110"/>
    </row>
    <row r="53" spans="5:5">
      <c r="E53" s="110"/>
    </row>
    <row r="54" spans="5:5">
      <c r="E54" s="110"/>
    </row>
    <row r="55" spans="5:5">
      <c r="E55" s="110"/>
    </row>
    <row r="56" spans="5:5">
      <c r="E56" s="110"/>
    </row>
    <row r="57" spans="5:5">
      <c r="E57" s="110"/>
    </row>
    <row r="58" spans="5:5">
      <c r="E58" s="110"/>
    </row>
    <row r="59" spans="5:5">
      <c r="E59" s="110"/>
    </row>
    <row r="60" spans="5:5">
      <c r="E60" s="110"/>
    </row>
    <row r="61" spans="5:5">
      <c r="E61" s="110"/>
    </row>
    <row r="62" spans="5:5">
      <c r="E62" s="110"/>
    </row>
    <row r="63" spans="5:5">
      <c r="E63" s="110"/>
    </row>
    <row r="64" spans="5:5">
      <c r="E64" s="110"/>
    </row>
    <row r="65" spans="5:5">
      <c r="E65" s="110"/>
    </row>
    <row r="66" spans="5:5">
      <c r="E66" s="110"/>
    </row>
    <row r="67" spans="5:5">
      <c r="E67" s="110"/>
    </row>
    <row r="68" spans="5:5">
      <c r="E68" s="110"/>
    </row>
    <row r="69" spans="5:5">
      <c r="E69" s="110"/>
    </row>
    <row r="70" spans="5:5">
      <c r="E70" s="110"/>
    </row>
    <row r="71" spans="5:5">
      <c r="E71" s="110"/>
    </row>
    <row r="72" spans="5:5">
      <c r="E72" s="110"/>
    </row>
    <row r="73" spans="5:5">
      <c r="E73" s="110"/>
    </row>
    <row r="74" spans="5:5">
      <c r="E74" s="110"/>
    </row>
    <row r="75" spans="5:5">
      <c r="E75" s="110"/>
    </row>
    <row r="76" spans="5:5">
      <c r="E76" s="110"/>
    </row>
    <row r="77" spans="5:5">
      <c r="E77" s="110"/>
    </row>
    <row r="78" spans="5:5">
      <c r="E78" s="110"/>
    </row>
    <row r="79" spans="5:5">
      <c r="E79" s="110"/>
    </row>
    <row r="80" spans="5:5">
      <c r="E80" s="110"/>
    </row>
    <row r="81" spans="5:5">
      <c r="E81" s="110"/>
    </row>
  </sheetData>
  <mergeCells count="26">
    <mergeCell ref="I4:J4"/>
    <mergeCell ref="D3:D5"/>
    <mergeCell ref="F3:F5"/>
    <mergeCell ref="G3:N3"/>
    <mergeCell ref="W3:W5"/>
    <mergeCell ref="Q3:R4"/>
    <mergeCell ref="S3:S5"/>
    <mergeCell ref="T3:T5"/>
    <mergeCell ref="E3:E5"/>
    <mergeCell ref="V3:V5"/>
    <mergeCell ref="U3:U5"/>
    <mergeCell ref="G4:H4"/>
    <mergeCell ref="K4:L4"/>
    <mergeCell ref="M4:N4"/>
    <mergeCell ref="O3:P4"/>
    <mergeCell ref="C6:C7"/>
    <mergeCell ref="D6:D7"/>
    <mergeCell ref="C9:C10"/>
    <mergeCell ref="D9:D10"/>
    <mergeCell ref="A3:A5"/>
    <mergeCell ref="B3:B5"/>
    <mergeCell ref="A6:A17"/>
    <mergeCell ref="B8:B13"/>
    <mergeCell ref="B14:B17"/>
    <mergeCell ref="B6:B7"/>
    <mergeCell ref="C3:C5"/>
  </mergeCells>
  <conditionalFormatting sqref="E6:E17">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1:W132"/>
  <sheetViews>
    <sheetView showGridLines="0" topLeftCell="E1" zoomScale="70" zoomScaleNormal="70" workbookViewId="0">
      <pane ySplit="5" topLeftCell="A12" activePane="bottomLeft" state="frozen"/>
      <selection pane="bottomLeft" activeCell="E6" sqref="E6"/>
    </sheetView>
  </sheetViews>
  <sheetFormatPr baseColWidth="10" defaultColWidth="12.5703125" defaultRowHeight="12"/>
  <cols>
    <col min="1" max="1" width="21.7109375" style="358" customWidth="1"/>
    <col min="2" max="2" width="21.7109375" style="339" customWidth="1"/>
    <col min="3" max="4" width="27.42578125" style="339" customWidth="1"/>
    <col min="5" max="5" width="27.42578125" style="359" customWidth="1"/>
    <col min="6" max="6" width="27.42578125" style="339" customWidth="1"/>
    <col min="7" max="7" width="15.28515625" style="505" customWidth="1"/>
    <col min="8" max="8" width="15.85546875" style="339" customWidth="1"/>
    <col min="9" max="9" width="15.28515625" style="505" customWidth="1"/>
    <col min="10" max="10" width="15.42578125" style="339" customWidth="1"/>
    <col min="11" max="11" width="15.28515625" style="505" customWidth="1"/>
    <col min="12" max="12" width="14.85546875" style="339" customWidth="1"/>
    <col min="13" max="13" width="15.28515625" style="505" customWidth="1"/>
    <col min="14" max="14" width="17.5703125" style="339" customWidth="1"/>
    <col min="15" max="15" width="15.28515625" style="505" customWidth="1"/>
    <col min="16" max="16" width="16.28515625" style="339" bestFit="1" customWidth="1"/>
    <col min="17" max="17" width="12.5703125" style="339"/>
    <col min="18" max="18" width="14" style="339" customWidth="1"/>
    <col min="19" max="22" width="14.28515625" style="339" customWidth="1"/>
    <col min="23" max="23" width="15.7109375" style="339" customWidth="1"/>
    <col min="24" max="16384" width="12.5703125" style="339"/>
  </cols>
  <sheetData>
    <row r="1" spans="1:23" s="329" customFormat="1" ht="18.75">
      <c r="B1" s="435"/>
      <c r="C1" s="435"/>
      <c r="D1" s="435"/>
      <c r="E1" s="435"/>
      <c r="F1" s="435"/>
      <c r="G1" s="499" t="s">
        <v>93</v>
      </c>
      <c r="H1" s="435"/>
      <c r="I1" s="499"/>
      <c r="J1" s="435"/>
      <c r="K1" s="499"/>
      <c r="L1" s="435"/>
      <c r="M1" s="499"/>
      <c r="N1" s="435"/>
      <c r="O1" s="499"/>
      <c r="P1" s="435"/>
      <c r="Q1" s="435"/>
      <c r="R1" s="435"/>
      <c r="S1" s="435"/>
      <c r="T1" s="435"/>
      <c r="U1" s="435"/>
      <c r="V1" s="435"/>
      <c r="W1" s="435"/>
    </row>
    <row r="2" spans="1:23" s="329" customFormat="1" ht="21" customHeight="1">
      <c r="A2" s="330" t="s">
        <v>571</v>
      </c>
      <c r="B2" s="331"/>
      <c r="C2" s="331"/>
      <c r="D2" s="331"/>
      <c r="E2" s="332"/>
      <c r="F2" s="331"/>
      <c r="G2" s="500"/>
      <c r="H2" s="331"/>
      <c r="I2" s="500"/>
      <c r="J2" s="331"/>
      <c r="K2" s="500"/>
      <c r="L2" s="331"/>
      <c r="M2" s="500"/>
      <c r="N2" s="331"/>
      <c r="O2" s="500"/>
      <c r="P2" s="331"/>
      <c r="Q2" s="331"/>
      <c r="R2" s="331"/>
      <c r="S2" s="331"/>
      <c r="T2" s="331"/>
      <c r="U2" s="331"/>
      <c r="V2" s="331"/>
      <c r="W2" s="331"/>
    </row>
    <row r="3" spans="1:23" s="67" customFormat="1" ht="23.25" customHeight="1">
      <c r="A3" s="571" t="s">
        <v>100</v>
      </c>
      <c r="B3" s="571" t="s">
        <v>119</v>
      </c>
      <c r="C3" s="579" t="s">
        <v>88</v>
      </c>
      <c r="D3" s="579" t="s">
        <v>89</v>
      </c>
      <c r="E3" s="592" t="s">
        <v>456</v>
      </c>
      <c r="F3" s="579" t="s">
        <v>90</v>
      </c>
      <c r="G3" s="582" t="s">
        <v>104</v>
      </c>
      <c r="H3" s="584"/>
      <c r="I3" s="584"/>
      <c r="J3" s="584"/>
      <c r="K3" s="584"/>
      <c r="L3" s="584"/>
      <c r="M3" s="584"/>
      <c r="N3" s="583"/>
      <c r="O3" s="595" t="s">
        <v>105</v>
      </c>
      <c r="P3" s="596"/>
      <c r="Q3" s="588" t="s">
        <v>106</v>
      </c>
      <c r="R3" s="589"/>
      <c r="S3" s="571" t="s">
        <v>107</v>
      </c>
      <c r="T3" s="571" t="s">
        <v>108</v>
      </c>
      <c r="U3" s="571" t="s">
        <v>116</v>
      </c>
      <c r="V3" s="571" t="s">
        <v>115</v>
      </c>
      <c r="W3" s="579" t="s">
        <v>91</v>
      </c>
    </row>
    <row r="4" spans="1:23" s="67" customFormat="1" ht="15" customHeight="1">
      <c r="A4" s="572"/>
      <c r="B4" s="572"/>
      <c r="C4" s="580"/>
      <c r="D4" s="580"/>
      <c r="E4" s="593"/>
      <c r="F4" s="580"/>
      <c r="G4" s="582" t="s">
        <v>109</v>
      </c>
      <c r="H4" s="583"/>
      <c r="I4" s="582" t="s">
        <v>110</v>
      </c>
      <c r="J4" s="583"/>
      <c r="K4" s="582" t="s">
        <v>111</v>
      </c>
      <c r="L4" s="583"/>
      <c r="M4" s="582" t="s">
        <v>112</v>
      </c>
      <c r="N4" s="583"/>
      <c r="O4" s="597"/>
      <c r="P4" s="598"/>
      <c r="Q4" s="590"/>
      <c r="R4" s="591"/>
      <c r="S4" s="572"/>
      <c r="T4" s="572"/>
      <c r="U4" s="572"/>
      <c r="V4" s="572"/>
      <c r="W4" s="580"/>
    </row>
    <row r="5" spans="1:23" s="67" customFormat="1" ht="24" customHeight="1">
      <c r="A5" s="573"/>
      <c r="B5" s="573"/>
      <c r="C5" s="581"/>
      <c r="D5" s="581"/>
      <c r="E5" s="594"/>
      <c r="F5" s="581"/>
      <c r="G5" s="501" t="s">
        <v>113</v>
      </c>
      <c r="H5" s="318" t="s">
        <v>12</v>
      </c>
      <c r="I5" s="501" t="s">
        <v>113</v>
      </c>
      <c r="J5" s="318" t="s">
        <v>12</v>
      </c>
      <c r="K5" s="501" t="s">
        <v>113</v>
      </c>
      <c r="L5" s="318" t="s">
        <v>12</v>
      </c>
      <c r="M5" s="501" t="s">
        <v>113</v>
      </c>
      <c r="N5" s="318" t="s">
        <v>12</v>
      </c>
      <c r="O5" s="501" t="s">
        <v>113</v>
      </c>
      <c r="P5" s="318" t="s">
        <v>12</v>
      </c>
      <c r="Q5" s="318" t="s">
        <v>114</v>
      </c>
      <c r="R5" s="318" t="s">
        <v>85</v>
      </c>
      <c r="S5" s="573"/>
      <c r="T5" s="573"/>
      <c r="U5" s="573"/>
      <c r="V5" s="573"/>
      <c r="W5" s="581"/>
    </row>
    <row r="6" spans="1:23" ht="108.75" customHeight="1">
      <c r="A6" s="599" t="s">
        <v>572</v>
      </c>
      <c r="B6" s="333" t="s">
        <v>573</v>
      </c>
      <c r="C6" s="334" t="s">
        <v>574</v>
      </c>
      <c r="D6" s="335" t="s">
        <v>1636</v>
      </c>
      <c r="E6" s="485" t="s">
        <v>1628</v>
      </c>
      <c r="F6" s="485" t="s">
        <v>1629</v>
      </c>
      <c r="G6" s="490"/>
      <c r="H6" s="337"/>
      <c r="I6" s="490">
        <v>1</v>
      </c>
      <c r="J6" s="338">
        <v>3593</v>
      </c>
      <c r="K6" s="490"/>
      <c r="L6" s="277"/>
      <c r="M6" s="490"/>
      <c r="N6" s="277"/>
      <c r="O6" s="490">
        <v>1</v>
      </c>
      <c r="P6" s="277">
        <f>+H6+J6+L6+N6</f>
        <v>3593</v>
      </c>
      <c r="Q6" s="337">
        <v>39</v>
      </c>
      <c r="R6" s="337" t="s">
        <v>1630</v>
      </c>
      <c r="S6" s="337" t="s">
        <v>1631</v>
      </c>
      <c r="T6" s="337" t="s">
        <v>1632</v>
      </c>
      <c r="U6" s="337" t="s">
        <v>1633</v>
      </c>
      <c r="V6" s="337" t="s">
        <v>1634</v>
      </c>
      <c r="W6" s="336" t="s">
        <v>1635</v>
      </c>
    </row>
    <row r="7" spans="1:23" ht="85.5" customHeight="1">
      <c r="A7" s="599"/>
      <c r="B7" s="600" t="s">
        <v>575</v>
      </c>
      <c r="C7" s="334" t="s">
        <v>576</v>
      </c>
      <c r="D7" s="335" t="s">
        <v>577</v>
      </c>
      <c r="E7" s="336"/>
      <c r="F7" s="336"/>
      <c r="G7" s="490"/>
      <c r="H7" s="337"/>
      <c r="I7" s="490"/>
      <c r="J7" s="338"/>
      <c r="K7" s="490"/>
      <c r="L7" s="277"/>
      <c r="M7" s="490"/>
      <c r="N7" s="277"/>
      <c r="O7" s="490"/>
      <c r="P7" s="277"/>
      <c r="Q7" s="337"/>
      <c r="R7" s="337"/>
      <c r="S7" s="337"/>
      <c r="T7" s="337"/>
      <c r="U7" s="337"/>
      <c r="V7" s="337"/>
      <c r="W7" s="336"/>
    </row>
    <row r="8" spans="1:23" ht="211.5" customHeight="1">
      <c r="A8" s="599"/>
      <c r="B8" s="600"/>
      <c r="C8" s="334" t="s">
        <v>578</v>
      </c>
      <c r="D8" s="335" t="s">
        <v>1689</v>
      </c>
      <c r="E8" s="336"/>
      <c r="F8" s="340"/>
      <c r="G8" s="502"/>
      <c r="H8" s="341"/>
      <c r="I8" s="502"/>
      <c r="J8" s="341"/>
      <c r="K8" s="502"/>
      <c r="L8" s="278"/>
      <c r="M8" s="502"/>
      <c r="N8" s="278"/>
      <c r="O8" s="507"/>
      <c r="P8" s="281"/>
      <c r="Q8" s="342"/>
      <c r="R8" s="342"/>
      <c r="S8" s="343"/>
      <c r="T8" s="343"/>
      <c r="U8" s="343"/>
      <c r="V8" s="343"/>
      <c r="W8" s="336"/>
    </row>
    <row r="9" spans="1:23" ht="178.5" customHeight="1">
      <c r="A9" s="599"/>
      <c r="B9" s="600"/>
      <c r="C9" s="334" t="s">
        <v>579</v>
      </c>
      <c r="D9" s="335" t="s">
        <v>1690</v>
      </c>
      <c r="E9" s="489" t="s">
        <v>1638</v>
      </c>
      <c r="F9" s="335" t="s">
        <v>1644</v>
      </c>
      <c r="G9" s="502">
        <v>1</v>
      </c>
      <c r="H9" s="344">
        <v>4381.25</v>
      </c>
      <c r="I9" s="502">
        <v>2</v>
      </c>
      <c r="J9" s="344">
        <v>11632.5</v>
      </c>
      <c r="K9" s="502"/>
      <c r="L9" s="278"/>
      <c r="M9" s="502">
        <v>1</v>
      </c>
      <c r="N9" s="278">
        <v>10762.5</v>
      </c>
      <c r="O9" s="507">
        <v>4</v>
      </c>
      <c r="P9" s="281">
        <f>+H9+J9+L9+N9</f>
        <v>26776.25</v>
      </c>
      <c r="Q9" s="342">
        <v>39</v>
      </c>
      <c r="R9" s="342" t="s">
        <v>1630</v>
      </c>
      <c r="S9" s="342" t="s">
        <v>1639</v>
      </c>
      <c r="T9" s="342" t="s">
        <v>1640</v>
      </c>
      <c r="U9" s="342" t="s">
        <v>1641</v>
      </c>
      <c r="V9" s="342" t="s">
        <v>1642</v>
      </c>
      <c r="W9" s="336" t="s">
        <v>1643</v>
      </c>
    </row>
    <row r="10" spans="1:23" ht="107.25" customHeight="1">
      <c r="A10" s="599"/>
      <c r="B10" s="333" t="s">
        <v>580</v>
      </c>
      <c r="C10" s="334" t="s">
        <v>581</v>
      </c>
      <c r="D10" s="335" t="s">
        <v>1691</v>
      </c>
      <c r="E10" s="489" t="s">
        <v>1648</v>
      </c>
      <c r="F10" s="345" t="s">
        <v>1654</v>
      </c>
      <c r="G10" s="502">
        <v>1</v>
      </c>
      <c r="H10" s="341">
        <v>3550</v>
      </c>
      <c r="I10" s="502">
        <v>1</v>
      </c>
      <c r="J10" s="341">
        <v>2130</v>
      </c>
      <c r="K10" s="502"/>
      <c r="L10" s="278"/>
      <c r="M10" s="502"/>
      <c r="N10" s="278"/>
      <c r="O10" s="507">
        <v>2</v>
      </c>
      <c r="P10" s="281">
        <v>5680</v>
      </c>
      <c r="Q10" s="342">
        <v>154</v>
      </c>
      <c r="R10" s="342" t="s">
        <v>1649</v>
      </c>
      <c r="S10" s="342" t="s">
        <v>1655</v>
      </c>
      <c r="T10" s="342" t="s">
        <v>1650</v>
      </c>
      <c r="U10" s="342" t="s">
        <v>1651</v>
      </c>
      <c r="V10" s="342" t="s">
        <v>1652</v>
      </c>
      <c r="W10" s="337" t="s">
        <v>1653</v>
      </c>
    </row>
    <row r="11" spans="1:23" ht="71.25" customHeight="1">
      <c r="A11" s="599"/>
      <c r="B11" s="600" t="s">
        <v>582</v>
      </c>
      <c r="C11" s="601" t="s">
        <v>1660</v>
      </c>
      <c r="D11" s="335" t="s">
        <v>131</v>
      </c>
      <c r="E11" s="336"/>
      <c r="F11" s="335"/>
      <c r="G11" s="490"/>
      <c r="H11" s="347"/>
      <c r="I11" s="490"/>
      <c r="J11" s="347"/>
      <c r="K11" s="490"/>
      <c r="L11" s="277"/>
      <c r="M11" s="490"/>
      <c r="N11" s="277"/>
      <c r="O11" s="490"/>
      <c r="P11" s="277"/>
      <c r="Q11" s="348"/>
      <c r="R11" s="348"/>
      <c r="S11" s="337"/>
      <c r="T11" s="337"/>
      <c r="U11" s="337"/>
      <c r="V11" s="337"/>
      <c r="W11" s="336"/>
    </row>
    <row r="12" spans="1:23" ht="78.75" customHeight="1">
      <c r="A12" s="599"/>
      <c r="B12" s="600"/>
      <c r="C12" s="601"/>
      <c r="D12" s="335" t="s">
        <v>1658</v>
      </c>
      <c r="E12" s="489" t="s">
        <v>1659</v>
      </c>
      <c r="F12" s="349" t="s">
        <v>1661</v>
      </c>
      <c r="G12" s="502"/>
      <c r="H12" s="341"/>
      <c r="I12" s="502">
        <v>1</v>
      </c>
      <c r="J12" s="341">
        <v>13217.5</v>
      </c>
      <c r="K12" s="502">
        <v>1</v>
      </c>
      <c r="L12" s="278">
        <v>65700</v>
      </c>
      <c r="M12" s="502"/>
      <c r="N12" s="278"/>
      <c r="O12" s="507">
        <v>2</v>
      </c>
      <c r="P12" s="281">
        <v>78917.5</v>
      </c>
      <c r="Q12" s="342">
        <v>39</v>
      </c>
      <c r="R12" s="342" t="s">
        <v>1630</v>
      </c>
      <c r="S12" s="342" t="s">
        <v>1662</v>
      </c>
      <c r="T12" s="342" t="s">
        <v>1663</v>
      </c>
      <c r="U12" s="342" t="s">
        <v>1664</v>
      </c>
      <c r="V12" s="342" t="s">
        <v>1665</v>
      </c>
      <c r="W12" s="336" t="s">
        <v>1666</v>
      </c>
    </row>
    <row r="13" spans="1:23" ht="96.75" customHeight="1">
      <c r="A13" s="599"/>
      <c r="B13" s="600"/>
      <c r="C13" s="601"/>
      <c r="D13" s="335" t="s">
        <v>1670</v>
      </c>
      <c r="E13" s="494" t="s">
        <v>1671</v>
      </c>
      <c r="F13" s="345" t="s">
        <v>1672</v>
      </c>
      <c r="G13" s="490"/>
      <c r="H13" s="350"/>
      <c r="I13" s="490"/>
      <c r="J13" s="350"/>
      <c r="K13" s="490">
        <v>3</v>
      </c>
      <c r="L13" s="277">
        <v>0</v>
      </c>
      <c r="M13" s="490"/>
      <c r="N13" s="277"/>
      <c r="O13" s="490">
        <v>3</v>
      </c>
      <c r="P13" s="277">
        <v>0</v>
      </c>
      <c r="Q13" s="337">
        <v>77</v>
      </c>
      <c r="R13" s="337" t="s">
        <v>1673</v>
      </c>
      <c r="S13" s="348" t="s">
        <v>1674</v>
      </c>
      <c r="T13" s="337" t="s">
        <v>1675</v>
      </c>
      <c r="U13" s="337" t="s">
        <v>1676</v>
      </c>
      <c r="V13" s="337" t="s">
        <v>1677</v>
      </c>
      <c r="W13" s="336" t="s">
        <v>1678</v>
      </c>
    </row>
    <row r="14" spans="1:23" ht="79.5" customHeight="1">
      <c r="A14" s="599"/>
      <c r="B14" s="600"/>
      <c r="C14" s="601"/>
      <c r="D14" s="335" t="s">
        <v>1679</v>
      </c>
      <c r="E14" s="494" t="s">
        <v>1680</v>
      </c>
      <c r="F14" s="335" t="s">
        <v>1681</v>
      </c>
      <c r="G14" s="502">
        <v>1</v>
      </c>
      <c r="H14" s="341">
        <v>0</v>
      </c>
      <c r="I14" s="502">
        <v>1</v>
      </c>
      <c r="J14" s="341">
        <v>0</v>
      </c>
      <c r="K14" s="502">
        <v>1</v>
      </c>
      <c r="L14" s="278">
        <v>0</v>
      </c>
      <c r="M14" s="502">
        <v>1</v>
      </c>
      <c r="N14" s="278">
        <v>0</v>
      </c>
      <c r="O14" s="490">
        <v>4</v>
      </c>
      <c r="P14" s="277">
        <v>0</v>
      </c>
      <c r="Q14" s="337">
        <v>146</v>
      </c>
      <c r="R14" s="337" t="s">
        <v>1682</v>
      </c>
      <c r="S14" s="342" t="s">
        <v>1683</v>
      </c>
      <c r="T14" s="345" t="s">
        <v>1684</v>
      </c>
      <c r="U14" s="342" t="s">
        <v>1685</v>
      </c>
      <c r="V14" s="342" t="s">
        <v>1677</v>
      </c>
      <c r="W14" s="337" t="s">
        <v>1686</v>
      </c>
    </row>
    <row r="15" spans="1:23" ht="54" customHeight="1">
      <c r="A15" s="599"/>
      <c r="B15" s="333" t="s">
        <v>583</v>
      </c>
      <c r="C15" s="334" t="s">
        <v>584</v>
      </c>
      <c r="D15" s="335" t="s">
        <v>1688</v>
      </c>
      <c r="E15" s="494" t="s">
        <v>1687</v>
      </c>
      <c r="F15" s="335" t="s">
        <v>1692</v>
      </c>
      <c r="G15" s="502">
        <v>3</v>
      </c>
      <c r="H15" s="341">
        <v>0</v>
      </c>
      <c r="I15" s="506">
        <v>3</v>
      </c>
      <c r="J15" s="341">
        <v>0</v>
      </c>
      <c r="K15" s="502"/>
      <c r="L15" s="278"/>
      <c r="M15" s="502"/>
      <c r="N15" s="278"/>
      <c r="O15" s="508">
        <v>6</v>
      </c>
      <c r="P15" s="277">
        <v>0</v>
      </c>
      <c r="Q15" s="337">
        <v>483</v>
      </c>
      <c r="R15" s="337" t="s">
        <v>1693</v>
      </c>
      <c r="S15" s="345" t="s">
        <v>1694</v>
      </c>
      <c r="T15" s="345" t="s">
        <v>1695</v>
      </c>
      <c r="U15" s="342" t="s">
        <v>1696</v>
      </c>
      <c r="V15" s="342" t="s">
        <v>1697</v>
      </c>
      <c r="W15" s="336" t="s">
        <v>1698</v>
      </c>
    </row>
    <row r="16" spans="1:23" ht="67.5" customHeight="1">
      <c r="A16" s="439"/>
      <c r="B16" s="440"/>
      <c r="C16" s="439" t="s">
        <v>101</v>
      </c>
      <c r="D16" s="440"/>
      <c r="E16" s="440"/>
      <c r="F16" s="441"/>
      <c r="G16" s="503">
        <f t="shared" ref="G16:N16" si="0">SUM(G6:G15)</f>
        <v>6</v>
      </c>
      <c r="H16" s="352">
        <f t="shared" si="0"/>
        <v>7931.25</v>
      </c>
      <c r="I16" s="503">
        <f t="shared" si="0"/>
        <v>9</v>
      </c>
      <c r="J16" s="351">
        <f t="shared" si="0"/>
        <v>30573</v>
      </c>
      <c r="K16" s="503">
        <f t="shared" si="0"/>
        <v>5</v>
      </c>
      <c r="L16" s="352">
        <f t="shared" si="0"/>
        <v>65700</v>
      </c>
      <c r="M16" s="503">
        <f t="shared" si="0"/>
        <v>2</v>
      </c>
      <c r="N16" s="351">
        <f t="shared" si="0"/>
        <v>10762.5</v>
      </c>
      <c r="O16" s="503">
        <f>G16+I16+K16+M16</f>
        <v>22</v>
      </c>
      <c r="P16" s="353">
        <f>H16+J16+L16+N16</f>
        <v>114966.75</v>
      </c>
      <c r="Q16" s="354"/>
      <c r="R16" s="354"/>
      <c r="S16" s="354"/>
      <c r="T16" s="354"/>
      <c r="U16" s="354"/>
      <c r="V16" s="354"/>
      <c r="W16" s="354"/>
    </row>
    <row r="17" spans="1:23" ht="197.25" customHeight="1">
      <c r="A17" s="355"/>
      <c r="B17" s="356"/>
      <c r="C17" s="356"/>
      <c r="D17" s="356"/>
      <c r="E17" s="357"/>
      <c r="F17" s="356"/>
      <c r="G17" s="504"/>
      <c r="H17" s="356"/>
      <c r="I17" s="504"/>
      <c r="J17" s="356"/>
      <c r="K17" s="504"/>
      <c r="L17" s="356"/>
      <c r="M17" s="504"/>
      <c r="N17" s="356"/>
      <c r="O17" s="504"/>
      <c r="P17" s="356"/>
      <c r="Q17" s="356"/>
      <c r="R17" s="356"/>
      <c r="S17" s="356"/>
      <c r="T17" s="356"/>
      <c r="U17" s="356"/>
      <c r="V17" s="356"/>
      <c r="W17" s="356"/>
    </row>
    <row r="18" spans="1:23" ht="105" customHeight="1">
      <c r="A18" s="355"/>
      <c r="B18" s="356"/>
      <c r="C18" s="356"/>
      <c r="D18" s="356"/>
      <c r="E18" s="357"/>
      <c r="F18" s="356"/>
      <c r="G18" s="504"/>
      <c r="H18" s="356"/>
      <c r="I18" s="504"/>
      <c r="J18" s="356"/>
      <c r="K18" s="504"/>
      <c r="L18" s="356"/>
      <c r="M18" s="504"/>
      <c r="N18" s="356"/>
      <c r="O18" s="504"/>
      <c r="P18" s="356"/>
      <c r="Q18" s="356"/>
      <c r="R18" s="356"/>
      <c r="S18" s="356"/>
      <c r="T18" s="356"/>
      <c r="U18" s="356"/>
      <c r="V18" s="356"/>
      <c r="W18" s="356"/>
    </row>
    <row r="19" spans="1:23" ht="69" customHeight="1">
      <c r="A19" s="355"/>
      <c r="B19" s="356"/>
      <c r="C19" s="356"/>
      <c r="D19" s="356"/>
      <c r="E19" s="357"/>
      <c r="F19" s="356"/>
      <c r="G19" s="504"/>
      <c r="H19" s="356"/>
      <c r="I19" s="504"/>
      <c r="J19" s="356"/>
      <c r="K19" s="504"/>
      <c r="L19" s="356"/>
      <c r="M19" s="504"/>
      <c r="N19" s="356"/>
      <c r="O19" s="504"/>
      <c r="P19" s="356"/>
      <c r="Q19" s="356"/>
      <c r="R19" s="356"/>
      <c r="S19" s="356"/>
      <c r="T19" s="356"/>
      <c r="U19" s="356"/>
      <c r="V19" s="356"/>
      <c r="W19" s="356"/>
    </row>
    <row r="20" spans="1:23" ht="57.75" customHeight="1">
      <c r="A20" s="355"/>
      <c r="B20" s="356"/>
      <c r="C20" s="356"/>
      <c r="D20" s="356"/>
      <c r="E20" s="357"/>
      <c r="F20" s="356"/>
      <c r="G20" s="504"/>
      <c r="H20" s="356"/>
      <c r="I20" s="504"/>
      <c r="J20" s="356"/>
      <c r="K20" s="504"/>
      <c r="L20" s="356"/>
      <c r="M20" s="504"/>
      <c r="N20" s="356"/>
      <c r="O20" s="504"/>
      <c r="P20" s="356"/>
      <c r="Q20" s="356"/>
      <c r="R20" s="356"/>
      <c r="S20" s="356"/>
      <c r="T20" s="356"/>
      <c r="U20" s="356"/>
      <c r="V20" s="356"/>
      <c r="W20" s="356"/>
    </row>
    <row r="21" spans="1:23" ht="94.5" customHeight="1">
      <c r="A21" s="355"/>
      <c r="B21" s="356"/>
      <c r="C21" s="356"/>
      <c r="D21" s="356"/>
      <c r="E21" s="357"/>
      <c r="F21" s="356"/>
      <c r="G21" s="504"/>
      <c r="H21" s="356"/>
      <c r="I21" s="504"/>
      <c r="J21" s="356"/>
      <c r="K21" s="504"/>
      <c r="L21" s="356"/>
      <c r="M21" s="504"/>
      <c r="N21" s="356"/>
      <c r="O21" s="504"/>
      <c r="P21" s="356"/>
      <c r="Q21" s="356"/>
      <c r="R21" s="356"/>
      <c r="S21" s="356"/>
      <c r="T21" s="356"/>
      <c r="U21" s="356"/>
      <c r="V21" s="356"/>
      <c r="W21" s="356"/>
    </row>
    <row r="22" spans="1:23" ht="72.75" customHeight="1">
      <c r="A22" s="355"/>
      <c r="B22" s="356"/>
      <c r="C22" s="356"/>
      <c r="D22" s="356"/>
      <c r="E22" s="357"/>
      <c r="F22" s="356"/>
      <c r="G22" s="504"/>
      <c r="H22" s="356"/>
      <c r="I22" s="504"/>
      <c r="J22" s="356"/>
      <c r="K22" s="504"/>
      <c r="L22" s="356"/>
      <c r="M22" s="504"/>
      <c r="N22" s="356"/>
      <c r="O22" s="504"/>
      <c r="P22" s="356"/>
      <c r="Q22" s="356"/>
      <c r="R22" s="356"/>
      <c r="S22" s="356"/>
      <c r="T22" s="356"/>
      <c r="U22" s="356"/>
      <c r="V22" s="356"/>
      <c r="W22" s="356"/>
    </row>
    <row r="23" spans="1:23" ht="94.5" customHeight="1">
      <c r="A23" s="355"/>
      <c r="B23" s="356"/>
      <c r="C23" s="356"/>
      <c r="D23" s="356"/>
      <c r="E23" s="357"/>
      <c r="F23" s="356"/>
      <c r="G23" s="504"/>
      <c r="H23" s="356"/>
      <c r="I23" s="504"/>
      <c r="J23" s="356"/>
      <c r="K23" s="504"/>
      <c r="L23" s="356"/>
      <c r="M23" s="504"/>
      <c r="N23" s="356"/>
      <c r="O23" s="504"/>
      <c r="P23" s="356"/>
      <c r="Q23" s="356"/>
      <c r="R23" s="356"/>
      <c r="S23" s="356"/>
      <c r="T23" s="356"/>
      <c r="U23" s="356"/>
      <c r="V23" s="356"/>
      <c r="W23" s="356"/>
    </row>
    <row r="24" spans="1:23" ht="94.5" customHeight="1">
      <c r="A24" s="355"/>
      <c r="B24" s="356"/>
      <c r="C24" s="356"/>
      <c r="D24" s="356"/>
      <c r="E24" s="357"/>
      <c r="F24" s="356"/>
      <c r="G24" s="504"/>
      <c r="H24" s="356"/>
      <c r="I24" s="504"/>
      <c r="J24" s="356"/>
      <c r="K24" s="504"/>
      <c r="L24" s="356"/>
      <c r="M24" s="504"/>
      <c r="N24" s="356"/>
      <c r="O24" s="504"/>
      <c r="P24" s="356"/>
      <c r="Q24" s="356"/>
      <c r="R24" s="356"/>
      <c r="S24" s="356"/>
      <c r="T24" s="356"/>
      <c r="U24" s="356"/>
      <c r="V24" s="356"/>
      <c r="W24" s="356"/>
    </row>
    <row r="25" spans="1:23" ht="94.5" customHeight="1">
      <c r="A25" s="355"/>
      <c r="B25" s="356"/>
      <c r="C25" s="356"/>
      <c r="D25" s="356"/>
      <c r="E25" s="357"/>
      <c r="F25" s="356"/>
      <c r="G25" s="504"/>
      <c r="H25" s="356"/>
      <c r="I25" s="504"/>
      <c r="J25" s="356"/>
      <c r="K25" s="504"/>
      <c r="L25" s="356"/>
      <c r="M25" s="504"/>
      <c r="N25" s="356"/>
      <c r="O25" s="504"/>
      <c r="P25" s="356"/>
      <c r="Q25" s="356"/>
      <c r="R25" s="356"/>
      <c r="S25" s="356"/>
      <c r="T25" s="356"/>
      <c r="U25" s="356"/>
      <c r="V25" s="356"/>
      <c r="W25" s="356"/>
    </row>
    <row r="26" spans="1:23" ht="94.5" customHeight="1">
      <c r="A26" s="355"/>
      <c r="B26" s="356"/>
      <c r="C26" s="356"/>
      <c r="D26" s="356"/>
      <c r="E26" s="357"/>
      <c r="F26" s="356"/>
      <c r="G26" s="504"/>
      <c r="H26" s="356"/>
      <c r="I26" s="504"/>
      <c r="J26" s="356"/>
      <c r="K26" s="504"/>
      <c r="L26" s="356"/>
      <c r="M26" s="504"/>
      <c r="N26" s="356"/>
      <c r="O26" s="504"/>
      <c r="P26" s="356"/>
      <c r="Q26" s="356"/>
      <c r="R26" s="356"/>
      <c r="S26" s="356"/>
      <c r="T26" s="356"/>
      <c r="U26" s="356"/>
      <c r="V26" s="356"/>
      <c r="W26" s="356"/>
    </row>
    <row r="27" spans="1:23" ht="72.75" customHeight="1">
      <c r="A27" s="355"/>
      <c r="B27" s="356"/>
      <c r="C27" s="356"/>
      <c r="D27" s="356"/>
      <c r="E27" s="357"/>
      <c r="F27" s="356"/>
      <c r="G27" s="504"/>
      <c r="H27" s="356"/>
      <c r="I27" s="504"/>
      <c r="J27" s="356"/>
      <c r="K27" s="504"/>
      <c r="L27" s="356"/>
      <c r="M27" s="504"/>
      <c r="N27" s="356"/>
      <c r="O27" s="504"/>
      <c r="P27" s="356"/>
      <c r="Q27" s="356"/>
      <c r="R27" s="356"/>
      <c r="S27" s="356"/>
      <c r="T27" s="356"/>
      <c r="U27" s="356"/>
      <c r="V27" s="356"/>
      <c r="W27" s="356"/>
    </row>
    <row r="28" spans="1:23" ht="72.75" customHeight="1">
      <c r="A28" s="355"/>
      <c r="B28" s="356"/>
      <c r="C28" s="356"/>
      <c r="D28" s="356"/>
      <c r="E28" s="357"/>
      <c r="F28" s="356"/>
      <c r="G28" s="504"/>
      <c r="H28" s="356"/>
      <c r="I28" s="504"/>
      <c r="J28" s="356"/>
      <c r="K28" s="504"/>
      <c r="L28" s="356"/>
      <c r="M28" s="504"/>
      <c r="N28" s="356"/>
      <c r="O28" s="504"/>
      <c r="P28" s="356"/>
      <c r="Q28" s="356"/>
      <c r="R28" s="356"/>
      <c r="S28" s="356"/>
      <c r="T28" s="356"/>
      <c r="U28" s="356"/>
      <c r="V28" s="356"/>
      <c r="W28" s="356"/>
    </row>
    <row r="29" spans="1:23" ht="72.75" customHeight="1">
      <c r="A29" s="355"/>
      <c r="B29" s="356"/>
      <c r="C29" s="356"/>
      <c r="D29" s="356"/>
      <c r="E29" s="357"/>
      <c r="F29" s="356"/>
      <c r="G29" s="504"/>
      <c r="H29" s="356"/>
      <c r="I29" s="504"/>
      <c r="J29" s="356"/>
      <c r="K29" s="504"/>
      <c r="L29" s="356"/>
      <c r="M29" s="504"/>
      <c r="N29" s="356"/>
      <c r="O29" s="504"/>
      <c r="P29" s="356"/>
      <c r="Q29" s="356"/>
      <c r="R29" s="356"/>
      <c r="S29" s="356"/>
      <c r="T29" s="356"/>
      <c r="U29" s="356"/>
      <c r="V29" s="356"/>
      <c r="W29" s="356"/>
    </row>
    <row r="30" spans="1:23" ht="72.75" customHeight="1">
      <c r="A30" s="355"/>
      <c r="B30" s="356"/>
      <c r="C30" s="356"/>
      <c r="D30" s="356"/>
      <c r="E30" s="357"/>
      <c r="F30" s="356"/>
      <c r="G30" s="504"/>
      <c r="H30" s="356"/>
      <c r="I30" s="504"/>
      <c r="J30" s="356"/>
      <c r="K30" s="504"/>
      <c r="L30" s="356"/>
      <c r="M30" s="504"/>
      <c r="N30" s="356"/>
      <c r="O30" s="504"/>
      <c r="P30" s="356"/>
      <c r="Q30" s="356"/>
      <c r="R30" s="356"/>
      <c r="S30" s="356"/>
      <c r="T30" s="356"/>
      <c r="U30" s="356"/>
      <c r="V30" s="356"/>
      <c r="W30" s="356"/>
    </row>
    <row r="31" spans="1:23" ht="52.5" customHeight="1">
      <c r="A31" s="355"/>
      <c r="B31" s="356"/>
      <c r="C31" s="356"/>
      <c r="D31" s="356"/>
      <c r="E31" s="357"/>
      <c r="F31" s="356"/>
      <c r="G31" s="504"/>
      <c r="H31" s="356"/>
      <c r="I31" s="504"/>
      <c r="J31" s="356"/>
      <c r="K31" s="504"/>
      <c r="L31" s="356"/>
      <c r="M31" s="504"/>
      <c r="N31" s="356"/>
      <c r="O31" s="504"/>
      <c r="P31" s="356"/>
      <c r="Q31" s="356"/>
      <c r="R31" s="356"/>
      <c r="S31" s="356"/>
      <c r="T31" s="356"/>
      <c r="U31" s="356"/>
      <c r="V31" s="356"/>
      <c r="W31" s="356"/>
    </row>
    <row r="32" spans="1:23" ht="72.75" customHeight="1">
      <c r="A32" s="355"/>
      <c r="B32" s="356"/>
      <c r="C32" s="356"/>
      <c r="D32" s="356"/>
      <c r="E32" s="357"/>
      <c r="F32" s="356"/>
      <c r="G32" s="504"/>
      <c r="H32" s="356"/>
      <c r="I32" s="504"/>
      <c r="J32" s="356"/>
      <c r="K32" s="504"/>
      <c r="L32" s="356"/>
      <c r="M32" s="504"/>
      <c r="N32" s="356"/>
      <c r="O32" s="504"/>
      <c r="P32" s="356"/>
      <c r="Q32" s="356"/>
      <c r="R32" s="356"/>
      <c r="S32" s="356"/>
      <c r="T32" s="356"/>
      <c r="U32" s="356"/>
      <c r="V32" s="356"/>
      <c r="W32" s="356"/>
    </row>
    <row r="33" spans="1:23" ht="67.5" customHeight="1">
      <c r="A33" s="355"/>
      <c r="B33" s="356"/>
      <c r="C33" s="356"/>
      <c r="D33" s="356"/>
      <c r="E33" s="357"/>
      <c r="F33" s="356"/>
      <c r="G33" s="504"/>
      <c r="H33" s="356"/>
      <c r="I33" s="504"/>
      <c r="J33" s="356"/>
      <c r="K33" s="504"/>
      <c r="L33" s="356"/>
      <c r="M33" s="504"/>
      <c r="N33" s="356"/>
      <c r="O33" s="504"/>
      <c r="P33" s="356"/>
      <c r="Q33" s="356"/>
      <c r="R33" s="356"/>
      <c r="S33" s="356"/>
      <c r="T33" s="356"/>
      <c r="U33" s="356"/>
      <c r="V33" s="356"/>
      <c r="W33" s="356"/>
    </row>
    <row r="34" spans="1:23" ht="39.75" customHeight="1">
      <c r="A34" s="355"/>
      <c r="B34" s="356"/>
      <c r="C34" s="356"/>
      <c r="D34" s="356"/>
      <c r="E34" s="357"/>
      <c r="F34" s="356"/>
      <c r="G34" s="504"/>
      <c r="H34" s="356"/>
      <c r="I34" s="504"/>
      <c r="J34" s="356"/>
      <c r="K34" s="504"/>
      <c r="L34" s="356"/>
      <c r="M34" s="504"/>
      <c r="N34" s="356"/>
      <c r="O34" s="504"/>
      <c r="P34" s="356"/>
      <c r="Q34" s="356"/>
      <c r="R34" s="356"/>
      <c r="S34" s="356"/>
      <c r="T34" s="356"/>
      <c r="U34" s="356"/>
      <c r="V34" s="356"/>
      <c r="W34" s="356"/>
    </row>
    <row r="35" spans="1:23" ht="72.75" customHeight="1">
      <c r="A35" s="355"/>
      <c r="B35" s="356"/>
      <c r="C35" s="356"/>
      <c r="D35" s="356"/>
      <c r="E35" s="357"/>
      <c r="F35" s="356"/>
      <c r="G35" s="504"/>
      <c r="H35" s="356"/>
      <c r="I35" s="504"/>
      <c r="J35" s="356"/>
      <c r="K35" s="504"/>
      <c r="L35" s="356"/>
      <c r="M35" s="504"/>
      <c r="N35" s="356"/>
      <c r="O35" s="504"/>
      <c r="P35" s="356"/>
      <c r="Q35" s="356"/>
      <c r="R35" s="356"/>
      <c r="S35" s="356"/>
      <c r="T35" s="356"/>
      <c r="U35" s="356"/>
      <c r="V35" s="356"/>
      <c r="W35" s="356"/>
    </row>
    <row r="36" spans="1:23" ht="72.75" customHeight="1">
      <c r="A36" s="355"/>
      <c r="B36" s="356"/>
      <c r="C36" s="356"/>
      <c r="D36" s="356"/>
      <c r="E36" s="357"/>
      <c r="F36" s="356"/>
      <c r="G36" s="504"/>
      <c r="H36" s="356"/>
      <c r="I36" s="504"/>
      <c r="J36" s="356"/>
      <c r="K36" s="504"/>
      <c r="L36" s="356"/>
      <c r="M36" s="504"/>
      <c r="N36" s="356"/>
      <c r="O36" s="504"/>
      <c r="P36" s="356"/>
      <c r="Q36" s="356"/>
      <c r="R36" s="356"/>
      <c r="S36" s="356"/>
      <c r="T36" s="356"/>
      <c r="U36" s="356"/>
      <c r="V36" s="356"/>
      <c r="W36" s="356"/>
    </row>
    <row r="37" spans="1:23" ht="73.5" customHeight="1">
      <c r="A37" s="355"/>
      <c r="B37" s="356"/>
      <c r="C37" s="356"/>
      <c r="D37" s="356"/>
      <c r="E37" s="357"/>
      <c r="F37" s="356"/>
      <c r="G37" s="504"/>
      <c r="H37" s="356"/>
      <c r="I37" s="504"/>
      <c r="J37" s="356"/>
      <c r="K37" s="504"/>
      <c r="L37" s="356"/>
      <c r="M37" s="504"/>
      <c r="N37" s="356"/>
      <c r="O37" s="504"/>
      <c r="P37" s="356"/>
      <c r="Q37" s="356"/>
      <c r="R37" s="356"/>
      <c r="S37" s="356"/>
      <c r="T37" s="356"/>
      <c r="U37" s="356"/>
      <c r="V37" s="356"/>
      <c r="W37" s="356"/>
    </row>
    <row r="38" spans="1:23" ht="87.75" customHeight="1">
      <c r="A38" s="355"/>
      <c r="B38" s="356"/>
      <c r="C38" s="356"/>
      <c r="D38" s="356"/>
      <c r="E38" s="357"/>
      <c r="F38" s="356"/>
      <c r="G38" s="504"/>
      <c r="H38" s="356"/>
      <c r="I38" s="504"/>
      <c r="J38" s="356"/>
      <c r="K38" s="504"/>
      <c r="L38" s="356"/>
      <c r="M38" s="504"/>
      <c r="N38" s="356"/>
      <c r="O38" s="504"/>
      <c r="P38" s="356"/>
      <c r="Q38" s="356"/>
      <c r="R38" s="356"/>
      <c r="S38" s="356"/>
      <c r="T38" s="356"/>
      <c r="U38" s="356"/>
      <c r="V38" s="356"/>
      <c r="W38" s="356"/>
    </row>
    <row r="39" spans="1:23" ht="87.75" customHeight="1">
      <c r="A39" s="355"/>
      <c r="B39" s="356"/>
      <c r="C39" s="356"/>
      <c r="D39" s="356"/>
      <c r="E39" s="357"/>
      <c r="F39" s="356"/>
      <c r="G39" s="504"/>
      <c r="H39" s="356"/>
      <c r="I39" s="504"/>
      <c r="J39" s="356"/>
      <c r="K39" s="504"/>
      <c r="L39" s="356"/>
      <c r="M39" s="504"/>
      <c r="N39" s="356"/>
      <c r="O39" s="504"/>
      <c r="P39" s="356"/>
      <c r="Q39" s="356"/>
      <c r="R39" s="356"/>
      <c r="S39" s="356"/>
      <c r="T39" s="356"/>
      <c r="U39" s="356"/>
      <c r="V39" s="356"/>
      <c r="W39" s="356"/>
    </row>
    <row r="40" spans="1:23" ht="66" customHeight="1">
      <c r="A40" s="355"/>
      <c r="B40" s="356"/>
      <c r="C40" s="356"/>
      <c r="D40" s="356"/>
      <c r="E40" s="357"/>
      <c r="F40" s="356"/>
      <c r="G40" s="504"/>
      <c r="H40" s="356"/>
      <c r="I40" s="504"/>
      <c r="J40" s="356"/>
      <c r="K40" s="504"/>
      <c r="L40" s="356"/>
      <c r="M40" s="504"/>
      <c r="N40" s="356"/>
      <c r="O40" s="504"/>
      <c r="P40" s="356"/>
      <c r="Q40" s="356"/>
      <c r="R40" s="356"/>
      <c r="S40" s="356"/>
      <c r="T40" s="356"/>
      <c r="U40" s="356"/>
      <c r="V40" s="356"/>
      <c r="W40" s="356"/>
    </row>
    <row r="41" spans="1:23" ht="87.75" customHeight="1">
      <c r="A41" s="355"/>
      <c r="B41" s="356"/>
      <c r="C41" s="356"/>
      <c r="D41" s="356"/>
      <c r="E41" s="357"/>
      <c r="F41" s="356"/>
      <c r="G41" s="504"/>
      <c r="H41" s="356"/>
      <c r="I41" s="504"/>
      <c r="J41" s="356"/>
      <c r="K41" s="504"/>
      <c r="L41" s="356"/>
      <c r="M41" s="504"/>
      <c r="N41" s="356"/>
      <c r="O41" s="504"/>
      <c r="P41" s="356"/>
      <c r="Q41" s="356"/>
      <c r="R41" s="356"/>
      <c r="S41" s="356"/>
      <c r="T41" s="356"/>
      <c r="U41" s="356"/>
      <c r="V41" s="356"/>
      <c r="W41" s="356"/>
    </row>
    <row r="42" spans="1:23" ht="87.75" customHeight="1">
      <c r="A42" s="355"/>
      <c r="B42" s="356"/>
      <c r="C42" s="356"/>
      <c r="D42" s="356"/>
      <c r="E42" s="357"/>
      <c r="F42" s="356"/>
      <c r="G42" s="504"/>
      <c r="H42" s="356"/>
      <c r="I42" s="504"/>
      <c r="J42" s="356"/>
      <c r="K42" s="504"/>
      <c r="L42" s="356"/>
      <c r="M42" s="504"/>
      <c r="N42" s="356"/>
      <c r="O42" s="504"/>
      <c r="P42" s="356"/>
      <c r="Q42" s="356"/>
      <c r="R42" s="356"/>
      <c r="S42" s="356"/>
      <c r="T42" s="356"/>
      <c r="U42" s="356"/>
      <c r="V42" s="356"/>
      <c r="W42" s="356"/>
    </row>
    <row r="43" spans="1:23" ht="72" customHeight="1">
      <c r="A43" s="355"/>
      <c r="B43" s="356"/>
      <c r="C43" s="356"/>
      <c r="D43" s="356"/>
      <c r="E43" s="357"/>
      <c r="F43" s="356"/>
      <c r="G43" s="504"/>
      <c r="H43" s="356"/>
      <c r="I43" s="504"/>
      <c r="J43" s="356"/>
      <c r="K43" s="504"/>
      <c r="L43" s="356"/>
      <c r="M43" s="504"/>
      <c r="N43" s="356"/>
      <c r="O43" s="504"/>
      <c r="P43" s="356"/>
      <c r="Q43" s="356"/>
      <c r="R43" s="356"/>
      <c r="S43" s="356"/>
      <c r="T43" s="356"/>
      <c r="U43" s="356"/>
      <c r="V43" s="356"/>
      <c r="W43" s="356"/>
    </row>
    <row r="44" spans="1:23" ht="66" customHeight="1">
      <c r="A44" s="355"/>
      <c r="B44" s="356"/>
      <c r="C44" s="356"/>
      <c r="D44" s="356"/>
      <c r="E44" s="357"/>
      <c r="F44" s="356"/>
      <c r="G44" s="504"/>
      <c r="H44" s="356"/>
      <c r="I44" s="504"/>
      <c r="J44" s="356"/>
      <c r="K44" s="504"/>
      <c r="L44" s="356"/>
      <c r="M44" s="504"/>
      <c r="N44" s="356"/>
      <c r="O44" s="504"/>
      <c r="P44" s="356"/>
      <c r="Q44" s="356"/>
      <c r="R44" s="356"/>
      <c r="S44" s="356"/>
      <c r="T44" s="356"/>
      <c r="U44" s="356"/>
      <c r="V44" s="356"/>
      <c r="W44" s="356"/>
    </row>
    <row r="45" spans="1:23" ht="87.75" customHeight="1">
      <c r="A45" s="355"/>
      <c r="B45" s="356"/>
      <c r="C45" s="356"/>
      <c r="D45" s="356"/>
      <c r="E45" s="357"/>
      <c r="F45" s="356"/>
      <c r="G45" s="504"/>
      <c r="H45" s="356"/>
      <c r="I45" s="504"/>
      <c r="J45" s="356"/>
      <c r="K45" s="504"/>
      <c r="L45" s="356"/>
      <c r="M45" s="504"/>
      <c r="N45" s="356"/>
      <c r="O45" s="504"/>
      <c r="P45" s="356"/>
      <c r="Q45" s="356"/>
      <c r="R45" s="356"/>
      <c r="S45" s="356"/>
      <c r="T45" s="356"/>
      <c r="U45" s="356"/>
      <c r="V45" s="356"/>
      <c r="W45" s="356"/>
    </row>
    <row r="46" spans="1:23" ht="87.75" customHeight="1">
      <c r="A46" s="355"/>
      <c r="B46" s="356"/>
      <c r="C46" s="356"/>
      <c r="D46" s="356"/>
      <c r="E46" s="357"/>
      <c r="F46" s="356"/>
      <c r="G46" s="504"/>
      <c r="H46" s="356"/>
      <c r="I46" s="504"/>
      <c r="J46" s="356"/>
      <c r="K46" s="504"/>
      <c r="L46" s="356"/>
      <c r="M46" s="504"/>
      <c r="N46" s="356"/>
      <c r="O46" s="504"/>
      <c r="P46" s="356"/>
      <c r="Q46" s="356"/>
      <c r="R46" s="356"/>
      <c r="S46" s="356"/>
      <c r="T46" s="356"/>
      <c r="U46" s="356"/>
      <c r="V46" s="356"/>
      <c r="W46" s="356"/>
    </row>
    <row r="47" spans="1:23" ht="72.75" customHeight="1">
      <c r="A47" s="355"/>
      <c r="B47" s="356"/>
      <c r="C47" s="356"/>
      <c r="D47" s="356"/>
      <c r="E47" s="357"/>
      <c r="F47" s="356"/>
      <c r="G47" s="504"/>
      <c r="H47" s="356"/>
      <c r="I47" s="504"/>
      <c r="J47" s="356"/>
      <c r="K47" s="504"/>
      <c r="L47" s="356"/>
      <c r="M47" s="504"/>
      <c r="N47" s="356"/>
      <c r="O47" s="504"/>
      <c r="P47" s="356"/>
      <c r="Q47" s="356"/>
      <c r="R47" s="356"/>
      <c r="S47" s="356"/>
      <c r="T47" s="356"/>
      <c r="U47" s="356"/>
      <c r="V47" s="356"/>
      <c r="W47" s="356"/>
    </row>
    <row r="48" spans="1:23" ht="15.75">
      <c r="A48" s="355"/>
      <c r="B48" s="356"/>
      <c r="C48" s="356"/>
      <c r="D48" s="356"/>
      <c r="E48" s="357"/>
      <c r="F48" s="356"/>
      <c r="G48" s="504"/>
      <c r="H48" s="356"/>
      <c r="I48" s="504"/>
      <c r="J48" s="356"/>
      <c r="K48" s="504"/>
      <c r="L48" s="356"/>
      <c r="M48" s="504"/>
      <c r="N48" s="356"/>
      <c r="O48" s="504"/>
      <c r="P48" s="356"/>
      <c r="Q48" s="356"/>
      <c r="R48" s="356"/>
      <c r="S48" s="356"/>
      <c r="T48" s="356"/>
      <c r="U48" s="356"/>
      <c r="V48" s="356"/>
      <c r="W48" s="356"/>
    </row>
    <row r="64" spans="1:5" ht="117.75" customHeight="1">
      <c r="A64" s="339"/>
      <c r="E64" s="339"/>
    </row>
    <row r="65" spans="1:5" ht="117.75" customHeight="1">
      <c r="A65" s="339"/>
      <c r="E65" s="339"/>
    </row>
    <row r="66" spans="1:5" ht="117.75" customHeight="1">
      <c r="A66" s="339"/>
      <c r="E66" s="339"/>
    </row>
    <row r="67" spans="1:5" ht="117.75" customHeight="1">
      <c r="A67" s="339"/>
      <c r="E67" s="339"/>
    </row>
    <row r="68" spans="1:5" ht="82.5" customHeight="1">
      <c r="A68" s="339"/>
      <c r="E68" s="339"/>
    </row>
    <row r="69" spans="1:5" ht="117.75" customHeight="1">
      <c r="A69" s="339"/>
      <c r="E69" s="339"/>
    </row>
    <row r="70" spans="1:5" ht="84" customHeight="1">
      <c r="A70" s="339"/>
      <c r="E70" s="339"/>
    </row>
    <row r="71" spans="1:5" ht="84" customHeight="1">
      <c r="A71" s="339"/>
      <c r="E71" s="339"/>
    </row>
    <row r="72" spans="1:5" ht="57.75" customHeight="1">
      <c r="A72" s="339"/>
      <c r="E72" s="339"/>
    </row>
    <row r="73" spans="1:5" ht="58.5" customHeight="1">
      <c r="A73" s="339"/>
      <c r="E73" s="339"/>
    </row>
    <row r="74" spans="1:5" ht="44.25" customHeight="1">
      <c r="A74" s="339"/>
      <c r="E74" s="339"/>
    </row>
    <row r="75" spans="1:5" ht="84" customHeight="1">
      <c r="A75" s="339"/>
      <c r="E75" s="339"/>
    </row>
    <row r="76" spans="1:5" ht="51" customHeight="1">
      <c r="A76" s="339"/>
      <c r="E76" s="339"/>
    </row>
    <row r="77" spans="1:5" ht="56.25" customHeight="1">
      <c r="A77" s="339"/>
      <c r="E77" s="339"/>
    </row>
    <row r="78" spans="1:5" ht="84" customHeight="1">
      <c r="A78" s="339"/>
      <c r="E78" s="339"/>
    </row>
    <row r="79" spans="1:5" ht="84" customHeight="1">
      <c r="A79" s="339"/>
      <c r="E79" s="339"/>
    </row>
    <row r="80" spans="1:5" ht="56.25" customHeight="1">
      <c r="A80" s="339"/>
      <c r="E80" s="339"/>
    </row>
    <row r="81" spans="1:5" ht="58.5" customHeight="1">
      <c r="A81" s="339"/>
      <c r="E81" s="339"/>
    </row>
    <row r="82" spans="1:5" ht="55.5" customHeight="1">
      <c r="A82" s="339"/>
      <c r="E82" s="339"/>
    </row>
    <row r="83" spans="1:5" ht="84" customHeight="1">
      <c r="A83" s="339"/>
      <c r="E83" s="339"/>
    </row>
    <row r="84" spans="1:5" ht="136.5" customHeight="1">
      <c r="A84" s="339"/>
      <c r="E84" s="339"/>
    </row>
    <row r="85" spans="1:5" ht="136.5" customHeight="1">
      <c r="A85" s="339"/>
      <c r="E85" s="339"/>
    </row>
    <row r="86" spans="1:5" ht="136.5" customHeight="1">
      <c r="A86" s="339"/>
      <c r="E86" s="339"/>
    </row>
    <row r="87" spans="1:5" ht="136.5" customHeight="1">
      <c r="A87" s="339"/>
      <c r="E87" s="339"/>
    </row>
    <row r="88" spans="1:5" ht="136.5" customHeight="1">
      <c r="A88" s="339"/>
      <c r="E88" s="339"/>
    </row>
    <row r="89" spans="1:5" ht="116.25" customHeight="1">
      <c r="A89" s="339"/>
      <c r="E89" s="339"/>
    </row>
    <row r="90" spans="1:5" ht="88.5" customHeight="1">
      <c r="A90" s="339"/>
      <c r="E90" s="339"/>
    </row>
    <row r="91" spans="1:5" ht="116.25" customHeight="1">
      <c r="A91" s="339"/>
      <c r="E91" s="339"/>
    </row>
    <row r="92" spans="1:5" ht="116.25" customHeight="1">
      <c r="A92" s="339"/>
      <c r="E92" s="339"/>
    </row>
    <row r="93" spans="1:5" ht="116.25" customHeight="1">
      <c r="A93" s="339"/>
      <c r="E93" s="339"/>
    </row>
    <row r="94" spans="1:5" ht="116.25" customHeight="1">
      <c r="A94" s="339"/>
      <c r="E94" s="339"/>
    </row>
    <row r="95" spans="1:5" ht="116.25" customHeight="1">
      <c r="A95" s="339"/>
      <c r="E95" s="339"/>
    </row>
    <row r="96" spans="1:5" ht="116.25" customHeight="1">
      <c r="A96" s="339"/>
      <c r="E96" s="339"/>
    </row>
    <row r="97" spans="1:5" ht="116.25" customHeight="1">
      <c r="A97" s="339"/>
      <c r="E97" s="339"/>
    </row>
    <row r="98" spans="1:5" ht="116.25" customHeight="1">
      <c r="A98" s="339"/>
      <c r="E98" s="339"/>
    </row>
    <row r="99" spans="1:5" ht="116.25" customHeight="1">
      <c r="A99" s="339"/>
      <c r="E99" s="339"/>
    </row>
    <row r="100" spans="1:5" ht="37.5" customHeight="1">
      <c r="A100" s="339"/>
      <c r="E100" s="339"/>
    </row>
    <row r="101" spans="1:5">
      <c r="A101" s="339"/>
      <c r="E101" s="339"/>
    </row>
    <row r="102" spans="1:5">
      <c r="A102" s="339"/>
      <c r="E102" s="339"/>
    </row>
    <row r="103" spans="1:5">
      <c r="A103" s="339"/>
      <c r="E103" s="339"/>
    </row>
    <row r="104" spans="1:5">
      <c r="A104" s="339"/>
      <c r="E104" s="339"/>
    </row>
    <row r="105" spans="1:5">
      <c r="A105" s="339"/>
      <c r="E105" s="339"/>
    </row>
    <row r="106" spans="1:5">
      <c r="A106" s="339"/>
      <c r="E106" s="339"/>
    </row>
    <row r="107" spans="1:5">
      <c r="A107" s="339"/>
      <c r="E107" s="339"/>
    </row>
    <row r="108" spans="1:5">
      <c r="A108" s="339"/>
      <c r="E108" s="339"/>
    </row>
    <row r="109" spans="1:5">
      <c r="A109" s="339"/>
      <c r="E109" s="339"/>
    </row>
    <row r="110" spans="1:5">
      <c r="A110" s="339"/>
      <c r="E110" s="339"/>
    </row>
    <row r="111" spans="1:5">
      <c r="A111" s="339"/>
      <c r="E111" s="339"/>
    </row>
    <row r="112" spans="1:5">
      <c r="A112" s="339"/>
      <c r="E112" s="339"/>
    </row>
    <row r="113" spans="1:5">
      <c r="A113" s="339"/>
      <c r="E113" s="339"/>
    </row>
    <row r="114" spans="1:5">
      <c r="A114" s="339"/>
      <c r="E114" s="339"/>
    </row>
    <row r="115" spans="1:5">
      <c r="A115" s="339"/>
      <c r="E115" s="339"/>
    </row>
    <row r="116" spans="1:5">
      <c r="A116" s="339"/>
      <c r="E116" s="339"/>
    </row>
    <row r="117" spans="1:5">
      <c r="A117" s="339"/>
      <c r="E117" s="339"/>
    </row>
    <row r="118" spans="1:5">
      <c r="A118" s="339"/>
      <c r="E118" s="339"/>
    </row>
    <row r="119" spans="1:5">
      <c r="A119" s="339"/>
      <c r="E119" s="339"/>
    </row>
    <row r="120" spans="1:5">
      <c r="A120" s="339"/>
      <c r="E120" s="339"/>
    </row>
    <row r="121" spans="1:5">
      <c r="A121" s="339"/>
      <c r="E121" s="339"/>
    </row>
    <row r="122" spans="1:5">
      <c r="A122" s="339"/>
      <c r="E122" s="339"/>
    </row>
    <row r="123" spans="1:5">
      <c r="A123" s="339"/>
      <c r="E123" s="339"/>
    </row>
    <row r="124" spans="1:5">
      <c r="A124" s="339"/>
      <c r="E124" s="339"/>
    </row>
    <row r="125" spans="1:5">
      <c r="A125" s="339"/>
      <c r="E125" s="339"/>
    </row>
    <row r="126" spans="1:5">
      <c r="A126" s="339"/>
      <c r="E126" s="339"/>
    </row>
    <row r="127" spans="1:5">
      <c r="A127" s="339"/>
      <c r="E127" s="339"/>
    </row>
    <row r="128" spans="1:5">
      <c r="A128" s="339"/>
      <c r="E128" s="339"/>
    </row>
    <row r="129" spans="1:5">
      <c r="A129" s="339"/>
      <c r="E129" s="339"/>
    </row>
    <row r="130" spans="1:5">
      <c r="A130" s="339"/>
      <c r="E130" s="339"/>
    </row>
    <row r="131" spans="1:5">
      <c r="A131" s="339"/>
      <c r="E131" s="339"/>
    </row>
    <row r="132" spans="1:5">
      <c r="A132" s="339"/>
      <c r="E132" s="339"/>
    </row>
  </sheetData>
  <mergeCells count="22">
    <mergeCell ref="I4:J4"/>
    <mergeCell ref="K4:L4"/>
    <mergeCell ref="M4:N4"/>
    <mergeCell ref="W3:W5"/>
    <mergeCell ref="G3:N3"/>
    <mergeCell ref="U3:U5"/>
    <mergeCell ref="V3:V5"/>
    <mergeCell ref="O3:P4"/>
    <mergeCell ref="Q3:R4"/>
    <mergeCell ref="S3:S5"/>
    <mergeCell ref="T3:T5"/>
    <mergeCell ref="G4:H4"/>
    <mergeCell ref="E3:E5"/>
    <mergeCell ref="A3:A5"/>
    <mergeCell ref="D3:D5"/>
    <mergeCell ref="F3:F5"/>
    <mergeCell ref="B3:B5"/>
    <mergeCell ref="A6:A15"/>
    <mergeCell ref="B7:B9"/>
    <mergeCell ref="B11:B14"/>
    <mergeCell ref="C11:C14"/>
    <mergeCell ref="C3:C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C133"/>
  <sheetViews>
    <sheetView showGridLines="0" zoomScale="80" zoomScaleNormal="80" workbookViewId="0">
      <pane xSplit="1" ySplit="5" topLeftCell="D6" activePane="bottomRight" state="frozen"/>
      <selection pane="topRight"/>
      <selection pane="bottomLeft"/>
      <selection pane="bottomRight" activeCell="F7" sqref="F7"/>
    </sheetView>
  </sheetViews>
  <sheetFormatPr baseColWidth="10" defaultColWidth="11.42578125" defaultRowHeight="12.75"/>
  <cols>
    <col min="1" max="2" width="21.7109375" style="360" customWidth="1"/>
    <col min="3" max="4" width="27.42578125" style="360" customWidth="1"/>
    <col min="5" max="5" width="27.42578125" style="359" customWidth="1"/>
    <col min="6" max="6" width="27.42578125" style="360" customWidth="1"/>
    <col min="7" max="7" width="15.28515625" style="360" customWidth="1"/>
    <col min="8" max="8" width="16" style="360" customWidth="1"/>
    <col min="9" max="9" width="15.28515625" style="360" customWidth="1"/>
    <col min="10" max="10" width="18.5703125" style="360" customWidth="1"/>
    <col min="11" max="11" width="15.28515625" style="360" customWidth="1"/>
    <col min="12" max="12" width="15.85546875" style="360" customWidth="1"/>
    <col min="13" max="13" width="15.28515625" style="360" customWidth="1"/>
    <col min="14" max="14" width="15" style="360" customWidth="1"/>
    <col min="15" max="15" width="15.28515625" style="360" customWidth="1"/>
    <col min="16" max="16" width="17" style="360" bestFit="1" customWidth="1"/>
    <col min="17" max="18" width="11.42578125" style="360"/>
    <col min="19" max="20" width="14.28515625" style="360" customWidth="1"/>
    <col min="21" max="22" width="14.28515625" style="358" customWidth="1"/>
    <col min="23" max="23" width="17" style="360" customWidth="1"/>
    <col min="24" max="16384" width="11.42578125" style="360"/>
  </cols>
  <sheetData>
    <row r="1" spans="1:29" ht="18.75" customHeight="1">
      <c r="E1" s="435"/>
      <c r="G1" s="422" t="s">
        <v>94</v>
      </c>
      <c r="I1" s="422"/>
      <c r="J1" s="422"/>
      <c r="K1" s="422"/>
      <c r="L1" s="422"/>
      <c r="M1" s="422"/>
      <c r="N1" s="422"/>
      <c r="O1" s="422"/>
      <c r="P1" s="422"/>
      <c r="Q1" s="422"/>
      <c r="R1" s="422"/>
      <c r="S1" s="422"/>
      <c r="T1" s="422"/>
      <c r="U1" s="422"/>
      <c r="V1" s="422"/>
      <c r="W1" s="422"/>
      <c r="X1" s="422"/>
      <c r="Y1" s="422"/>
      <c r="Z1" s="422"/>
      <c r="AA1" s="422"/>
      <c r="AB1" s="422"/>
      <c r="AC1" s="422"/>
    </row>
    <row r="2" spans="1:29" ht="22.5" customHeight="1">
      <c r="A2" s="386" t="s">
        <v>585</v>
      </c>
      <c r="B2" s="386"/>
      <c r="C2" s="386"/>
      <c r="D2" s="386"/>
      <c r="E2" s="332"/>
      <c r="F2" s="386"/>
      <c r="G2" s="386"/>
      <c r="H2" s="386"/>
      <c r="I2" s="386"/>
      <c r="J2" s="386"/>
      <c r="K2" s="386"/>
      <c r="L2" s="386"/>
      <c r="M2" s="386"/>
      <c r="N2" s="386"/>
      <c r="O2" s="386"/>
      <c r="P2" s="386"/>
      <c r="Q2" s="386"/>
      <c r="R2" s="386"/>
      <c r="S2" s="386"/>
      <c r="T2" s="386"/>
      <c r="U2" s="386"/>
      <c r="V2" s="386"/>
      <c r="W2" s="386"/>
    </row>
    <row r="3" spans="1:29" s="66" customFormat="1" ht="23.25" customHeight="1">
      <c r="A3" s="606" t="s">
        <v>100</v>
      </c>
      <c r="B3" s="607" t="s">
        <v>119</v>
      </c>
      <c r="C3" s="605" t="s">
        <v>88</v>
      </c>
      <c r="D3" s="605" t="s">
        <v>89</v>
      </c>
      <c r="E3" s="592" t="s">
        <v>456</v>
      </c>
      <c r="F3" s="605" t="s">
        <v>90</v>
      </c>
      <c r="G3" s="606" t="s">
        <v>104</v>
      </c>
      <c r="H3" s="606"/>
      <c r="I3" s="606"/>
      <c r="J3" s="606"/>
      <c r="K3" s="606"/>
      <c r="L3" s="606"/>
      <c r="M3" s="606"/>
      <c r="N3" s="606"/>
      <c r="O3" s="605" t="s">
        <v>105</v>
      </c>
      <c r="P3" s="605"/>
      <c r="Q3" s="606" t="s">
        <v>106</v>
      </c>
      <c r="R3" s="606"/>
      <c r="S3" s="606" t="s">
        <v>107</v>
      </c>
      <c r="T3" s="606" t="s">
        <v>108</v>
      </c>
      <c r="U3" s="607" t="s">
        <v>116</v>
      </c>
      <c r="V3" s="607" t="s">
        <v>115</v>
      </c>
      <c r="W3" s="602" t="s">
        <v>91</v>
      </c>
    </row>
    <row r="4" spans="1:29" s="66" customFormat="1" ht="15" customHeight="1">
      <c r="A4" s="606"/>
      <c r="B4" s="608"/>
      <c r="C4" s="605"/>
      <c r="D4" s="605"/>
      <c r="E4" s="593"/>
      <c r="F4" s="605"/>
      <c r="G4" s="606" t="s">
        <v>109</v>
      </c>
      <c r="H4" s="606"/>
      <c r="I4" s="606" t="s">
        <v>110</v>
      </c>
      <c r="J4" s="606"/>
      <c r="K4" s="606" t="s">
        <v>111</v>
      </c>
      <c r="L4" s="606"/>
      <c r="M4" s="606" t="s">
        <v>112</v>
      </c>
      <c r="N4" s="606"/>
      <c r="O4" s="605"/>
      <c r="P4" s="605"/>
      <c r="Q4" s="606"/>
      <c r="R4" s="606"/>
      <c r="S4" s="606"/>
      <c r="T4" s="606"/>
      <c r="U4" s="608"/>
      <c r="V4" s="608"/>
      <c r="W4" s="603"/>
    </row>
    <row r="5" spans="1:29" s="66" customFormat="1" ht="24" customHeight="1">
      <c r="A5" s="606"/>
      <c r="B5" s="609"/>
      <c r="C5" s="605"/>
      <c r="D5" s="605"/>
      <c r="E5" s="594"/>
      <c r="F5" s="605"/>
      <c r="G5" s="283" t="s">
        <v>113</v>
      </c>
      <c r="H5" s="283" t="s">
        <v>12</v>
      </c>
      <c r="I5" s="283" t="s">
        <v>113</v>
      </c>
      <c r="J5" s="283" t="s">
        <v>12</v>
      </c>
      <c r="K5" s="283" t="s">
        <v>113</v>
      </c>
      <c r="L5" s="283" t="s">
        <v>12</v>
      </c>
      <c r="M5" s="283" t="s">
        <v>113</v>
      </c>
      <c r="N5" s="283" t="s">
        <v>12</v>
      </c>
      <c r="O5" s="283" t="s">
        <v>113</v>
      </c>
      <c r="P5" s="283" t="s">
        <v>12</v>
      </c>
      <c r="Q5" s="283" t="s">
        <v>114</v>
      </c>
      <c r="R5" s="283" t="s">
        <v>85</v>
      </c>
      <c r="S5" s="606"/>
      <c r="T5" s="606"/>
      <c r="U5" s="609"/>
      <c r="V5" s="609"/>
      <c r="W5" s="604"/>
    </row>
    <row r="6" spans="1:29" ht="15.75" customHeight="1">
      <c r="A6" s="455"/>
      <c r="B6" s="456"/>
      <c r="C6" s="456"/>
      <c r="D6" s="456"/>
      <c r="E6" s="456"/>
      <c r="F6" s="456"/>
      <c r="G6" s="456"/>
      <c r="H6" s="456"/>
      <c r="I6" s="455" t="s">
        <v>117</v>
      </c>
      <c r="J6" s="456"/>
      <c r="K6" s="456"/>
      <c r="L6" s="456"/>
      <c r="M6" s="456"/>
      <c r="N6" s="456"/>
      <c r="O6" s="456"/>
      <c r="P6" s="456"/>
      <c r="Q6" s="456"/>
      <c r="R6" s="456"/>
      <c r="S6" s="456"/>
      <c r="T6" s="456"/>
      <c r="U6" s="456"/>
      <c r="V6" s="456"/>
      <c r="W6" s="457"/>
    </row>
    <row r="7" spans="1:29" ht="161.25" customHeight="1">
      <c r="A7" s="610" t="s">
        <v>132</v>
      </c>
      <c r="B7" s="612" t="s">
        <v>586</v>
      </c>
      <c r="C7" s="361" t="s">
        <v>587</v>
      </c>
      <c r="D7" s="362" t="s">
        <v>1582</v>
      </c>
      <c r="E7" s="465"/>
      <c r="F7" s="472"/>
      <c r="G7" s="363"/>
      <c r="H7" s="364"/>
      <c r="I7" s="478"/>
      <c r="J7" s="364"/>
      <c r="K7" s="480"/>
      <c r="L7" s="481"/>
      <c r="M7" s="364"/>
      <c r="N7" s="364"/>
      <c r="O7" s="364"/>
      <c r="P7" s="282"/>
      <c r="Q7" s="366"/>
      <c r="R7" s="473"/>
      <c r="S7" s="473"/>
      <c r="T7" s="473"/>
      <c r="U7" s="474"/>
      <c r="V7" s="474"/>
      <c r="W7" s="472"/>
    </row>
    <row r="8" spans="1:29" ht="111.75" customHeight="1">
      <c r="A8" s="611"/>
      <c r="B8" s="613"/>
      <c r="C8" s="361" t="s">
        <v>588</v>
      </c>
      <c r="D8" s="464" t="s">
        <v>1577</v>
      </c>
      <c r="E8" s="465"/>
      <c r="F8" s="464"/>
      <c r="G8" s="363"/>
      <c r="H8" s="364"/>
      <c r="I8" s="364"/>
      <c r="J8" s="364"/>
      <c r="K8" s="364"/>
      <c r="L8" s="364"/>
      <c r="M8" s="364"/>
      <c r="N8" s="364"/>
      <c r="O8" s="364"/>
      <c r="P8" s="282"/>
      <c r="Q8" s="466"/>
      <c r="R8" s="467"/>
      <c r="S8" s="467"/>
      <c r="T8" s="467"/>
      <c r="U8" s="468"/>
      <c r="V8" s="468"/>
      <c r="W8" s="464"/>
    </row>
    <row r="9" spans="1:29" ht="113.25" customHeight="1">
      <c r="A9" s="611"/>
      <c r="B9" s="610" t="s">
        <v>589</v>
      </c>
      <c r="C9" s="361" t="s">
        <v>133</v>
      </c>
      <c r="D9" s="362" t="s">
        <v>134</v>
      </c>
      <c r="E9" s="346"/>
      <c r="F9" s="361"/>
      <c r="G9" s="368"/>
      <c r="H9" s="369"/>
      <c r="I9" s="370"/>
      <c r="J9" s="369"/>
      <c r="K9" s="370"/>
      <c r="L9" s="369"/>
      <c r="M9" s="370"/>
      <c r="N9" s="369"/>
      <c r="O9" s="371"/>
      <c r="P9" s="304"/>
      <c r="Q9" s="371"/>
      <c r="R9" s="371"/>
      <c r="S9" s="372"/>
      <c r="T9" s="373"/>
      <c r="U9" s="362"/>
      <c r="V9" s="362"/>
      <c r="W9" s="362"/>
    </row>
    <row r="10" spans="1:29" ht="89.25" customHeight="1">
      <c r="A10" s="611"/>
      <c r="B10" s="614"/>
      <c r="C10" s="361" t="s">
        <v>590</v>
      </c>
      <c r="D10" s="362" t="s">
        <v>591</v>
      </c>
      <c r="E10" s="346"/>
      <c r="F10" s="361"/>
      <c r="G10" s="363"/>
      <c r="H10" s="374"/>
      <c r="I10" s="364"/>
      <c r="J10" s="364"/>
      <c r="K10" s="364"/>
      <c r="L10" s="364"/>
      <c r="M10" s="364"/>
      <c r="N10" s="364"/>
      <c r="O10" s="364"/>
      <c r="P10" s="282"/>
      <c r="Q10" s="365"/>
      <c r="R10" s="367"/>
      <c r="S10" s="367"/>
      <c r="T10" s="367"/>
      <c r="U10" s="367"/>
      <c r="V10" s="367"/>
      <c r="W10" s="362"/>
    </row>
    <row r="11" spans="1:29" ht="186.75" customHeight="1">
      <c r="A11" s="611"/>
      <c r="B11" s="375" t="s">
        <v>592</v>
      </c>
      <c r="C11" s="361" t="s">
        <v>135</v>
      </c>
      <c r="D11" s="362" t="s">
        <v>1581</v>
      </c>
      <c r="E11" s="471"/>
      <c r="F11" s="361"/>
      <c r="G11" s="376"/>
      <c r="H11" s="364"/>
      <c r="I11" s="479"/>
      <c r="J11" s="480"/>
      <c r="K11" s="377"/>
      <c r="L11" s="364"/>
      <c r="M11" s="377"/>
      <c r="N11" s="364"/>
      <c r="O11" s="364"/>
      <c r="P11" s="282"/>
      <c r="Q11" s="365"/>
      <c r="R11" s="473"/>
      <c r="S11" s="473"/>
      <c r="T11" s="366"/>
      <c r="U11" s="474"/>
      <c r="V11" s="474"/>
      <c r="W11" s="472"/>
    </row>
    <row r="12" spans="1:29" ht="81.75" customHeight="1">
      <c r="A12" s="611"/>
      <c r="B12" s="610" t="s">
        <v>593</v>
      </c>
      <c r="C12" s="361" t="s">
        <v>594</v>
      </c>
      <c r="D12" s="362" t="s">
        <v>595</v>
      </c>
      <c r="E12" s="346"/>
      <c r="F12" s="361"/>
      <c r="G12" s="363"/>
      <c r="H12" s="98"/>
      <c r="I12" s="363"/>
      <c r="J12" s="98"/>
      <c r="K12" s="363"/>
      <c r="L12" s="98"/>
      <c r="M12" s="363"/>
      <c r="N12" s="98"/>
      <c r="O12" s="364"/>
      <c r="P12" s="282"/>
      <c r="Q12" s="365"/>
      <c r="R12" s="365"/>
      <c r="S12" s="378"/>
      <c r="T12" s="378"/>
      <c r="U12" s="362"/>
      <c r="V12" s="362"/>
      <c r="W12" s="362"/>
    </row>
    <row r="13" spans="1:29" ht="263.25" customHeight="1">
      <c r="A13" s="611"/>
      <c r="B13" s="614"/>
      <c r="C13" s="361" t="s">
        <v>596</v>
      </c>
      <c r="D13" s="362" t="s">
        <v>597</v>
      </c>
      <c r="E13" s="346"/>
      <c r="F13" s="361"/>
      <c r="G13" s="363"/>
      <c r="H13" s="364"/>
      <c r="I13" s="364"/>
      <c r="J13" s="364"/>
      <c r="K13" s="364"/>
      <c r="L13" s="364"/>
      <c r="M13" s="364"/>
      <c r="N13" s="364"/>
      <c r="O13" s="364"/>
      <c r="P13" s="282"/>
      <c r="Q13" s="365"/>
      <c r="R13" s="366"/>
      <c r="S13" s="366"/>
      <c r="T13" s="366"/>
      <c r="U13" s="367"/>
      <c r="V13" s="367"/>
      <c r="W13" s="362"/>
    </row>
    <row r="14" spans="1:29" s="358" customFormat="1" ht="30.75" customHeight="1">
      <c r="A14" s="439"/>
      <c r="B14" s="440"/>
      <c r="C14" s="439" t="s">
        <v>102</v>
      </c>
      <c r="D14" s="440"/>
      <c r="E14" s="440"/>
      <c r="F14" s="441"/>
      <c r="G14" s="379">
        <f t="shared" ref="G14:N14" si="0">SUM(G7:G13)</f>
        <v>0</v>
      </c>
      <c r="H14" s="379">
        <f t="shared" si="0"/>
        <v>0</v>
      </c>
      <c r="I14" s="379">
        <f t="shared" si="0"/>
        <v>0</v>
      </c>
      <c r="J14" s="379">
        <f t="shared" si="0"/>
        <v>0</v>
      </c>
      <c r="K14" s="379">
        <f t="shared" si="0"/>
        <v>0</v>
      </c>
      <c r="L14" s="379">
        <f t="shared" si="0"/>
        <v>0</v>
      </c>
      <c r="M14" s="379">
        <f t="shared" si="0"/>
        <v>0</v>
      </c>
      <c r="N14" s="379">
        <f t="shared" si="0"/>
        <v>0</v>
      </c>
      <c r="O14" s="380"/>
      <c r="P14" s="381">
        <f>H14+J14+L14+N14</f>
        <v>0</v>
      </c>
      <c r="Q14" s="382"/>
      <c r="R14" s="382"/>
      <c r="S14" s="382"/>
      <c r="T14" s="382"/>
      <c r="U14" s="382"/>
      <c r="V14" s="382"/>
      <c r="W14" s="382"/>
    </row>
    <row r="15" spans="1:29" ht="15.75">
      <c r="A15" s="358"/>
      <c r="B15" s="358"/>
      <c r="C15" s="358"/>
      <c r="D15" s="358"/>
      <c r="E15" s="357"/>
      <c r="F15" s="358"/>
      <c r="G15" s="358"/>
      <c r="U15" s="383"/>
      <c r="V15" s="383"/>
      <c r="W15" s="384"/>
    </row>
    <row r="16" spans="1:29" ht="15.75">
      <c r="E16" s="357"/>
      <c r="U16" s="383"/>
      <c r="V16" s="383"/>
    </row>
    <row r="17" spans="5:22" ht="15.75">
      <c r="E17" s="357"/>
      <c r="U17" s="383"/>
      <c r="V17" s="383"/>
    </row>
    <row r="18" spans="5:22" ht="15.75">
      <c r="E18" s="357"/>
      <c r="U18" s="383"/>
      <c r="V18" s="383"/>
    </row>
    <row r="19" spans="5:22" ht="15.75">
      <c r="E19" s="357"/>
      <c r="U19" s="383"/>
      <c r="V19" s="383"/>
    </row>
    <row r="20" spans="5:22" ht="15.75">
      <c r="E20" s="357"/>
      <c r="U20" s="383"/>
      <c r="V20" s="383"/>
    </row>
    <row r="21" spans="5:22" ht="15.75">
      <c r="E21" s="357"/>
      <c r="U21" s="383"/>
      <c r="V21" s="383"/>
    </row>
    <row r="22" spans="5:22" ht="15.75">
      <c r="E22" s="357"/>
      <c r="U22" s="383"/>
      <c r="V22" s="383"/>
    </row>
    <row r="23" spans="5:22" ht="15.75">
      <c r="E23" s="357"/>
      <c r="U23" s="383"/>
      <c r="V23" s="383"/>
    </row>
    <row r="24" spans="5:22" ht="15.75">
      <c r="E24" s="357"/>
      <c r="U24" s="383"/>
      <c r="V24" s="383"/>
    </row>
    <row r="25" spans="5:22" ht="15.75">
      <c r="E25" s="357"/>
      <c r="U25" s="383"/>
      <c r="V25" s="383"/>
    </row>
    <row r="26" spans="5:22" ht="15.75">
      <c r="E26" s="357"/>
      <c r="U26" s="385"/>
      <c r="V26" s="385"/>
    </row>
    <row r="27" spans="5:22" ht="15.75">
      <c r="E27" s="357"/>
      <c r="U27" s="383"/>
      <c r="V27" s="383"/>
    </row>
    <row r="28" spans="5:22" ht="15.75">
      <c r="E28" s="357"/>
      <c r="U28" s="383"/>
      <c r="V28" s="383"/>
    </row>
    <row r="29" spans="5:22" ht="15.75">
      <c r="E29" s="357"/>
      <c r="U29" s="383"/>
      <c r="V29" s="383"/>
    </row>
    <row r="30" spans="5:22" ht="15.75">
      <c r="E30" s="357"/>
      <c r="U30" s="383"/>
      <c r="V30" s="383"/>
    </row>
    <row r="31" spans="5:22" ht="15.75">
      <c r="E31" s="357"/>
      <c r="U31" s="383"/>
      <c r="V31" s="383"/>
    </row>
    <row r="32" spans="5:22" ht="15.75">
      <c r="E32" s="357"/>
      <c r="U32" s="383"/>
      <c r="V32" s="383"/>
    </row>
    <row r="33" spans="5:22" ht="15.75">
      <c r="E33" s="357"/>
      <c r="U33" s="383"/>
      <c r="V33" s="383"/>
    </row>
    <row r="34" spans="5:22" ht="15.75">
      <c r="E34" s="357"/>
      <c r="U34" s="383"/>
      <c r="V34" s="383"/>
    </row>
    <row r="35" spans="5:22" ht="15.75">
      <c r="E35" s="357"/>
      <c r="U35" s="383"/>
      <c r="V35" s="383"/>
    </row>
    <row r="36" spans="5:22" ht="15.75">
      <c r="E36" s="357"/>
      <c r="U36" s="383"/>
      <c r="V36" s="383"/>
    </row>
    <row r="37" spans="5:22" ht="15.75">
      <c r="E37" s="357"/>
      <c r="U37" s="383"/>
      <c r="V37" s="383"/>
    </row>
    <row r="38" spans="5:22" ht="15.75">
      <c r="E38" s="357"/>
      <c r="U38" s="385"/>
      <c r="V38" s="385"/>
    </row>
    <row r="39" spans="5:22" ht="15.75">
      <c r="E39" s="357"/>
      <c r="U39" s="383"/>
      <c r="V39" s="383"/>
    </row>
    <row r="40" spans="5:22" ht="15.75">
      <c r="E40" s="357"/>
      <c r="U40" s="383"/>
      <c r="V40" s="383"/>
    </row>
    <row r="41" spans="5:22" ht="15.75">
      <c r="E41" s="357"/>
      <c r="U41" s="383"/>
      <c r="V41" s="383"/>
    </row>
    <row r="42" spans="5:22" ht="15.75">
      <c r="E42" s="357"/>
      <c r="U42" s="383"/>
      <c r="V42" s="383"/>
    </row>
    <row r="43" spans="5:22" ht="15.75">
      <c r="E43" s="357"/>
      <c r="U43" s="383"/>
      <c r="V43" s="383"/>
    </row>
    <row r="44" spans="5:22" ht="15.75">
      <c r="E44" s="357"/>
      <c r="U44" s="383"/>
      <c r="V44" s="383"/>
    </row>
    <row r="45" spans="5:22" ht="15.75">
      <c r="E45" s="357"/>
      <c r="U45" s="383"/>
      <c r="V45" s="383"/>
    </row>
    <row r="46" spans="5:22" ht="15.75">
      <c r="E46" s="357"/>
      <c r="U46" s="383"/>
      <c r="V46" s="383"/>
    </row>
    <row r="47" spans="5:22" ht="15.75">
      <c r="E47" s="357"/>
      <c r="U47" s="385"/>
      <c r="V47" s="385"/>
    </row>
    <row r="48" spans="5:22" ht="15.75">
      <c r="E48" s="357"/>
      <c r="U48" s="383"/>
      <c r="V48" s="383"/>
    </row>
    <row r="49" spans="5:22" ht="15.75">
      <c r="E49" s="357"/>
      <c r="U49" s="383"/>
      <c r="V49" s="383"/>
    </row>
    <row r="50" spans="5:22">
      <c r="U50" s="383"/>
      <c r="V50" s="383"/>
    </row>
    <row r="51" spans="5:22">
      <c r="U51" s="383"/>
      <c r="V51" s="383"/>
    </row>
    <row r="52" spans="5:22">
      <c r="U52" s="383"/>
      <c r="V52" s="383"/>
    </row>
    <row r="53" spans="5:22">
      <c r="U53" s="383"/>
      <c r="V53" s="383"/>
    </row>
    <row r="54" spans="5:22">
      <c r="U54" s="383"/>
      <c r="V54" s="383"/>
    </row>
    <row r="55" spans="5:22" ht="15.75">
      <c r="U55" s="385"/>
      <c r="V55" s="385"/>
    </row>
    <row r="56" spans="5:22">
      <c r="U56" s="383"/>
      <c r="V56" s="383"/>
    </row>
    <row r="57" spans="5:22">
      <c r="U57" s="383"/>
      <c r="V57" s="383"/>
    </row>
    <row r="58" spans="5:22">
      <c r="U58" s="383"/>
      <c r="V58" s="383"/>
    </row>
    <row r="59" spans="5:22">
      <c r="U59" s="383"/>
      <c r="V59" s="383"/>
    </row>
    <row r="60" spans="5:22">
      <c r="U60" s="383"/>
      <c r="V60" s="383"/>
    </row>
    <row r="61" spans="5:22">
      <c r="U61" s="383"/>
      <c r="V61" s="383"/>
    </row>
    <row r="65" spans="5:22">
      <c r="E65" s="339"/>
      <c r="U65" s="360"/>
      <c r="V65" s="360"/>
    </row>
    <row r="66" spans="5:22">
      <c r="E66" s="339"/>
      <c r="U66" s="360"/>
      <c r="V66" s="360"/>
    </row>
    <row r="67" spans="5:22">
      <c r="E67" s="339"/>
      <c r="U67" s="360"/>
      <c r="V67" s="360"/>
    </row>
    <row r="68" spans="5:22">
      <c r="E68" s="339"/>
      <c r="U68" s="360"/>
      <c r="V68" s="360"/>
    </row>
    <row r="69" spans="5:22">
      <c r="E69" s="339"/>
      <c r="U69" s="360"/>
      <c r="V69" s="360"/>
    </row>
    <row r="70" spans="5:22">
      <c r="E70" s="339"/>
      <c r="U70" s="360"/>
      <c r="V70" s="360"/>
    </row>
    <row r="71" spans="5:22">
      <c r="E71" s="339"/>
      <c r="U71" s="360"/>
      <c r="V71" s="360"/>
    </row>
    <row r="72" spans="5:22">
      <c r="E72" s="339"/>
      <c r="U72" s="360"/>
      <c r="V72" s="360"/>
    </row>
    <row r="73" spans="5:22">
      <c r="E73" s="339"/>
      <c r="U73" s="360"/>
      <c r="V73" s="360"/>
    </row>
    <row r="74" spans="5:22">
      <c r="E74" s="339"/>
      <c r="U74" s="360"/>
      <c r="V74" s="360"/>
    </row>
    <row r="75" spans="5:22">
      <c r="E75" s="339"/>
      <c r="U75" s="360"/>
      <c r="V75" s="360"/>
    </row>
    <row r="76" spans="5:22">
      <c r="E76" s="339"/>
      <c r="U76" s="360"/>
      <c r="V76" s="360"/>
    </row>
    <row r="77" spans="5:22">
      <c r="E77" s="339"/>
      <c r="U77" s="360"/>
      <c r="V77" s="360"/>
    </row>
    <row r="78" spans="5:22">
      <c r="E78" s="339"/>
      <c r="U78" s="360"/>
      <c r="V78" s="360"/>
    </row>
    <row r="79" spans="5:22">
      <c r="E79" s="339"/>
      <c r="U79" s="360"/>
      <c r="V79" s="360"/>
    </row>
    <row r="80" spans="5:22">
      <c r="E80" s="339"/>
      <c r="U80" s="360"/>
      <c r="V80" s="360"/>
    </row>
    <row r="81" spans="5:22">
      <c r="E81" s="339"/>
      <c r="U81" s="360"/>
      <c r="V81" s="360"/>
    </row>
    <row r="82" spans="5:22">
      <c r="E82" s="339"/>
      <c r="U82" s="360"/>
      <c r="V82" s="360"/>
    </row>
    <row r="83" spans="5:22">
      <c r="E83" s="339"/>
      <c r="U83" s="360"/>
      <c r="V83" s="360"/>
    </row>
    <row r="84" spans="5:22">
      <c r="E84" s="339"/>
      <c r="U84" s="360"/>
      <c r="V84" s="360"/>
    </row>
    <row r="85" spans="5:22">
      <c r="E85" s="339"/>
      <c r="U85" s="360"/>
      <c r="V85" s="360"/>
    </row>
    <row r="86" spans="5:22">
      <c r="E86" s="339"/>
      <c r="U86" s="360"/>
      <c r="V86" s="360"/>
    </row>
    <row r="87" spans="5:22">
      <c r="E87" s="339"/>
      <c r="U87" s="360"/>
      <c r="V87" s="360"/>
    </row>
    <row r="88" spans="5:22">
      <c r="E88" s="339"/>
      <c r="U88" s="360"/>
      <c r="V88" s="360"/>
    </row>
    <row r="89" spans="5:22">
      <c r="E89" s="339"/>
      <c r="U89" s="360"/>
      <c r="V89" s="360"/>
    </row>
    <row r="90" spans="5:22">
      <c r="E90" s="339"/>
      <c r="U90" s="360"/>
      <c r="V90" s="360"/>
    </row>
    <row r="91" spans="5:22">
      <c r="E91" s="339"/>
      <c r="U91" s="360"/>
      <c r="V91" s="360"/>
    </row>
    <row r="92" spans="5:22">
      <c r="E92" s="339"/>
      <c r="U92" s="360"/>
      <c r="V92" s="360"/>
    </row>
    <row r="93" spans="5:22">
      <c r="E93" s="339"/>
      <c r="U93" s="360"/>
      <c r="V93" s="360"/>
    </row>
    <row r="94" spans="5:22">
      <c r="E94" s="339"/>
    </row>
    <row r="95" spans="5:22">
      <c r="E95" s="339"/>
    </row>
    <row r="96" spans="5:22">
      <c r="E96" s="339"/>
    </row>
    <row r="97" spans="5:5">
      <c r="E97" s="339"/>
    </row>
    <row r="98" spans="5:5">
      <c r="E98" s="339"/>
    </row>
    <row r="99" spans="5:5">
      <c r="E99" s="339"/>
    </row>
    <row r="100" spans="5:5">
      <c r="E100" s="339"/>
    </row>
    <row r="101" spans="5:5">
      <c r="E101" s="339"/>
    </row>
    <row r="102" spans="5:5">
      <c r="E102" s="339"/>
    </row>
    <row r="103" spans="5:5">
      <c r="E103" s="339"/>
    </row>
    <row r="104" spans="5:5">
      <c r="E104" s="339"/>
    </row>
    <row r="105" spans="5:5">
      <c r="E105" s="339"/>
    </row>
    <row r="106" spans="5:5">
      <c r="E106" s="339"/>
    </row>
    <row r="107" spans="5:5">
      <c r="E107" s="339"/>
    </row>
    <row r="108" spans="5:5">
      <c r="E108" s="339"/>
    </row>
    <row r="109" spans="5:5">
      <c r="E109" s="339"/>
    </row>
    <row r="110" spans="5:5">
      <c r="E110" s="339"/>
    </row>
    <row r="111" spans="5:5">
      <c r="E111" s="339"/>
    </row>
    <row r="112" spans="5:5">
      <c r="E112" s="339"/>
    </row>
    <row r="113" spans="5:5">
      <c r="E113" s="339"/>
    </row>
    <row r="114" spans="5:5">
      <c r="E114" s="339"/>
    </row>
    <row r="115" spans="5:5">
      <c r="E115" s="339"/>
    </row>
    <row r="116" spans="5:5">
      <c r="E116" s="339"/>
    </row>
    <row r="117" spans="5:5">
      <c r="E117" s="339"/>
    </row>
    <row r="118" spans="5:5">
      <c r="E118" s="339"/>
    </row>
    <row r="119" spans="5:5">
      <c r="E119" s="339"/>
    </row>
    <row r="120" spans="5:5">
      <c r="E120" s="339"/>
    </row>
    <row r="121" spans="5:5">
      <c r="E121" s="339"/>
    </row>
    <row r="122" spans="5:5">
      <c r="E122" s="339"/>
    </row>
    <row r="123" spans="5:5">
      <c r="E123" s="339"/>
    </row>
    <row r="124" spans="5:5">
      <c r="E124" s="339"/>
    </row>
    <row r="125" spans="5:5">
      <c r="E125" s="339"/>
    </row>
    <row r="126" spans="5:5">
      <c r="E126" s="339"/>
    </row>
    <row r="127" spans="5:5">
      <c r="E127" s="339"/>
    </row>
    <row r="128" spans="5:5">
      <c r="E128" s="339"/>
    </row>
    <row r="129" spans="5:5">
      <c r="E129" s="339"/>
    </row>
    <row r="130" spans="5:5">
      <c r="E130" s="339"/>
    </row>
    <row r="131" spans="5:5">
      <c r="E131" s="339"/>
    </row>
    <row r="132" spans="5:5">
      <c r="E132" s="339"/>
    </row>
    <row r="133" spans="5:5">
      <c r="E133" s="339"/>
    </row>
  </sheetData>
  <mergeCells count="22">
    <mergeCell ref="M4:N4"/>
    <mergeCell ref="A7:A13"/>
    <mergeCell ref="B7:B8"/>
    <mergeCell ref="B9:B10"/>
    <mergeCell ref="B12:B13"/>
    <mergeCell ref="A3:A5"/>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W46"/>
  <sheetViews>
    <sheetView topLeftCell="C1" zoomScale="60" zoomScaleNormal="60" workbookViewId="0">
      <selection activeCell="F9" sqref="F9"/>
    </sheetView>
  </sheetViews>
  <sheetFormatPr baseColWidth="10" defaultRowHeight="15"/>
  <cols>
    <col min="1" max="2" width="21.7109375" customWidth="1"/>
    <col min="3" max="6" width="27.42578125" customWidth="1"/>
    <col min="7" max="7" width="15.28515625" style="515" customWidth="1"/>
    <col min="8" max="8" width="15.140625" style="289" customWidth="1"/>
    <col min="9" max="9" width="15.28515625" style="515" customWidth="1"/>
    <col min="10" max="10" width="18.85546875" style="289" customWidth="1"/>
    <col min="11" max="11" width="11.42578125" style="515"/>
    <col min="12" max="12" width="13.7109375" style="289" bestFit="1" customWidth="1"/>
    <col min="13" max="13" width="11.42578125" style="515"/>
    <col min="14" max="14" width="13.7109375" style="289" bestFit="1" customWidth="1"/>
    <col min="15" max="15" width="15.28515625" customWidth="1"/>
    <col min="16" max="16" width="18.28515625" style="289" customWidth="1"/>
    <col min="19" max="22" width="14.140625" customWidth="1"/>
    <col min="23" max="23" width="17" customWidth="1"/>
  </cols>
  <sheetData>
    <row r="1" spans="1:23" ht="18.75">
      <c r="B1" s="422"/>
      <c r="C1" s="422"/>
      <c r="D1" s="422"/>
      <c r="E1" s="422"/>
      <c r="F1" s="422"/>
      <c r="G1" s="511" t="s">
        <v>598</v>
      </c>
      <c r="I1" s="511"/>
      <c r="J1" s="422"/>
      <c r="K1" s="511"/>
      <c r="L1" s="422"/>
      <c r="M1" s="511"/>
      <c r="N1" s="422"/>
      <c r="O1" s="422"/>
      <c r="P1" s="422"/>
      <c r="Q1" s="422"/>
      <c r="R1" s="422"/>
      <c r="S1" s="422"/>
      <c r="T1" s="422"/>
      <c r="U1" s="422"/>
      <c r="V1" s="422"/>
      <c r="W1" s="422"/>
    </row>
    <row r="2" spans="1:23">
      <c r="A2" s="434" t="s">
        <v>178</v>
      </c>
      <c r="B2" s="387"/>
      <c r="C2" s="387"/>
      <c r="D2" s="387"/>
      <c r="E2" s="387"/>
      <c r="F2" s="387"/>
      <c r="G2" s="512"/>
      <c r="H2" s="387"/>
      <c r="I2" s="512"/>
      <c r="J2" s="387"/>
      <c r="K2" s="512"/>
      <c r="L2" s="387"/>
      <c r="M2" s="512"/>
      <c r="N2" s="387"/>
      <c r="O2" s="387"/>
      <c r="P2" s="387"/>
      <c r="Q2" s="387"/>
      <c r="R2" s="387"/>
      <c r="S2" s="387"/>
      <c r="T2" s="387"/>
      <c r="U2" s="387"/>
      <c r="V2" s="387"/>
      <c r="W2" s="387"/>
    </row>
    <row r="3" spans="1:23">
      <c r="A3" s="615" t="s">
        <v>100</v>
      </c>
      <c r="B3" s="571" t="s">
        <v>119</v>
      </c>
      <c r="C3" s="616" t="s">
        <v>88</v>
      </c>
      <c r="D3" s="616" t="s">
        <v>89</v>
      </c>
      <c r="E3" s="592" t="s">
        <v>456</v>
      </c>
      <c r="F3" s="616" t="s">
        <v>90</v>
      </c>
      <c r="G3" s="615" t="s">
        <v>104</v>
      </c>
      <c r="H3" s="615"/>
      <c r="I3" s="615"/>
      <c r="J3" s="615"/>
      <c r="K3" s="615"/>
      <c r="L3" s="615"/>
      <c r="M3" s="615"/>
      <c r="N3" s="615"/>
      <c r="O3" s="616" t="s">
        <v>105</v>
      </c>
      <c r="P3" s="616"/>
      <c r="Q3" s="615" t="s">
        <v>106</v>
      </c>
      <c r="R3" s="615"/>
      <c r="S3" s="615" t="s">
        <v>107</v>
      </c>
      <c r="T3" s="615" t="s">
        <v>108</v>
      </c>
      <c r="U3" s="571" t="s">
        <v>116</v>
      </c>
      <c r="V3" s="571" t="s">
        <v>115</v>
      </c>
      <c r="W3" s="617" t="s">
        <v>91</v>
      </c>
    </row>
    <row r="4" spans="1:23">
      <c r="A4" s="615"/>
      <c r="B4" s="572"/>
      <c r="C4" s="616"/>
      <c r="D4" s="616"/>
      <c r="E4" s="593"/>
      <c r="F4" s="616"/>
      <c r="G4" s="615" t="s">
        <v>109</v>
      </c>
      <c r="H4" s="615"/>
      <c r="I4" s="615" t="s">
        <v>110</v>
      </c>
      <c r="J4" s="615"/>
      <c r="K4" s="615" t="s">
        <v>111</v>
      </c>
      <c r="L4" s="615"/>
      <c r="M4" s="615" t="s">
        <v>112</v>
      </c>
      <c r="N4" s="615"/>
      <c r="O4" s="616"/>
      <c r="P4" s="616"/>
      <c r="Q4" s="615"/>
      <c r="R4" s="615"/>
      <c r="S4" s="615"/>
      <c r="T4" s="615"/>
      <c r="U4" s="572"/>
      <c r="V4" s="572"/>
      <c r="W4" s="617"/>
    </row>
    <row r="5" spans="1:23" ht="25.5">
      <c r="A5" s="615"/>
      <c r="B5" s="573"/>
      <c r="C5" s="616"/>
      <c r="D5" s="616"/>
      <c r="E5" s="594"/>
      <c r="F5" s="616"/>
      <c r="G5" s="501" t="s">
        <v>113</v>
      </c>
      <c r="H5" s="284" t="s">
        <v>12</v>
      </c>
      <c r="I5" s="501" t="s">
        <v>113</v>
      </c>
      <c r="J5" s="284" t="s">
        <v>12</v>
      </c>
      <c r="K5" s="501" t="s">
        <v>113</v>
      </c>
      <c r="L5" s="284" t="s">
        <v>12</v>
      </c>
      <c r="M5" s="501" t="s">
        <v>113</v>
      </c>
      <c r="N5" s="284" t="s">
        <v>12</v>
      </c>
      <c r="O5" s="318" t="s">
        <v>113</v>
      </c>
      <c r="P5" s="284" t="s">
        <v>12</v>
      </c>
      <c r="Q5" s="318" t="s">
        <v>114</v>
      </c>
      <c r="R5" s="318" t="s">
        <v>85</v>
      </c>
      <c r="S5" s="615"/>
      <c r="T5" s="615"/>
      <c r="U5" s="573"/>
      <c r="V5" s="573"/>
      <c r="W5" s="617"/>
    </row>
    <row r="6" spans="1:23" ht="126" customHeight="1">
      <c r="A6" s="599" t="s">
        <v>123</v>
      </c>
      <c r="B6" s="495" t="s">
        <v>599</v>
      </c>
      <c r="C6" s="496" t="s">
        <v>600</v>
      </c>
      <c r="D6" s="496" t="s">
        <v>601</v>
      </c>
      <c r="E6" s="496"/>
      <c r="F6" s="337"/>
      <c r="G6" s="490"/>
      <c r="H6" s="277"/>
      <c r="I6" s="490"/>
      <c r="J6" s="277"/>
      <c r="K6" s="490"/>
      <c r="L6" s="277"/>
      <c r="M6" s="490"/>
      <c r="N6" s="277"/>
      <c r="O6" s="337"/>
      <c r="P6" s="277"/>
      <c r="Q6" s="337"/>
      <c r="R6" s="337"/>
      <c r="S6" s="337"/>
      <c r="T6" s="337"/>
      <c r="U6" s="337"/>
      <c r="V6" s="337"/>
      <c r="W6" s="337"/>
    </row>
    <row r="7" spans="1:23" ht="110.25">
      <c r="A7" s="599"/>
      <c r="B7" s="611" t="s">
        <v>602</v>
      </c>
      <c r="C7" s="530" t="s">
        <v>603</v>
      </c>
      <c r="D7" s="530" t="s">
        <v>604</v>
      </c>
      <c r="E7" s="337" t="s">
        <v>1793</v>
      </c>
      <c r="F7" s="337" t="s">
        <v>1699</v>
      </c>
      <c r="G7" s="513"/>
      <c r="H7" s="389"/>
      <c r="I7" s="513"/>
      <c r="J7" s="389"/>
      <c r="K7" s="513"/>
      <c r="L7" s="389"/>
      <c r="M7" s="490">
        <v>100</v>
      </c>
      <c r="N7" s="277">
        <v>79107</v>
      </c>
      <c r="O7" s="337">
        <v>100</v>
      </c>
      <c r="P7" s="277">
        <v>79107</v>
      </c>
      <c r="Q7" s="337">
        <v>364</v>
      </c>
      <c r="R7" s="337" t="s">
        <v>1700</v>
      </c>
      <c r="S7" s="516" t="s">
        <v>1701</v>
      </c>
      <c r="T7" s="516" t="s">
        <v>1702</v>
      </c>
      <c r="U7" s="516" t="s">
        <v>1703</v>
      </c>
      <c r="V7" s="337" t="s">
        <v>1704</v>
      </c>
      <c r="W7" s="517" t="s">
        <v>1705</v>
      </c>
    </row>
    <row r="8" spans="1:23" ht="78.75">
      <c r="A8" s="599"/>
      <c r="B8" s="611"/>
      <c r="C8" s="367" t="s">
        <v>605</v>
      </c>
      <c r="D8" s="367" t="s">
        <v>1583</v>
      </c>
      <c r="E8" s="337"/>
      <c r="F8" s="337"/>
      <c r="G8" s="490"/>
      <c r="H8" s="277"/>
      <c r="I8" s="490"/>
      <c r="J8" s="277"/>
      <c r="K8" s="490"/>
      <c r="L8" s="277"/>
      <c r="M8" s="490"/>
      <c r="N8" s="277"/>
      <c r="O8" s="337"/>
      <c r="P8" s="277"/>
      <c r="Q8" s="337"/>
      <c r="R8" s="337"/>
      <c r="S8" s="516"/>
      <c r="T8" s="516"/>
      <c r="U8" s="516"/>
      <c r="V8" s="337"/>
      <c r="W8" s="517"/>
    </row>
    <row r="9" spans="1:23" ht="94.5">
      <c r="A9" s="599"/>
      <c r="B9" s="611"/>
      <c r="C9" s="367" t="s">
        <v>606</v>
      </c>
      <c r="D9" s="367" t="s">
        <v>607</v>
      </c>
      <c r="E9" s="388"/>
      <c r="F9" s="348"/>
      <c r="G9" s="513"/>
      <c r="H9" s="389"/>
      <c r="I9" s="513"/>
      <c r="J9" s="389"/>
      <c r="K9" s="513"/>
      <c r="L9" s="389"/>
      <c r="M9" s="513"/>
      <c r="N9" s="389"/>
      <c r="O9" s="348"/>
      <c r="P9" s="389"/>
      <c r="Q9" s="348"/>
      <c r="R9" s="348"/>
      <c r="S9" s="348"/>
      <c r="T9" s="348"/>
      <c r="U9" s="348"/>
      <c r="V9" s="348"/>
      <c r="W9" s="348"/>
    </row>
    <row r="10" spans="1:23" ht="110.25">
      <c r="A10" s="599"/>
      <c r="B10" s="611"/>
      <c r="C10" s="367" t="s">
        <v>608</v>
      </c>
      <c r="D10" s="367" t="s">
        <v>609</v>
      </c>
      <c r="E10" s="367"/>
      <c r="F10" s="337"/>
      <c r="G10" s="490"/>
      <c r="H10" s="277"/>
      <c r="I10" s="490"/>
      <c r="J10" s="277"/>
      <c r="K10" s="490"/>
      <c r="L10" s="277"/>
      <c r="M10" s="490"/>
      <c r="N10" s="277"/>
      <c r="O10" s="337"/>
      <c r="P10" s="277"/>
      <c r="Q10" s="337"/>
      <c r="R10" s="337"/>
      <c r="S10" s="337"/>
      <c r="T10" s="337"/>
      <c r="U10" s="337"/>
      <c r="V10" s="337"/>
      <c r="W10" s="337"/>
    </row>
    <row r="11" spans="1:23" ht="15.75">
      <c r="A11" s="439"/>
      <c r="B11" s="440"/>
      <c r="C11" s="439" t="s">
        <v>122</v>
      </c>
      <c r="D11" s="440"/>
      <c r="E11" s="440"/>
      <c r="F11" s="441"/>
      <c r="G11" s="514">
        <f t="shared" ref="G11:N11" si="0">SUM(G6:G10)</f>
        <v>0</v>
      </c>
      <c r="H11" s="390">
        <f t="shared" si="0"/>
        <v>0</v>
      </c>
      <c r="I11" s="514">
        <f t="shared" si="0"/>
        <v>0</v>
      </c>
      <c r="J11" s="390">
        <f t="shared" si="0"/>
        <v>0</v>
      </c>
      <c r="K11" s="514">
        <f t="shared" si="0"/>
        <v>0</v>
      </c>
      <c r="L11" s="390">
        <f t="shared" si="0"/>
        <v>0</v>
      </c>
      <c r="M11" s="514">
        <f t="shared" si="0"/>
        <v>100</v>
      </c>
      <c r="N11" s="390">
        <f t="shared" si="0"/>
        <v>79107</v>
      </c>
      <c r="O11" s="379">
        <f>G11+I11+K11+M11</f>
        <v>100</v>
      </c>
      <c r="P11" s="391">
        <f>H11+J11+L11+N11</f>
        <v>79107</v>
      </c>
      <c r="Q11" s="382"/>
      <c r="R11" s="382"/>
      <c r="S11" s="382"/>
      <c r="T11" s="382"/>
      <c r="U11" s="382"/>
      <c r="V11" s="382"/>
      <c r="W11" s="382"/>
    </row>
    <row r="16" spans="1:23">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ht="15.6" customHeight="1">
      <c r="H46"/>
      <c r="J46"/>
      <c r="L46"/>
      <c r="N46"/>
      <c r="P46"/>
    </row>
  </sheetData>
  <mergeCells count="20">
    <mergeCell ref="T3:T5"/>
    <mergeCell ref="U3:U5"/>
    <mergeCell ref="V3:V5"/>
    <mergeCell ref="W3:W5"/>
    <mergeCell ref="E3:E5"/>
    <mergeCell ref="A6:A10"/>
    <mergeCell ref="B7:B10"/>
    <mergeCell ref="S3:S5"/>
    <mergeCell ref="K4:L4"/>
    <mergeCell ref="M4:N4"/>
    <mergeCell ref="G4:H4"/>
    <mergeCell ref="I4:J4"/>
    <mergeCell ref="G3:N3"/>
    <mergeCell ref="O3:P4"/>
    <mergeCell ref="Q3:R4"/>
    <mergeCell ref="A3:A5"/>
    <mergeCell ref="B3:B5"/>
    <mergeCell ref="C3:C5"/>
    <mergeCell ref="D3:D5"/>
    <mergeCell ref="F3:F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C35"/>
  <sheetViews>
    <sheetView topLeftCell="D10" zoomScale="50" zoomScaleNormal="50" workbookViewId="0">
      <selection activeCell="U8" sqref="U8"/>
    </sheetView>
  </sheetViews>
  <sheetFormatPr baseColWidth="10" defaultRowHeight="15"/>
  <cols>
    <col min="1" max="2" width="21.7109375" customWidth="1"/>
    <col min="3" max="6" width="27.42578125" customWidth="1"/>
    <col min="7" max="7" width="15.28515625" customWidth="1"/>
    <col min="8" max="8" width="13.7109375" style="289" bestFit="1" customWidth="1"/>
    <col min="9" max="9" width="15.28515625" customWidth="1"/>
    <col min="10" max="10" width="18.85546875" style="289" customWidth="1"/>
    <col min="12" max="12" width="12.140625" style="289" bestFit="1" customWidth="1"/>
    <col min="14" max="14" width="12.140625" style="289" bestFit="1" customWidth="1"/>
    <col min="15" max="15" width="15.28515625" customWidth="1"/>
    <col min="16" max="16" width="18.28515625" style="289" customWidth="1"/>
    <col min="19" max="22" width="14.140625" customWidth="1"/>
    <col min="23" max="23" width="19.140625" customWidth="1"/>
  </cols>
  <sheetData>
    <row r="1" spans="1:29" ht="18.75">
      <c r="G1" s="422" t="s">
        <v>610</v>
      </c>
      <c r="I1" s="422"/>
      <c r="J1" s="422"/>
      <c r="K1" s="422"/>
      <c r="L1" s="422"/>
      <c r="M1" s="422"/>
      <c r="N1" s="422"/>
      <c r="O1" s="422"/>
      <c r="P1" s="422"/>
      <c r="Q1" s="422"/>
      <c r="R1" s="422"/>
      <c r="S1" s="422"/>
      <c r="T1" s="422"/>
      <c r="U1" s="422"/>
      <c r="V1" s="422"/>
      <c r="W1" s="422"/>
      <c r="X1" s="422"/>
      <c r="Y1" s="422"/>
      <c r="Z1" s="422"/>
      <c r="AA1" s="422"/>
      <c r="AB1" s="422"/>
      <c r="AC1" s="422"/>
    </row>
    <row r="2" spans="1:29">
      <c r="A2" s="434" t="s">
        <v>611</v>
      </c>
      <c r="B2" s="387"/>
      <c r="C2" s="387"/>
      <c r="D2" s="387"/>
      <c r="E2" s="387"/>
      <c r="F2" s="387"/>
      <c r="G2" s="387"/>
      <c r="H2" s="387"/>
      <c r="I2" s="387"/>
      <c r="J2" s="387"/>
      <c r="K2" s="387"/>
      <c r="L2" s="387"/>
      <c r="M2" s="387"/>
      <c r="N2" s="387"/>
      <c r="O2" s="387"/>
      <c r="P2" s="387"/>
      <c r="Q2" s="387"/>
      <c r="R2" s="387"/>
      <c r="S2" s="387"/>
      <c r="T2" s="387"/>
      <c r="U2" s="387"/>
      <c r="V2" s="387"/>
      <c r="W2" s="387"/>
    </row>
    <row r="3" spans="1:29">
      <c r="A3" s="615" t="s">
        <v>100</v>
      </c>
      <c r="B3" s="571" t="s">
        <v>119</v>
      </c>
      <c r="C3" s="616" t="s">
        <v>88</v>
      </c>
      <c r="D3" s="616" t="s">
        <v>89</v>
      </c>
      <c r="E3" s="592" t="s">
        <v>456</v>
      </c>
      <c r="F3" s="616" t="s">
        <v>90</v>
      </c>
      <c r="G3" s="615" t="s">
        <v>104</v>
      </c>
      <c r="H3" s="615"/>
      <c r="I3" s="615"/>
      <c r="J3" s="615"/>
      <c r="K3" s="615"/>
      <c r="L3" s="615"/>
      <c r="M3" s="615"/>
      <c r="N3" s="615"/>
      <c r="O3" s="616" t="s">
        <v>105</v>
      </c>
      <c r="P3" s="616"/>
      <c r="Q3" s="615" t="s">
        <v>106</v>
      </c>
      <c r="R3" s="615"/>
      <c r="S3" s="615" t="s">
        <v>107</v>
      </c>
      <c r="T3" s="615" t="s">
        <v>108</v>
      </c>
      <c r="U3" s="571" t="s">
        <v>116</v>
      </c>
      <c r="V3" s="571" t="s">
        <v>115</v>
      </c>
      <c r="W3" s="617" t="s">
        <v>91</v>
      </c>
    </row>
    <row r="4" spans="1:29">
      <c r="A4" s="615"/>
      <c r="B4" s="572"/>
      <c r="C4" s="616"/>
      <c r="D4" s="616"/>
      <c r="E4" s="593"/>
      <c r="F4" s="616"/>
      <c r="G4" s="615" t="s">
        <v>109</v>
      </c>
      <c r="H4" s="615"/>
      <c r="I4" s="615" t="s">
        <v>110</v>
      </c>
      <c r="J4" s="615"/>
      <c r="K4" s="615" t="s">
        <v>111</v>
      </c>
      <c r="L4" s="615"/>
      <c r="M4" s="615" t="s">
        <v>112</v>
      </c>
      <c r="N4" s="615"/>
      <c r="O4" s="616"/>
      <c r="P4" s="616"/>
      <c r="Q4" s="615"/>
      <c r="R4" s="615"/>
      <c r="S4" s="615"/>
      <c r="T4" s="615"/>
      <c r="U4" s="572"/>
      <c r="V4" s="572"/>
      <c r="W4" s="617"/>
    </row>
    <row r="5" spans="1:29" ht="25.5">
      <c r="A5" s="615"/>
      <c r="B5" s="573"/>
      <c r="C5" s="616"/>
      <c r="D5" s="616"/>
      <c r="E5" s="594"/>
      <c r="F5" s="616"/>
      <c r="G5" s="318" t="s">
        <v>113</v>
      </c>
      <c r="H5" s="284" t="s">
        <v>12</v>
      </c>
      <c r="I5" s="318" t="s">
        <v>113</v>
      </c>
      <c r="J5" s="284" t="s">
        <v>12</v>
      </c>
      <c r="K5" s="318" t="s">
        <v>113</v>
      </c>
      <c r="L5" s="284" t="s">
        <v>12</v>
      </c>
      <c r="M5" s="318" t="s">
        <v>113</v>
      </c>
      <c r="N5" s="284" t="s">
        <v>12</v>
      </c>
      <c r="O5" s="318" t="s">
        <v>113</v>
      </c>
      <c r="P5" s="284" t="s">
        <v>12</v>
      </c>
      <c r="Q5" s="318" t="s">
        <v>114</v>
      </c>
      <c r="R5" s="318" t="s">
        <v>85</v>
      </c>
      <c r="S5" s="615"/>
      <c r="T5" s="615"/>
      <c r="U5" s="573"/>
      <c r="V5" s="573"/>
      <c r="W5" s="617"/>
    </row>
    <row r="6" spans="1:29" ht="47.25">
      <c r="A6" s="600" t="s">
        <v>179</v>
      </c>
      <c r="B6" s="610" t="s">
        <v>612</v>
      </c>
      <c r="C6" s="337" t="s">
        <v>613</v>
      </c>
      <c r="D6" s="337" t="s">
        <v>614</v>
      </c>
      <c r="E6" s="337"/>
      <c r="F6" s="348"/>
      <c r="G6" s="392"/>
      <c r="H6" s="286"/>
      <c r="I6" s="392"/>
      <c r="J6" s="286"/>
      <c r="K6" s="392"/>
      <c r="L6" s="286"/>
      <c r="M6" s="392"/>
      <c r="N6" s="286"/>
      <c r="O6" s="392"/>
      <c r="P6" s="286"/>
      <c r="Q6" s="393"/>
      <c r="R6" s="393"/>
      <c r="S6" s="393"/>
      <c r="T6" s="393"/>
      <c r="U6" s="393"/>
      <c r="V6" s="393"/>
      <c r="W6" s="76"/>
    </row>
    <row r="7" spans="1:29" ht="110.25">
      <c r="A7" s="600"/>
      <c r="B7" s="611"/>
      <c r="C7" s="337" t="s">
        <v>615</v>
      </c>
      <c r="D7" s="337" t="s">
        <v>1714</v>
      </c>
      <c r="E7" s="337" t="s">
        <v>1706</v>
      </c>
      <c r="F7" s="348" t="s">
        <v>1707</v>
      </c>
      <c r="G7" s="392">
        <v>1</v>
      </c>
      <c r="H7" s="286">
        <v>10000</v>
      </c>
      <c r="I7" s="392"/>
      <c r="J7" s="286"/>
      <c r="K7" s="392"/>
      <c r="L7" s="286"/>
      <c r="M7" s="392"/>
      <c r="N7" s="286"/>
      <c r="O7" s="518">
        <v>1</v>
      </c>
      <c r="P7" s="286">
        <v>10000</v>
      </c>
      <c r="Q7" s="393">
        <v>547</v>
      </c>
      <c r="R7" s="393" t="s">
        <v>1708</v>
      </c>
      <c r="S7" s="393" t="s">
        <v>1709</v>
      </c>
      <c r="T7" s="393" t="s">
        <v>1710</v>
      </c>
      <c r="U7" s="393" t="s">
        <v>1711</v>
      </c>
      <c r="V7" s="393" t="s">
        <v>1712</v>
      </c>
      <c r="W7" s="517" t="s">
        <v>1713</v>
      </c>
    </row>
    <row r="8" spans="1:29" ht="157.5">
      <c r="A8" s="600"/>
      <c r="B8" s="611"/>
      <c r="C8" s="337" t="s">
        <v>616</v>
      </c>
      <c r="D8" s="337" t="s">
        <v>1716</v>
      </c>
      <c r="E8" s="337" t="s">
        <v>1715</v>
      </c>
      <c r="F8" s="337" t="s">
        <v>1717</v>
      </c>
      <c r="G8" s="363"/>
      <c r="H8" s="287"/>
      <c r="I8" s="363">
        <v>40</v>
      </c>
      <c r="J8" s="287">
        <v>20000</v>
      </c>
      <c r="K8" s="363"/>
      <c r="L8" s="287"/>
      <c r="M8" s="363"/>
      <c r="N8" s="287"/>
      <c r="O8" s="363">
        <v>40</v>
      </c>
      <c r="P8" s="287">
        <v>20000</v>
      </c>
      <c r="Q8" s="414">
        <v>424</v>
      </c>
      <c r="R8" s="414" t="s">
        <v>1594</v>
      </c>
      <c r="S8" s="414" t="s">
        <v>2108</v>
      </c>
      <c r="T8" s="414" t="s">
        <v>2109</v>
      </c>
      <c r="U8" s="414" t="s">
        <v>2110</v>
      </c>
      <c r="V8" s="414" t="s">
        <v>2111</v>
      </c>
      <c r="W8" s="402" t="s">
        <v>2112</v>
      </c>
    </row>
    <row r="9" spans="1:29" ht="204.75">
      <c r="A9" s="600"/>
      <c r="B9" s="611"/>
      <c r="C9" s="618" t="s">
        <v>618</v>
      </c>
      <c r="D9" s="618" t="s">
        <v>617</v>
      </c>
      <c r="E9" s="337" t="s">
        <v>1737</v>
      </c>
      <c r="F9" s="348" t="s">
        <v>1738</v>
      </c>
      <c r="G9" s="363"/>
      <c r="H9" s="287"/>
      <c r="I9" s="363">
        <v>1</v>
      </c>
      <c r="J9" s="287">
        <v>29680</v>
      </c>
      <c r="K9" s="363"/>
      <c r="L9" s="287"/>
      <c r="M9" s="363"/>
      <c r="N9" s="287"/>
      <c r="O9" s="363">
        <v>1</v>
      </c>
      <c r="P9" s="287">
        <v>29680</v>
      </c>
      <c r="Q9" s="367">
        <v>149</v>
      </c>
      <c r="R9" s="367" t="s">
        <v>1611</v>
      </c>
      <c r="S9" s="367" t="s">
        <v>1734</v>
      </c>
      <c r="T9" s="367" t="s">
        <v>1739</v>
      </c>
      <c r="U9" s="367" t="s">
        <v>1611</v>
      </c>
      <c r="V9" s="367" t="s">
        <v>1736</v>
      </c>
      <c r="W9" s="536" t="s">
        <v>2011</v>
      </c>
    </row>
    <row r="10" spans="1:29" ht="252">
      <c r="A10" s="600"/>
      <c r="B10" s="611"/>
      <c r="C10" s="619"/>
      <c r="D10" s="619"/>
      <c r="E10" s="337" t="s">
        <v>2004</v>
      </c>
      <c r="F10" s="348" t="s">
        <v>2005</v>
      </c>
      <c r="G10" s="363"/>
      <c r="H10" s="287"/>
      <c r="I10" s="363">
        <v>10</v>
      </c>
      <c r="J10" s="287">
        <v>5000</v>
      </c>
      <c r="K10" s="363"/>
      <c r="L10" s="287"/>
      <c r="M10" s="363"/>
      <c r="N10" s="287"/>
      <c r="O10" s="363">
        <v>10</v>
      </c>
      <c r="P10" s="287">
        <v>5000</v>
      </c>
      <c r="Q10" s="367">
        <v>424</v>
      </c>
      <c r="R10" s="367" t="s">
        <v>2006</v>
      </c>
      <c r="S10" s="367" t="s">
        <v>2007</v>
      </c>
      <c r="T10" s="367" t="s">
        <v>2008</v>
      </c>
      <c r="U10" s="367" t="s">
        <v>2009</v>
      </c>
      <c r="V10" s="367" t="s">
        <v>2010</v>
      </c>
      <c r="W10" s="536" t="s">
        <v>2012</v>
      </c>
    </row>
    <row r="11" spans="1:29" ht="94.5">
      <c r="A11" s="600"/>
      <c r="B11" s="611"/>
      <c r="C11" s="337" t="s">
        <v>619</v>
      </c>
      <c r="D11" s="337" t="s">
        <v>620</v>
      </c>
      <c r="E11" s="337"/>
      <c r="F11" s="337"/>
      <c r="G11" s="363"/>
      <c r="H11" s="287"/>
      <c r="I11" s="363"/>
      <c r="J11" s="287"/>
      <c r="K11" s="363"/>
      <c r="L11" s="287"/>
      <c r="M11" s="363"/>
      <c r="N11" s="287"/>
      <c r="O11" s="363"/>
      <c r="P11" s="287"/>
      <c r="Q11" s="367"/>
      <c r="R11" s="367"/>
      <c r="S11" s="367"/>
      <c r="T11" s="367"/>
      <c r="U11" s="367"/>
      <c r="V11" s="367"/>
      <c r="W11" s="477"/>
    </row>
    <row r="12" spans="1:29" ht="63">
      <c r="A12" s="600"/>
      <c r="B12" s="394"/>
      <c r="C12" s="337" t="s">
        <v>621</v>
      </c>
      <c r="D12" s="337" t="s">
        <v>125</v>
      </c>
      <c r="E12" s="337"/>
      <c r="F12" s="337"/>
      <c r="G12" s="363"/>
      <c r="H12" s="287"/>
      <c r="I12" s="363"/>
      <c r="J12" s="287"/>
      <c r="K12" s="363"/>
      <c r="L12" s="287"/>
      <c r="M12" s="363"/>
      <c r="N12" s="287"/>
      <c r="O12" s="363"/>
      <c r="P12" s="287"/>
      <c r="Q12" s="367"/>
      <c r="R12" s="367"/>
      <c r="S12" s="367"/>
      <c r="T12" s="367"/>
      <c r="U12" s="367"/>
      <c r="V12" s="367"/>
      <c r="W12" s="78"/>
    </row>
    <row r="13" spans="1:29" ht="78.75">
      <c r="A13" s="600"/>
      <c r="B13" s="394"/>
      <c r="C13" s="337" t="s">
        <v>622</v>
      </c>
      <c r="D13" s="337" t="s">
        <v>623</v>
      </c>
      <c r="E13" s="337"/>
      <c r="F13" s="348"/>
      <c r="G13" s="363"/>
      <c r="H13" s="287"/>
      <c r="I13" s="363"/>
      <c r="J13" s="287"/>
      <c r="K13" s="363"/>
      <c r="L13" s="287"/>
      <c r="M13" s="363"/>
      <c r="N13" s="287"/>
      <c r="O13" s="363"/>
      <c r="P13" s="287"/>
      <c r="Q13" s="367"/>
      <c r="R13" s="367"/>
      <c r="S13" s="367"/>
      <c r="T13" s="367"/>
      <c r="U13" s="367"/>
      <c r="V13" s="367"/>
      <c r="W13" s="78"/>
    </row>
    <row r="14" spans="1:29" ht="110.25">
      <c r="A14" s="600"/>
      <c r="B14" s="394"/>
      <c r="C14" s="337" t="s">
        <v>624</v>
      </c>
      <c r="D14" s="337" t="s">
        <v>625</v>
      </c>
      <c r="E14" s="337"/>
      <c r="F14" s="337"/>
      <c r="G14" s="363"/>
      <c r="H14" s="287"/>
      <c r="I14" s="363"/>
      <c r="J14" s="287"/>
      <c r="K14" s="376"/>
      <c r="L14" s="287"/>
      <c r="M14" s="363"/>
      <c r="N14" s="287"/>
      <c r="O14" s="99"/>
      <c r="P14" s="285"/>
      <c r="Q14" s="362"/>
      <c r="R14" s="362"/>
      <c r="S14" s="367"/>
      <c r="T14" s="367"/>
      <c r="U14" s="367"/>
      <c r="V14" s="367"/>
      <c r="W14" s="78"/>
    </row>
    <row r="15" spans="1:29" ht="63">
      <c r="A15" s="600"/>
      <c r="B15" s="395"/>
      <c r="C15" s="337" t="s">
        <v>626</v>
      </c>
      <c r="D15" s="337" t="s">
        <v>627</v>
      </c>
      <c r="E15" s="337"/>
      <c r="F15" s="337"/>
      <c r="G15" s="363"/>
      <c r="H15" s="287"/>
      <c r="I15" s="363"/>
      <c r="J15" s="287"/>
      <c r="K15" s="363"/>
      <c r="L15" s="287"/>
      <c r="M15" s="376"/>
      <c r="N15" s="287"/>
      <c r="O15" s="99"/>
      <c r="P15" s="285"/>
      <c r="Q15" s="362"/>
      <c r="R15" s="362"/>
      <c r="S15" s="367"/>
      <c r="T15" s="367"/>
      <c r="U15" s="367"/>
      <c r="V15" s="367"/>
      <c r="W15" s="78"/>
    </row>
    <row r="16" spans="1:29" ht="15.75">
      <c r="A16" s="439"/>
      <c r="B16" s="440"/>
      <c r="C16" s="440"/>
      <c r="D16" s="439" t="s">
        <v>126</v>
      </c>
      <c r="E16" s="440"/>
      <c r="F16" s="441"/>
      <c r="G16" s="396">
        <f t="shared" ref="G16:N16" si="0">SUM(G6:G15)</f>
        <v>1</v>
      </c>
      <c r="H16" s="397">
        <f t="shared" si="0"/>
        <v>10000</v>
      </c>
      <c r="I16" s="396">
        <f t="shared" si="0"/>
        <v>51</v>
      </c>
      <c r="J16" s="397">
        <f t="shared" si="0"/>
        <v>54680</v>
      </c>
      <c r="K16" s="396">
        <f t="shared" si="0"/>
        <v>0</v>
      </c>
      <c r="L16" s="397">
        <f t="shared" si="0"/>
        <v>0</v>
      </c>
      <c r="M16" s="396">
        <f t="shared" si="0"/>
        <v>0</v>
      </c>
      <c r="N16" s="397">
        <f t="shared" si="0"/>
        <v>0</v>
      </c>
      <c r="O16" s="396">
        <f>G16+I16+K16+M16</f>
        <v>52</v>
      </c>
      <c r="P16" s="398">
        <f>H16+J16+L16+N16</f>
        <v>64680</v>
      </c>
      <c r="Q16" s="382"/>
      <c r="R16" s="382"/>
      <c r="S16" s="382"/>
      <c r="T16" s="382"/>
      <c r="U16" s="382"/>
      <c r="V16" s="382"/>
      <c r="W16" s="382"/>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sheetData>
  <mergeCells count="22">
    <mergeCell ref="F3:F5"/>
    <mergeCell ref="G3:N3"/>
    <mergeCell ref="A6:A15"/>
    <mergeCell ref="B6:B11"/>
    <mergeCell ref="E3:E5"/>
    <mergeCell ref="A3:A5"/>
    <mergeCell ref="B3:B5"/>
    <mergeCell ref="C3:C5"/>
    <mergeCell ref="D3:D5"/>
    <mergeCell ref="C9:C10"/>
    <mergeCell ref="D9:D10"/>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AF142"/>
  <sheetViews>
    <sheetView topLeftCell="A2" zoomScale="60" zoomScaleNormal="60" workbookViewId="0">
      <pane xSplit="1" ySplit="6" topLeftCell="D11" activePane="bottomRight" state="frozen"/>
      <selection activeCell="A2" sqref="A2"/>
      <selection pane="topRight" activeCell="B2" sqref="B2"/>
      <selection pane="bottomLeft" activeCell="A8" sqref="A8"/>
      <selection pane="bottomRight" activeCell="F13" sqref="F13"/>
    </sheetView>
  </sheetViews>
  <sheetFormatPr baseColWidth="10" defaultColWidth="12.5703125" defaultRowHeight="15"/>
  <cols>
    <col min="1" max="2" width="21.7109375" customWidth="1"/>
    <col min="3" max="6" width="27.42578125" customWidth="1"/>
    <col min="7" max="7" width="15.28515625" customWidth="1"/>
    <col min="8" max="8" width="15.5703125" style="289" bestFit="1" customWidth="1"/>
    <col min="9" max="9" width="15.28515625" customWidth="1"/>
    <col min="10" max="10" width="17" style="289" customWidth="1"/>
    <col min="11" max="11" width="15.28515625" customWidth="1"/>
    <col min="12" max="12" width="15" style="289" customWidth="1"/>
    <col min="13" max="13" width="15.28515625" customWidth="1"/>
    <col min="14" max="14" width="20.5703125" style="289" customWidth="1"/>
    <col min="15" max="15" width="15.28515625" customWidth="1"/>
    <col min="16" max="16" width="23.42578125" style="289" customWidth="1"/>
    <col min="19" max="22" width="14.28515625" customWidth="1"/>
    <col min="23" max="23" width="15.7109375" customWidth="1"/>
  </cols>
  <sheetData>
    <row r="1" spans="1:32" s="399" customFormat="1" ht="18.75">
      <c r="G1" s="411" t="s">
        <v>144</v>
      </c>
      <c r="L1" s="411"/>
      <c r="M1" s="411"/>
      <c r="N1" s="411"/>
      <c r="O1" s="411"/>
      <c r="P1" s="411"/>
      <c r="Q1" s="411"/>
      <c r="R1" s="411"/>
      <c r="S1" s="411"/>
      <c r="T1" s="411"/>
      <c r="U1" s="411"/>
      <c r="V1" s="411"/>
      <c r="W1" s="411"/>
      <c r="X1" s="411"/>
      <c r="Y1" s="411"/>
      <c r="Z1" s="411"/>
      <c r="AA1" s="411"/>
      <c r="AB1" s="411"/>
      <c r="AC1" s="411"/>
      <c r="AD1" s="411"/>
      <c r="AE1" s="411"/>
      <c r="AF1" s="411"/>
    </row>
    <row r="2" spans="1:32" s="399" customFormat="1">
      <c r="A2" s="409" t="s">
        <v>628</v>
      </c>
      <c r="B2" s="330"/>
      <c r="C2" s="409"/>
      <c r="D2" s="330"/>
      <c r="E2" s="330"/>
      <c r="F2" s="330"/>
      <c r="G2" s="330"/>
      <c r="H2" s="330"/>
      <c r="I2" s="330"/>
      <c r="J2" s="330"/>
      <c r="K2" s="330"/>
      <c r="L2" s="330"/>
      <c r="M2" s="330"/>
      <c r="N2" s="330"/>
      <c r="O2" s="330"/>
      <c r="P2" s="330"/>
      <c r="Q2" s="330"/>
      <c r="R2" s="330"/>
      <c r="S2" s="330"/>
      <c r="T2" s="330"/>
      <c r="U2" s="330"/>
      <c r="V2" s="330"/>
      <c r="W2" s="330"/>
    </row>
    <row r="3" spans="1:32" s="66" customFormat="1" ht="23.25" customHeight="1">
      <c r="A3" s="615" t="s">
        <v>100</v>
      </c>
      <c r="B3" s="615" t="s">
        <v>119</v>
      </c>
      <c r="C3" s="616" t="s">
        <v>88</v>
      </c>
      <c r="D3" s="616" t="s">
        <v>89</v>
      </c>
      <c r="E3" s="592" t="s">
        <v>456</v>
      </c>
      <c r="F3" s="616" t="s">
        <v>90</v>
      </c>
      <c r="G3" s="615" t="s">
        <v>104</v>
      </c>
      <c r="H3" s="615"/>
      <c r="I3" s="615"/>
      <c r="J3" s="615"/>
      <c r="K3" s="615"/>
      <c r="L3" s="615"/>
      <c r="M3" s="615"/>
      <c r="N3" s="615"/>
      <c r="O3" s="616" t="s">
        <v>105</v>
      </c>
      <c r="P3" s="616"/>
      <c r="Q3" s="615" t="s">
        <v>106</v>
      </c>
      <c r="R3" s="615"/>
      <c r="S3" s="615" t="s">
        <v>107</v>
      </c>
      <c r="T3" s="615" t="s">
        <v>108</v>
      </c>
      <c r="U3" s="615" t="s">
        <v>116</v>
      </c>
      <c r="V3" s="615" t="s">
        <v>115</v>
      </c>
      <c r="W3" s="616" t="s">
        <v>91</v>
      </c>
    </row>
    <row r="4" spans="1:32" s="66" customFormat="1" ht="15" customHeight="1">
      <c r="A4" s="615"/>
      <c r="B4" s="615"/>
      <c r="C4" s="616"/>
      <c r="D4" s="616"/>
      <c r="E4" s="593"/>
      <c r="F4" s="616"/>
      <c r="G4" s="615" t="s">
        <v>109</v>
      </c>
      <c r="H4" s="615"/>
      <c r="I4" s="615" t="s">
        <v>110</v>
      </c>
      <c r="J4" s="615"/>
      <c r="K4" s="615" t="s">
        <v>111</v>
      </c>
      <c r="L4" s="615"/>
      <c r="M4" s="615" t="s">
        <v>112</v>
      </c>
      <c r="N4" s="615"/>
      <c r="O4" s="616"/>
      <c r="P4" s="616"/>
      <c r="Q4" s="615"/>
      <c r="R4" s="615"/>
      <c r="S4" s="615"/>
      <c r="T4" s="615"/>
      <c r="U4" s="615"/>
      <c r="V4" s="615"/>
      <c r="W4" s="616"/>
    </row>
    <row r="5" spans="1:32" s="67" customFormat="1" ht="24" customHeight="1">
      <c r="A5" s="615"/>
      <c r="B5" s="615"/>
      <c r="C5" s="616"/>
      <c r="D5" s="616"/>
      <c r="E5" s="594"/>
      <c r="F5" s="616"/>
      <c r="G5" s="318" t="s">
        <v>113</v>
      </c>
      <c r="H5" s="284" t="s">
        <v>12</v>
      </c>
      <c r="I5" s="318" t="s">
        <v>113</v>
      </c>
      <c r="J5" s="284" t="s">
        <v>12</v>
      </c>
      <c r="K5" s="318" t="s">
        <v>113</v>
      </c>
      <c r="L5" s="284" t="s">
        <v>12</v>
      </c>
      <c r="M5" s="318" t="s">
        <v>113</v>
      </c>
      <c r="N5" s="284" t="s">
        <v>12</v>
      </c>
      <c r="O5" s="318" t="s">
        <v>113</v>
      </c>
      <c r="P5" s="284" t="s">
        <v>12</v>
      </c>
      <c r="Q5" s="318" t="s">
        <v>114</v>
      </c>
      <c r="R5" s="318" t="s">
        <v>85</v>
      </c>
      <c r="S5" s="615"/>
      <c r="T5" s="615"/>
      <c r="U5" s="615"/>
      <c r="V5" s="615"/>
      <c r="W5" s="616"/>
    </row>
    <row r="6" spans="1:32" s="358" customFormat="1" ht="24" customHeight="1">
      <c r="A6" s="446"/>
      <c r="B6" s="447"/>
      <c r="C6" s="447"/>
      <c r="D6" s="447"/>
      <c r="E6" s="447"/>
      <c r="F6" s="447"/>
      <c r="G6" s="447"/>
      <c r="H6" s="446" t="s">
        <v>144</v>
      </c>
      <c r="I6" s="447"/>
      <c r="J6" s="447"/>
      <c r="K6" s="447"/>
      <c r="L6" s="447"/>
      <c r="M6" s="447"/>
      <c r="N6" s="447"/>
      <c r="O6" s="447"/>
      <c r="P6" s="447"/>
      <c r="Q6" s="447"/>
      <c r="R6" s="447"/>
      <c r="S6" s="447"/>
      <c r="T6" s="447"/>
      <c r="U6" s="447"/>
      <c r="V6" s="447"/>
      <c r="W6" s="448"/>
    </row>
    <row r="7" spans="1:32" s="358" customFormat="1" ht="24" customHeight="1">
      <c r="A7" s="400"/>
      <c r="B7" s="400"/>
      <c r="C7" s="400"/>
      <c r="D7" s="400"/>
      <c r="E7" s="400"/>
      <c r="F7" s="400"/>
      <c r="G7" s="400"/>
      <c r="H7" s="292"/>
      <c r="I7" s="400"/>
      <c r="J7" s="292"/>
      <c r="K7" s="400"/>
      <c r="L7" s="292"/>
      <c r="M7" s="400"/>
      <c r="N7" s="292"/>
      <c r="O7" s="400"/>
      <c r="P7" s="292"/>
      <c r="Q7" s="400"/>
      <c r="R7" s="400"/>
      <c r="S7" s="400"/>
      <c r="T7" s="400"/>
      <c r="U7" s="400"/>
      <c r="V7" s="400"/>
      <c r="W7" s="400"/>
    </row>
    <row r="8" spans="1:32" ht="181.5" customHeight="1">
      <c r="A8" s="600" t="s">
        <v>629</v>
      </c>
      <c r="B8" s="401" t="s">
        <v>630</v>
      </c>
      <c r="C8" s="402" t="s">
        <v>631</v>
      </c>
      <c r="D8" s="402" t="s">
        <v>2021</v>
      </c>
      <c r="E8" s="402" t="s">
        <v>2022</v>
      </c>
      <c r="F8" s="402" t="s">
        <v>2023</v>
      </c>
      <c r="G8" s="403"/>
      <c r="H8" s="308"/>
      <c r="I8" s="84"/>
      <c r="J8" s="308"/>
      <c r="K8" s="84">
        <v>1</v>
      </c>
      <c r="L8" s="308">
        <v>500000</v>
      </c>
      <c r="M8" s="84"/>
      <c r="N8" s="308"/>
      <c r="O8" s="404">
        <v>1</v>
      </c>
      <c r="P8" s="296">
        <v>500000</v>
      </c>
      <c r="Q8" s="84">
        <v>392</v>
      </c>
      <c r="R8" s="84" t="s">
        <v>1720</v>
      </c>
      <c r="S8" s="84" t="s">
        <v>1721</v>
      </c>
      <c r="T8" s="84" t="s">
        <v>2024</v>
      </c>
      <c r="U8" s="84" t="s">
        <v>2025</v>
      </c>
      <c r="V8" s="84" t="s">
        <v>1724</v>
      </c>
      <c r="W8" s="102" t="s">
        <v>2026</v>
      </c>
    </row>
    <row r="9" spans="1:32" ht="180.75" customHeight="1">
      <c r="A9" s="600"/>
      <c r="B9" s="610" t="s">
        <v>632</v>
      </c>
      <c r="C9" s="620" t="s">
        <v>633</v>
      </c>
      <c r="D9" s="620" t="s">
        <v>142</v>
      </c>
      <c r="E9" s="402" t="s">
        <v>1719</v>
      </c>
      <c r="F9" s="402" t="s">
        <v>1718</v>
      </c>
      <c r="G9" s="405"/>
      <c r="H9" s="308"/>
      <c r="I9" s="84">
        <v>1</v>
      </c>
      <c r="J9" s="308">
        <v>478400</v>
      </c>
      <c r="K9" s="84"/>
      <c r="L9" s="308"/>
      <c r="M9" s="84"/>
      <c r="N9" s="308"/>
      <c r="O9" s="406">
        <v>1</v>
      </c>
      <c r="P9" s="296">
        <v>478400</v>
      </c>
      <c r="Q9" s="84">
        <v>392</v>
      </c>
      <c r="R9" s="84" t="s">
        <v>1720</v>
      </c>
      <c r="S9" s="84" t="s">
        <v>1721</v>
      </c>
      <c r="T9" s="84" t="s">
        <v>1722</v>
      </c>
      <c r="U9" s="84" t="s">
        <v>1723</v>
      </c>
      <c r="V9" s="84" t="s">
        <v>1724</v>
      </c>
      <c r="W9" s="102" t="s">
        <v>1725</v>
      </c>
    </row>
    <row r="10" spans="1:32" ht="180.75" customHeight="1">
      <c r="A10" s="600"/>
      <c r="B10" s="611"/>
      <c r="C10" s="621"/>
      <c r="D10" s="621"/>
      <c r="E10" s="402" t="s">
        <v>1726</v>
      </c>
      <c r="F10" s="402" t="s">
        <v>1727</v>
      </c>
      <c r="G10" s="405"/>
      <c r="H10" s="308"/>
      <c r="I10" s="84">
        <v>2</v>
      </c>
      <c r="J10" s="308">
        <v>43020</v>
      </c>
      <c r="K10" s="84"/>
      <c r="L10" s="308"/>
      <c r="M10" s="84"/>
      <c r="N10" s="308"/>
      <c r="O10" s="406">
        <v>2</v>
      </c>
      <c r="P10" s="296">
        <f>+J10</f>
        <v>43020</v>
      </c>
      <c r="Q10" s="84">
        <v>392</v>
      </c>
      <c r="R10" s="84" t="s">
        <v>1720</v>
      </c>
      <c r="S10" s="84" t="s">
        <v>1728</v>
      </c>
      <c r="T10" s="84" t="s">
        <v>1729</v>
      </c>
      <c r="U10" s="84" t="s">
        <v>1730</v>
      </c>
      <c r="V10" s="84" t="s">
        <v>1731</v>
      </c>
      <c r="W10" s="102" t="s">
        <v>1732</v>
      </c>
    </row>
    <row r="11" spans="1:32" ht="180.75" customHeight="1">
      <c r="A11" s="600"/>
      <c r="B11" s="611"/>
      <c r="C11" s="621"/>
      <c r="D11" s="621"/>
      <c r="E11" s="402" t="s">
        <v>1733</v>
      </c>
      <c r="F11" s="402" t="s">
        <v>1776</v>
      </c>
      <c r="G11" s="405"/>
      <c r="H11" s="308"/>
      <c r="I11" s="84">
        <v>1</v>
      </c>
      <c r="J11" s="308">
        <v>523450</v>
      </c>
      <c r="K11" s="84"/>
      <c r="L11" s="308"/>
      <c r="M11" s="84"/>
      <c r="N11" s="308"/>
      <c r="O11" s="406">
        <v>1</v>
      </c>
      <c r="P11" s="296">
        <f>+J11</f>
        <v>523450</v>
      </c>
      <c r="Q11" s="84">
        <v>149</v>
      </c>
      <c r="R11" s="84" t="s">
        <v>1611</v>
      </c>
      <c r="S11" s="84" t="s">
        <v>1734</v>
      </c>
      <c r="T11" s="84" t="s">
        <v>1735</v>
      </c>
      <c r="U11" s="84" t="s">
        <v>1611</v>
      </c>
      <c r="V11" s="84" t="s">
        <v>1736</v>
      </c>
      <c r="W11" s="102" t="s">
        <v>1768</v>
      </c>
    </row>
    <row r="12" spans="1:32" ht="180.75" customHeight="1">
      <c r="A12" s="600"/>
      <c r="B12" s="614"/>
      <c r="C12" s="622"/>
      <c r="D12" s="622"/>
      <c r="E12" s="402" t="s">
        <v>1999</v>
      </c>
      <c r="F12" s="402" t="s">
        <v>2014</v>
      </c>
      <c r="G12" s="405"/>
      <c r="H12" s="308"/>
      <c r="I12" s="84"/>
      <c r="J12" s="308"/>
      <c r="K12" s="84"/>
      <c r="L12" s="308"/>
      <c r="M12" s="84">
        <v>1</v>
      </c>
      <c r="N12" s="308">
        <v>4865000</v>
      </c>
      <c r="O12" s="406">
        <v>1</v>
      </c>
      <c r="P12" s="296">
        <f>+N12</f>
        <v>4865000</v>
      </c>
      <c r="Q12" s="84">
        <v>392</v>
      </c>
      <c r="R12" s="84" t="s">
        <v>1720</v>
      </c>
      <c r="S12" s="84" t="s">
        <v>1734</v>
      </c>
      <c r="T12" s="84" t="s">
        <v>1735</v>
      </c>
      <c r="U12" s="84" t="s">
        <v>1611</v>
      </c>
      <c r="V12" s="84" t="s">
        <v>1736</v>
      </c>
      <c r="W12" s="102" t="s">
        <v>2015</v>
      </c>
    </row>
    <row r="13" spans="1:32" ht="144.75" customHeight="1">
      <c r="A13" s="600"/>
      <c r="B13" s="495" t="s">
        <v>634</v>
      </c>
      <c r="C13" s="402" t="s">
        <v>1792</v>
      </c>
      <c r="D13" s="402" t="s">
        <v>635</v>
      </c>
      <c r="E13" s="402" t="s">
        <v>1769</v>
      </c>
      <c r="F13" s="402" t="s">
        <v>2046</v>
      </c>
      <c r="G13" s="84"/>
      <c r="H13" s="308"/>
      <c r="I13" s="84">
        <v>1</v>
      </c>
      <c r="J13" s="308">
        <v>55832</v>
      </c>
      <c r="K13" s="84"/>
      <c r="L13" s="308"/>
      <c r="M13" s="84"/>
      <c r="N13" s="308"/>
      <c r="O13" s="406">
        <v>1</v>
      </c>
      <c r="P13" s="296">
        <v>55832</v>
      </c>
      <c r="Q13" s="84">
        <v>392</v>
      </c>
      <c r="R13" s="84" t="s">
        <v>1770</v>
      </c>
      <c r="S13" s="84" t="s">
        <v>1771</v>
      </c>
      <c r="T13" s="84" t="s">
        <v>1772</v>
      </c>
      <c r="U13" s="84" t="s">
        <v>1773</v>
      </c>
      <c r="V13" s="84" t="s">
        <v>1774</v>
      </c>
      <c r="W13" s="102" t="s">
        <v>1775</v>
      </c>
    </row>
    <row r="14" spans="1:32" ht="213" customHeight="1">
      <c r="A14" s="600"/>
      <c r="B14" s="401" t="s">
        <v>636</v>
      </c>
      <c r="C14" s="402" t="s">
        <v>637</v>
      </c>
      <c r="D14" s="402" t="s">
        <v>638</v>
      </c>
      <c r="E14" s="402"/>
      <c r="F14" s="402"/>
      <c r="G14" s="405"/>
      <c r="H14" s="308"/>
      <c r="I14" s="84"/>
      <c r="J14" s="308"/>
      <c r="K14" s="84"/>
      <c r="L14" s="308"/>
      <c r="M14" s="84"/>
      <c r="N14" s="308"/>
      <c r="O14" s="406"/>
      <c r="P14" s="296"/>
      <c r="Q14" s="84"/>
      <c r="R14" s="84"/>
      <c r="S14" s="84"/>
      <c r="T14" s="84"/>
      <c r="U14" s="84"/>
      <c r="V14" s="84"/>
      <c r="W14" s="102"/>
    </row>
    <row r="15" spans="1:32" ht="165.75" customHeight="1">
      <c r="A15" s="600"/>
      <c r="B15" s="401" t="s">
        <v>639</v>
      </c>
      <c r="C15" s="402" t="s">
        <v>143</v>
      </c>
      <c r="D15" s="402" t="s">
        <v>640</v>
      </c>
      <c r="E15" s="402" t="s">
        <v>1794</v>
      </c>
      <c r="F15" s="402" t="s">
        <v>1795</v>
      </c>
      <c r="G15" s="84"/>
      <c r="H15" s="308"/>
      <c r="I15" s="84">
        <v>1</v>
      </c>
      <c r="J15" s="308">
        <v>0</v>
      </c>
      <c r="K15" s="84"/>
      <c r="L15" s="308"/>
      <c r="M15" s="84"/>
      <c r="N15" s="308"/>
      <c r="O15" s="406">
        <v>1</v>
      </c>
      <c r="P15" s="296">
        <v>0</v>
      </c>
      <c r="Q15" s="84">
        <v>149</v>
      </c>
      <c r="R15" s="84" t="s">
        <v>1611</v>
      </c>
      <c r="S15" s="84" t="s">
        <v>1796</v>
      </c>
      <c r="T15" s="84" t="s">
        <v>1797</v>
      </c>
      <c r="U15" s="84" t="s">
        <v>1798</v>
      </c>
      <c r="V15" s="84" t="s">
        <v>1799</v>
      </c>
      <c r="W15" s="102" t="s">
        <v>1800</v>
      </c>
    </row>
    <row r="16" spans="1:32" ht="144.75" customHeight="1">
      <c r="A16" s="600"/>
      <c r="B16" s="600" t="s">
        <v>641</v>
      </c>
      <c r="C16" s="402" t="s">
        <v>642</v>
      </c>
      <c r="D16" s="402" t="s">
        <v>124</v>
      </c>
      <c r="E16" s="402"/>
      <c r="F16" s="402"/>
      <c r="G16" s="84"/>
      <c r="H16" s="308"/>
      <c r="I16" s="84"/>
      <c r="J16" s="308"/>
      <c r="K16" s="84"/>
      <c r="L16" s="308"/>
      <c r="M16" s="84"/>
      <c r="N16" s="308"/>
      <c r="O16" s="406"/>
      <c r="P16" s="296"/>
      <c r="Q16" s="84"/>
      <c r="R16" s="84"/>
      <c r="S16" s="84"/>
      <c r="T16" s="84"/>
      <c r="U16" s="84"/>
      <c r="V16" s="84"/>
      <c r="W16" s="102"/>
    </row>
    <row r="17" spans="1:23" ht="112.5" customHeight="1">
      <c r="A17" s="600"/>
      <c r="B17" s="600"/>
      <c r="C17" s="402" t="s">
        <v>643</v>
      </c>
      <c r="D17" s="402"/>
      <c r="E17" s="402"/>
      <c r="F17" s="402"/>
      <c r="G17" s="84"/>
      <c r="H17" s="308"/>
      <c r="I17" s="84"/>
      <c r="J17" s="308"/>
      <c r="K17" s="84"/>
      <c r="L17" s="308"/>
      <c r="M17" s="84"/>
      <c r="N17" s="308"/>
      <c r="O17" s="406"/>
      <c r="P17" s="296"/>
      <c r="Q17" s="84"/>
      <c r="R17" s="84"/>
      <c r="S17" s="84"/>
      <c r="T17" s="84"/>
      <c r="U17" s="84"/>
      <c r="V17" s="84"/>
      <c r="W17" s="407"/>
    </row>
    <row r="18" spans="1:23" s="358" customFormat="1" ht="15" customHeight="1">
      <c r="A18" s="449"/>
      <c r="B18" s="450"/>
      <c r="C18" s="449" t="s">
        <v>145</v>
      </c>
      <c r="D18" s="450"/>
      <c r="E18" s="450"/>
      <c r="F18" s="451"/>
      <c r="G18" s="382">
        <f t="shared" ref="G18:N18" si="0">SUM(G8:G17)</f>
        <v>0</v>
      </c>
      <c r="H18" s="288">
        <f t="shared" si="0"/>
        <v>0</v>
      </c>
      <c r="I18" s="382">
        <f t="shared" si="0"/>
        <v>6</v>
      </c>
      <c r="J18" s="288">
        <f t="shared" si="0"/>
        <v>1100702</v>
      </c>
      <c r="K18" s="382">
        <f t="shared" si="0"/>
        <v>1</v>
      </c>
      <c r="L18" s="288">
        <f t="shared" si="0"/>
        <v>500000</v>
      </c>
      <c r="M18" s="382">
        <f t="shared" si="0"/>
        <v>1</v>
      </c>
      <c r="N18" s="288">
        <f t="shared" si="0"/>
        <v>4865000</v>
      </c>
      <c r="O18" s="382">
        <f>G18+I18+K18+M18</f>
        <v>8</v>
      </c>
      <c r="P18" s="290">
        <f>H18+J18+L18+N18</f>
        <v>6465702</v>
      </c>
      <c r="Q18" s="382"/>
      <c r="R18" s="382"/>
      <c r="S18" s="382"/>
      <c r="T18" s="382"/>
      <c r="U18" s="382"/>
      <c r="V18" s="382"/>
      <c r="W18" s="408"/>
    </row>
    <row r="19" spans="1:23" s="358" customFormat="1" ht="24" customHeight="1">
      <c r="H19" s="295"/>
      <c r="J19" s="295"/>
      <c r="L19" s="295"/>
      <c r="N19" s="295"/>
      <c r="P19" s="295"/>
    </row>
    <row r="20" spans="1:23" ht="234.75" customHeight="1"/>
    <row r="21" spans="1:23" ht="225" customHeight="1"/>
    <row r="22" spans="1:23" ht="85.5" customHeight="1"/>
    <row r="23" spans="1:23" ht="78" customHeight="1"/>
    <row r="24" spans="1:23" ht="146.25" customHeight="1"/>
    <row r="25" spans="1:23" ht="103.5" customHeight="1"/>
    <row r="26" spans="1:23" ht="93.75" customHeight="1"/>
    <row r="27" spans="1:23" ht="154.5" customHeight="1"/>
    <row r="28" spans="1:23" ht="153.75" customHeight="1"/>
    <row r="29" spans="1:23" ht="138" customHeight="1"/>
    <row r="30" spans="1:23" ht="139.5" customHeight="1"/>
    <row r="31" spans="1:23" ht="99" customHeight="1"/>
    <row r="32" spans="1:23" s="358" customFormat="1" ht="15" customHeight="1">
      <c r="H32" s="295"/>
      <c r="J32" s="295"/>
      <c r="L32" s="295"/>
      <c r="N32" s="295"/>
      <c r="P32" s="295"/>
    </row>
    <row r="33" spans="4:16" s="358" customFormat="1" ht="12">
      <c r="H33" s="295"/>
      <c r="J33" s="295"/>
      <c r="L33" s="295"/>
      <c r="N33" s="295"/>
      <c r="P33" s="295"/>
    </row>
    <row r="36" spans="4:16">
      <c r="H36"/>
      <c r="J36"/>
      <c r="L36"/>
      <c r="N36"/>
      <c r="P36"/>
    </row>
    <row r="37" spans="4:16">
      <c r="H37"/>
      <c r="J37"/>
      <c r="L37"/>
      <c r="N37"/>
      <c r="P37"/>
    </row>
    <row r="38" spans="4:16">
      <c r="H38"/>
      <c r="J38"/>
      <c r="L38"/>
      <c r="N38"/>
      <c r="P38"/>
    </row>
    <row r="39" spans="4:16">
      <c r="H39"/>
      <c r="J39"/>
      <c r="L39"/>
      <c r="N39"/>
      <c r="P39"/>
    </row>
    <row r="40" spans="4:16">
      <c r="H40"/>
      <c r="J40"/>
      <c r="L40"/>
      <c r="N40"/>
      <c r="P40"/>
    </row>
    <row r="41" spans="4:16">
      <c r="H41"/>
      <c r="J41"/>
      <c r="L41"/>
      <c r="N41"/>
      <c r="P41"/>
    </row>
    <row r="42" spans="4:16">
      <c r="H42"/>
      <c r="J42"/>
      <c r="L42"/>
      <c r="N42"/>
      <c r="P42"/>
    </row>
    <row r="43" spans="4:16" ht="15.75">
      <c r="D43" s="79"/>
      <c r="E43" s="445"/>
      <c r="H43"/>
      <c r="J43"/>
      <c r="L43"/>
      <c r="N43"/>
      <c r="P43"/>
    </row>
    <row r="44" spans="4:16">
      <c r="H44"/>
      <c r="J44"/>
      <c r="L44"/>
      <c r="N44"/>
      <c r="P44"/>
    </row>
    <row r="45" spans="4:16">
      <c r="H45"/>
      <c r="J45"/>
      <c r="L45"/>
      <c r="N45"/>
      <c r="P45"/>
    </row>
    <row r="46" spans="4:16">
      <c r="H46"/>
      <c r="J46"/>
      <c r="L46"/>
      <c r="N46"/>
      <c r="P46"/>
    </row>
    <row r="47" spans="4:16">
      <c r="H47"/>
      <c r="J47"/>
      <c r="L47"/>
      <c r="N47"/>
      <c r="P47"/>
    </row>
    <row r="48" spans="4: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42" spans="8:16">
      <c r="H142"/>
      <c r="J142"/>
      <c r="L142"/>
      <c r="N142"/>
      <c r="P142"/>
    </row>
  </sheetData>
  <mergeCells count="23">
    <mergeCell ref="A8:A17"/>
    <mergeCell ref="B16:B17"/>
    <mergeCell ref="A3:A5"/>
    <mergeCell ref="B3:B5"/>
    <mergeCell ref="C3:C5"/>
    <mergeCell ref="B9:B12"/>
    <mergeCell ref="C9:C12"/>
    <mergeCell ref="W3:W5"/>
    <mergeCell ref="O3:P4"/>
    <mergeCell ref="Q3:R4"/>
    <mergeCell ref="S3:S5"/>
    <mergeCell ref="T3:T5"/>
    <mergeCell ref="U3:U5"/>
    <mergeCell ref="V3:V5"/>
    <mergeCell ref="D9:D12"/>
    <mergeCell ref="E3:E5"/>
    <mergeCell ref="I4:J4"/>
    <mergeCell ref="K4:L4"/>
    <mergeCell ref="M4:N4"/>
    <mergeCell ref="D3:D5"/>
    <mergeCell ref="F3:F5"/>
    <mergeCell ref="G3:N3"/>
    <mergeCell ref="G4:H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W17"/>
  <sheetViews>
    <sheetView topLeftCell="A2" zoomScale="70" zoomScaleNormal="70" workbookViewId="0">
      <pane xSplit="1" ySplit="5" topLeftCell="B7" activePane="bottomRight" state="frozen"/>
      <selection activeCell="A2" sqref="A2"/>
      <selection pane="topRight" activeCell="B2" sqref="B2"/>
      <selection pane="bottomLeft" activeCell="A7" sqref="A7"/>
      <selection pane="bottomRight" activeCell="E12" sqref="E12"/>
    </sheetView>
  </sheetViews>
  <sheetFormatPr baseColWidth="10" defaultRowHeight="15"/>
  <cols>
    <col min="1" max="2" width="21.7109375" customWidth="1"/>
    <col min="3" max="6" width="27.42578125" customWidth="1"/>
    <col min="7" max="7" width="15.28515625" customWidth="1"/>
    <col min="8" max="8" width="14.85546875" style="289" bestFit="1" customWidth="1"/>
    <col min="9" max="9" width="15.28515625" customWidth="1"/>
    <col min="10" max="10" width="18.85546875" style="289" customWidth="1"/>
    <col min="12" max="12" width="14.85546875" style="289" bestFit="1" customWidth="1"/>
    <col min="14" max="14" width="15.42578125" style="289" bestFit="1" customWidth="1"/>
    <col min="15" max="15" width="15.28515625" customWidth="1"/>
    <col min="16" max="16" width="18.28515625" style="289" customWidth="1"/>
    <col min="19" max="22" width="14.140625" customWidth="1"/>
    <col min="23" max="23" width="17" customWidth="1"/>
  </cols>
  <sheetData>
    <row r="1" spans="1:23" ht="18" customHeight="1">
      <c r="B1" s="314"/>
      <c r="C1" s="314"/>
      <c r="D1" s="314"/>
      <c r="E1" s="321"/>
      <c r="F1" s="314"/>
      <c r="G1" s="438" t="s">
        <v>177</v>
      </c>
      <c r="J1" s="314"/>
      <c r="K1" s="314"/>
      <c r="L1" s="314"/>
      <c r="M1" s="314"/>
      <c r="N1" s="314"/>
      <c r="O1" s="314"/>
      <c r="P1" s="314"/>
      <c r="Q1" s="314"/>
      <c r="R1" s="314"/>
      <c r="S1" s="314"/>
      <c r="T1" s="314"/>
      <c r="U1" s="314"/>
      <c r="V1" s="314"/>
      <c r="W1" s="314"/>
    </row>
    <row r="2" spans="1:23" ht="14.45" customHeight="1">
      <c r="A2" s="410" t="s">
        <v>180</v>
      </c>
      <c r="B2" s="317"/>
      <c r="C2" s="317"/>
      <c r="D2" s="317"/>
      <c r="E2" s="322"/>
      <c r="F2" s="317"/>
      <c r="G2" s="317"/>
      <c r="H2" s="317"/>
      <c r="I2" s="317"/>
      <c r="J2" s="317"/>
      <c r="K2" s="317"/>
      <c r="L2" s="317"/>
      <c r="M2" s="317"/>
      <c r="N2" s="317"/>
      <c r="O2" s="317"/>
      <c r="P2" s="317"/>
      <c r="Q2" s="317"/>
      <c r="R2" s="317"/>
      <c r="S2" s="317"/>
      <c r="T2" s="317"/>
      <c r="U2" s="317"/>
      <c r="V2" s="317"/>
      <c r="W2" s="317"/>
    </row>
    <row r="3" spans="1:23" ht="14.45" customHeight="1">
      <c r="A3" s="571" t="s">
        <v>100</v>
      </c>
      <c r="B3" s="571" t="s">
        <v>119</v>
      </c>
      <c r="C3" s="579" t="s">
        <v>88</v>
      </c>
      <c r="D3" s="579" t="s">
        <v>89</v>
      </c>
      <c r="E3" s="592" t="s">
        <v>456</v>
      </c>
      <c r="F3" s="579" t="s">
        <v>90</v>
      </c>
      <c r="G3" s="582" t="s">
        <v>104</v>
      </c>
      <c r="H3" s="584"/>
      <c r="I3" s="584"/>
      <c r="J3" s="584"/>
      <c r="K3" s="584"/>
      <c r="L3" s="584"/>
      <c r="M3" s="584"/>
      <c r="N3" s="583"/>
      <c r="O3" s="579" t="s">
        <v>105</v>
      </c>
      <c r="P3" s="623" t="s">
        <v>12</v>
      </c>
      <c r="Q3" s="588" t="s">
        <v>106</v>
      </c>
      <c r="R3" s="589"/>
      <c r="S3" s="571" t="s">
        <v>107</v>
      </c>
      <c r="T3" s="571" t="s">
        <v>108</v>
      </c>
      <c r="U3" s="571" t="s">
        <v>116</v>
      </c>
      <c r="V3" s="571" t="s">
        <v>115</v>
      </c>
      <c r="W3" s="585" t="s">
        <v>91</v>
      </c>
    </row>
    <row r="4" spans="1:23" ht="14.45" customHeight="1">
      <c r="A4" s="572"/>
      <c r="B4" s="572"/>
      <c r="C4" s="580"/>
      <c r="D4" s="580"/>
      <c r="E4" s="593"/>
      <c r="F4" s="580"/>
      <c r="G4" s="582" t="s">
        <v>109</v>
      </c>
      <c r="H4" s="583"/>
      <c r="I4" s="582" t="s">
        <v>110</v>
      </c>
      <c r="J4" s="583"/>
      <c r="K4" s="582" t="s">
        <v>111</v>
      </c>
      <c r="L4" s="583"/>
      <c r="M4" s="582" t="s">
        <v>112</v>
      </c>
      <c r="N4" s="583"/>
      <c r="O4" s="581"/>
      <c r="P4" s="624"/>
      <c r="Q4" s="590"/>
      <c r="R4" s="591"/>
      <c r="S4" s="572"/>
      <c r="T4" s="572"/>
      <c r="U4" s="572"/>
      <c r="V4" s="572"/>
      <c r="W4" s="586"/>
    </row>
    <row r="5" spans="1:23" ht="25.5">
      <c r="A5" s="573"/>
      <c r="B5" s="573"/>
      <c r="C5" s="581"/>
      <c r="D5" s="581"/>
      <c r="E5" s="594"/>
      <c r="F5" s="581"/>
      <c r="G5" s="318" t="s">
        <v>113</v>
      </c>
      <c r="H5" s="284" t="s">
        <v>12</v>
      </c>
      <c r="I5" s="318" t="s">
        <v>113</v>
      </c>
      <c r="J5" s="284" t="s">
        <v>12</v>
      </c>
      <c r="K5" s="318" t="s">
        <v>113</v>
      </c>
      <c r="L5" s="284" t="s">
        <v>12</v>
      </c>
      <c r="M5" s="318" t="s">
        <v>113</v>
      </c>
      <c r="N5" s="284" t="s">
        <v>12</v>
      </c>
      <c r="O5" s="318" t="s">
        <v>113</v>
      </c>
      <c r="P5" s="625"/>
      <c r="Q5" s="318" t="s">
        <v>114</v>
      </c>
      <c r="R5" s="318" t="s">
        <v>85</v>
      </c>
      <c r="S5" s="573"/>
      <c r="T5" s="573"/>
      <c r="U5" s="573"/>
      <c r="V5" s="573"/>
      <c r="W5" s="587"/>
    </row>
    <row r="6" spans="1:23" ht="15.6" customHeight="1">
      <c r="A6" s="452" t="s">
        <v>157</v>
      </c>
      <c r="B6" s="319"/>
      <c r="C6" s="319"/>
      <c r="D6" s="319"/>
      <c r="E6" s="319"/>
      <c r="F6" s="319"/>
      <c r="G6" s="319"/>
      <c r="H6" s="453" t="s">
        <v>157</v>
      </c>
      <c r="I6" s="319"/>
      <c r="J6" s="319"/>
      <c r="K6" s="319"/>
      <c r="L6" s="319"/>
      <c r="M6" s="319"/>
      <c r="N6" s="319"/>
      <c r="O6" s="319"/>
      <c r="P6" s="319"/>
      <c r="Q6" s="319"/>
      <c r="R6" s="319"/>
      <c r="S6" s="319"/>
      <c r="T6" s="319"/>
      <c r="U6" s="319"/>
      <c r="V6" s="319"/>
      <c r="W6" s="319"/>
    </row>
    <row r="7" spans="1:23" ht="162.75" customHeight="1">
      <c r="A7" s="629" t="s">
        <v>146</v>
      </c>
      <c r="B7" s="574" t="s">
        <v>147</v>
      </c>
      <c r="C7" s="626" t="s">
        <v>148</v>
      </c>
      <c r="D7" s="90" t="s">
        <v>149</v>
      </c>
      <c r="E7" s="90" t="s">
        <v>1828</v>
      </c>
      <c r="F7" s="90" t="s">
        <v>1829</v>
      </c>
      <c r="G7" s="89"/>
      <c r="H7" s="294"/>
      <c r="I7" s="89">
        <v>1</v>
      </c>
      <c r="J7" s="294">
        <v>9558</v>
      </c>
      <c r="K7" s="89"/>
      <c r="L7" s="294"/>
      <c r="M7" s="89"/>
      <c r="N7" s="294"/>
      <c r="O7" s="93">
        <v>1</v>
      </c>
      <c r="P7" s="296">
        <v>9558</v>
      </c>
      <c r="Q7" s="89">
        <v>323</v>
      </c>
      <c r="R7" s="89" t="s">
        <v>1830</v>
      </c>
      <c r="S7" s="79" t="s">
        <v>1831</v>
      </c>
      <c r="T7" s="79" t="s">
        <v>1832</v>
      </c>
      <c r="U7" s="79" t="s">
        <v>1833</v>
      </c>
      <c r="V7" s="79" t="s">
        <v>1834</v>
      </c>
      <c r="W7" s="90" t="s">
        <v>1835</v>
      </c>
    </row>
    <row r="8" spans="1:23" ht="110.25">
      <c r="A8" s="630"/>
      <c r="B8" s="575"/>
      <c r="C8" s="628"/>
      <c r="D8" s="626" t="s">
        <v>1887</v>
      </c>
      <c r="E8" s="90" t="s">
        <v>1847</v>
      </c>
      <c r="F8" s="90" t="s">
        <v>1950</v>
      </c>
      <c r="G8" s="89"/>
      <c r="H8" s="294"/>
      <c r="I8" s="89"/>
      <c r="J8" s="294"/>
      <c r="K8" s="89"/>
      <c r="L8" s="294"/>
      <c r="M8" s="89">
        <v>1</v>
      </c>
      <c r="N8" s="294">
        <f>+'5. ACTIVIDADES ESPECIALES'!D141+'5. ACTIVIDADES ESPECIALES'!D184+'5. ACTIVIDADES ESPECIALES'!D228</f>
        <v>284306.88</v>
      </c>
      <c r="O8" s="93">
        <v>1</v>
      </c>
      <c r="P8" s="296">
        <f t="shared" ref="P8:P17" si="0">H8+J8+L8+N8</f>
        <v>284306.88</v>
      </c>
      <c r="Q8" s="89">
        <v>392</v>
      </c>
      <c r="R8" s="89" t="s">
        <v>1848</v>
      </c>
      <c r="S8" s="79" t="s">
        <v>1849</v>
      </c>
      <c r="T8" s="79" t="s">
        <v>1850</v>
      </c>
      <c r="U8" s="79" t="s">
        <v>1851</v>
      </c>
      <c r="V8" s="79" t="s">
        <v>1852</v>
      </c>
      <c r="W8" s="90" t="s">
        <v>1853</v>
      </c>
    </row>
    <row r="9" spans="1:23" ht="110.25">
      <c r="A9" s="630"/>
      <c r="B9" s="575"/>
      <c r="C9" s="628"/>
      <c r="D9" s="627"/>
      <c r="E9" s="90" t="s">
        <v>1886</v>
      </c>
      <c r="F9" s="90" t="s">
        <v>1951</v>
      </c>
      <c r="G9" s="89"/>
      <c r="H9" s="294"/>
      <c r="I9" s="89"/>
      <c r="J9" s="294"/>
      <c r="K9" s="89"/>
      <c r="L9" s="294"/>
      <c r="M9" s="89">
        <v>1</v>
      </c>
      <c r="N9" s="294">
        <v>440000</v>
      </c>
      <c r="O9" s="93">
        <v>1</v>
      </c>
      <c r="P9" s="296">
        <f>+N9</f>
        <v>440000</v>
      </c>
      <c r="Q9" s="89">
        <v>392</v>
      </c>
      <c r="R9" s="89" t="s">
        <v>1848</v>
      </c>
      <c r="S9" s="79" t="s">
        <v>1849</v>
      </c>
      <c r="T9" s="79" t="s">
        <v>1850</v>
      </c>
      <c r="U9" s="79" t="s">
        <v>1851</v>
      </c>
      <c r="V9" s="79" t="s">
        <v>1852</v>
      </c>
      <c r="W9" s="90" t="s">
        <v>1888</v>
      </c>
    </row>
    <row r="10" spans="1:23" ht="204.75">
      <c r="A10" s="630"/>
      <c r="B10" s="576"/>
      <c r="C10" s="627"/>
      <c r="D10" s="510" t="s">
        <v>1947</v>
      </c>
      <c r="E10" s="90" t="s">
        <v>1948</v>
      </c>
      <c r="F10" s="90" t="s">
        <v>1949</v>
      </c>
      <c r="G10" s="89"/>
      <c r="H10" s="294"/>
      <c r="I10" s="89">
        <v>0.5</v>
      </c>
      <c r="J10" s="294">
        <v>5000</v>
      </c>
      <c r="K10" s="89"/>
      <c r="L10" s="294"/>
      <c r="M10" s="89">
        <v>0.5</v>
      </c>
      <c r="N10" s="294">
        <v>5000</v>
      </c>
      <c r="O10" s="93">
        <v>1</v>
      </c>
      <c r="P10" s="296">
        <v>10000</v>
      </c>
      <c r="Q10" s="89">
        <v>119</v>
      </c>
      <c r="R10" s="89" t="s">
        <v>1952</v>
      </c>
      <c r="S10" s="79" t="s">
        <v>1953</v>
      </c>
      <c r="T10" s="79" t="s">
        <v>1954</v>
      </c>
      <c r="U10" s="79" t="s">
        <v>1955</v>
      </c>
      <c r="V10" s="79" t="s">
        <v>1956</v>
      </c>
      <c r="W10" s="90" t="s">
        <v>1957</v>
      </c>
    </row>
    <row r="11" spans="1:23" ht="141.75">
      <c r="A11" s="631"/>
      <c r="B11" s="316" t="s">
        <v>150</v>
      </c>
      <c r="C11" s="90" t="s">
        <v>151</v>
      </c>
      <c r="D11" s="90" t="s">
        <v>152</v>
      </c>
      <c r="E11" s="90"/>
      <c r="F11" s="84"/>
      <c r="G11" s="85"/>
      <c r="H11" s="294"/>
      <c r="I11" s="85"/>
      <c r="J11" s="294"/>
      <c r="K11" s="85"/>
      <c r="L11" s="294"/>
      <c r="M11" s="85"/>
      <c r="N11" s="294"/>
      <c r="O11" s="93">
        <f t="shared" ref="O11:O17" si="1">G11+I11+K11+M11</f>
        <v>0</v>
      </c>
      <c r="P11" s="296">
        <f t="shared" si="0"/>
        <v>0</v>
      </c>
      <c r="Q11" s="89"/>
      <c r="R11" s="89"/>
      <c r="S11" s="79"/>
      <c r="T11" s="79"/>
      <c r="U11" s="79"/>
      <c r="V11" s="79"/>
      <c r="W11" s="84"/>
    </row>
    <row r="12" spans="1:23" ht="152.25" customHeight="1">
      <c r="A12" s="532" t="s">
        <v>146</v>
      </c>
      <c r="B12" s="316" t="s">
        <v>153</v>
      </c>
      <c r="C12" s="90" t="s">
        <v>154</v>
      </c>
      <c r="D12" s="90" t="s">
        <v>155</v>
      </c>
      <c r="E12" s="90" t="s">
        <v>1840</v>
      </c>
      <c r="F12" s="90" t="s">
        <v>1841</v>
      </c>
      <c r="G12" s="89">
        <v>1</v>
      </c>
      <c r="H12" s="294">
        <v>6000</v>
      </c>
      <c r="I12" s="89">
        <v>1</v>
      </c>
      <c r="J12" s="294">
        <v>6000</v>
      </c>
      <c r="K12" s="89">
        <v>1</v>
      </c>
      <c r="L12" s="294">
        <v>6000</v>
      </c>
      <c r="M12" s="89">
        <v>1</v>
      </c>
      <c r="N12" s="294">
        <v>6000</v>
      </c>
      <c r="O12" s="93">
        <v>4</v>
      </c>
      <c r="P12" s="535">
        <v>24000</v>
      </c>
      <c r="Q12" s="667">
        <v>119</v>
      </c>
      <c r="R12" s="667" t="s">
        <v>1952</v>
      </c>
      <c r="S12" s="79" t="s">
        <v>1842</v>
      </c>
      <c r="T12" s="79" t="s">
        <v>1843</v>
      </c>
      <c r="U12" s="79" t="s">
        <v>1844</v>
      </c>
      <c r="V12" s="79" t="s">
        <v>1845</v>
      </c>
      <c r="W12" s="90" t="s">
        <v>1846</v>
      </c>
    </row>
    <row r="13" spans="1:23" ht="15.75">
      <c r="A13" s="533"/>
      <c r="B13" s="316"/>
      <c r="C13" s="90"/>
      <c r="D13" s="90"/>
      <c r="E13" s="90"/>
      <c r="F13" s="90"/>
      <c r="G13" s="85"/>
      <c r="H13" s="294"/>
      <c r="I13" s="85"/>
      <c r="J13" s="294"/>
      <c r="K13" s="85"/>
      <c r="L13" s="294"/>
      <c r="M13" s="85"/>
      <c r="N13" s="294"/>
      <c r="O13" s="93">
        <f t="shared" si="1"/>
        <v>0</v>
      </c>
      <c r="P13" s="296">
        <f t="shared" si="0"/>
        <v>0</v>
      </c>
      <c r="Q13" s="89"/>
      <c r="R13" s="89"/>
      <c r="S13" s="89"/>
      <c r="T13" s="89"/>
      <c r="U13" s="89"/>
      <c r="V13" s="89"/>
      <c r="W13" s="90"/>
    </row>
    <row r="14" spans="1:23" ht="15.75">
      <c r="A14" s="533"/>
      <c r="B14" s="316"/>
      <c r="C14" s="90"/>
      <c r="D14" s="90"/>
      <c r="E14" s="90"/>
      <c r="F14" s="90"/>
      <c r="G14" s="89"/>
      <c r="H14" s="294"/>
      <c r="I14" s="89"/>
      <c r="J14" s="294"/>
      <c r="K14" s="89"/>
      <c r="L14" s="294"/>
      <c r="M14" s="89"/>
      <c r="N14" s="294"/>
      <c r="O14" s="101">
        <f t="shared" si="1"/>
        <v>0</v>
      </c>
      <c r="P14" s="298">
        <f t="shared" si="0"/>
        <v>0</v>
      </c>
      <c r="Q14" s="89"/>
      <c r="R14" s="89"/>
      <c r="S14" s="79"/>
      <c r="T14" s="79"/>
      <c r="U14" s="79"/>
      <c r="V14" s="79"/>
      <c r="W14" s="90"/>
    </row>
    <row r="15" spans="1:23" ht="15.75">
      <c r="A15" s="533"/>
      <c r="B15" s="316"/>
      <c r="C15" s="90"/>
      <c r="D15" s="90"/>
      <c r="E15" s="90"/>
      <c r="F15" s="90"/>
      <c r="G15" s="89"/>
      <c r="H15" s="294"/>
      <c r="I15" s="89"/>
      <c r="J15" s="294"/>
      <c r="K15" s="89"/>
      <c r="L15" s="294"/>
      <c r="M15" s="89"/>
      <c r="N15" s="294"/>
      <c r="O15" s="101">
        <f t="shared" si="1"/>
        <v>0</v>
      </c>
      <c r="P15" s="298">
        <f t="shared" si="0"/>
        <v>0</v>
      </c>
      <c r="Q15" s="89"/>
      <c r="R15" s="89"/>
      <c r="S15" s="79"/>
      <c r="T15" s="79"/>
      <c r="U15" s="79"/>
      <c r="V15" s="79"/>
      <c r="W15" s="100"/>
    </row>
    <row r="16" spans="1:23" ht="78.75">
      <c r="A16" s="534"/>
      <c r="B16" s="316" t="s">
        <v>156</v>
      </c>
      <c r="C16" s="90"/>
      <c r="D16" s="90"/>
      <c r="E16" s="90"/>
      <c r="F16" s="90"/>
      <c r="G16" s="89"/>
      <c r="H16" s="294"/>
      <c r="I16" s="89"/>
      <c r="J16" s="294"/>
      <c r="K16" s="89"/>
      <c r="L16" s="294"/>
      <c r="M16" s="89"/>
      <c r="N16" s="294"/>
      <c r="O16" s="93">
        <f t="shared" si="1"/>
        <v>0</v>
      </c>
      <c r="P16" s="296">
        <f t="shared" si="0"/>
        <v>0</v>
      </c>
      <c r="Q16" s="89"/>
      <c r="R16" s="89"/>
      <c r="S16" s="89"/>
      <c r="T16" s="89"/>
      <c r="U16" s="89"/>
      <c r="V16" s="89"/>
      <c r="W16" s="90"/>
    </row>
    <row r="17" spans="1:23" ht="15.6" customHeight="1">
      <c r="A17" s="454" t="s">
        <v>158</v>
      </c>
      <c r="B17" s="315"/>
      <c r="C17" s="315"/>
      <c r="D17" s="315"/>
      <c r="E17" s="315"/>
      <c r="F17" s="315"/>
      <c r="G17" s="103">
        <f t="shared" ref="G17:N17" si="2">SUM(G7:G16)</f>
        <v>1</v>
      </c>
      <c r="H17" s="291">
        <f t="shared" si="2"/>
        <v>6000</v>
      </c>
      <c r="I17" s="103">
        <f t="shared" si="2"/>
        <v>2.5</v>
      </c>
      <c r="J17" s="291">
        <f t="shared" si="2"/>
        <v>20558</v>
      </c>
      <c r="K17" s="103">
        <f t="shared" si="2"/>
        <v>1</v>
      </c>
      <c r="L17" s="291">
        <f t="shared" si="2"/>
        <v>6000</v>
      </c>
      <c r="M17" s="103">
        <f t="shared" si="2"/>
        <v>3.5</v>
      </c>
      <c r="N17" s="291">
        <f t="shared" si="2"/>
        <v>735306.88</v>
      </c>
      <c r="O17" s="103">
        <f t="shared" si="1"/>
        <v>8</v>
      </c>
      <c r="P17" s="291">
        <f t="shared" si="0"/>
        <v>767864.88</v>
      </c>
      <c r="Q17" s="68"/>
      <c r="R17" s="68"/>
      <c r="S17" s="68"/>
      <c r="T17" s="68"/>
      <c r="U17" s="68"/>
      <c r="V17" s="68"/>
      <c r="W17" s="68"/>
    </row>
  </sheetData>
  <mergeCells count="23">
    <mergeCell ref="D8:D9"/>
    <mergeCell ref="B7:B10"/>
    <mergeCell ref="C7:C10"/>
    <mergeCell ref="A7:A11"/>
    <mergeCell ref="W3:W5"/>
    <mergeCell ref="V3:V5"/>
    <mergeCell ref="U3:U5"/>
    <mergeCell ref="T3:T5"/>
    <mergeCell ref="S3:S5"/>
    <mergeCell ref="Q3:R4"/>
    <mergeCell ref="G4:H4"/>
    <mergeCell ref="I4:J4"/>
    <mergeCell ref="K4:L4"/>
    <mergeCell ref="G3:N3"/>
    <mergeCell ref="M4:N4"/>
    <mergeCell ref="O3:O4"/>
    <mergeCell ref="A3:A5"/>
    <mergeCell ref="E3:E5"/>
    <mergeCell ref="P3:P5"/>
    <mergeCell ref="F3:F5"/>
    <mergeCell ref="D3:D5"/>
    <mergeCell ref="C3:C5"/>
    <mergeCell ref="B3:B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dimension ref="A1:W29"/>
  <sheetViews>
    <sheetView topLeftCell="E6" zoomScale="70" zoomScaleNormal="70" workbookViewId="0">
      <selection activeCell="N7" sqref="N7"/>
    </sheetView>
  </sheetViews>
  <sheetFormatPr baseColWidth="10" defaultRowHeight="15"/>
  <cols>
    <col min="1" max="2" width="21.7109375" customWidth="1"/>
    <col min="3" max="6" width="27.42578125" customWidth="1"/>
    <col min="7" max="7" width="15.28515625" customWidth="1"/>
    <col min="8" max="8" width="13.7109375" style="289" bestFit="1" customWidth="1"/>
    <col min="9" max="9" width="15.28515625" customWidth="1"/>
    <col min="10" max="10" width="18.85546875" style="289" customWidth="1"/>
    <col min="12" max="12" width="13.7109375" style="289" bestFit="1" customWidth="1"/>
    <col min="14" max="14" width="13.7109375" style="289" bestFit="1" customWidth="1"/>
    <col min="15" max="15" width="15.28515625" customWidth="1"/>
    <col min="16" max="16" width="18.28515625" style="289" customWidth="1"/>
    <col min="19" max="22" width="14.140625" customWidth="1"/>
    <col min="23" max="23" width="17" customWidth="1"/>
  </cols>
  <sheetData>
    <row r="1" spans="1:23" ht="18.75">
      <c r="B1" s="422"/>
      <c r="C1" s="422"/>
      <c r="D1" s="422"/>
      <c r="E1" s="422"/>
      <c r="F1" s="422"/>
      <c r="G1" s="422" t="s">
        <v>644</v>
      </c>
      <c r="J1" s="422"/>
      <c r="K1" s="422"/>
      <c r="L1" s="422"/>
      <c r="M1" s="422"/>
      <c r="N1" s="422"/>
      <c r="O1" s="422"/>
      <c r="P1" s="422"/>
      <c r="Q1" s="422"/>
      <c r="R1" s="422"/>
      <c r="S1" s="422"/>
      <c r="T1" s="422"/>
      <c r="U1" s="422"/>
      <c r="V1" s="422"/>
      <c r="W1" s="422"/>
    </row>
    <row r="2" spans="1:23">
      <c r="A2" s="387" t="s">
        <v>645</v>
      </c>
      <c r="B2" s="387"/>
      <c r="C2" s="387"/>
      <c r="D2" s="387"/>
      <c r="E2" s="387"/>
      <c r="F2" s="387"/>
      <c r="G2" s="387"/>
      <c r="H2" s="387"/>
      <c r="I2" s="387"/>
      <c r="J2" s="387"/>
      <c r="K2" s="387"/>
      <c r="L2" s="387"/>
      <c r="M2" s="387"/>
      <c r="N2" s="387"/>
      <c r="O2" s="387"/>
      <c r="P2" s="387"/>
      <c r="Q2" s="387"/>
      <c r="R2" s="387"/>
      <c r="S2" s="387"/>
      <c r="T2" s="387"/>
      <c r="U2" s="387"/>
      <c r="V2" s="387"/>
      <c r="W2" s="387"/>
    </row>
    <row r="3" spans="1:23">
      <c r="A3" s="615" t="s">
        <v>100</v>
      </c>
      <c r="B3" s="571" t="s">
        <v>119</v>
      </c>
      <c r="C3" s="616" t="s">
        <v>88</v>
      </c>
      <c r="D3" s="616" t="s">
        <v>89</v>
      </c>
      <c r="E3" s="592" t="s">
        <v>456</v>
      </c>
      <c r="F3" s="616" t="s">
        <v>90</v>
      </c>
      <c r="G3" s="615" t="s">
        <v>104</v>
      </c>
      <c r="H3" s="615"/>
      <c r="I3" s="615"/>
      <c r="J3" s="615"/>
      <c r="K3" s="615"/>
      <c r="L3" s="615"/>
      <c r="M3" s="615"/>
      <c r="N3" s="615"/>
      <c r="O3" s="616" t="s">
        <v>105</v>
      </c>
      <c r="P3" s="616"/>
      <c r="Q3" s="615" t="s">
        <v>106</v>
      </c>
      <c r="R3" s="615"/>
      <c r="S3" s="615" t="s">
        <v>107</v>
      </c>
      <c r="T3" s="615" t="s">
        <v>108</v>
      </c>
      <c r="U3" s="571" t="s">
        <v>116</v>
      </c>
      <c r="V3" s="571" t="s">
        <v>115</v>
      </c>
      <c r="W3" s="617" t="s">
        <v>91</v>
      </c>
    </row>
    <row r="4" spans="1:23">
      <c r="A4" s="615"/>
      <c r="B4" s="572"/>
      <c r="C4" s="616"/>
      <c r="D4" s="616"/>
      <c r="E4" s="593"/>
      <c r="F4" s="616"/>
      <c r="G4" s="615" t="s">
        <v>109</v>
      </c>
      <c r="H4" s="615"/>
      <c r="I4" s="615" t="s">
        <v>110</v>
      </c>
      <c r="J4" s="615"/>
      <c r="K4" s="615" t="s">
        <v>111</v>
      </c>
      <c r="L4" s="615"/>
      <c r="M4" s="615" t="s">
        <v>112</v>
      </c>
      <c r="N4" s="615"/>
      <c r="O4" s="616"/>
      <c r="P4" s="616"/>
      <c r="Q4" s="615"/>
      <c r="R4" s="615"/>
      <c r="S4" s="615"/>
      <c r="T4" s="615"/>
      <c r="U4" s="572"/>
      <c r="V4" s="572"/>
      <c r="W4" s="617"/>
    </row>
    <row r="5" spans="1:23" ht="25.5">
      <c r="A5" s="615"/>
      <c r="B5" s="573"/>
      <c r="C5" s="616"/>
      <c r="D5" s="616"/>
      <c r="E5" s="594"/>
      <c r="F5" s="616"/>
      <c r="G5" s="318" t="s">
        <v>113</v>
      </c>
      <c r="H5" s="284" t="s">
        <v>12</v>
      </c>
      <c r="I5" s="318" t="s">
        <v>113</v>
      </c>
      <c r="J5" s="284" t="s">
        <v>12</v>
      </c>
      <c r="K5" s="318" t="s">
        <v>113</v>
      </c>
      <c r="L5" s="284" t="s">
        <v>12</v>
      </c>
      <c r="M5" s="318" t="s">
        <v>113</v>
      </c>
      <c r="N5" s="284" t="s">
        <v>12</v>
      </c>
      <c r="O5" s="318" t="s">
        <v>113</v>
      </c>
      <c r="P5" s="284" t="s">
        <v>12</v>
      </c>
      <c r="Q5" s="318" t="s">
        <v>114</v>
      </c>
      <c r="R5" s="318" t="s">
        <v>85</v>
      </c>
      <c r="S5" s="615"/>
      <c r="T5" s="615"/>
      <c r="U5" s="573"/>
      <c r="V5" s="573"/>
      <c r="W5" s="617"/>
    </row>
    <row r="6" spans="1:23" ht="204.75">
      <c r="A6" s="632" t="s">
        <v>181</v>
      </c>
      <c r="B6" s="632" t="s">
        <v>646</v>
      </c>
      <c r="C6" s="412" t="s">
        <v>647</v>
      </c>
      <c r="D6" s="412" t="s">
        <v>648</v>
      </c>
      <c r="E6" s="509" t="s">
        <v>1958</v>
      </c>
      <c r="F6" s="413" t="s">
        <v>1959</v>
      </c>
      <c r="G6" s="406"/>
      <c r="H6" s="296"/>
      <c r="I6" s="406"/>
      <c r="J6" s="296"/>
      <c r="K6" s="406"/>
      <c r="L6" s="296"/>
      <c r="M6" s="406">
        <v>1</v>
      </c>
      <c r="N6" s="296">
        <v>42182</v>
      </c>
      <c r="O6" s="406">
        <v>1</v>
      </c>
      <c r="P6" s="296">
        <v>42182</v>
      </c>
      <c r="Q6" s="414">
        <v>391</v>
      </c>
      <c r="R6" s="414" t="s">
        <v>1960</v>
      </c>
      <c r="S6" s="414" t="s">
        <v>1961</v>
      </c>
      <c r="T6" s="414" t="s">
        <v>1962</v>
      </c>
      <c r="U6" s="414" t="s">
        <v>1963</v>
      </c>
      <c r="V6" s="414" t="s">
        <v>1964</v>
      </c>
      <c r="W6" s="404" t="s">
        <v>1965</v>
      </c>
    </row>
    <row r="7" spans="1:23" ht="189">
      <c r="A7" s="632"/>
      <c r="B7" s="632"/>
      <c r="C7" s="412" t="s">
        <v>649</v>
      </c>
      <c r="D7" s="509" t="s">
        <v>1978</v>
      </c>
      <c r="E7" s="413" t="s">
        <v>1977</v>
      </c>
      <c r="F7" s="413" t="s">
        <v>1970</v>
      </c>
      <c r="G7" s="406"/>
      <c r="H7" s="296"/>
      <c r="I7" s="406"/>
      <c r="J7" s="296"/>
      <c r="K7" s="406"/>
      <c r="L7" s="296"/>
      <c r="M7" s="406">
        <v>1</v>
      </c>
      <c r="N7" s="296">
        <f>52052.5</f>
        <v>52052.5</v>
      </c>
      <c r="O7" s="406">
        <v>2</v>
      </c>
      <c r="P7" s="296">
        <f>+N7</f>
        <v>52052.5</v>
      </c>
      <c r="Q7" s="414">
        <v>391</v>
      </c>
      <c r="R7" s="414" t="s">
        <v>1971</v>
      </c>
      <c r="S7" s="414" t="s">
        <v>1972</v>
      </c>
      <c r="T7" s="414" t="s">
        <v>1973</v>
      </c>
      <c r="U7" s="414" t="s">
        <v>1974</v>
      </c>
      <c r="V7" s="414" t="s">
        <v>1975</v>
      </c>
      <c r="W7" s="404" t="s">
        <v>1976</v>
      </c>
    </row>
    <row r="8" spans="1:23" ht="126">
      <c r="A8" s="632"/>
      <c r="B8" s="415" t="s">
        <v>650</v>
      </c>
      <c r="C8" s="412" t="s">
        <v>651</v>
      </c>
      <c r="D8" s="412" t="s">
        <v>652</v>
      </c>
      <c r="E8" s="412"/>
      <c r="F8" s="413"/>
      <c r="G8" s="406"/>
      <c r="H8" s="296"/>
      <c r="I8" s="406"/>
      <c r="J8" s="296"/>
      <c r="K8" s="416"/>
      <c r="L8" s="296"/>
      <c r="M8" s="406"/>
      <c r="N8" s="296"/>
      <c r="O8" s="417"/>
      <c r="P8" s="297"/>
      <c r="Q8" s="404"/>
      <c r="R8" s="404"/>
      <c r="S8" s="414"/>
      <c r="T8" s="414"/>
      <c r="U8" s="414"/>
      <c r="V8" s="414"/>
      <c r="W8" s="404"/>
    </row>
    <row r="9" spans="1:23" ht="110.25">
      <c r="A9" s="632"/>
      <c r="B9" s="415" t="s">
        <v>653</v>
      </c>
      <c r="C9" s="412" t="s">
        <v>127</v>
      </c>
      <c r="D9" s="412" t="s">
        <v>127</v>
      </c>
      <c r="E9" s="412"/>
      <c r="F9" s="413"/>
      <c r="G9" s="406"/>
      <c r="H9" s="296"/>
      <c r="I9" s="406"/>
      <c r="J9" s="296"/>
      <c r="K9" s="406"/>
      <c r="L9" s="296"/>
      <c r="M9" s="406"/>
      <c r="N9" s="296"/>
      <c r="O9" s="406"/>
      <c r="P9" s="296"/>
      <c r="Q9" s="414"/>
      <c r="R9" s="414"/>
      <c r="S9" s="414"/>
      <c r="T9" s="414"/>
      <c r="U9" s="414"/>
      <c r="V9" s="414"/>
      <c r="W9" s="418"/>
    </row>
    <row r="10" spans="1:23" ht="94.5">
      <c r="A10" s="632"/>
      <c r="B10" s="415" t="s">
        <v>654</v>
      </c>
      <c r="C10" s="412" t="s">
        <v>128</v>
      </c>
      <c r="D10" s="412" t="s">
        <v>129</v>
      </c>
      <c r="E10" s="412"/>
      <c r="F10" s="413"/>
      <c r="G10" s="406"/>
      <c r="H10" s="296"/>
      <c r="I10" s="406"/>
      <c r="J10" s="296"/>
      <c r="K10" s="406"/>
      <c r="L10" s="296"/>
      <c r="M10" s="406"/>
      <c r="N10" s="296"/>
      <c r="O10" s="406"/>
      <c r="P10" s="296"/>
      <c r="Q10" s="414"/>
      <c r="R10" s="414"/>
      <c r="S10" s="414"/>
      <c r="T10" s="414"/>
      <c r="U10" s="414"/>
      <c r="V10" s="414"/>
      <c r="W10" s="404"/>
    </row>
    <row r="11" spans="1:23" ht="15.75">
      <c r="A11" s="439"/>
      <c r="B11" s="440"/>
      <c r="C11" s="439" t="s">
        <v>130</v>
      </c>
      <c r="D11" s="440"/>
      <c r="E11" s="440"/>
      <c r="F11" s="441"/>
      <c r="G11" s="419">
        <f t="shared" ref="G11:N11" si="0">SUM(G6:G10)</f>
        <v>0</v>
      </c>
      <c r="H11" s="420">
        <f t="shared" si="0"/>
        <v>0</v>
      </c>
      <c r="I11" s="419">
        <f t="shared" si="0"/>
        <v>0</v>
      </c>
      <c r="J11" s="420">
        <f t="shared" si="0"/>
        <v>0</v>
      </c>
      <c r="K11" s="419">
        <f t="shared" si="0"/>
        <v>0</v>
      </c>
      <c r="L11" s="420">
        <f t="shared" si="0"/>
        <v>0</v>
      </c>
      <c r="M11" s="419">
        <f t="shared" si="0"/>
        <v>2</v>
      </c>
      <c r="N11" s="420">
        <f t="shared" si="0"/>
        <v>94234.5</v>
      </c>
      <c r="O11" s="419">
        <f>G11+I11+K11+M11</f>
        <v>2</v>
      </c>
      <c r="P11" s="421">
        <f>H11+J11+L11+N11</f>
        <v>94234.5</v>
      </c>
      <c r="Q11" s="379"/>
      <c r="R11" s="379"/>
      <c r="S11" s="379"/>
      <c r="T11" s="379"/>
      <c r="U11" s="379"/>
      <c r="V11" s="379"/>
      <c r="W11" s="379"/>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39"/>
  <sheetViews>
    <sheetView showGridLines="0" topLeftCell="D3" zoomScale="120" zoomScaleNormal="120" workbookViewId="0">
      <selection activeCell="I8" sqref="I8"/>
    </sheetView>
  </sheetViews>
  <sheetFormatPr baseColWidth="10" defaultColWidth="11.5703125" defaultRowHeight="15"/>
  <cols>
    <col min="1" max="1" width="11.5703125" style="110"/>
    <col min="2" max="2" width="35" style="110" customWidth="1"/>
    <col min="3" max="3" width="21.5703125" style="110" customWidth="1"/>
    <col min="4" max="4" width="18.42578125" style="110" customWidth="1"/>
    <col min="5" max="5" width="14.85546875" style="110" customWidth="1"/>
    <col min="6" max="6" width="15.85546875" style="110" bestFit="1" customWidth="1"/>
    <col min="7" max="7" width="11.5703125" style="110"/>
    <col min="8" max="8" width="50.85546875" style="110" bestFit="1" customWidth="1"/>
    <col min="9" max="10" width="15.85546875" style="110" bestFit="1" customWidth="1"/>
    <col min="11" max="16384" width="11.5703125" style="110"/>
  </cols>
  <sheetData>
    <row r="2" spans="2:10" ht="18.75">
      <c r="B2" s="105" t="s">
        <v>21</v>
      </c>
      <c r="C2" s="105" t="s">
        <v>454</v>
      </c>
      <c r="H2" s="115" t="s">
        <v>453</v>
      </c>
      <c r="I2" s="115" t="s">
        <v>454</v>
      </c>
    </row>
    <row r="3" spans="2:10" ht="18.75">
      <c r="B3" s="106" t="s">
        <v>170</v>
      </c>
      <c r="C3" s="231">
        <f>'1. TALLERES SEMINARIOS'!D5</f>
        <v>368033.16666666663</v>
      </c>
      <c r="H3" s="150" t="s">
        <v>185</v>
      </c>
      <c r="I3" s="223">
        <f>'Desarrollo Curricular'!P81</f>
        <v>0</v>
      </c>
    </row>
    <row r="4" spans="2:10" ht="18.75">
      <c r="B4" s="106" t="s">
        <v>481</v>
      </c>
      <c r="C4" s="231">
        <f>'2. CONTRATACION DE PERSONAL'!D5</f>
        <v>2356577.2974999999</v>
      </c>
      <c r="H4" s="150" t="s">
        <v>171</v>
      </c>
      <c r="I4" s="223">
        <f>Investigación!P100</f>
        <v>0</v>
      </c>
    </row>
    <row r="5" spans="2:10" ht="18.75">
      <c r="B5" s="106" t="s">
        <v>175</v>
      </c>
      <c r="C5" s="231">
        <f>'3. EQUIPO DE OFICINA'!D5</f>
        <v>2634376</v>
      </c>
      <c r="H5" s="150" t="s">
        <v>540</v>
      </c>
      <c r="I5" s="223">
        <f>'Vinculación Univ. Sociedad'!P46</f>
        <v>0</v>
      </c>
    </row>
    <row r="6" spans="2:10" ht="18.75">
      <c r="B6" s="106" t="s">
        <v>482</v>
      </c>
      <c r="C6" s="231">
        <f>'4. EQUIPO TECNOLÓGICOS'!D5</f>
        <v>825450</v>
      </c>
      <c r="H6" s="150" t="s">
        <v>186</v>
      </c>
      <c r="I6" s="223">
        <f>'Docencia y Recursos Humanos '!P46</f>
        <v>0</v>
      </c>
    </row>
    <row r="7" spans="2:10" ht="18.75">
      <c r="B7" s="106" t="s">
        <v>176</v>
      </c>
      <c r="C7" s="231">
        <f>'5. ACTIVIDADES ESPECIALES'!D5</f>
        <v>1527678.88</v>
      </c>
      <c r="H7" s="150" t="s">
        <v>169</v>
      </c>
      <c r="I7" s="223">
        <f>Estudiantes!P35</f>
        <v>0</v>
      </c>
    </row>
    <row r="8" spans="2:10" ht="18.75">
      <c r="B8" s="117" t="s">
        <v>449</v>
      </c>
      <c r="C8" s="107">
        <f>'6. Becas'!D5</f>
        <v>0</v>
      </c>
      <c r="H8" s="150" t="s">
        <v>2019</v>
      </c>
      <c r="I8" s="223">
        <f>+'Gestion Administrativa'!P18</f>
        <v>6465702</v>
      </c>
    </row>
    <row r="9" spans="2:10" ht="18.75">
      <c r="B9" s="117" t="s">
        <v>450</v>
      </c>
      <c r="C9" s="107">
        <f>'7. Infraestructura'!D5</f>
        <v>16192000</v>
      </c>
      <c r="E9" s="150" t="s">
        <v>166</v>
      </c>
      <c r="F9" s="234" t="e">
        <f>Presupuesto!F584</f>
        <v>#N/A</v>
      </c>
      <c r="G9" s="136"/>
      <c r="H9" s="150" t="s">
        <v>541</v>
      </c>
      <c r="I9" s="223">
        <f>'Gestion Administrativa'!P117</f>
        <v>0</v>
      </c>
    </row>
    <row r="10" spans="2:10" ht="18.75">
      <c r="B10" s="106" t="s">
        <v>484</v>
      </c>
      <c r="C10" s="107" t="e">
        <f>'8. Venta de Servicios'!D5</f>
        <v>#N/A</v>
      </c>
      <c r="F10" s="136"/>
      <c r="G10" s="136"/>
      <c r="H10" s="224" t="s">
        <v>187</v>
      </c>
      <c r="I10" s="225">
        <f>'Gestion Academica'!P17</f>
        <v>767864.88</v>
      </c>
    </row>
    <row r="11" spans="2:10" ht="18.75">
      <c r="B11" s="117"/>
      <c r="C11" s="107"/>
      <c r="F11" s="136"/>
      <c r="G11" s="136"/>
      <c r="H11" s="224" t="s">
        <v>542</v>
      </c>
      <c r="I11" s="225">
        <f>Graduados!P28</f>
        <v>0</v>
      </c>
    </row>
    <row r="12" spans="2:10" ht="18.75">
      <c r="B12" s="117"/>
      <c r="C12" s="107"/>
      <c r="F12" s="136"/>
      <c r="G12" s="136"/>
      <c r="H12" s="224" t="s">
        <v>543</v>
      </c>
      <c r="I12" s="225">
        <f>'Gestión del Conocimiento'!P14</f>
        <v>0</v>
      </c>
    </row>
    <row r="13" spans="2:10" ht="23.25">
      <c r="B13" s="108"/>
      <c r="C13" s="109"/>
      <c r="F13" s="136"/>
      <c r="G13" s="136"/>
      <c r="H13" s="224" t="s">
        <v>188</v>
      </c>
      <c r="I13" s="225">
        <f>Gobernabilidad!P10</f>
        <v>0</v>
      </c>
    </row>
    <row r="14" spans="2:10" ht="26.25">
      <c r="B14" s="232" t="s">
        <v>174</v>
      </c>
      <c r="C14" s="233" t="e">
        <f>SUM(C8:C13)</f>
        <v>#N/A</v>
      </c>
      <c r="F14" s="136"/>
      <c r="G14" s="136"/>
      <c r="H14" s="224" t="s">
        <v>544</v>
      </c>
      <c r="I14" s="225">
        <f>'Lo Esencial'!P17</f>
        <v>69640</v>
      </c>
    </row>
    <row r="15" spans="2:10">
      <c r="F15" s="136"/>
      <c r="G15" s="136"/>
      <c r="H15" s="136"/>
      <c r="I15" s="136"/>
    </row>
    <row r="16" spans="2:10">
      <c r="F16" s="136"/>
      <c r="G16" s="136"/>
      <c r="H16" s="136" t="s">
        <v>174</v>
      </c>
      <c r="I16" s="235">
        <f>SUM(I3:I15)</f>
        <v>7303206.8799999999</v>
      </c>
      <c r="J16" s="226"/>
    </row>
    <row r="17" spans="2:15">
      <c r="J17" s="226"/>
    </row>
    <row r="18" spans="2:15">
      <c r="J18" s="226"/>
    </row>
    <row r="19" spans="2:15">
      <c r="J19" s="226"/>
    </row>
    <row r="20" spans="2:15">
      <c r="J20" s="226"/>
    </row>
    <row r="21" spans="2:15">
      <c r="J21" s="226"/>
    </row>
    <row r="24" spans="2:15">
      <c r="H24" s="226"/>
    </row>
    <row r="25" spans="2:15">
      <c r="B25" s="110" t="s">
        <v>718</v>
      </c>
      <c r="C25" s="110" t="s">
        <v>719</v>
      </c>
      <c r="D25" s="110" t="s">
        <v>720</v>
      </c>
      <c r="E25" s="110" t="s">
        <v>721</v>
      </c>
      <c r="F25" s="110" t="s">
        <v>722</v>
      </c>
      <c r="G25" s="110" t="s">
        <v>723</v>
      </c>
      <c r="H25" s="110" t="s">
        <v>724</v>
      </c>
      <c r="I25" s="110" t="s">
        <v>725</v>
      </c>
      <c r="J25" s="110" t="s">
        <v>726</v>
      </c>
      <c r="K25" s="110" t="s">
        <v>727</v>
      </c>
      <c r="L25" s="110" t="s">
        <v>728</v>
      </c>
      <c r="M25" s="110" t="s">
        <v>729</v>
      </c>
      <c r="N25" s="110" t="s">
        <v>730</v>
      </c>
      <c r="O25" s="110" t="s">
        <v>731</v>
      </c>
    </row>
    <row r="27" spans="2:15">
      <c r="H27" s="181"/>
    </row>
    <row r="29" spans="2:15" ht="18.75">
      <c r="B29" s="106"/>
      <c r="C29" s="107"/>
    </row>
    <row r="30" spans="2:15" ht="18.75">
      <c r="B30" s="106"/>
      <c r="C30" s="107"/>
    </row>
    <row r="31" spans="2:15">
      <c r="B31" s="227" t="s">
        <v>477</v>
      </c>
    </row>
    <row r="33" spans="2:4" ht="18.75">
      <c r="B33" s="105" t="s">
        <v>21</v>
      </c>
      <c r="C33" s="105" t="s">
        <v>55</v>
      </c>
      <c r="D33" s="309" t="s">
        <v>546</v>
      </c>
    </row>
    <row r="34" spans="2:4" ht="18.75">
      <c r="B34" s="110" t="s">
        <v>718</v>
      </c>
      <c r="C34" s="192">
        <f>SUMIF('2. CONTRATACION DE PERSONAL'!C:C,'Cuadro resumen'!$B$34:$B$50,'2. CONTRATACION DE PERSONAL'!D:D)</f>
        <v>0</v>
      </c>
      <c r="D34" s="310">
        <f>SUMIF('2. CONTRATACION DE PERSONAL'!$C:$C,'Cuadro resumen'!$B$34:$B$50,'2. CONTRATACION DE PERSONAL'!$G:$G)</f>
        <v>0</v>
      </c>
    </row>
    <row r="35" spans="2:4" ht="18.75">
      <c r="B35" s="110" t="s">
        <v>719</v>
      </c>
      <c r="C35" s="192">
        <f>SUMIF('2. CONTRATACION DE PERSONAL'!C:C,'Cuadro resumen'!$B$34:$B$50,'2. CONTRATACION DE PERSONAL'!D:D)</f>
        <v>0</v>
      </c>
      <c r="D35" s="310">
        <f>SUMIF('2. CONTRATACION DE PERSONAL'!$C:$C,'Cuadro resumen'!$B$34:$B$50,'2. CONTRATACION DE PERSONAL'!$G:$G)</f>
        <v>0</v>
      </c>
    </row>
    <row r="36" spans="2:4" ht="18.75">
      <c r="B36" s="110" t="s">
        <v>720</v>
      </c>
      <c r="C36" s="192">
        <f>SUMIF('2. CONTRATACION DE PERSONAL'!C:C,'Cuadro resumen'!$B$34:$B$50,'2. CONTRATACION DE PERSONAL'!D:D)</f>
        <v>0</v>
      </c>
      <c r="D36" s="310">
        <f>SUMIF('2. CONTRATACION DE PERSONAL'!$C:$C,'Cuadro resumen'!$B$34:$B$50,'2. CONTRATACION DE PERSONAL'!$G:$G)</f>
        <v>0</v>
      </c>
    </row>
    <row r="37" spans="2:4" ht="18.75">
      <c r="B37" s="110" t="s">
        <v>721</v>
      </c>
      <c r="C37" s="192">
        <f>SUMIF('2. CONTRATACION DE PERSONAL'!C:C,'Cuadro resumen'!$B$34:$B$50,'2. CONTRATACION DE PERSONAL'!D:D)</f>
        <v>0</v>
      </c>
      <c r="D37" s="310">
        <f>SUMIF('2. CONTRATACION DE PERSONAL'!$C:$C,'Cuadro resumen'!$B$34:$B$50,'2. CONTRATACION DE PERSONAL'!$G:$G)</f>
        <v>0</v>
      </c>
    </row>
    <row r="38" spans="2:4" ht="18.75">
      <c r="B38" s="110" t="s">
        <v>722</v>
      </c>
      <c r="C38" s="192">
        <f>SUMIF('2. CONTRATACION DE PERSONAL'!C:C,'Cuadro resumen'!$B$34:$B$50,'2. CONTRATACION DE PERSONAL'!D:D)</f>
        <v>0</v>
      </c>
      <c r="D38" s="310">
        <f>SUMIF('2. CONTRATACION DE PERSONAL'!$C:$C,'Cuadro resumen'!$B$34:$B$50,'2. CONTRATACION DE PERSONAL'!$G:$G)</f>
        <v>0</v>
      </c>
    </row>
    <row r="39" spans="2:4" ht="18.75">
      <c r="B39" s="110" t="s">
        <v>723</v>
      </c>
      <c r="C39" s="192">
        <f>SUMIF('2. CONTRATACION DE PERSONAL'!C:C,'Cuadro resumen'!$B$34:$B$50,'2. CONTRATACION DE PERSONAL'!D:D)</f>
        <v>9</v>
      </c>
      <c r="D39" s="310">
        <f>SUMIF('2. CONTRATACION DE PERSONAL'!$C:$C,'Cuadro resumen'!$B$34:$B$50,'2. CONTRATACION DE PERSONAL'!$G:$G)</f>
        <v>1977665.25</v>
      </c>
    </row>
    <row r="40" spans="2:4" ht="18.75">
      <c r="B40" s="110" t="s">
        <v>724</v>
      </c>
      <c r="C40" s="192">
        <f>SUMIF('2. CONTRATACION DE PERSONAL'!C:C,'Cuadro resumen'!$B$34:$B$50,'2. CONTRATACION DE PERSONAL'!D:D)</f>
        <v>0</v>
      </c>
      <c r="D40" s="310">
        <f>SUMIF('2. CONTRATACION DE PERSONAL'!$C:$C,'Cuadro resumen'!$B$34:$B$50,'2. CONTRATACION DE PERSONAL'!$G:$G)</f>
        <v>0</v>
      </c>
    </row>
    <row r="41" spans="2:4" ht="18.75">
      <c r="B41" s="110" t="s">
        <v>725</v>
      </c>
      <c r="C41" s="192">
        <f>SUMIF('2. CONTRATACION DE PERSONAL'!C:C,'Cuadro resumen'!$B$34:$B$50,'2. CONTRATACION DE PERSONAL'!D:D)</f>
        <v>0</v>
      </c>
      <c r="D41" s="310">
        <f>SUMIF('2. CONTRATACION DE PERSONAL'!$C:$C,'Cuadro resumen'!$B$34:$B$50,'2. CONTRATACION DE PERSONAL'!$G:$G)</f>
        <v>0</v>
      </c>
    </row>
    <row r="42" spans="2:4" ht="18.75">
      <c r="B42" s="110" t="s">
        <v>726</v>
      </c>
      <c r="C42" s="192">
        <f>SUMIF('2. CONTRATACION DE PERSONAL'!C:C,'Cuadro resumen'!$B$34:$B$50,'2. CONTRATACION DE PERSONAL'!D:D)</f>
        <v>0</v>
      </c>
      <c r="D42" s="310">
        <f>SUMIF('2. CONTRATACION DE PERSONAL'!$C:$C,'Cuadro resumen'!$B$34:$B$50,'2. CONTRATACION DE PERSONAL'!$G:$G)</f>
        <v>0</v>
      </c>
    </row>
    <row r="43" spans="2:4" ht="18.75">
      <c r="B43" s="110" t="s">
        <v>727</v>
      </c>
      <c r="C43" s="192">
        <f>SUMIF('2. CONTRATACION DE PERSONAL'!C:C,'Cuadro resumen'!$B$34:$B$50,'2. CONTRATACION DE PERSONAL'!D:D)</f>
        <v>0</v>
      </c>
      <c r="D43" s="310">
        <f>SUMIF('2. CONTRATACION DE PERSONAL'!$C:$C,'Cuadro resumen'!$B$34:$B$50,'2. CONTRATACION DE PERSONAL'!$G:$G)</f>
        <v>0</v>
      </c>
    </row>
    <row r="44" spans="2:4" ht="18.75">
      <c r="B44" s="110" t="s">
        <v>728</v>
      </c>
      <c r="C44" s="192">
        <f>SUMIF('2. CONTRATACION DE PERSONAL'!C:C,'Cuadro resumen'!$B$34:$B$50,'2. CONTRATACION DE PERSONAL'!D:D)</f>
        <v>0</v>
      </c>
      <c r="D44" s="310">
        <f>SUMIF('2. CONTRATACION DE PERSONAL'!$C:$C,'Cuadro resumen'!$B$34:$B$50,'2. CONTRATACION DE PERSONAL'!$G:$G)</f>
        <v>0</v>
      </c>
    </row>
    <row r="45" spans="2:4" ht="18.75">
      <c r="B45" s="110" t="s">
        <v>729</v>
      </c>
      <c r="C45" s="192">
        <f>SUMIF('2. CONTRATACION DE PERSONAL'!C:C,'Cuadro resumen'!$B$34:$B$50,'2. CONTRATACION DE PERSONAL'!D:D)</f>
        <v>0</v>
      </c>
      <c r="D45" s="310">
        <f>SUMIF('2. CONTRATACION DE PERSONAL'!$C:$C,'Cuadro resumen'!$B$34:$B$50,'2. CONTRATACION DE PERSONAL'!$G:$G)</f>
        <v>0</v>
      </c>
    </row>
    <row r="46" spans="2:4" ht="18.75">
      <c r="B46" s="110" t="s">
        <v>730</v>
      </c>
      <c r="C46" s="192">
        <f>SUMIF('2. CONTRATACION DE PERSONAL'!C:C,'Cuadro resumen'!$B$34:$B$50,'2. CONTRATACION DE PERSONAL'!D:D)</f>
        <v>0</v>
      </c>
      <c r="D46" s="310">
        <f>SUMIF('2. CONTRATACION DE PERSONAL'!$C:$C,'Cuadro resumen'!$B$34:$B$50,'2. CONTRATACION DE PERSONAL'!$G:$G)</f>
        <v>0</v>
      </c>
    </row>
    <row r="47" spans="2:4" ht="18.75">
      <c r="B47" s="110" t="s">
        <v>731</v>
      </c>
      <c r="C47" s="192">
        <f>SUMIF('2. CONTRATACION DE PERSONAL'!C:C,'Cuadro resumen'!$B$34:$B$50,'2. CONTRATACION DE PERSONAL'!D:D)</f>
        <v>0</v>
      </c>
      <c r="D47" s="310">
        <f>SUMIF('2. CONTRATACION DE PERSONAL'!$C:$C,'Cuadro resumen'!$B$34:$B$50,'2. CONTRATACION DE PERSONAL'!$G:$G)</f>
        <v>0</v>
      </c>
    </row>
    <row r="48" spans="2:4" ht="18.75">
      <c r="B48" s="106" t="s">
        <v>84</v>
      </c>
      <c r="C48" s="192">
        <f>SUMIF('2. CONTRATACION DE PERSONAL'!C:C,'Cuadro resumen'!$B$34:$B$50,'2. CONTRATACION DE PERSONAL'!D:D)</f>
        <v>0</v>
      </c>
      <c r="D48" s="310">
        <f>SUMIF('2. CONTRATACION DE PERSONAL'!$C:$C,'Cuadro resumen'!$B$34:$B$50,'2. CONTRATACION DE PERSONAL'!$G:$G)</f>
        <v>0</v>
      </c>
    </row>
    <row r="49" spans="2:4" ht="18.75">
      <c r="B49" s="106" t="s">
        <v>60</v>
      </c>
      <c r="C49" s="192">
        <f>SUMIF('2. CONTRATACION DE PERSONAL'!C:C,'Cuadro resumen'!$B$34:$B$50,'2. CONTRATACION DE PERSONAL'!D:D)</f>
        <v>0</v>
      </c>
      <c r="D49" s="310">
        <f>SUMIF('2. CONTRATACION DE PERSONAL'!$C:$C,'Cuadro resumen'!$B$34:$B$50,'2. CONTRATACION DE PERSONAL'!$G:$G)</f>
        <v>0</v>
      </c>
    </row>
    <row r="50" spans="2:4" ht="18.75">
      <c r="B50" s="106" t="s">
        <v>61</v>
      </c>
      <c r="C50" s="192">
        <f>SUMIF('2. CONTRATACION DE PERSONAL'!C:C,'Cuadro resumen'!$B$34:$B$50,'2. CONTRATACION DE PERSONAL'!D:D)</f>
        <v>1</v>
      </c>
      <c r="D50" s="310">
        <f>SUMIF('2. CONTRATACION DE PERSONAL'!$C:$C,'Cuadro resumen'!$B$34:$B$50,'2. CONTRATACION DE PERSONAL'!$G:$G)</f>
        <v>120000</v>
      </c>
    </row>
    <row r="51" spans="2:4" ht="23.25">
      <c r="B51" s="108" t="s">
        <v>174</v>
      </c>
      <c r="C51" s="193">
        <f>SUBTOTAL(109,C34:C50)</f>
        <v>10</v>
      </c>
      <c r="D51" s="310">
        <f>SUM(D34:D50)</f>
        <v>2097665.25</v>
      </c>
    </row>
    <row r="60" spans="2:4">
      <c r="B60" s="227" t="s">
        <v>443</v>
      </c>
    </row>
    <row r="62" spans="2:4" ht="18.75">
      <c r="B62" s="105" t="s">
        <v>21</v>
      </c>
      <c r="C62" s="105" t="s">
        <v>55</v>
      </c>
      <c r="D62" s="309" t="s">
        <v>546</v>
      </c>
    </row>
    <row r="63" spans="2:4" ht="18.75">
      <c r="B63" s="106" t="s">
        <v>63</v>
      </c>
      <c r="C63" s="107">
        <f>SUMIF('3. EQUIPO DE OFICINA'!C:C,'Cuadro resumen'!$B$63:$B$72,'3. EQUIPO DE OFICINA'!D:D)</f>
        <v>3</v>
      </c>
      <c r="D63" s="311">
        <f>SUMIF('3. EQUIPO DE OFICINA'!$C:$C,'Cuadro resumen'!$B$63:$B$72,'3. EQUIPO DE OFICINA'!$F:$F)</f>
        <v>9400</v>
      </c>
    </row>
    <row r="64" spans="2:4" ht="18.75">
      <c r="B64" s="117" t="s">
        <v>64</v>
      </c>
      <c r="C64" s="107">
        <f>SUMIF('3. EQUIPO DE OFICINA'!C:C,'Cuadro resumen'!$B$63:$B$72,'3. EQUIPO DE OFICINA'!D:D)</f>
        <v>66</v>
      </c>
      <c r="D64" s="311">
        <f>SUMIF('3. EQUIPO DE OFICINA'!$C:$C,'Cuadro resumen'!$B$63:$B$72,'3. EQUIPO DE OFICINA'!$F:$F)</f>
        <v>189600</v>
      </c>
    </row>
    <row r="65" spans="2:4" ht="18.75">
      <c r="B65" s="117" t="s">
        <v>65</v>
      </c>
      <c r="C65" s="107">
        <f>SUMIF('3. EQUIPO DE OFICINA'!C:C,'Cuadro resumen'!$B$63:$B$72,'3. EQUIPO DE OFICINA'!D:D)</f>
        <v>16</v>
      </c>
      <c r="D65" s="311">
        <f>SUMIF('3. EQUIPO DE OFICINA'!$C:$C,'Cuadro resumen'!$B$63:$B$72,'3. EQUIPO DE OFICINA'!$F:$F)</f>
        <v>24000</v>
      </c>
    </row>
    <row r="66" spans="2:4" ht="18.75">
      <c r="B66" s="117" t="s">
        <v>66</v>
      </c>
      <c r="C66" s="107">
        <f>SUMIF('3. EQUIPO DE OFICINA'!C:C,'Cuadro resumen'!$B$63:$B$72,'3. EQUIPO DE OFICINA'!D:D)</f>
        <v>4</v>
      </c>
      <c r="D66" s="311">
        <f>SUMIF('3. EQUIPO DE OFICINA'!$C:$C,'Cuadro resumen'!$B$63:$B$72,'3. EQUIPO DE OFICINA'!$F:$F)</f>
        <v>8400</v>
      </c>
    </row>
    <row r="67" spans="2:4" ht="18.75">
      <c r="B67" s="117" t="s">
        <v>67</v>
      </c>
      <c r="C67" s="107">
        <f>SUMIF('3. EQUIPO DE OFICINA'!C:C,'Cuadro resumen'!$B$63:$B$72,'3. EQUIPO DE OFICINA'!D:D)</f>
        <v>15</v>
      </c>
      <c r="D67" s="311">
        <f>SUMIF('3. EQUIPO DE OFICINA'!$C:$C,'Cuadro resumen'!$B$63:$B$72,'3. EQUIPO DE OFICINA'!$F:$F)</f>
        <v>36600</v>
      </c>
    </row>
    <row r="68" spans="2:4" ht="18.75">
      <c r="B68" s="117" t="s">
        <v>68</v>
      </c>
      <c r="C68" s="107">
        <f>SUMIF('3. EQUIPO DE OFICINA'!C:C,'Cuadro resumen'!$B$63:$B$72,'3. EQUIPO DE OFICINA'!D:D)</f>
        <v>2</v>
      </c>
      <c r="D68" s="311">
        <f>SUMIF('3. EQUIPO DE OFICINA'!$C:$C,'Cuadro resumen'!$B$63:$B$72,'3. EQUIPO DE OFICINA'!$F:$F)</f>
        <v>12100</v>
      </c>
    </row>
    <row r="69" spans="2:4" ht="18.75">
      <c r="B69" s="117" t="s">
        <v>69</v>
      </c>
      <c r="C69" s="107">
        <f>SUMIF('3. EQUIPO DE OFICINA'!C:C,'Cuadro resumen'!$B$63:$B$72,'3. EQUIPO DE OFICINA'!D:D)</f>
        <v>7</v>
      </c>
      <c r="D69" s="311">
        <f>SUMIF('3. EQUIPO DE OFICINA'!$C:$C,'Cuadro resumen'!$B$63:$B$72,'3. EQUIPO DE OFICINA'!$F:$F)</f>
        <v>43000</v>
      </c>
    </row>
    <row r="70" spans="2:4" ht="18.75">
      <c r="B70" s="106" t="s">
        <v>70</v>
      </c>
      <c r="C70" s="107">
        <f>SUMIF('3. EQUIPO DE OFICINA'!C:C,'Cuadro resumen'!$B$63:$B$72,'3. EQUIPO DE OFICINA'!D:D)</f>
        <v>1</v>
      </c>
      <c r="D70" s="311">
        <f>SUMIF('3. EQUIPO DE OFICINA'!$C:$C,'Cuadro resumen'!$B$63:$B$72,'3. EQUIPO DE OFICINA'!$F:$F)</f>
        <v>2500</v>
      </c>
    </row>
    <row r="71" spans="2:4" ht="18.75">
      <c r="B71" s="106" t="s">
        <v>71</v>
      </c>
      <c r="C71" s="107">
        <f>SUMIF('3. EQUIPO DE OFICINA'!C:C,'Cuadro resumen'!$B$63:$B$72,'3. EQUIPO DE OFICINA'!D:D)</f>
        <v>16</v>
      </c>
      <c r="D71" s="311">
        <f>SUMIF('3. EQUIPO DE OFICINA'!$C:$C,'Cuadro resumen'!$B$63:$B$72,'3. EQUIPO DE OFICINA'!$F:$F)</f>
        <v>173000</v>
      </c>
    </row>
    <row r="72" spans="2:4" ht="18.75">
      <c r="B72" s="106" t="s">
        <v>72</v>
      </c>
      <c r="C72" s="107">
        <f>SUMIF('3. EQUIPO DE OFICINA'!C:C,'Cuadro resumen'!$B$63:$B$72,'3. EQUIPO DE OFICINA'!D:D)</f>
        <v>1</v>
      </c>
      <c r="D72" s="311">
        <f>SUMIF('3. EQUIPO DE OFICINA'!$C:$C,'Cuadro resumen'!$B$63:$B$72,'3. EQUIPO DE OFICINA'!$F:$F)</f>
        <v>1500</v>
      </c>
    </row>
    <row r="73" spans="2:4" ht="18.75">
      <c r="B73" s="106"/>
      <c r="C73" s="107">
        <f>SUMIF('3. EQUIPO DE OFICINA'!C:C,'Cuadro resumen'!$B$63:$B$72,'3. EQUIPO DE OFICINA'!D:D)</f>
        <v>0</v>
      </c>
      <c r="D73" s="311">
        <f>SUMIF('3. EQUIPO DE OFICINA'!$C:$C,'Cuadro resumen'!$B$63:$B$72,'3. EQUIPO DE OFICINA'!$F:$F)</f>
        <v>0</v>
      </c>
    </row>
    <row r="74" spans="2:4" ht="23.25">
      <c r="B74" s="108" t="s">
        <v>174</v>
      </c>
      <c r="C74" s="109">
        <f>SUM(C63:C73)</f>
        <v>131</v>
      </c>
      <c r="D74" s="312">
        <f>SUM(D63:D73)</f>
        <v>500100</v>
      </c>
    </row>
    <row r="77" spans="2:4">
      <c r="B77" s="227" t="s">
        <v>444</v>
      </c>
    </row>
    <row r="79" spans="2:4" ht="18.75">
      <c r="B79" s="105" t="s">
        <v>445</v>
      </c>
      <c r="C79" s="105" t="s">
        <v>55</v>
      </c>
      <c r="D79" s="309" t="s">
        <v>546</v>
      </c>
    </row>
    <row r="80" spans="2:4" ht="37.5">
      <c r="B80" s="463" t="s">
        <v>1574</v>
      </c>
      <c r="C80" s="107">
        <f>SUMIF('4. EQUIPO TECNOLÓGICOS'!C:C,'Cuadro resumen'!$B$80:$B$96,'4. EQUIPO TECNOLÓGICOS'!D:D)</f>
        <v>0</v>
      </c>
      <c r="D80" s="107">
        <f>SUMIF('4. EQUIPO TECNOLÓGICOS'!$C:$C,'Cuadro resumen'!$B$80:$B$96,'4. EQUIPO TECNOLÓGICOS'!F:F)</f>
        <v>0</v>
      </c>
    </row>
    <row r="81" spans="2:4" ht="18.75">
      <c r="B81" s="463" t="s">
        <v>1575</v>
      </c>
      <c r="C81" s="107">
        <f>SUMIF('4. EQUIPO TECNOLÓGICOS'!C:C,'Cuadro resumen'!$B$80:$B$96,'4. EQUIPO TECNOLÓGICOS'!D:D)</f>
        <v>0</v>
      </c>
      <c r="D81" s="107">
        <f>SUMIF('4. EQUIPO TECNOLÓGICOS'!$C:$C,'Cuadro resumen'!$B$80:$B$96,'4. EQUIPO TECNOLÓGICOS'!F:F)</f>
        <v>0</v>
      </c>
    </row>
    <row r="82" spans="2:4" ht="37.5">
      <c r="B82" s="463" t="s">
        <v>1573</v>
      </c>
      <c r="C82" s="107">
        <f>SUMIF('4. EQUIPO TECNOLÓGICOS'!C:C,'Cuadro resumen'!$B$80:$B$96,'4. EQUIPO TECNOLÓGICOS'!D:D)</f>
        <v>0</v>
      </c>
      <c r="D82" s="107">
        <f>SUMIF('4. EQUIPO TECNOLÓGICOS'!$C:$C,'Cuadro resumen'!$B$80:$B$96,'4. EQUIPO TECNOLÓGICOS'!F:F)</f>
        <v>0</v>
      </c>
    </row>
    <row r="83" spans="2:4" ht="37.5">
      <c r="B83" s="463" t="s">
        <v>1576</v>
      </c>
      <c r="C83" s="107">
        <f>SUMIF('4. EQUIPO TECNOLÓGICOS'!C:C,'Cuadro resumen'!$B$80:$B$96,'4. EQUIPO TECNOLÓGICOS'!D:D)</f>
        <v>0</v>
      </c>
      <c r="D83" s="107">
        <f>SUMIF('4. EQUIPO TECNOLÓGICOS'!$C:$C,'Cuadro resumen'!$B$80:$B$96,'4. EQUIPO TECNOLÓGICOS'!F:F)</f>
        <v>0</v>
      </c>
    </row>
    <row r="84" spans="2:4" ht="18.75">
      <c r="B84" s="106" t="s">
        <v>478</v>
      </c>
      <c r="C84" s="107">
        <f>SUMIF('4. EQUIPO TECNOLÓGICOS'!C:C,'Cuadro resumen'!$B$80:$B$96,'4. EQUIPO TECNOLÓGICOS'!D:D)</f>
        <v>0</v>
      </c>
      <c r="D84" s="107">
        <f>SUMIF('4. EQUIPO TECNOLÓGICOS'!$C:$C,'Cuadro resumen'!$B$80:$B$96,'4. EQUIPO TECNOLÓGICOS'!F:F)</f>
        <v>0</v>
      </c>
    </row>
    <row r="85" spans="2:4" ht="18.75">
      <c r="B85" s="117" t="s">
        <v>73</v>
      </c>
      <c r="C85" s="107">
        <f>SUMIF('4. EQUIPO TECNOLÓGICOS'!C:C,'Cuadro resumen'!$B$80:$B$96,'4. EQUIPO TECNOLÓGICOS'!D:D)</f>
        <v>1</v>
      </c>
      <c r="D85" s="107">
        <f>SUMIF('4. EQUIPO TECNOLÓGICOS'!$C:$C,'Cuadro resumen'!$B$80:$B$96,'4. EQUIPO TECNOLÓGICOS'!F:F)</f>
        <v>4000</v>
      </c>
    </row>
    <row r="86" spans="2:4" ht="18.75">
      <c r="B86" s="117" t="s">
        <v>74</v>
      </c>
      <c r="C86" s="107">
        <f>SUMIF('4. EQUIPO TECNOLÓGICOS'!C:C,'Cuadro resumen'!$B$80:$B$96,'4. EQUIPO TECNOLÓGICOS'!D:D)</f>
        <v>3</v>
      </c>
      <c r="D86" s="107">
        <f>SUMIF('4. EQUIPO TECNOLÓGICOS'!$C:$C,'Cuadro resumen'!$B$80:$B$96,'4. EQUIPO TECNOLÓGICOS'!F:F)</f>
        <v>24000</v>
      </c>
    </row>
    <row r="87" spans="2:4" ht="18.75">
      <c r="B87" s="117" t="s">
        <v>75</v>
      </c>
      <c r="C87" s="107">
        <f>SUMIF('4. EQUIPO TECNOLÓGICOS'!C:C,'Cuadro resumen'!$B$80:$B$96,'4. EQUIPO TECNOLÓGICOS'!D:D)</f>
        <v>1</v>
      </c>
      <c r="D87" s="107">
        <f>SUMIF('4. EQUIPO TECNOLÓGICOS'!$C:$C,'Cuadro resumen'!$B$80:$B$96,'4. EQUIPO TECNOLÓGICOS'!F:F)</f>
        <v>5000</v>
      </c>
    </row>
    <row r="88" spans="2:4" ht="18.75">
      <c r="B88" s="106" t="s">
        <v>479</v>
      </c>
      <c r="C88" s="107">
        <f>SUMIF('4. EQUIPO TECNOLÓGICOS'!C:C,'Cuadro resumen'!$B$80:$B$96,'4. EQUIPO TECNOLÓGICOS'!D:D)</f>
        <v>0</v>
      </c>
      <c r="D88" s="107">
        <f>SUMIF('4. EQUIPO TECNOLÓGICOS'!$C:$C,'Cuadro resumen'!$B$80:$B$96,'4. EQUIPO TECNOLÓGICOS'!F:F)</f>
        <v>0</v>
      </c>
    </row>
    <row r="89" spans="2:4" ht="18.75">
      <c r="B89" s="117" t="s">
        <v>76</v>
      </c>
      <c r="C89" s="107">
        <f>SUMIF('4. EQUIPO TECNOLÓGICOS'!C:C,'Cuadro resumen'!$B$80:$B$96,'4. EQUIPO TECNOLÓGICOS'!D:D)</f>
        <v>2</v>
      </c>
      <c r="D89" s="107">
        <f>SUMIF('4. EQUIPO TECNOLÓGICOS'!$C:$C,'Cuadro resumen'!$B$80:$B$96,'4. EQUIPO TECNOLÓGICOS'!F:F)</f>
        <v>30000</v>
      </c>
    </row>
    <row r="90" spans="2:4" ht="18.75">
      <c r="B90" s="106" t="s">
        <v>77</v>
      </c>
      <c r="C90" s="107">
        <f>SUMIF('4. EQUIPO TECNOLÓGICOS'!C:C,'Cuadro resumen'!$B$80:$B$96,'4. EQUIPO TECNOLÓGICOS'!D:D)</f>
        <v>0</v>
      </c>
      <c r="D90" s="107">
        <f>SUMIF('4. EQUIPO TECNOLÓGICOS'!$C:$C,'Cuadro resumen'!$B$80:$B$96,'4. EQUIPO TECNOLÓGICOS'!F:F)</f>
        <v>0</v>
      </c>
    </row>
    <row r="91" spans="2:4" ht="18.75">
      <c r="B91" s="117" t="s">
        <v>78</v>
      </c>
      <c r="C91" s="107">
        <f>SUMIF('4. EQUIPO TECNOLÓGICOS'!C:C,'Cuadro resumen'!$B$80:$B$96,'4. EQUIPO TECNOLÓGICOS'!D:D)</f>
        <v>1</v>
      </c>
      <c r="D91" s="107">
        <f>SUMIF('4. EQUIPO TECNOLÓGICOS'!$C:$C,'Cuadro resumen'!$B$80:$B$96,'4. EQUIPO TECNOLÓGICOS'!F:F)</f>
        <v>10000</v>
      </c>
    </row>
    <row r="92" spans="2:4" ht="18.75">
      <c r="B92" s="117" t="s">
        <v>79</v>
      </c>
      <c r="C92" s="107">
        <f>SUMIF('4. EQUIPO TECNOLÓGICOS'!C:C,'Cuadro resumen'!$B$80:$B$96,'4. EQUIPO TECNOLÓGICOS'!D:D)</f>
        <v>2</v>
      </c>
      <c r="D92" s="107">
        <f>SUMIF('4. EQUIPO TECNOLÓGICOS'!$C:$C,'Cuadro resumen'!$B$80:$B$96,'4. EQUIPO TECNOLÓGICOS'!F:F)</f>
        <v>4000</v>
      </c>
    </row>
    <row r="93" spans="2:4" ht="18.75">
      <c r="B93" s="106" t="s">
        <v>480</v>
      </c>
      <c r="C93" s="107">
        <f>SUMIF('4. EQUIPO TECNOLÓGICOS'!C:C,'Cuadro resumen'!$B$80:$B$96,'4. EQUIPO TECNOLÓGICOS'!D:D)</f>
        <v>0</v>
      </c>
      <c r="D93" s="107">
        <f>SUMIF('4. EQUIPO TECNOLÓGICOS'!$C:$C,'Cuadro resumen'!$B$80:$B$96,'4. EQUIPO TECNOLÓGICOS'!F:F)</f>
        <v>0</v>
      </c>
    </row>
    <row r="94" spans="2:4" ht="18.75">
      <c r="B94" s="117" t="s">
        <v>81</v>
      </c>
      <c r="C94" s="107">
        <f>SUMIF('4. EQUIPO TECNOLÓGICOS'!C:C,'Cuadro resumen'!$B$80:$B$96,'4. EQUIPO TECNOLÓGICOS'!D:D)</f>
        <v>4</v>
      </c>
      <c r="D94" s="107">
        <f>SUMIF('4. EQUIPO TECNOLÓGICOS'!$C:$C,'Cuadro resumen'!$B$80:$B$96,'4. EQUIPO TECNOLÓGICOS'!F:F)</f>
        <v>6000</v>
      </c>
    </row>
    <row r="95" spans="2:4" ht="18.75">
      <c r="B95" s="117" t="s">
        <v>82</v>
      </c>
      <c r="C95" s="107">
        <f>SUMIF('4. EQUIPO TECNOLÓGICOS'!C:C,'Cuadro resumen'!$B$80:$B$96,'4. EQUIPO TECNOLÓGICOS'!D:D)</f>
        <v>5</v>
      </c>
      <c r="D95" s="107">
        <f>SUMIF('4. EQUIPO TECNOLÓGICOS'!$C:$C,'Cuadro resumen'!$B$80:$B$96,'4. EQUIPO TECNOLÓGICOS'!F:F)</f>
        <v>2500</v>
      </c>
    </row>
    <row r="96" spans="2:4" ht="18.75">
      <c r="B96" s="117" t="s">
        <v>83</v>
      </c>
      <c r="C96" s="107">
        <f>SUMIF('4. EQUIPO TECNOLÓGICOS'!C:C,'Cuadro resumen'!$B$80:$B$96,'4. EQUIPO TECNOLÓGICOS'!D:D)</f>
        <v>0</v>
      </c>
      <c r="D96" s="107">
        <f>SUMIF('4. EQUIPO TECNOLÓGICOS'!$C:$C,'Cuadro resumen'!$B$80:$B$96,'4. EQUIPO TECNOLÓGICOS'!F:F)</f>
        <v>0</v>
      </c>
    </row>
    <row r="97" spans="2:4" ht="23.25">
      <c r="B97" s="108" t="s">
        <v>174</v>
      </c>
      <c r="C97" s="109">
        <f>SUM(C80:C96)</f>
        <v>19</v>
      </c>
      <c r="D97" s="109">
        <f>SUM(D80:D96)</f>
        <v>85500</v>
      </c>
    </row>
    <row r="101" spans="2:4">
      <c r="B101" s="227"/>
    </row>
    <row r="122" spans="2:4">
      <c r="B122" s="227" t="s">
        <v>545</v>
      </c>
    </row>
    <row r="123" spans="2:4">
      <c r="B123" s="110" t="s">
        <v>167</v>
      </c>
      <c r="C123" s="110" t="s">
        <v>55</v>
      </c>
      <c r="D123" s="110" t="s">
        <v>546</v>
      </c>
    </row>
    <row r="124" spans="2:4">
      <c r="B124" s="110" t="s">
        <v>547</v>
      </c>
    </row>
    <row r="125" spans="2:4">
      <c r="B125" s="110" t="s">
        <v>535</v>
      </c>
    </row>
    <row r="126" spans="2:4">
      <c r="B126" s="110" t="s">
        <v>716</v>
      </c>
    </row>
    <row r="139" spans="2:2">
      <c r="B139" s="227" t="s">
        <v>717</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W244"/>
  <sheetViews>
    <sheetView tabSelected="1" zoomScale="60" zoomScaleNormal="60" workbookViewId="0">
      <pane xSplit="6" ySplit="5" topLeftCell="G10" activePane="bottomRight" state="frozen"/>
      <selection pane="topRight" activeCell="F1" sqref="F1"/>
      <selection pane="bottomLeft" activeCell="A6" sqref="A6"/>
      <selection pane="bottomRight" activeCell="F10" sqref="F10"/>
    </sheetView>
  </sheetViews>
  <sheetFormatPr baseColWidth="10" defaultRowHeight="15"/>
  <cols>
    <col min="1" max="2" width="21.7109375" customWidth="1"/>
    <col min="3" max="6" width="27.42578125" customWidth="1"/>
    <col min="7" max="7" width="15.28515625" customWidth="1"/>
    <col min="8" max="8" width="12.140625" style="289" bestFit="1" customWidth="1"/>
    <col min="9" max="9" width="15.28515625" customWidth="1"/>
    <col min="10" max="10" width="12.140625" style="289" bestFit="1" customWidth="1"/>
    <col min="11" max="11" width="15.28515625" customWidth="1"/>
    <col min="12" max="12" width="13.42578125" style="289" bestFit="1" customWidth="1"/>
    <col min="13" max="13" width="15.28515625" customWidth="1"/>
    <col min="14" max="14" width="12.28515625" style="289" customWidth="1"/>
    <col min="15" max="15" width="15.28515625" customWidth="1"/>
    <col min="16" max="16" width="15.7109375" style="289" customWidth="1"/>
    <col min="19" max="22" width="14.28515625" customWidth="1"/>
    <col min="23" max="23" width="17" customWidth="1"/>
  </cols>
  <sheetData>
    <row r="1" spans="1:23" s="423" customFormat="1" ht="18" customHeight="1">
      <c r="B1" s="422"/>
      <c r="C1" s="422"/>
      <c r="D1" s="422"/>
      <c r="E1" s="422"/>
      <c r="F1" s="422"/>
      <c r="G1" s="422" t="s">
        <v>141</v>
      </c>
      <c r="I1" s="422"/>
      <c r="J1" s="422"/>
      <c r="K1" s="422"/>
      <c r="L1" s="422"/>
      <c r="M1" s="422"/>
      <c r="N1" s="422"/>
      <c r="O1" s="422"/>
      <c r="P1" s="422"/>
      <c r="Q1" s="422"/>
      <c r="R1" s="422"/>
      <c r="S1" s="422"/>
      <c r="T1" s="422"/>
      <c r="U1" s="422"/>
      <c r="V1" s="422"/>
      <c r="W1" s="422"/>
    </row>
    <row r="2" spans="1:23" s="424" customFormat="1" ht="33.75" customHeight="1">
      <c r="A2" s="429" t="s">
        <v>655</v>
      </c>
      <c r="B2" s="429"/>
      <c r="C2" s="429"/>
      <c r="D2" s="429"/>
      <c r="E2" s="429"/>
      <c r="F2" s="429"/>
      <c r="G2" s="429"/>
      <c r="H2" s="429"/>
      <c r="I2" s="429"/>
      <c r="J2" s="429"/>
      <c r="K2" s="429"/>
      <c r="L2" s="429"/>
      <c r="M2" s="429"/>
      <c r="N2" s="429"/>
      <c r="O2" s="429"/>
      <c r="P2" s="429"/>
      <c r="Q2" s="429"/>
      <c r="R2" s="429"/>
      <c r="S2" s="429"/>
      <c r="T2" s="429"/>
      <c r="U2" s="429"/>
      <c r="V2" s="429"/>
      <c r="W2" s="429"/>
    </row>
    <row r="3" spans="1:23" s="66" customFormat="1" ht="14.45" customHeight="1">
      <c r="A3" s="643" t="s">
        <v>100</v>
      </c>
      <c r="B3" s="643" t="s">
        <v>119</v>
      </c>
      <c r="C3" s="633" t="s">
        <v>88</v>
      </c>
      <c r="D3" s="633" t="s">
        <v>89</v>
      </c>
      <c r="E3" s="592" t="s">
        <v>456</v>
      </c>
      <c r="F3" s="633" t="s">
        <v>90</v>
      </c>
      <c r="G3" s="636" t="s">
        <v>104</v>
      </c>
      <c r="H3" s="637"/>
      <c r="I3" s="637"/>
      <c r="J3" s="637"/>
      <c r="K3" s="637"/>
      <c r="L3" s="637"/>
      <c r="M3" s="637"/>
      <c r="N3" s="638"/>
      <c r="O3" s="652" t="s">
        <v>105</v>
      </c>
      <c r="P3" s="653"/>
      <c r="Q3" s="656" t="s">
        <v>106</v>
      </c>
      <c r="R3" s="657"/>
      <c r="S3" s="646" t="s">
        <v>107</v>
      </c>
      <c r="T3" s="646" t="s">
        <v>108</v>
      </c>
      <c r="U3" s="646" t="s">
        <v>116</v>
      </c>
      <c r="V3" s="646" t="s">
        <v>115</v>
      </c>
      <c r="W3" s="649" t="s">
        <v>91</v>
      </c>
    </row>
    <row r="4" spans="1:23" s="66" customFormat="1" ht="15.75">
      <c r="A4" s="644"/>
      <c r="B4" s="644"/>
      <c r="C4" s="634"/>
      <c r="D4" s="634"/>
      <c r="E4" s="593"/>
      <c r="F4" s="634"/>
      <c r="G4" s="636" t="s">
        <v>109</v>
      </c>
      <c r="H4" s="638"/>
      <c r="I4" s="636" t="s">
        <v>110</v>
      </c>
      <c r="J4" s="638"/>
      <c r="K4" s="636" t="s">
        <v>111</v>
      </c>
      <c r="L4" s="638"/>
      <c r="M4" s="636" t="s">
        <v>112</v>
      </c>
      <c r="N4" s="638"/>
      <c r="O4" s="654"/>
      <c r="P4" s="655"/>
      <c r="Q4" s="658"/>
      <c r="R4" s="659"/>
      <c r="S4" s="647"/>
      <c r="T4" s="647"/>
      <c r="U4" s="647"/>
      <c r="V4" s="647"/>
      <c r="W4" s="650"/>
    </row>
    <row r="5" spans="1:23" s="67" customFormat="1" ht="31.5">
      <c r="A5" s="645"/>
      <c r="B5" s="645"/>
      <c r="C5" s="635"/>
      <c r="D5" s="635"/>
      <c r="E5" s="594"/>
      <c r="F5" s="635"/>
      <c r="G5" s="320" t="s">
        <v>113</v>
      </c>
      <c r="H5" s="302" t="s">
        <v>12</v>
      </c>
      <c r="I5" s="320" t="s">
        <v>113</v>
      </c>
      <c r="J5" s="302" t="s">
        <v>12</v>
      </c>
      <c r="K5" s="476" t="s">
        <v>113</v>
      </c>
      <c r="L5" s="475" t="s">
        <v>12</v>
      </c>
      <c r="M5" s="476" t="s">
        <v>113</v>
      </c>
      <c r="N5" s="475" t="s">
        <v>12</v>
      </c>
      <c r="O5" s="320" t="s">
        <v>113</v>
      </c>
      <c r="P5" s="302" t="s">
        <v>12</v>
      </c>
      <c r="Q5" s="320" t="s">
        <v>114</v>
      </c>
      <c r="R5" s="320" t="s">
        <v>85</v>
      </c>
      <c r="S5" s="648"/>
      <c r="T5" s="648"/>
      <c r="U5" s="648"/>
      <c r="V5" s="648"/>
      <c r="W5" s="651"/>
    </row>
    <row r="6" spans="1:23" ht="78" customHeight="1">
      <c r="A6" s="639" t="s">
        <v>136</v>
      </c>
      <c r="B6" s="641" t="s">
        <v>137</v>
      </c>
      <c r="C6" s="69" t="s">
        <v>656</v>
      </c>
      <c r="D6" s="69" t="s">
        <v>138</v>
      </c>
      <c r="E6" s="430" t="s">
        <v>1986</v>
      </c>
      <c r="F6" s="77" t="s">
        <v>1987</v>
      </c>
      <c r="G6" s="89">
        <v>3</v>
      </c>
      <c r="H6" s="294">
        <v>560</v>
      </c>
      <c r="I6" s="89">
        <v>3</v>
      </c>
      <c r="J6" s="294">
        <v>560</v>
      </c>
      <c r="K6" s="89">
        <v>3</v>
      </c>
      <c r="L6" s="294">
        <v>560</v>
      </c>
      <c r="M6" s="89">
        <v>3</v>
      </c>
      <c r="N6" s="294">
        <v>560</v>
      </c>
      <c r="O6" s="425">
        <v>12</v>
      </c>
      <c r="P6" s="303">
        <f>+H6+J6+L6+N6</f>
        <v>2240</v>
      </c>
      <c r="Q6" s="365">
        <v>149</v>
      </c>
      <c r="R6" s="366" t="s">
        <v>1988</v>
      </c>
      <c r="S6" s="366" t="s">
        <v>1989</v>
      </c>
      <c r="T6" s="366" t="s">
        <v>1990</v>
      </c>
      <c r="U6" s="367" t="s">
        <v>1991</v>
      </c>
      <c r="V6" s="367" t="s">
        <v>1992</v>
      </c>
      <c r="W6" s="362" t="s">
        <v>1993</v>
      </c>
    </row>
    <row r="7" spans="1:23" ht="63">
      <c r="A7" s="640"/>
      <c r="B7" s="642"/>
      <c r="C7" s="69" t="s">
        <v>657</v>
      </c>
      <c r="D7" s="69" t="s">
        <v>658</v>
      </c>
      <c r="E7" s="430" t="s">
        <v>1994</v>
      </c>
      <c r="F7" s="77" t="s">
        <v>1995</v>
      </c>
      <c r="G7" s="89">
        <v>3</v>
      </c>
      <c r="H7" s="294">
        <v>5000</v>
      </c>
      <c r="I7" s="89">
        <v>3</v>
      </c>
      <c r="J7" s="294">
        <v>5000</v>
      </c>
      <c r="K7" s="89">
        <v>3</v>
      </c>
      <c r="L7" s="294">
        <v>5000</v>
      </c>
      <c r="M7" s="89">
        <v>3</v>
      </c>
      <c r="N7" s="294">
        <v>5000</v>
      </c>
      <c r="O7" s="425">
        <v>12</v>
      </c>
      <c r="P7" s="303">
        <v>20000</v>
      </c>
      <c r="Q7" s="365">
        <v>149</v>
      </c>
      <c r="R7" s="366" t="s">
        <v>1988</v>
      </c>
      <c r="S7" s="366"/>
      <c r="T7" s="366" t="s">
        <v>1990</v>
      </c>
      <c r="U7" s="367" t="s">
        <v>1991</v>
      </c>
      <c r="V7" s="367" t="s">
        <v>1996</v>
      </c>
      <c r="W7" s="362" t="s">
        <v>1997</v>
      </c>
    </row>
    <row r="8" spans="1:23" ht="168" customHeight="1">
      <c r="A8" s="640"/>
      <c r="B8" s="642"/>
      <c r="C8" s="69" t="s">
        <v>659</v>
      </c>
      <c r="D8" s="69" t="s">
        <v>660</v>
      </c>
      <c r="E8" s="430"/>
      <c r="F8" s="77"/>
      <c r="G8" s="89"/>
      <c r="H8" s="294"/>
      <c r="I8" s="89"/>
      <c r="J8" s="294"/>
      <c r="K8" s="89"/>
      <c r="L8" s="294"/>
      <c r="M8" s="89"/>
      <c r="N8" s="294"/>
      <c r="O8" s="425"/>
      <c r="P8" s="303"/>
      <c r="Q8" s="365"/>
      <c r="R8" s="366"/>
      <c r="S8" s="366"/>
      <c r="T8" s="366"/>
      <c r="U8" s="367"/>
      <c r="V8" s="367"/>
      <c r="W8" s="362"/>
    </row>
    <row r="9" spans="1:23" ht="279.75" customHeight="1">
      <c r="A9" s="640"/>
      <c r="B9" s="640" t="s">
        <v>139</v>
      </c>
      <c r="C9" s="626" t="s">
        <v>661</v>
      </c>
      <c r="D9" s="670" t="s">
        <v>2118</v>
      </c>
      <c r="E9" s="537" t="s">
        <v>1979</v>
      </c>
      <c r="F9" s="517" t="s">
        <v>2116</v>
      </c>
      <c r="G9" s="89"/>
      <c r="H9" s="294"/>
      <c r="I9" s="89"/>
      <c r="J9" s="294"/>
      <c r="K9" s="537">
        <v>1</v>
      </c>
      <c r="L9" s="538">
        <v>10696</v>
      </c>
      <c r="M9" s="89"/>
      <c r="N9" s="294"/>
      <c r="O9" s="668">
        <v>1</v>
      </c>
      <c r="P9" s="669">
        <f>+L9</f>
        <v>10696</v>
      </c>
      <c r="Q9" s="365">
        <v>547</v>
      </c>
      <c r="R9" s="366" t="s">
        <v>1980</v>
      </c>
      <c r="S9" s="366" t="s">
        <v>1981</v>
      </c>
      <c r="T9" s="366" t="s">
        <v>1982</v>
      </c>
      <c r="U9" s="367" t="s">
        <v>1983</v>
      </c>
      <c r="V9" s="367" t="s">
        <v>1984</v>
      </c>
      <c r="W9" s="362" t="s">
        <v>1985</v>
      </c>
    </row>
    <row r="10" spans="1:23" ht="279.75" customHeight="1">
      <c r="A10" s="640"/>
      <c r="B10" s="640"/>
      <c r="C10" s="627"/>
      <c r="D10" s="671"/>
      <c r="E10" s="537" t="s">
        <v>2117</v>
      </c>
      <c r="F10" s="672" t="s">
        <v>2119</v>
      </c>
      <c r="G10" s="89"/>
      <c r="H10" s="294"/>
      <c r="I10" s="89"/>
      <c r="J10" s="294"/>
      <c r="K10" s="537"/>
      <c r="L10" s="538"/>
      <c r="M10" s="89"/>
      <c r="N10" s="294"/>
      <c r="O10" s="668"/>
      <c r="P10" s="669"/>
      <c r="Q10" s="365"/>
      <c r="R10" s="366"/>
      <c r="S10" s="366"/>
      <c r="T10" s="366"/>
      <c r="U10" s="367"/>
      <c r="V10" s="367"/>
      <c r="W10" s="362"/>
    </row>
    <row r="11" spans="1:23" ht="126">
      <c r="A11" s="640"/>
      <c r="B11" s="640"/>
      <c r="C11" s="69" t="s">
        <v>662</v>
      </c>
      <c r="D11" s="69" t="s">
        <v>663</v>
      </c>
      <c r="E11" s="430"/>
      <c r="F11" s="77"/>
      <c r="G11" s="89"/>
      <c r="H11" s="294"/>
      <c r="I11" s="89"/>
      <c r="J11" s="294"/>
      <c r="K11" s="89"/>
      <c r="L11" s="294"/>
      <c r="M11" s="89"/>
      <c r="N11" s="294"/>
      <c r="O11" s="425"/>
      <c r="P11" s="303"/>
      <c r="Q11" s="365"/>
      <c r="R11" s="366"/>
      <c r="S11" s="366"/>
      <c r="T11" s="366"/>
      <c r="U11" s="367"/>
      <c r="V11" s="367"/>
      <c r="W11" s="362"/>
    </row>
    <row r="12" spans="1:23" ht="141.75">
      <c r="A12" s="640"/>
      <c r="B12" s="640"/>
      <c r="C12" s="69" t="s">
        <v>664</v>
      </c>
      <c r="D12" s="69" t="s">
        <v>665</v>
      </c>
      <c r="E12" s="430"/>
      <c r="F12" s="77" t="s">
        <v>2115</v>
      </c>
      <c r="G12" s="89"/>
      <c r="H12" s="294"/>
      <c r="I12" s="89"/>
      <c r="J12" s="294"/>
      <c r="K12" s="89"/>
      <c r="L12" s="294"/>
      <c r="M12" s="89"/>
      <c r="N12" s="294"/>
      <c r="O12" s="425"/>
      <c r="P12" s="303"/>
      <c r="Q12" s="365"/>
      <c r="R12" s="366"/>
      <c r="S12" s="366"/>
      <c r="T12" s="366"/>
      <c r="U12" s="367"/>
      <c r="V12" s="367"/>
      <c r="W12" s="362"/>
    </row>
    <row r="13" spans="1:23" ht="94.5">
      <c r="A13" s="640"/>
      <c r="B13" s="640"/>
      <c r="C13" s="69" t="s">
        <v>666</v>
      </c>
      <c r="D13" s="69" t="s">
        <v>667</v>
      </c>
      <c r="E13" s="430"/>
      <c r="F13" s="77"/>
      <c r="G13" s="89"/>
      <c r="H13" s="294"/>
      <c r="I13" s="89"/>
      <c r="J13" s="294"/>
      <c r="K13" s="89"/>
      <c r="L13" s="294"/>
      <c r="M13" s="89"/>
      <c r="N13" s="294"/>
      <c r="O13" s="425"/>
      <c r="P13" s="303"/>
      <c r="Q13" s="365"/>
      <c r="R13" s="366"/>
      <c r="S13" s="366"/>
      <c r="T13" s="366"/>
      <c r="U13" s="367"/>
      <c r="V13" s="367"/>
      <c r="W13" s="362"/>
    </row>
    <row r="14" spans="1:23" ht="126">
      <c r="A14" s="640"/>
      <c r="B14" s="640"/>
      <c r="C14" s="69" t="s">
        <v>668</v>
      </c>
      <c r="D14" s="69" t="s">
        <v>669</v>
      </c>
      <c r="E14" s="430"/>
      <c r="F14" s="77"/>
      <c r="G14" s="89"/>
      <c r="H14" s="294"/>
      <c r="I14" s="89"/>
      <c r="J14" s="294"/>
      <c r="K14" s="89"/>
      <c r="L14" s="294"/>
      <c r="M14" s="89"/>
      <c r="N14" s="294"/>
      <c r="O14" s="425"/>
      <c r="P14" s="303"/>
      <c r="Q14" s="365"/>
      <c r="R14" s="366"/>
      <c r="S14" s="366"/>
      <c r="T14" s="366"/>
      <c r="U14" s="367"/>
      <c r="V14" s="367"/>
      <c r="W14" s="362"/>
    </row>
    <row r="15" spans="1:23" ht="15.6" customHeight="1">
      <c r="A15" s="640"/>
      <c r="B15" s="426"/>
      <c r="C15" s="69" t="s">
        <v>670</v>
      </c>
      <c r="D15" s="69" t="s">
        <v>671</v>
      </c>
      <c r="E15" s="430"/>
      <c r="F15" s="77"/>
      <c r="G15" s="89"/>
      <c r="H15" s="294"/>
      <c r="I15" s="89"/>
      <c r="J15" s="294"/>
      <c r="K15" s="89"/>
      <c r="L15" s="294"/>
      <c r="M15" s="89"/>
      <c r="N15" s="294"/>
      <c r="O15" s="425"/>
      <c r="P15" s="303"/>
      <c r="Q15" s="365"/>
      <c r="R15" s="366"/>
      <c r="S15" s="366"/>
      <c r="T15" s="366"/>
      <c r="U15" s="367"/>
      <c r="V15" s="367"/>
      <c r="W15" s="362"/>
    </row>
    <row r="16" spans="1:23" ht="94.5">
      <c r="A16" s="640"/>
      <c r="B16" s="426"/>
      <c r="C16" s="69" t="s">
        <v>672</v>
      </c>
      <c r="D16" s="69" t="s">
        <v>673</v>
      </c>
      <c r="E16" s="430"/>
      <c r="F16" s="77"/>
      <c r="G16" s="89"/>
      <c r="H16" s="294"/>
      <c r="I16" s="89"/>
      <c r="J16" s="294"/>
      <c r="K16" s="89"/>
      <c r="L16" s="294"/>
      <c r="M16" s="89"/>
      <c r="N16" s="294"/>
      <c r="O16" s="425"/>
      <c r="P16" s="303"/>
      <c r="Q16" s="365"/>
      <c r="R16" s="366"/>
      <c r="S16" s="366"/>
      <c r="T16" s="366"/>
      <c r="U16" s="367"/>
      <c r="V16" s="367"/>
      <c r="W16" s="362"/>
    </row>
    <row r="17" spans="1:23" ht="94.5">
      <c r="A17" s="640"/>
      <c r="B17" s="426"/>
      <c r="C17" s="69" t="s">
        <v>674</v>
      </c>
      <c r="D17" s="69" t="s">
        <v>675</v>
      </c>
      <c r="E17" s="430"/>
      <c r="F17" s="77"/>
      <c r="G17" s="89"/>
      <c r="H17" s="294"/>
      <c r="I17" s="89"/>
      <c r="J17" s="294"/>
      <c r="K17" s="89"/>
      <c r="L17" s="294"/>
      <c r="M17" s="89"/>
      <c r="N17" s="294"/>
      <c r="O17" s="425"/>
      <c r="P17" s="303"/>
      <c r="Q17" s="365"/>
      <c r="R17" s="366"/>
      <c r="S17" s="366"/>
      <c r="T17" s="366"/>
      <c r="U17" s="367"/>
      <c r="V17" s="367"/>
      <c r="W17" s="362"/>
    </row>
    <row r="18" spans="1:23" ht="94.5">
      <c r="A18" s="640"/>
      <c r="B18" s="426"/>
      <c r="C18" s="69" t="s">
        <v>676</v>
      </c>
      <c r="D18" s="69" t="s">
        <v>677</v>
      </c>
      <c r="E18" s="430"/>
      <c r="F18" s="77"/>
      <c r="G18" s="89"/>
      <c r="H18" s="294"/>
      <c r="I18" s="89"/>
      <c r="J18" s="294"/>
      <c r="K18" s="89"/>
      <c r="L18" s="294"/>
      <c r="M18" s="89"/>
      <c r="N18" s="294"/>
      <c r="O18" s="425"/>
      <c r="P18" s="303"/>
      <c r="Q18" s="365"/>
      <c r="R18" s="366"/>
      <c r="S18" s="366"/>
      <c r="T18" s="366"/>
      <c r="U18" s="367"/>
      <c r="V18" s="367"/>
      <c r="W18" s="362"/>
    </row>
    <row r="19" spans="1:23" ht="78.75">
      <c r="A19" s="640"/>
      <c r="B19" s="426"/>
      <c r="C19" s="626" t="s">
        <v>678</v>
      </c>
      <c r="D19" s="69" t="s">
        <v>679</v>
      </c>
      <c r="E19" s="430"/>
      <c r="F19" s="77"/>
      <c r="G19" s="89"/>
      <c r="H19" s="294"/>
      <c r="I19" s="89"/>
      <c r="J19" s="294"/>
      <c r="K19" s="89"/>
      <c r="L19" s="294"/>
      <c r="M19" s="89"/>
      <c r="N19" s="294"/>
      <c r="O19" s="425"/>
      <c r="P19" s="303"/>
      <c r="Q19" s="365"/>
      <c r="R19" s="366"/>
      <c r="S19" s="366"/>
      <c r="T19" s="366"/>
      <c r="U19" s="367"/>
      <c r="V19" s="367"/>
      <c r="W19" s="362"/>
    </row>
    <row r="20" spans="1:23" ht="63">
      <c r="A20" s="640"/>
      <c r="B20" s="426"/>
      <c r="C20" s="627"/>
      <c r="D20" s="69" t="s">
        <v>680</v>
      </c>
      <c r="E20" s="430"/>
      <c r="F20" s="77"/>
      <c r="G20" s="89"/>
      <c r="H20" s="294"/>
      <c r="I20" s="89"/>
      <c r="J20" s="294"/>
      <c r="K20" s="89"/>
      <c r="L20" s="294"/>
      <c r="M20" s="89"/>
      <c r="N20" s="294"/>
      <c r="O20" s="425"/>
      <c r="P20" s="303"/>
      <c r="Q20" s="365"/>
      <c r="R20" s="366"/>
      <c r="S20" s="366"/>
      <c r="T20" s="366"/>
      <c r="U20" s="367"/>
      <c r="V20" s="367"/>
      <c r="W20" s="362"/>
    </row>
    <row r="21" spans="1:23" ht="78.75">
      <c r="A21" s="640"/>
      <c r="B21" s="426"/>
      <c r="C21" s="90" t="s">
        <v>681</v>
      </c>
      <c r="D21" s="69" t="s">
        <v>682</v>
      </c>
      <c r="E21" s="430"/>
      <c r="F21" s="77"/>
      <c r="G21" s="89"/>
      <c r="H21" s="294"/>
      <c r="I21" s="89"/>
      <c r="J21" s="294"/>
      <c r="K21" s="89"/>
      <c r="L21" s="294"/>
      <c r="M21" s="89"/>
      <c r="N21" s="294"/>
      <c r="O21" s="425"/>
      <c r="P21" s="303"/>
      <c r="Q21" s="365"/>
      <c r="R21" s="366"/>
      <c r="S21" s="366"/>
      <c r="T21" s="366"/>
      <c r="U21" s="367"/>
      <c r="V21" s="367"/>
      <c r="W21" s="362"/>
    </row>
    <row r="22" spans="1:23" s="428" customFormat="1" ht="15.6" customHeight="1">
      <c r="A22" s="449"/>
      <c r="B22" s="450"/>
      <c r="C22" s="449" t="s">
        <v>140</v>
      </c>
      <c r="D22" s="450"/>
      <c r="E22" s="450"/>
      <c r="F22" s="451"/>
      <c r="G22" s="382">
        <f t="shared" ref="G22:N22" si="0">SUM(G6:G21)</f>
        <v>6</v>
      </c>
      <c r="H22" s="288">
        <f t="shared" si="0"/>
        <v>5560</v>
      </c>
      <c r="I22" s="382">
        <f t="shared" si="0"/>
        <v>6</v>
      </c>
      <c r="J22" s="288">
        <f t="shared" si="0"/>
        <v>5560</v>
      </c>
      <c r="K22" s="382">
        <f t="shared" si="0"/>
        <v>7</v>
      </c>
      <c r="L22" s="288">
        <f t="shared" si="0"/>
        <v>16256</v>
      </c>
      <c r="M22" s="382">
        <f t="shared" si="0"/>
        <v>6</v>
      </c>
      <c r="N22" s="288">
        <f t="shared" si="0"/>
        <v>5560</v>
      </c>
      <c r="O22" s="427">
        <f>G22+I22+K22+M22</f>
        <v>25</v>
      </c>
      <c r="P22" s="305">
        <f>H22+J22+L22+N22</f>
        <v>32936</v>
      </c>
      <c r="Q22" s="382"/>
      <c r="R22" s="382"/>
      <c r="S22" s="382"/>
      <c r="T22" s="382"/>
      <c r="U22" s="382"/>
      <c r="V22" s="382"/>
      <c r="W22" s="382"/>
    </row>
    <row r="23" spans="1:23">
      <c r="H23"/>
      <c r="J23"/>
      <c r="L23"/>
      <c r="N23"/>
      <c r="P23"/>
    </row>
    <row r="24" spans="1:23">
      <c r="H24"/>
      <c r="J24"/>
      <c r="L24"/>
      <c r="N24"/>
      <c r="P24"/>
    </row>
    <row r="25" spans="1:23">
      <c r="H25"/>
      <c r="J25"/>
      <c r="L25"/>
      <c r="N25"/>
      <c r="P25"/>
    </row>
    <row r="26" spans="1:23">
      <c r="H26"/>
      <c r="J26"/>
      <c r="L26"/>
      <c r="N26"/>
      <c r="P26"/>
    </row>
    <row r="27" spans="1:23">
      <c r="H27"/>
      <c r="J27"/>
      <c r="L27"/>
      <c r="N27"/>
      <c r="P27"/>
    </row>
    <row r="28" spans="1:23">
      <c r="H28"/>
      <c r="J28"/>
      <c r="L28"/>
      <c r="N28"/>
      <c r="P28"/>
    </row>
    <row r="29" spans="1:23">
      <c r="H29"/>
      <c r="J29"/>
      <c r="L29"/>
      <c r="N29"/>
      <c r="P29"/>
    </row>
    <row r="30" spans="1:23">
      <c r="H30"/>
      <c r="J30"/>
      <c r="L30"/>
      <c r="N30"/>
      <c r="P30"/>
    </row>
    <row r="31" spans="1:23">
      <c r="H31"/>
      <c r="J31"/>
      <c r="L31"/>
      <c r="N31"/>
      <c r="P31"/>
    </row>
    <row r="32" spans="1:23">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sheetData>
  <mergeCells count="24">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1"/>
    <mergeCell ref="B6:B8"/>
    <mergeCell ref="B9:B14"/>
    <mergeCell ref="C19:C20"/>
    <mergeCell ref="A3:A5"/>
    <mergeCell ref="B3:B5"/>
    <mergeCell ref="C3:C5"/>
    <mergeCell ref="C9:C10"/>
    <mergeCell ref="D9:D10"/>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dimension ref="A1:AC10"/>
  <sheetViews>
    <sheetView zoomScale="60" zoomScaleNormal="60" workbookViewId="0"/>
  </sheetViews>
  <sheetFormatPr baseColWidth="10" defaultRowHeight="15"/>
  <cols>
    <col min="1" max="2" width="21.7109375" customWidth="1"/>
    <col min="3" max="6" width="27.42578125" customWidth="1"/>
    <col min="7" max="7" width="15.28515625" customWidth="1"/>
    <col min="8" max="8" width="11.5703125" style="289"/>
    <col min="9" max="9" width="15.28515625" customWidth="1"/>
    <col min="10" max="10" width="18.85546875" style="289" customWidth="1"/>
    <col min="12" max="12" width="11.5703125" style="289"/>
    <col min="14" max="14" width="11.5703125" style="289"/>
    <col min="15" max="15" width="15.28515625" customWidth="1"/>
    <col min="16" max="16" width="18.28515625" style="289" customWidth="1"/>
    <col min="19" max="22" width="14.140625" customWidth="1"/>
    <col min="23" max="23" width="17" customWidth="1"/>
  </cols>
  <sheetData>
    <row r="1" spans="1:29" ht="18.75">
      <c r="G1" s="436" t="s">
        <v>177</v>
      </c>
      <c r="I1" s="436"/>
      <c r="J1" s="436"/>
      <c r="K1" s="436"/>
      <c r="L1" s="436"/>
      <c r="M1" s="436"/>
      <c r="N1" s="436"/>
      <c r="O1" s="436"/>
      <c r="P1" s="436"/>
      <c r="Q1" s="436"/>
      <c r="R1" s="436"/>
      <c r="S1" s="436"/>
      <c r="T1" s="436"/>
      <c r="U1" s="436"/>
      <c r="V1" s="436"/>
      <c r="W1" s="436"/>
      <c r="X1" s="436"/>
      <c r="Y1" s="436"/>
      <c r="Z1" s="436"/>
      <c r="AA1" s="436"/>
      <c r="AB1" s="436"/>
      <c r="AC1" s="436"/>
    </row>
    <row r="2" spans="1:29" ht="14.45" customHeight="1">
      <c r="A2" s="437" t="s">
        <v>183</v>
      </c>
      <c r="B2" s="437"/>
      <c r="C2" s="437"/>
      <c r="D2" s="437"/>
      <c r="E2" s="437"/>
      <c r="F2" s="437"/>
      <c r="G2" s="437"/>
      <c r="H2" s="437"/>
      <c r="I2" s="437"/>
      <c r="J2" s="437"/>
      <c r="K2" s="437"/>
      <c r="L2" s="437"/>
      <c r="M2" s="437"/>
      <c r="N2" s="437"/>
      <c r="O2" s="437"/>
      <c r="P2" s="437"/>
      <c r="Q2" s="437"/>
      <c r="R2" s="437"/>
      <c r="S2" s="437"/>
      <c r="T2" s="437"/>
      <c r="U2" s="437"/>
      <c r="V2" s="437"/>
      <c r="W2" s="437"/>
    </row>
    <row r="3" spans="1:29">
      <c r="A3" s="615" t="s">
        <v>100</v>
      </c>
      <c r="B3" s="571" t="s">
        <v>119</v>
      </c>
      <c r="C3" s="616" t="s">
        <v>88</v>
      </c>
      <c r="D3" s="616" t="s">
        <v>89</v>
      </c>
      <c r="E3" s="592" t="s">
        <v>456</v>
      </c>
      <c r="F3" s="616" t="s">
        <v>90</v>
      </c>
      <c r="G3" s="615" t="s">
        <v>104</v>
      </c>
      <c r="H3" s="615"/>
      <c r="I3" s="615"/>
      <c r="J3" s="615"/>
      <c r="K3" s="615"/>
      <c r="L3" s="615"/>
      <c r="M3" s="615"/>
      <c r="N3" s="615"/>
      <c r="O3" s="616" t="s">
        <v>105</v>
      </c>
      <c r="P3" s="616"/>
      <c r="Q3" s="615" t="s">
        <v>106</v>
      </c>
      <c r="R3" s="615"/>
      <c r="S3" s="615" t="s">
        <v>107</v>
      </c>
      <c r="T3" s="615" t="s">
        <v>108</v>
      </c>
      <c r="U3" s="571" t="s">
        <v>116</v>
      </c>
      <c r="V3" s="571" t="s">
        <v>115</v>
      </c>
      <c r="W3" s="617" t="s">
        <v>91</v>
      </c>
    </row>
    <row r="4" spans="1:29">
      <c r="A4" s="615"/>
      <c r="B4" s="572"/>
      <c r="C4" s="616"/>
      <c r="D4" s="616"/>
      <c r="E4" s="593"/>
      <c r="F4" s="616"/>
      <c r="G4" s="615" t="s">
        <v>109</v>
      </c>
      <c r="H4" s="615"/>
      <c r="I4" s="615" t="s">
        <v>110</v>
      </c>
      <c r="J4" s="615"/>
      <c r="K4" s="615" t="s">
        <v>111</v>
      </c>
      <c r="L4" s="615"/>
      <c r="M4" s="615" t="s">
        <v>112</v>
      </c>
      <c r="N4" s="615"/>
      <c r="O4" s="616"/>
      <c r="P4" s="616"/>
      <c r="Q4" s="615"/>
      <c r="R4" s="615"/>
      <c r="S4" s="615"/>
      <c r="T4" s="615"/>
      <c r="U4" s="572"/>
      <c r="V4" s="572"/>
      <c r="W4" s="617"/>
    </row>
    <row r="5" spans="1:29" ht="25.5">
      <c r="A5" s="615"/>
      <c r="B5" s="573"/>
      <c r="C5" s="616"/>
      <c r="D5" s="616"/>
      <c r="E5" s="594"/>
      <c r="F5" s="616"/>
      <c r="G5" s="104" t="s">
        <v>113</v>
      </c>
      <c r="H5" s="284" t="s">
        <v>12</v>
      </c>
      <c r="I5" s="104" t="s">
        <v>113</v>
      </c>
      <c r="J5" s="284" t="s">
        <v>12</v>
      </c>
      <c r="K5" s="104" t="s">
        <v>113</v>
      </c>
      <c r="L5" s="284" t="s">
        <v>12</v>
      </c>
      <c r="M5" s="104" t="s">
        <v>113</v>
      </c>
      <c r="N5" s="284" t="s">
        <v>12</v>
      </c>
      <c r="O5" s="104" t="s">
        <v>113</v>
      </c>
      <c r="P5" s="284" t="s">
        <v>12</v>
      </c>
      <c r="Q5" s="104" t="s">
        <v>114</v>
      </c>
      <c r="R5" s="104" t="s">
        <v>85</v>
      </c>
      <c r="S5" s="615"/>
      <c r="T5" s="615"/>
      <c r="U5" s="573"/>
      <c r="V5" s="573"/>
      <c r="W5" s="617"/>
    </row>
    <row r="6" spans="1:29" ht="15.75">
      <c r="A6" s="660" t="s">
        <v>182</v>
      </c>
      <c r="B6" s="660"/>
      <c r="C6" s="90"/>
      <c r="D6" s="90"/>
      <c r="E6" s="90"/>
      <c r="F6" s="88"/>
      <c r="G6" s="91"/>
      <c r="H6" s="293"/>
      <c r="I6" s="91"/>
      <c r="J6" s="293"/>
      <c r="K6" s="91"/>
      <c r="L6" s="293"/>
      <c r="M6" s="91"/>
      <c r="N6" s="293"/>
      <c r="O6" s="92"/>
      <c r="P6" s="296"/>
      <c r="Q6" s="79"/>
      <c r="R6" s="79"/>
      <c r="S6" s="82"/>
      <c r="T6" s="79"/>
      <c r="U6" s="79"/>
      <c r="V6" s="79"/>
      <c r="W6" s="90"/>
    </row>
    <row r="7" spans="1:29" ht="110.25">
      <c r="A7" s="660"/>
      <c r="B7" s="660"/>
      <c r="C7" s="90" t="s">
        <v>159</v>
      </c>
      <c r="D7" s="90" t="s">
        <v>160</v>
      </c>
      <c r="E7" s="90"/>
      <c r="F7" s="88"/>
      <c r="G7" s="91"/>
      <c r="H7" s="293"/>
      <c r="I7" s="91"/>
      <c r="J7" s="293"/>
      <c r="K7" s="91"/>
      <c r="L7" s="293"/>
      <c r="M7" s="91"/>
      <c r="N7" s="293"/>
      <c r="O7" s="93">
        <f t="shared" ref="O7:P10" si="0">G7+I7+K7+M7</f>
        <v>0</v>
      </c>
      <c r="P7" s="296">
        <f t="shared" si="0"/>
        <v>0</v>
      </c>
      <c r="Q7" s="79"/>
      <c r="R7" s="79"/>
      <c r="S7" s="79"/>
      <c r="T7" s="79"/>
      <c r="U7" s="79"/>
      <c r="V7" s="79"/>
      <c r="W7" s="90"/>
    </row>
    <row r="8" spans="1:29" ht="94.5">
      <c r="A8" s="660"/>
      <c r="B8" s="660" t="s">
        <v>161</v>
      </c>
      <c r="C8" s="90" t="s">
        <v>162</v>
      </c>
      <c r="D8" s="90" t="s">
        <v>163</v>
      </c>
      <c r="E8" s="90"/>
      <c r="F8" s="69"/>
      <c r="G8" s="83"/>
      <c r="H8" s="306"/>
      <c r="I8" s="83"/>
      <c r="J8" s="306"/>
      <c r="K8" s="83"/>
      <c r="L8" s="306"/>
      <c r="M8" s="83"/>
      <c r="N8" s="306"/>
      <c r="O8" s="93">
        <f t="shared" si="0"/>
        <v>0</v>
      </c>
      <c r="P8" s="296">
        <f t="shared" si="0"/>
        <v>0</v>
      </c>
      <c r="Q8" s="79"/>
      <c r="R8" s="79"/>
      <c r="S8" s="79"/>
      <c r="T8" s="73"/>
      <c r="U8" s="79"/>
      <c r="V8" s="83"/>
      <c r="W8" s="78"/>
    </row>
    <row r="9" spans="1:29" ht="15.75">
      <c r="A9" s="660"/>
      <c r="B9" s="660"/>
      <c r="C9" s="90"/>
      <c r="D9" s="90"/>
      <c r="E9" s="90"/>
      <c r="F9" s="77"/>
      <c r="G9" s="87"/>
      <c r="H9" s="307"/>
      <c r="I9" s="86"/>
      <c r="J9" s="307"/>
      <c r="K9" s="86"/>
      <c r="L9" s="307"/>
      <c r="M9" s="86"/>
      <c r="N9" s="307"/>
      <c r="O9" s="81">
        <f t="shared" si="0"/>
        <v>0</v>
      </c>
      <c r="P9" s="299">
        <f t="shared" si="0"/>
        <v>0</v>
      </c>
      <c r="Q9" s="86"/>
      <c r="R9" s="86"/>
      <c r="S9" s="88"/>
      <c r="T9" s="88"/>
      <c r="U9" s="88"/>
      <c r="V9" s="88"/>
      <c r="W9" s="88"/>
    </row>
    <row r="10" spans="1:29" ht="15.75">
      <c r="A10" s="442"/>
      <c r="B10" s="443"/>
      <c r="C10" s="443"/>
      <c r="D10" s="442" t="s">
        <v>164</v>
      </c>
      <c r="E10" s="443"/>
      <c r="F10" s="444"/>
      <c r="G10" s="80">
        <f t="shared" ref="G10:N10" si="1">SUM(G6:G9)</f>
        <v>0</v>
      </c>
      <c r="H10" s="300">
        <f t="shared" si="1"/>
        <v>0</v>
      </c>
      <c r="I10" s="80">
        <f t="shared" si="1"/>
        <v>0</v>
      </c>
      <c r="J10" s="300">
        <f t="shared" si="1"/>
        <v>0</v>
      </c>
      <c r="K10" s="80">
        <f t="shared" si="1"/>
        <v>0</v>
      </c>
      <c r="L10" s="300">
        <f t="shared" si="1"/>
        <v>0</v>
      </c>
      <c r="M10" s="80">
        <f t="shared" si="1"/>
        <v>0</v>
      </c>
      <c r="N10" s="300">
        <f t="shared" si="1"/>
        <v>0</v>
      </c>
      <c r="O10" s="80">
        <f t="shared" si="0"/>
        <v>0</v>
      </c>
      <c r="P10" s="301">
        <f t="shared" si="0"/>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W14"/>
  <sheetViews>
    <sheetView zoomScale="60" zoomScaleNormal="60" workbookViewId="0"/>
  </sheetViews>
  <sheetFormatPr baseColWidth="10" defaultRowHeight="15"/>
  <cols>
    <col min="1" max="2" width="21.7109375" customWidth="1"/>
    <col min="3" max="6" width="27.42578125" customWidth="1"/>
    <col min="7" max="7" width="15.28515625" customWidth="1"/>
    <col min="8" max="8" width="11.5703125" style="289"/>
    <col min="9" max="9" width="15.28515625" customWidth="1"/>
    <col min="10" max="10" width="18.85546875" style="289" customWidth="1"/>
    <col min="12" max="12" width="11.5703125" style="289"/>
    <col min="14" max="14" width="11.5703125" style="289"/>
    <col min="15" max="15" width="15.28515625" customWidth="1"/>
    <col min="16" max="16" width="18.28515625" style="289" customWidth="1"/>
    <col min="19" max="22" width="14.140625" customWidth="1"/>
    <col min="23" max="23" width="17" customWidth="1"/>
  </cols>
  <sheetData>
    <row r="1" spans="1:23" ht="18.75">
      <c r="B1" s="422"/>
      <c r="C1" s="422"/>
      <c r="D1" s="422"/>
      <c r="E1" s="422"/>
      <c r="G1" s="422" t="s">
        <v>683</v>
      </c>
      <c r="I1" s="422"/>
      <c r="J1" s="422"/>
      <c r="K1" s="422"/>
      <c r="L1" s="422"/>
      <c r="M1" s="422"/>
      <c r="N1" s="422"/>
      <c r="O1" s="422"/>
      <c r="P1" s="422"/>
      <c r="Q1" s="422"/>
      <c r="R1" s="422"/>
      <c r="S1" s="422"/>
      <c r="T1" s="422"/>
      <c r="U1" s="422"/>
      <c r="V1" s="422"/>
      <c r="W1" s="422"/>
    </row>
    <row r="2" spans="1:23">
      <c r="A2" s="387" t="s">
        <v>684</v>
      </c>
      <c r="B2" s="387"/>
      <c r="C2" s="387"/>
      <c r="D2" s="387"/>
      <c r="E2" s="387"/>
      <c r="F2" s="387"/>
      <c r="G2" s="387"/>
      <c r="H2" s="387"/>
      <c r="I2" s="387"/>
      <c r="J2" s="387"/>
      <c r="K2" s="387"/>
      <c r="L2" s="387"/>
      <c r="M2" s="387"/>
      <c r="N2" s="387"/>
      <c r="O2" s="387"/>
      <c r="P2" s="387"/>
      <c r="Q2" s="387"/>
      <c r="R2" s="387"/>
      <c r="S2" s="387"/>
      <c r="T2" s="387"/>
      <c r="U2" s="387"/>
      <c r="V2" s="387"/>
      <c r="W2" s="387"/>
    </row>
    <row r="3" spans="1:23">
      <c r="A3" s="615" t="s">
        <v>100</v>
      </c>
      <c r="B3" s="571" t="s">
        <v>119</v>
      </c>
      <c r="C3" s="616" t="s">
        <v>88</v>
      </c>
      <c r="D3" s="616" t="s">
        <v>89</v>
      </c>
      <c r="E3" s="592" t="s">
        <v>456</v>
      </c>
      <c r="F3" s="616" t="s">
        <v>90</v>
      </c>
      <c r="G3" s="615" t="s">
        <v>104</v>
      </c>
      <c r="H3" s="615"/>
      <c r="I3" s="615"/>
      <c r="J3" s="615"/>
      <c r="K3" s="615"/>
      <c r="L3" s="615"/>
      <c r="M3" s="615"/>
      <c r="N3" s="615"/>
      <c r="O3" s="616" t="s">
        <v>105</v>
      </c>
      <c r="P3" s="616"/>
      <c r="Q3" s="615" t="s">
        <v>106</v>
      </c>
      <c r="R3" s="615"/>
      <c r="S3" s="615" t="s">
        <v>107</v>
      </c>
      <c r="T3" s="615" t="s">
        <v>108</v>
      </c>
      <c r="U3" s="571" t="s">
        <v>116</v>
      </c>
      <c r="V3" s="571" t="s">
        <v>115</v>
      </c>
      <c r="W3" s="617" t="s">
        <v>91</v>
      </c>
    </row>
    <row r="4" spans="1:23">
      <c r="A4" s="615"/>
      <c r="B4" s="572"/>
      <c r="C4" s="616"/>
      <c r="D4" s="616"/>
      <c r="E4" s="593"/>
      <c r="F4" s="616"/>
      <c r="G4" s="615" t="s">
        <v>109</v>
      </c>
      <c r="H4" s="615"/>
      <c r="I4" s="615" t="s">
        <v>110</v>
      </c>
      <c r="J4" s="615"/>
      <c r="K4" s="615" t="s">
        <v>111</v>
      </c>
      <c r="L4" s="615"/>
      <c r="M4" s="615" t="s">
        <v>112</v>
      </c>
      <c r="N4" s="615"/>
      <c r="O4" s="616"/>
      <c r="P4" s="616"/>
      <c r="Q4" s="615"/>
      <c r="R4" s="615"/>
      <c r="S4" s="615"/>
      <c r="T4" s="615"/>
      <c r="U4" s="572"/>
      <c r="V4" s="572"/>
      <c r="W4" s="617"/>
    </row>
    <row r="5" spans="1:23" ht="25.5">
      <c r="A5" s="615"/>
      <c r="B5" s="573"/>
      <c r="C5" s="616"/>
      <c r="D5" s="616"/>
      <c r="E5" s="594"/>
      <c r="F5" s="616"/>
      <c r="G5" s="318" t="s">
        <v>113</v>
      </c>
      <c r="H5" s="284" t="s">
        <v>12</v>
      </c>
      <c r="I5" s="318" t="s">
        <v>113</v>
      </c>
      <c r="J5" s="284" t="s">
        <v>12</v>
      </c>
      <c r="K5" s="318" t="s">
        <v>113</v>
      </c>
      <c r="L5" s="284" t="s">
        <v>12</v>
      </c>
      <c r="M5" s="318" t="s">
        <v>113</v>
      </c>
      <c r="N5" s="284" t="s">
        <v>12</v>
      </c>
      <c r="O5" s="318" t="s">
        <v>113</v>
      </c>
      <c r="P5" s="284" t="s">
        <v>12</v>
      </c>
      <c r="Q5" s="318" t="s">
        <v>114</v>
      </c>
      <c r="R5" s="318" t="s">
        <v>85</v>
      </c>
      <c r="S5" s="615"/>
      <c r="T5" s="615"/>
      <c r="U5" s="573"/>
      <c r="V5" s="573"/>
      <c r="W5" s="617"/>
    </row>
    <row r="6" spans="1:23" ht="63">
      <c r="A6" s="600" t="s">
        <v>685</v>
      </c>
      <c r="B6" s="600" t="s">
        <v>686</v>
      </c>
      <c r="C6" s="661" t="s">
        <v>687</v>
      </c>
      <c r="D6" s="69" t="s">
        <v>688</v>
      </c>
      <c r="E6" s="430"/>
      <c r="F6" s="431"/>
      <c r="G6" s="91"/>
      <c r="H6" s="293"/>
      <c r="I6" s="91"/>
      <c r="J6" s="293"/>
      <c r="K6" s="91"/>
      <c r="L6" s="293"/>
      <c r="M6" s="91"/>
      <c r="N6" s="293"/>
      <c r="O6" s="432"/>
      <c r="P6" s="296"/>
      <c r="Q6" s="79"/>
      <c r="R6" s="79"/>
      <c r="S6" s="79"/>
      <c r="T6" s="79"/>
      <c r="U6" s="79"/>
      <c r="V6" s="79"/>
      <c r="W6" s="90"/>
    </row>
    <row r="7" spans="1:23" ht="157.5">
      <c r="A7" s="600"/>
      <c r="B7" s="600"/>
      <c r="C7" s="661"/>
      <c r="D7" s="69" t="s">
        <v>689</v>
      </c>
      <c r="E7" s="430"/>
      <c r="F7" s="431"/>
      <c r="G7" s="91"/>
      <c r="H7" s="293"/>
      <c r="I7" s="91"/>
      <c r="J7" s="293"/>
      <c r="K7" s="91"/>
      <c r="L7" s="293"/>
      <c r="M7" s="91"/>
      <c r="N7" s="293"/>
      <c r="O7" s="432"/>
      <c r="P7" s="296"/>
      <c r="Q7" s="79"/>
      <c r="R7" s="79"/>
      <c r="S7" s="79"/>
      <c r="T7" s="79"/>
      <c r="U7" s="79"/>
      <c r="V7" s="79"/>
      <c r="W7" s="90"/>
    </row>
    <row r="8" spans="1:23" ht="15.75">
      <c r="A8" s="600"/>
      <c r="B8" s="600"/>
      <c r="C8" s="661" t="s">
        <v>690</v>
      </c>
      <c r="D8" s="69"/>
      <c r="E8" s="430"/>
      <c r="F8" s="431"/>
      <c r="G8" s="91"/>
      <c r="H8" s="293"/>
      <c r="I8" s="91"/>
      <c r="J8" s="293"/>
      <c r="K8" s="91"/>
      <c r="L8" s="293"/>
      <c r="M8" s="91"/>
      <c r="N8" s="293"/>
      <c r="O8" s="432"/>
      <c r="P8" s="296"/>
      <c r="Q8" s="79"/>
      <c r="R8" s="79"/>
      <c r="S8" s="79"/>
      <c r="T8" s="79"/>
      <c r="U8" s="79"/>
      <c r="V8" s="79"/>
      <c r="W8" s="90"/>
    </row>
    <row r="9" spans="1:23" ht="15.75">
      <c r="A9" s="600"/>
      <c r="B9" s="600"/>
      <c r="C9" s="661"/>
      <c r="D9" s="69"/>
      <c r="E9" s="430"/>
      <c r="F9" s="431"/>
      <c r="G9" s="91"/>
      <c r="H9" s="293"/>
      <c r="I9" s="91"/>
      <c r="J9" s="293"/>
      <c r="K9" s="91"/>
      <c r="L9" s="293"/>
      <c r="M9" s="91"/>
      <c r="N9" s="293"/>
      <c r="O9" s="432"/>
      <c r="P9" s="296"/>
      <c r="Q9" s="79"/>
      <c r="R9" s="79"/>
      <c r="S9" s="79"/>
      <c r="T9" s="79"/>
      <c r="U9" s="79"/>
      <c r="V9" s="79"/>
      <c r="W9" s="90"/>
    </row>
    <row r="10" spans="1:23" ht="15.75">
      <c r="A10" s="600"/>
      <c r="B10" s="600"/>
      <c r="C10" s="661"/>
      <c r="D10" s="69"/>
      <c r="E10" s="430"/>
      <c r="F10" s="431"/>
      <c r="G10" s="91"/>
      <c r="H10" s="293"/>
      <c r="I10" s="91"/>
      <c r="J10" s="293"/>
      <c r="K10" s="91"/>
      <c r="L10" s="293"/>
      <c r="M10" s="91"/>
      <c r="N10" s="293"/>
      <c r="O10" s="432"/>
      <c r="P10" s="296"/>
      <c r="Q10" s="79"/>
      <c r="R10" s="79"/>
      <c r="S10" s="79"/>
      <c r="T10" s="79"/>
      <c r="U10" s="79"/>
      <c r="V10" s="79"/>
      <c r="W10" s="90"/>
    </row>
    <row r="11" spans="1:23" ht="15.75">
      <c r="A11" s="600"/>
      <c r="B11" s="600"/>
      <c r="C11" s="661"/>
      <c r="D11" s="69"/>
      <c r="E11" s="430"/>
      <c r="F11" s="431"/>
      <c r="G11" s="91"/>
      <c r="H11" s="293"/>
      <c r="I11" s="91"/>
      <c r="J11" s="293"/>
      <c r="K11" s="91"/>
      <c r="L11" s="293"/>
      <c r="M11" s="91"/>
      <c r="N11" s="293"/>
      <c r="O11" s="432"/>
      <c r="P11" s="296"/>
      <c r="Q11" s="79"/>
      <c r="R11" s="79"/>
      <c r="S11" s="79"/>
      <c r="T11" s="79"/>
      <c r="U11" s="79"/>
      <c r="V11" s="79"/>
      <c r="W11" s="90"/>
    </row>
    <row r="12" spans="1:23" ht="94.5">
      <c r="A12" s="600"/>
      <c r="B12" s="600" t="s">
        <v>691</v>
      </c>
      <c r="C12" s="69" t="s">
        <v>692</v>
      </c>
      <c r="D12" s="69" t="s">
        <v>163</v>
      </c>
      <c r="E12" s="430"/>
      <c r="F12" s="431"/>
      <c r="G12" s="91"/>
      <c r="H12" s="293"/>
      <c r="I12" s="91"/>
      <c r="J12" s="293"/>
      <c r="K12" s="91"/>
      <c r="L12" s="293"/>
      <c r="M12" s="91"/>
      <c r="N12" s="293"/>
      <c r="O12" s="432"/>
      <c r="P12" s="296"/>
      <c r="Q12" s="79"/>
      <c r="R12" s="79"/>
      <c r="S12" s="79"/>
      <c r="T12" s="79"/>
      <c r="U12" s="79"/>
      <c r="V12" s="79"/>
      <c r="W12" s="90"/>
    </row>
    <row r="13" spans="1:23" ht="47.25">
      <c r="A13" s="600"/>
      <c r="B13" s="600"/>
      <c r="C13" s="69" t="s">
        <v>693</v>
      </c>
      <c r="D13" s="69" t="s">
        <v>694</v>
      </c>
      <c r="E13" s="430"/>
      <c r="F13" s="431"/>
      <c r="G13" s="91"/>
      <c r="H13" s="293"/>
      <c r="I13" s="91"/>
      <c r="J13" s="293"/>
      <c r="K13" s="91"/>
      <c r="L13" s="293"/>
      <c r="M13" s="91"/>
      <c r="N13" s="293"/>
      <c r="O13" s="406"/>
      <c r="P13" s="296"/>
      <c r="Q13" s="79"/>
      <c r="R13" s="79"/>
      <c r="S13" s="79"/>
      <c r="T13" s="79"/>
      <c r="U13" s="79"/>
      <c r="V13" s="79"/>
      <c r="W13" s="90"/>
    </row>
    <row r="14" spans="1:23" ht="15.6" customHeight="1">
      <c r="A14" s="439"/>
      <c r="B14" s="440"/>
      <c r="C14" s="439" t="s">
        <v>695</v>
      </c>
      <c r="D14" s="440"/>
      <c r="E14" s="440"/>
      <c r="F14" s="441"/>
      <c r="G14" s="433">
        <f t="shared" ref="G14:N14" si="0">SUM(G6:G13)</f>
        <v>0</v>
      </c>
      <c r="H14" s="300">
        <f t="shared" si="0"/>
        <v>0</v>
      </c>
      <c r="I14" s="433">
        <f t="shared" si="0"/>
        <v>0</v>
      </c>
      <c r="J14" s="300">
        <f t="shared" si="0"/>
        <v>0</v>
      </c>
      <c r="K14" s="433">
        <f t="shared" si="0"/>
        <v>0</v>
      </c>
      <c r="L14" s="300">
        <f t="shared" si="0"/>
        <v>0</v>
      </c>
      <c r="M14" s="433">
        <f t="shared" si="0"/>
        <v>0</v>
      </c>
      <c r="N14" s="300">
        <f t="shared" si="0"/>
        <v>0</v>
      </c>
      <c r="O14" s="433">
        <f>G14+I14+K14+M14</f>
        <v>0</v>
      </c>
      <c r="P14" s="301">
        <f>H14+J14+L14+N14</f>
        <v>0</v>
      </c>
      <c r="Q14" s="382"/>
      <c r="R14" s="382"/>
      <c r="S14" s="382"/>
      <c r="T14" s="382"/>
      <c r="U14" s="382"/>
      <c r="V14" s="382"/>
      <c r="W14" s="382"/>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W17"/>
  <sheetViews>
    <sheetView topLeftCell="C3" zoomScale="70" zoomScaleNormal="70" workbookViewId="0">
      <selection activeCell="N10" sqref="N10"/>
    </sheetView>
  </sheetViews>
  <sheetFormatPr baseColWidth="10" defaultRowHeight="15"/>
  <cols>
    <col min="1" max="2" width="21.7109375" customWidth="1"/>
    <col min="3" max="6" width="27.42578125" customWidth="1"/>
    <col min="7" max="7" width="15.28515625" customWidth="1"/>
    <col min="8" max="8" width="11.5703125" style="289"/>
    <col min="9" max="9" width="15.28515625" customWidth="1"/>
    <col min="10" max="10" width="18.85546875" style="289" customWidth="1"/>
    <col min="12" max="12" width="11.5703125" style="289"/>
    <col min="14" max="14" width="11.5703125" style="289"/>
    <col min="15" max="15" width="15.28515625" customWidth="1"/>
    <col min="16" max="16" width="18.28515625" style="289" customWidth="1"/>
    <col min="19" max="22" width="14.140625" customWidth="1"/>
    <col min="23" max="23" width="17" customWidth="1"/>
  </cols>
  <sheetData>
    <row r="1" spans="1:23" ht="18.75">
      <c r="B1" s="422"/>
      <c r="C1" s="422"/>
      <c r="D1" s="422"/>
      <c r="E1" s="422"/>
      <c r="F1" s="422"/>
      <c r="G1" s="422" t="s">
        <v>696</v>
      </c>
      <c r="I1" s="422"/>
      <c r="J1" s="422"/>
      <c r="K1" s="422"/>
      <c r="L1" s="422"/>
      <c r="M1" s="422"/>
      <c r="N1" s="422"/>
      <c r="O1" s="422"/>
      <c r="P1" s="422"/>
      <c r="Q1" s="422"/>
      <c r="R1" s="422"/>
      <c r="S1" s="422"/>
      <c r="T1" s="422"/>
      <c r="U1" s="422"/>
      <c r="V1" s="422"/>
      <c r="W1" s="422"/>
    </row>
    <row r="2" spans="1:23">
      <c r="A2" s="387" t="s">
        <v>697</v>
      </c>
      <c r="B2" s="387"/>
      <c r="C2" s="387"/>
      <c r="D2" s="387"/>
      <c r="E2" s="387"/>
      <c r="F2" s="387"/>
      <c r="G2" s="387"/>
      <c r="H2" s="387"/>
      <c r="I2" s="387"/>
      <c r="J2" s="387"/>
      <c r="K2" s="387"/>
      <c r="L2" s="387"/>
      <c r="M2" s="387"/>
      <c r="N2" s="387"/>
      <c r="O2" s="387"/>
      <c r="P2" s="387"/>
      <c r="Q2" s="387"/>
      <c r="R2" s="387"/>
      <c r="S2" s="387"/>
      <c r="T2" s="387"/>
      <c r="U2" s="387"/>
      <c r="V2" s="387"/>
      <c r="W2" s="387"/>
    </row>
    <row r="3" spans="1:23">
      <c r="A3" s="615" t="s">
        <v>100</v>
      </c>
      <c r="B3" s="571" t="s">
        <v>119</v>
      </c>
      <c r="C3" s="616" t="s">
        <v>88</v>
      </c>
      <c r="D3" s="616" t="s">
        <v>89</v>
      </c>
      <c r="E3" s="592" t="s">
        <v>456</v>
      </c>
      <c r="F3" s="616" t="s">
        <v>90</v>
      </c>
      <c r="G3" s="615" t="s">
        <v>104</v>
      </c>
      <c r="H3" s="615"/>
      <c r="I3" s="615"/>
      <c r="J3" s="615"/>
      <c r="K3" s="615"/>
      <c r="L3" s="615"/>
      <c r="M3" s="615"/>
      <c r="N3" s="615"/>
      <c r="O3" s="616" t="s">
        <v>105</v>
      </c>
      <c r="P3" s="616"/>
      <c r="Q3" s="615" t="s">
        <v>106</v>
      </c>
      <c r="R3" s="615"/>
      <c r="S3" s="615" t="s">
        <v>107</v>
      </c>
      <c r="T3" s="615" t="s">
        <v>108</v>
      </c>
      <c r="U3" s="571" t="s">
        <v>116</v>
      </c>
      <c r="V3" s="571" t="s">
        <v>115</v>
      </c>
      <c r="W3" s="617" t="s">
        <v>91</v>
      </c>
    </row>
    <row r="4" spans="1:23">
      <c r="A4" s="615"/>
      <c r="B4" s="572"/>
      <c r="C4" s="616"/>
      <c r="D4" s="616"/>
      <c r="E4" s="593"/>
      <c r="F4" s="616"/>
      <c r="G4" s="615" t="s">
        <v>109</v>
      </c>
      <c r="H4" s="615"/>
      <c r="I4" s="615" t="s">
        <v>110</v>
      </c>
      <c r="J4" s="615"/>
      <c r="K4" s="615" t="s">
        <v>111</v>
      </c>
      <c r="L4" s="615"/>
      <c r="M4" s="615" t="s">
        <v>112</v>
      </c>
      <c r="N4" s="615"/>
      <c r="O4" s="616"/>
      <c r="P4" s="616"/>
      <c r="Q4" s="615"/>
      <c r="R4" s="615"/>
      <c r="S4" s="615"/>
      <c r="T4" s="615"/>
      <c r="U4" s="572"/>
      <c r="V4" s="572"/>
      <c r="W4" s="617"/>
    </row>
    <row r="5" spans="1:23" ht="25.5">
      <c r="A5" s="615"/>
      <c r="B5" s="573"/>
      <c r="C5" s="616"/>
      <c r="D5" s="616"/>
      <c r="E5" s="594"/>
      <c r="F5" s="616"/>
      <c r="G5" s="318" t="s">
        <v>113</v>
      </c>
      <c r="H5" s="284" t="s">
        <v>12</v>
      </c>
      <c r="I5" s="318" t="s">
        <v>113</v>
      </c>
      <c r="J5" s="284" t="s">
        <v>12</v>
      </c>
      <c r="K5" s="318" t="s">
        <v>113</v>
      </c>
      <c r="L5" s="284" t="s">
        <v>12</v>
      </c>
      <c r="M5" s="318" t="s">
        <v>113</v>
      </c>
      <c r="N5" s="284" t="s">
        <v>12</v>
      </c>
      <c r="O5" s="318" t="s">
        <v>113</v>
      </c>
      <c r="P5" s="284" t="s">
        <v>12</v>
      </c>
      <c r="Q5" s="318" t="s">
        <v>114</v>
      </c>
      <c r="R5" s="318" t="s">
        <v>85</v>
      </c>
      <c r="S5" s="615"/>
      <c r="T5" s="615"/>
      <c r="U5" s="573"/>
      <c r="V5" s="573"/>
      <c r="W5" s="617"/>
    </row>
    <row r="6" spans="1:23" ht="63">
      <c r="A6" s="600" t="s">
        <v>184</v>
      </c>
      <c r="B6" s="600" t="s">
        <v>698</v>
      </c>
      <c r="C6" s="661" t="s">
        <v>699</v>
      </c>
      <c r="D6" s="69" t="s">
        <v>700</v>
      </c>
      <c r="E6" s="430"/>
      <c r="F6" s="84"/>
      <c r="G6" s="91"/>
      <c r="H6" s="293"/>
      <c r="I6" s="91"/>
      <c r="J6" s="293"/>
      <c r="K6" s="91"/>
      <c r="L6" s="293"/>
      <c r="M6" s="91"/>
      <c r="N6" s="306"/>
      <c r="O6" s="86"/>
      <c r="P6" s="293"/>
      <c r="Q6" s="79"/>
      <c r="R6" s="79"/>
      <c r="S6" s="83"/>
      <c r="T6" s="79"/>
      <c r="U6" s="79"/>
      <c r="V6" s="83"/>
      <c r="W6" s="78"/>
    </row>
    <row r="7" spans="1:23" ht="47.25">
      <c r="A7" s="600"/>
      <c r="B7" s="600"/>
      <c r="C7" s="661"/>
      <c r="D7" s="69" t="s">
        <v>701</v>
      </c>
      <c r="E7" s="430"/>
      <c r="F7" s="84"/>
      <c r="G7" s="91"/>
      <c r="H7" s="293"/>
      <c r="I7" s="91"/>
      <c r="J7" s="293"/>
      <c r="K7" s="91"/>
      <c r="L7" s="293"/>
      <c r="M7" s="91"/>
      <c r="N7" s="306"/>
      <c r="O7" s="86"/>
      <c r="P7" s="293"/>
      <c r="Q7" s="79"/>
      <c r="R7" s="79"/>
      <c r="S7" s="83"/>
      <c r="T7" s="79"/>
      <c r="U7" s="79"/>
      <c r="V7" s="83"/>
      <c r="W7" s="78"/>
    </row>
    <row r="8" spans="1:23" ht="63">
      <c r="A8" s="600"/>
      <c r="B8" s="600"/>
      <c r="C8" s="661"/>
      <c r="D8" s="69" t="s">
        <v>702</v>
      </c>
      <c r="E8" s="430"/>
      <c r="F8" s="84"/>
      <c r="G8" s="91"/>
      <c r="H8" s="293"/>
      <c r="I8" s="91"/>
      <c r="J8" s="293"/>
      <c r="K8" s="91"/>
      <c r="L8" s="293"/>
      <c r="M8" s="91"/>
      <c r="N8" s="306"/>
      <c r="O8" s="86"/>
      <c r="P8" s="293"/>
      <c r="Q8" s="79"/>
      <c r="R8" s="79"/>
      <c r="S8" s="83"/>
      <c r="T8" s="79"/>
      <c r="U8" s="79"/>
      <c r="V8" s="83"/>
      <c r="W8" s="78"/>
    </row>
    <row r="9" spans="1:23" ht="110.25" customHeight="1">
      <c r="A9" s="600"/>
      <c r="B9" s="600" t="s">
        <v>703</v>
      </c>
      <c r="C9" s="626" t="s">
        <v>704</v>
      </c>
      <c r="D9" s="626" t="s">
        <v>705</v>
      </c>
      <c r="E9" s="497" t="s">
        <v>1801</v>
      </c>
      <c r="F9" s="84" t="s">
        <v>1802</v>
      </c>
      <c r="G9" s="91">
        <v>1</v>
      </c>
      <c r="H9" s="293">
        <v>8650</v>
      </c>
      <c r="I9" s="91"/>
      <c r="J9" s="293"/>
      <c r="K9" s="91"/>
      <c r="L9" s="293"/>
      <c r="M9" s="91">
        <v>1</v>
      </c>
      <c r="N9" s="306">
        <v>8650</v>
      </c>
      <c r="O9" s="86">
        <v>2</v>
      </c>
      <c r="P9" s="293">
        <v>17300</v>
      </c>
      <c r="Q9" s="79">
        <v>39</v>
      </c>
      <c r="R9" s="79" t="s">
        <v>1803</v>
      </c>
      <c r="S9" s="83" t="s">
        <v>1804</v>
      </c>
      <c r="T9" s="79" t="s">
        <v>1805</v>
      </c>
      <c r="U9" s="79" t="s">
        <v>1806</v>
      </c>
      <c r="V9" s="83" t="s">
        <v>1807</v>
      </c>
      <c r="W9" s="78" t="s">
        <v>1808</v>
      </c>
    </row>
    <row r="10" spans="1:23" ht="157.5">
      <c r="A10" s="600"/>
      <c r="B10" s="600"/>
      <c r="C10" s="627"/>
      <c r="D10" s="627"/>
      <c r="E10" s="497" t="s">
        <v>1811</v>
      </c>
      <c r="F10" s="84" t="s">
        <v>1812</v>
      </c>
      <c r="G10" s="91"/>
      <c r="H10" s="293"/>
      <c r="I10" s="91"/>
      <c r="J10" s="293"/>
      <c r="K10" s="91"/>
      <c r="L10" s="293"/>
      <c r="M10" s="91">
        <v>1</v>
      </c>
      <c r="N10" s="306">
        <v>52340</v>
      </c>
      <c r="O10" s="86">
        <v>1</v>
      </c>
      <c r="P10" s="293">
        <v>52340</v>
      </c>
      <c r="Q10" s="79">
        <v>43</v>
      </c>
      <c r="R10" s="79" t="s">
        <v>1813</v>
      </c>
      <c r="S10" s="83" t="s">
        <v>1814</v>
      </c>
      <c r="T10" s="79" t="s">
        <v>1815</v>
      </c>
      <c r="U10" s="79" t="s">
        <v>1816</v>
      </c>
      <c r="V10" s="83" t="s">
        <v>1817</v>
      </c>
      <c r="W10" s="78" t="s">
        <v>1808</v>
      </c>
    </row>
    <row r="11" spans="1:23" ht="94.5">
      <c r="A11" s="600"/>
      <c r="B11" s="600"/>
      <c r="C11" s="69"/>
      <c r="D11" s="69" t="s">
        <v>706</v>
      </c>
      <c r="E11" s="430"/>
      <c r="F11" s="84"/>
      <c r="G11" s="91"/>
      <c r="H11" s="293"/>
      <c r="I11" s="91"/>
      <c r="J11" s="293"/>
      <c r="K11" s="91"/>
      <c r="L11" s="293"/>
      <c r="M11" s="91"/>
      <c r="N11" s="306"/>
      <c r="O11" s="86"/>
      <c r="P11" s="293"/>
      <c r="Q11" s="79"/>
      <c r="R11" s="79"/>
      <c r="S11" s="83"/>
      <c r="T11" s="79"/>
      <c r="U11" s="79"/>
      <c r="V11" s="83"/>
      <c r="W11" s="78"/>
    </row>
    <row r="12" spans="1:23" ht="78.75">
      <c r="A12" s="600"/>
      <c r="B12" s="600"/>
      <c r="C12" s="69"/>
      <c r="D12" s="69" t="s">
        <v>707</v>
      </c>
      <c r="E12" s="430"/>
      <c r="F12" s="84"/>
      <c r="G12" s="91"/>
      <c r="H12" s="293"/>
      <c r="I12" s="91"/>
      <c r="J12" s="293"/>
      <c r="K12" s="91"/>
      <c r="L12" s="293"/>
      <c r="M12" s="91"/>
      <c r="N12" s="306"/>
      <c r="O12" s="86"/>
      <c r="P12" s="293"/>
      <c r="Q12" s="79"/>
      <c r="R12" s="79"/>
      <c r="S12" s="83"/>
      <c r="T12" s="79"/>
      <c r="U12" s="79"/>
      <c r="V12" s="83"/>
      <c r="W12" s="78"/>
    </row>
    <row r="13" spans="1:23" ht="63">
      <c r="A13" s="600"/>
      <c r="B13" s="600" t="s">
        <v>708</v>
      </c>
      <c r="C13" s="69" t="s">
        <v>709</v>
      </c>
      <c r="D13" s="69" t="s">
        <v>710</v>
      </c>
      <c r="E13" s="430"/>
      <c r="F13" s="84"/>
      <c r="G13" s="91"/>
      <c r="H13" s="293"/>
      <c r="I13" s="91"/>
      <c r="J13" s="293"/>
      <c r="K13" s="91"/>
      <c r="L13" s="293"/>
      <c r="M13" s="91"/>
      <c r="N13" s="306"/>
      <c r="O13" s="86"/>
      <c r="P13" s="293"/>
      <c r="Q13" s="79"/>
      <c r="R13" s="79"/>
      <c r="S13" s="83"/>
      <c r="T13" s="79"/>
      <c r="U13" s="79"/>
      <c r="V13" s="83"/>
      <c r="W13" s="78"/>
    </row>
    <row r="14" spans="1:23" ht="78.75">
      <c r="A14" s="600"/>
      <c r="B14" s="600"/>
      <c r="C14" s="69"/>
      <c r="D14" s="69" t="s">
        <v>711</v>
      </c>
      <c r="E14" s="430"/>
      <c r="F14" s="84"/>
      <c r="G14" s="91"/>
      <c r="H14" s="293"/>
      <c r="I14" s="91"/>
      <c r="J14" s="293"/>
      <c r="K14" s="91"/>
      <c r="L14" s="293"/>
      <c r="M14" s="91"/>
      <c r="N14" s="306"/>
      <c r="O14" s="86"/>
      <c r="P14" s="293"/>
      <c r="Q14" s="79"/>
      <c r="R14" s="79"/>
      <c r="S14" s="83"/>
      <c r="T14" s="79"/>
      <c r="U14" s="79"/>
      <c r="V14" s="83"/>
      <c r="W14" s="78"/>
    </row>
    <row r="15" spans="1:23" ht="94.5">
      <c r="A15" s="600"/>
      <c r="B15" s="600"/>
      <c r="C15" s="69"/>
      <c r="D15" s="69" t="s">
        <v>712</v>
      </c>
      <c r="E15" s="430"/>
      <c r="F15" s="84"/>
      <c r="G15" s="91"/>
      <c r="H15" s="293"/>
      <c r="I15" s="91"/>
      <c r="J15" s="293"/>
      <c r="K15" s="91"/>
      <c r="L15" s="293"/>
      <c r="M15" s="91"/>
      <c r="N15" s="306"/>
      <c r="O15" s="86"/>
      <c r="P15" s="293"/>
      <c r="Q15" s="79"/>
      <c r="R15" s="79"/>
      <c r="S15" s="83"/>
      <c r="T15" s="79"/>
      <c r="U15" s="79"/>
      <c r="V15" s="83"/>
      <c r="W15" s="78"/>
    </row>
    <row r="16" spans="1:23" ht="110.25">
      <c r="A16" s="600"/>
      <c r="B16" s="401" t="s">
        <v>713</v>
      </c>
      <c r="C16" s="69" t="s">
        <v>714</v>
      </c>
      <c r="D16" s="69" t="s">
        <v>715</v>
      </c>
      <c r="E16" s="430"/>
      <c r="F16" s="84"/>
      <c r="G16" s="91"/>
      <c r="H16" s="293"/>
      <c r="I16" s="91"/>
      <c r="J16" s="293"/>
      <c r="K16" s="91"/>
      <c r="L16" s="293"/>
      <c r="M16" s="91"/>
      <c r="N16" s="306"/>
      <c r="O16" s="86"/>
      <c r="P16" s="293"/>
      <c r="Q16" s="79"/>
      <c r="R16" s="79"/>
      <c r="S16" s="83"/>
      <c r="T16" s="79"/>
      <c r="U16" s="79"/>
      <c r="V16" s="83"/>
      <c r="W16" s="78"/>
    </row>
    <row r="17" spans="1:23" ht="15.6" customHeight="1">
      <c r="A17" s="439"/>
      <c r="B17" s="440"/>
      <c r="C17" s="439" t="s">
        <v>165</v>
      </c>
      <c r="D17" s="440"/>
      <c r="E17" s="440"/>
      <c r="F17" s="441"/>
      <c r="G17" s="419">
        <f t="shared" ref="G17:N17" si="0">SUM(G6:G16)</f>
        <v>1</v>
      </c>
      <c r="H17" s="420">
        <f t="shared" si="0"/>
        <v>8650</v>
      </c>
      <c r="I17" s="419">
        <f t="shared" si="0"/>
        <v>0</v>
      </c>
      <c r="J17" s="420">
        <f t="shared" si="0"/>
        <v>0</v>
      </c>
      <c r="K17" s="419">
        <f t="shared" si="0"/>
        <v>0</v>
      </c>
      <c r="L17" s="420">
        <f t="shared" si="0"/>
        <v>0</v>
      </c>
      <c r="M17" s="419">
        <f t="shared" si="0"/>
        <v>2</v>
      </c>
      <c r="N17" s="420">
        <f t="shared" si="0"/>
        <v>60990</v>
      </c>
      <c r="O17" s="419">
        <f>G17+I17+K17+M17</f>
        <v>3</v>
      </c>
      <c r="P17" s="421">
        <f>H17+J17+L17+N17</f>
        <v>69640</v>
      </c>
      <c r="Q17" s="382"/>
      <c r="R17" s="382"/>
      <c r="S17" s="382"/>
      <c r="T17" s="382"/>
      <c r="U17" s="382"/>
      <c r="V17" s="382"/>
      <c r="W17" s="382"/>
    </row>
  </sheetData>
  <mergeCells count="25">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D9:D10"/>
    <mergeCell ref="A6:A16"/>
    <mergeCell ref="B6:B8"/>
    <mergeCell ref="C6:C8"/>
    <mergeCell ref="B9:B12"/>
    <mergeCell ref="B13:B15"/>
    <mergeCell ref="C9:C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VD584"/>
  <sheetViews>
    <sheetView showGridLines="0" workbookViewId="0">
      <pane xSplit="3" ySplit="10" topLeftCell="D11" activePane="bottomRight" state="frozen"/>
      <selection pane="topRight" activeCell="D1" sqref="D1"/>
      <selection pane="bottomLeft" activeCell="A11" sqref="A11"/>
      <selection pane="bottomRight" activeCell="D11" sqref="D11"/>
    </sheetView>
  </sheetViews>
  <sheetFormatPr baseColWidth="10" defaultColWidth="11.5703125" defaultRowHeight="15"/>
  <cols>
    <col min="1" max="1" width="4.5703125" style="110" customWidth="1"/>
    <col min="2" max="2" width="26.28515625" style="95" bestFit="1" customWidth="1"/>
    <col min="3" max="3" width="89.42578125" style="110" bestFit="1" customWidth="1"/>
    <col min="4" max="21" width="32" style="201" customWidth="1"/>
    <col min="22" max="31" width="17.85546875" style="201" customWidth="1"/>
    <col min="32" max="32" width="19.5703125" style="201" customWidth="1"/>
    <col min="33" max="34" width="17.85546875" style="201" customWidth="1"/>
    <col min="35" max="35" width="18.7109375" style="201" customWidth="1"/>
    <col min="36" max="37" width="17.85546875" style="201" customWidth="1"/>
    <col min="38" max="38" width="18.28515625" style="201" customWidth="1"/>
    <col min="39" max="16384" width="11.5703125" style="110"/>
  </cols>
  <sheetData>
    <row r="1" spans="1:576" ht="26.25">
      <c r="A1" s="213"/>
      <c r="B1" s="216"/>
      <c r="C1" s="207" t="s">
        <v>316</v>
      </c>
      <c r="D1" s="207" t="s">
        <v>732</v>
      </c>
      <c r="E1" s="207" t="s">
        <v>734</v>
      </c>
      <c r="F1" s="207" t="s">
        <v>736</v>
      </c>
      <c r="G1" s="207" t="s">
        <v>738</v>
      </c>
      <c r="H1" s="207" t="s">
        <v>740</v>
      </c>
      <c r="I1" s="207" t="s">
        <v>742</v>
      </c>
      <c r="J1" s="207" t="s">
        <v>317</v>
      </c>
      <c r="K1" s="207" t="s">
        <v>745</v>
      </c>
      <c r="L1" s="207" t="s">
        <v>318</v>
      </c>
      <c r="M1" s="207" t="s">
        <v>747</v>
      </c>
      <c r="N1" s="207" t="s">
        <v>749</v>
      </c>
      <c r="O1" s="207" t="s">
        <v>751</v>
      </c>
      <c r="P1" s="207" t="s">
        <v>319</v>
      </c>
      <c r="Q1" s="207" t="s">
        <v>752</v>
      </c>
      <c r="R1" s="207" t="s">
        <v>755</v>
      </c>
      <c r="S1" s="207" t="s">
        <v>320</v>
      </c>
      <c r="T1" s="207" t="s">
        <v>757</v>
      </c>
      <c r="U1" s="207" t="s">
        <v>321</v>
      </c>
      <c r="V1" s="207" t="s">
        <v>758</v>
      </c>
      <c r="W1" s="207" t="s">
        <v>759</v>
      </c>
      <c r="X1" s="207" t="s">
        <v>763</v>
      </c>
      <c r="Y1" s="207" t="s">
        <v>313</v>
      </c>
      <c r="Z1" s="207" t="s">
        <v>778</v>
      </c>
      <c r="AA1" s="216"/>
      <c r="AB1" s="207" t="s">
        <v>780</v>
      </c>
      <c r="AC1" s="207" t="s">
        <v>323</v>
      </c>
      <c r="AD1" s="207" t="s">
        <v>782</v>
      </c>
      <c r="AE1" s="207" t="s">
        <v>784</v>
      </c>
      <c r="AF1" s="207" t="s">
        <v>324</v>
      </c>
      <c r="AG1" s="207" t="s">
        <v>786</v>
      </c>
      <c r="AH1" s="207" t="s">
        <v>788</v>
      </c>
      <c r="AI1" s="207" t="s">
        <v>325</v>
      </c>
      <c r="AJ1" s="207" t="s">
        <v>789</v>
      </c>
      <c r="AK1" s="207" t="s">
        <v>791</v>
      </c>
      <c r="AL1" s="207" t="s">
        <v>792</v>
      </c>
      <c r="AM1" s="207" t="s">
        <v>793</v>
      </c>
      <c r="AN1" s="207" t="s">
        <v>795</v>
      </c>
      <c r="AO1" s="207" t="s">
        <v>797</v>
      </c>
      <c r="AP1" s="207" t="s">
        <v>798</v>
      </c>
      <c r="AQ1" s="207" t="s">
        <v>326</v>
      </c>
      <c r="AR1" s="207" t="s">
        <v>800</v>
      </c>
      <c r="AS1" s="207" t="s">
        <v>802</v>
      </c>
      <c r="AT1" s="207" t="s">
        <v>804</v>
      </c>
      <c r="AU1" s="207" t="s">
        <v>806</v>
      </c>
      <c r="AV1" s="207" t="s">
        <v>808</v>
      </c>
      <c r="AW1" s="207" t="s">
        <v>810</v>
      </c>
      <c r="AX1" s="207" t="s">
        <v>812</v>
      </c>
      <c r="AY1" s="207" t="s">
        <v>814</v>
      </c>
      <c r="AZ1" s="216"/>
      <c r="BA1" s="207" t="s">
        <v>328</v>
      </c>
      <c r="BB1" s="207" t="s">
        <v>836</v>
      </c>
      <c r="BC1" s="207" t="s">
        <v>329</v>
      </c>
      <c r="BD1" s="207" t="s">
        <v>838</v>
      </c>
      <c r="BE1" s="207" t="s">
        <v>840</v>
      </c>
      <c r="BF1" s="216"/>
      <c r="BG1" s="207" t="s">
        <v>331</v>
      </c>
      <c r="BH1" s="207" t="s">
        <v>842</v>
      </c>
      <c r="BI1" s="207" t="s">
        <v>332</v>
      </c>
      <c r="BJ1" s="207" t="s">
        <v>844</v>
      </c>
      <c r="BK1" s="207" t="s">
        <v>846</v>
      </c>
      <c r="BL1" s="207" t="s">
        <v>848</v>
      </c>
      <c r="BM1" s="216"/>
      <c r="BN1" s="207" t="s">
        <v>854</v>
      </c>
      <c r="BO1" s="207" t="s">
        <v>856</v>
      </c>
      <c r="BP1" s="207" t="s">
        <v>334</v>
      </c>
      <c r="BQ1" s="207" t="s">
        <v>850</v>
      </c>
      <c r="BR1" s="207" t="s">
        <v>852</v>
      </c>
      <c r="BS1" s="207" t="s">
        <v>335</v>
      </c>
      <c r="BT1" s="207" t="s">
        <v>858</v>
      </c>
      <c r="BU1" s="207" t="s">
        <v>336</v>
      </c>
      <c r="BV1" s="207" t="s">
        <v>859</v>
      </c>
      <c r="BW1" s="204"/>
      <c r="BX1" s="216"/>
      <c r="BY1" s="207" t="s">
        <v>337</v>
      </c>
      <c r="BZ1" s="207" t="s">
        <v>764</v>
      </c>
      <c r="CA1" s="207" t="s">
        <v>766</v>
      </c>
      <c r="CB1" s="207" t="s">
        <v>768</v>
      </c>
      <c r="CC1" s="207" t="s">
        <v>338</v>
      </c>
      <c r="CD1" s="207" t="s">
        <v>770</v>
      </c>
      <c r="CE1" s="207" t="s">
        <v>772</v>
      </c>
      <c r="CF1" s="207" t="s">
        <v>774</v>
      </c>
      <c r="CG1" s="207" t="s">
        <v>776</v>
      </c>
      <c r="CH1" s="204"/>
      <c r="CI1" s="216"/>
      <c r="CJ1" s="207" t="s">
        <v>339</v>
      </c>
      <c r="CK1" s="207" t="s">
        <v>816</v>
      </c>
      <c r="CL1" s="207" t="s">
        <v>818</v>
      </c>
      <c r="CM1" s="207" t="s">
        <v>820</v>
      </c>
      <c r="CN1" s="207" t="s">
        <v>822</v>
      </c>
      <c r="CO1" s="207" t="s">
        <v>824</v>
      </c>
      <c r="CP1" s="207" t="s">
        <v>826</v>
      </c>
      <c r="CQ1" s="207" t="s">
        <v>828</v>
      </c>
      <c r="CR1" s="207" t="s">
        <v>830</v>
      </c>
      <c r="CS1" s="207" t="s">
        <v>832</v>
      </c>
      <c r="CT1" s="207" t="s">
        <v>834</v>
      </c>
      <c r="CU1" s="204"/>
      <c r="CV1" s="216"/>
      <c r="CW1" s="207" t="s">
        <v>860</v>
      </c>
      <c r="CX1" s="207" t="s">
        <v>861</v>
      </c>
      <c r="CY1" s="207" t="s">
        <v>863</v>
      </c>
      <c r="CZ1" s="207" t="s">
        <v>342</v>
      </c>
      <c r="DA1" s="207" t="s">
        <v>865</v>
      </c>
      <c r="DB1" s="207" t="s">
        <v>867</v>
      </c>
      <c r="DC1" s="207" t="s">
        <v>869</v>
      </c>
      <c r="DD1" s="207" t="s">
        <v>871</v>
      </c>
      <c r="DE1" s="207" t="s">
        <v>873</v>
      </c>
      <c r="DF1" s="207" t="s">
        <v>875</v>
      </c>
      <c r="DG1" s="216"/>
      <c r="DH1" s="207" t="s">
        <v>344</v>
      </c>
      <c r="DI1" s="207" t="s">
        <v>877</v>
      </c>
      <c r="DJ1" s="207" t="s">
        <v>345</v>
      </c>
      <c r="DK1" s="207" t="s">
        <v>879</v>
      </c>
      <c r="DL1" s="207" t="s">
        <v>881</v>
      </c>
      <c r="DM1" s="207" t="s">
        <v>883</v>
      </c>
      <c r="DN1" s="207" t="s">
        <v>885</v>
      </c>
      <c r="DO1" s="207" t="s">
        <v>887</v>
      </c>
      <c r="DP1" s="207" t="s">
        <v>889</v>
      </c>
      <c r="DQ1" s="207" t="s">
        <v>891</v>
      </c>
      <c r="DR1" s="207" t="s">
        <v>346</v>
      </c>
      <c r="DS1" s="207" t="s">
        <v>893</v>
      </c>
      <c r="DT1" s="207" t="s">
        <v>895</v>
      </c>
      <c r="DU1" s="207" t="s">
        <v>897</v>
      </c>
      <c r="DV1" s="216"/>
      <c r="DW1" s="207" t="s">
        <v>899</v>
      </c>
      <c r="DX1" s="207" t="s">
        <v>348</v>
      </c>
      <c r="DY1" s="207" t="s">
        <v>901</v>
      </c>
      <c r="DZ1" s="207" t="s">
        <v>349</v>
      </c>
      <c r="EA1" s="207" t="s">
        <v>903</v>
      </c>
      <c r="EB1" s="207" t="s">
        <v>905</v>
      </c>
      <c r="EC1" s="207" t="s">
        <v>907</v>
      </c>
      <c r="ED1" s="207" t="s">
        <v>909</v>
      </c>
      <c r="EE1" s="207" t="s">
        <v>911</v>
      </c>
      <c r="EF1" s="207" t="s">
        <v>913</v>
      </c>
      <c r="EG1" s="207" t="s">
        <v>915</v>
      </c>
      <c r="EH1" s="207" t="s">
        <v>917</v>
      </c>
      <c r="EI1" s="207" t="s">
        <v>919</v>
      </c>
      <c r="EJ1" s="207" t="s">
        <v>921</v>
      </c>
      <c r="EK1" s="207" t="s">
        <v>923</v>
      </c>
      <c r="EL1" s="216"/>
      <c r="EM1" s="207" t="s">
        <v>925</v>
      </c>
      <c r="EN1" s="207" t="s">
        <v>351</v>
      </c>
      <c r="EO1" s="207" t="s">
        <v>927</v>
      </c>
      <c r="EP1" s="207" t="s">
        <v>929</v>
      </c>
      <c r="EQ1" s="207" t="s">
        <v>352</v>
      </c>
      <c r="ER1" s="207" t="s">
        <v>931</v>
      </c>
      <c r="ES1" s="207" t="s">
        <v>933</v>
      </c>
      <c r="ET1" s="207" t="s">
        <v>353</v>
      </c>
      <c r="EU1" s="207" t="s">
        <v>935</v>
      </c>
      <c r="EV1" s="207" t="s">
        <v>937</v>
      </c>
      <c r="EW1" s="207" t="s">
        <v>939</v>
      </c>
      <c r="EX1" s="207" t="s">
        <v>354</v>
      </c>
      <c r="EY1" s="207" t="s">
        <v>941</v>
      </c>
      <c r="EZ1" s="207" t="s">
        <v>943</v>
      </c>
      <c r="FA1" s="216"/>
      <c r="FB1" s="207" t="s">
        <v>356</v>
      </c>
      <c r="FC1" s="207" t="s">
        <v>945</v>
      </c>
      <c r="FD1" s="207" t="s">
        <v>947</v>
      </c>
      <c r="FE1" s="207" t="s">
        <v>949</v>
      </c>
      <c r="FF1" s="207" t="s">
        <v>951</v>
      </c>
      <c r="FG1" s="207" t="s">
        <v>357</v>
      </c>
      <c r="FH1" s="207" t="s">
        <v>953</v>
      </c>
      <c r="FI1" s="207" t="s">
        <v>955</v>
      </c>
      <c r="FJ1" s="207" t="s">
        <v>957</v>
      </c>
      <c r="FK1" s="207" t="s">
        <v>959</v>
      </c>
      <c r="FL1" s="207" t="s">
        <v>961</v>
      </c>
      <c r="FM1" s="207" t="s">
        <v>358</v>
      </c>
      <c r="FN1" s="207" t="s">
        <v>964</v>
      </c>
      <c r="FO1" s="207" t="s">
        <v>359</v>
      </c>
      <c r="FP1" s="207" t="s">
        <v>967</v>
      </c>
      <c r="FQ1" s="207" t="s">
        <v>968</v>
      </c>
      <c r="FR1" s="207" t="s">
        <v>970</v>
      </c>
      <c r="FS1" s="207" t="s">
        <v>360</v>
      </c>
      <c r="FT1" s="207" t="s">
        <v>973</v>
      </c>
      <c r="FU1" s="207" t="s">
        <v>974</v>
      </c>
      <c r="FV1" s="207" t="s">
        <v>976</v>
      </c>
      <c r="FW1" s="207" t="s">
        <v>361</v>
      </c>
      <c r="FX1" s="207" t="s">
        <v>979</v>
      </c>
      <c r="FY1" s="207" t="s">
        <v>981</v>
      </c>
      <c r="FZ1" s="207" t="s">
        <v>983</v>
      </c>
      <c r="GA1" s="216"/>
      <c r="GB1" s="207" t="s">
        <v>363</v>
      </c>
      <c r="GC1" s="207" t="s">
        <v>364</v>
      </c>
      <c r="GD1" s="216"/>
      <c r="GE1" s="207" t="s">
        <v>366</v>
      </c>
      <c r="GF1" s="207" t="s">
        <v>1006</v>
      </c>
      <c r="GG1" s="207" t="s">
        <v>1008</v>
      </c>
      <c r="GH1" s="207" t="s">
        <v>1010</v>
      </c>
      <c r="GI1" s="207" t="s">
        <v>1012</v>
      </c>
      <c r="GJ1" s="207" t="s">
        <v>1014</v>
      </c>
      <c r="GK1" s="216"/>
      <c r="GL1" s="207" t="s">
        <v>368</v>
      </c>
      <c r="GM1" s="207" t="s">
        <v>1016</v>
      </c>
      <c r="GN1" s="207" t="s">
        <v>1018</v>
      </c>
      <c r="GO1" s="207" t="s">
        <v>1020</v>
      </c>
      <c r="GP1" s="207" t="s">
        <v>1022</v>
      </c>
      <c r="GQ1" s="207" t="s">
        <v>1024</v>
      </c>
      <c r="GR1" s="207" t="s">
        <v>1026</v>
      </c>
      <c r="GS1" s="204"/>
      <c r="GT1" s="216"/>
      <c r="GU1" s="207" t="s">
        <v>369</v>
      </c>
      <c r="GV1" s="207" t="s">
        <v>985</v>
      </c>
      <c r="GW1" s="207" t="s">
        <v>987</v>
      </c>
      <c r="GX1" s="207" t="s">
        <v>989</v>
      </c>
      <c r="GY1" s="207" t="s">
        <v>991</v>
      </c>
      <c r="GZ1" s="207" t="s">
        <v>993</v>
      </c>
      <c r="HA1" s="207" t="s">
        <v>995</v>
      </c>
      <c r="HB1" s="216"/>
      <c r="HC1" s="207" t="s">
        <v>370</v>
      </c>
      <c r="HD1" s="207" t="s">
        <v>997</v>
      </c>
      <c r="HE1" s="207" t="s">
        <v>999</v>
      </c>
      <c r="HF1" s="207" t="s">
        <v>1000</v>
      </c>
      <c r="HG1" s="207" t="s">
        <v>371</v>
      </c>
      <c r="HH1" s="207" t="s">
        <v>1003</v>
      </c>
      <c r="HI1" s="207" t="s">
        <v>1004</v>
      </c>
      <c r="HJ1" s="204"/>
      <c r="HK1" s="216"/>
      <c r="HL1" s="207" t="s">
        <v>374</v>
      </c>
      <c r="HM1" s="207" t="s">
        <v>1028</v>
      </c>
      <c r="HN1" s="207" t="s">
        <v>1030</v>
      </c>
      <c r="HO1" s="207" t="s">
        <v>1032</v>
      </c>
      <c r="HP1" s="207" t="s">
        <v>1034</v>
      </c>
      <c r="HQ1" s="207" t="s">
        <v>375</v>
      </c>
      <c r="HR1" s="207" t="s">
        <v>1037</v>
      </c>
      <c r="HS1" s="216"/>
      <c r="HT1" s="207" t="s">
        <v>1039</v>
      </c>
      <c r="HU1" s="207" t="s">
        <v>1041</v>
      </c>
      <c r="HV1" s="207" t="s">
        <v>377</v>
      </c>
      <c r="HW1" s="207" t="s">
        <v>1044</v>
      </c>
      <c r="HX1" s="207" t="s">
        <v>1046</v>
      </c>
      <c r="HY1" s="207" t="s">
        <v>1047</v>
      </c>
      <c r="HZ1" s="207" t="s">
        <v>1049</v>
      </c>
      <c r="IA1" s="216"/>
      <c r="IB1" s="207" t="s">
        <v>1051</v>
      </c>
      <c r="IC1" s="207" t="s">
        <v>1053</v>
      </c>
      <c r="ID1" s="207" t="s">
        <v>1055</v>
      </c>
      <c r="IE1" s="207" t="s">
        <v>379</v>
      </c>
      <c r="IF1" s="207" t="s">
        <v>1057</v>
      </c>
      <c r="IG1" s="207" t="s">
        <v>1059</v>
      </c>
      <c r="IH1" s="207" t="s">
        <v>380</v>
      </c>
      <c r="II1" s="207" t="s">
        <v>1061</v>
      </c>
      <c r="IJ1" s="207" t="s">
        <v>1063</v>
      </c>
      <c r="IK1" s="207" t="s">
        <v>381</v>
      </c>
      <c r="IL1" s="207" t="s">
        <v>1065</v>
      </c>
      <c r="IM1" s="207" t="s">
        <v>1067</v>
      </c>
      <c r="IN1" s="207" t="s">
        <v>1069</v>
      </c>
      <c r="IO1" s="207" t="s">
        <v>1071</v>
      </c>
      <c r="IP1" s="207" t="s">
        <v>382</v>
      </c>
      <c r="IQ1" s="207" t="s">
        <v>1073</v>
      </c>
      <c r="IR1" s="216"/>
      <c r="IS1" s="207" t="s">
        <v>1081</v>
      </c>
      <c r="IT1" s="207" t="s">
        <v>1083</v>
      </c>
      <c r="IU1" s="207" t="s">
        <v>384</v>
      </c>
      <c r="IV1" s="207" t="s">
        <v>1085</v>
      </c>
      <c r="IW1" s="207" t="s">
        <v>1087</v>
      </c>
      <c r="IX1" s="207" t="s">
        <v>1089</v>
      </c>
      <c r="IY1" s="216"/>
      <c r="IZ1" s="207" t="s">
        <v>1091</v>
      </c>
      <c r="JA1" s="207" t="s">
        <v>386</v>
      </c>
      <c r="JB1" s="207" t="s">
        <v>1094</v>
      </c>
      <c r="JC1" s="207" t="s">
        <v>1096</v>
      </c>
      <c r="JD1" s="207" t="s">
        <v>1098</v>
      </c>
      <c r="JE1" s="207" t="s">
        <v>1100</v>
      </c>
      <c r="JF1" s="207" t="s">
        <v>1102</v>
      </c>
      <c r="JG1" s="207" t="s">
        <v>1104</v>
      </c>
      <c r="JH1" s="207" t="s">
        <v>387</v>
      </c>
      <c r="JI1" s="207" t="s">
        <v>1107</v>
      </c>
      <c r="JJ1" s="207" t="s">
        <v>1109</v>
      </c>
      <c r="JK1" s="207" t="s">
        <v>1111</v>
      </c>
      <c r="JL1" s="207" t="s">
        <v>1113</v>
      </c>
      <c r="JM1" s="207" t="s">
        <v>1115</v>
      </c>
      <c r="JN1" s="207" t="s">
        <v>1117</v>
      </c>
      <c r="JO1" s="207" t="s">
        <v>1119</v>
      </c>
      <c r="JP1" s="207" t="s">
        <v>1121</v>
      </c>
      <c r="JQ1" s="207" t="s">
        <v>388</v>
      </c>
      <c r="JR1" s="207" t="s">
        <v>1124</v>
      </c>
      <c r="JS1" s="207" t="s">
        <v>1126</v>
      </c>
      <c r="JT1" s="207" t="s">
        <v>1128</v>
      </c>
      <c r="JU1" s="207" t="s">
        <v>1130</v>
      </c>
      <c r="JV1" s="207" t="s">
        <v>1131</v>
      </c>
      <c r="JW1" s="207" t="s">
        <v>1133</v>
      </c>
      <c r="JX1" s="207" t="s">
        <v>1135</v>
      </c>
      <c r="JY1" s="207" t="s">
        <v>1137</v>
      </c>
      <c r="JZ1" s="207" t="s">
        <v>1139</v>
      </c>
      <c r="KA1" s="207" t="s">
        <v>1141</v>
      </c>
      <c r="KB1" s="207" t="s">
        <v>1143</v>
      </c>
      <c r="KC1" s="207" t="s">
        <v>1145</v>
      </c>
      <c r="KD1" s="207" t="s">
        <v>1147</v>
      </c>
      <c r="KE1" s="207" t="s">
        <v>1149</v>
      </c>
      <c r="KF1" s="207" t="s">
        <v>1151</v>
      </c>
      <c r="KG1" s="207" t="s">
        <v>1153</v>
      </c>
      <c r="KH1" s="207" t="s">
        <v>1155</v>
      </c>
      <c r="KI1" s="207" t="s">
        <v>1157</v>
      </c>
      <c r="KJ1" s="207" t="s">
        <v>1159</v>
      </c>
      <c r="KK1" s="207" t="s">
        <v>1161</v>
      </c>
      <c r="KL1" s="207" t="s">
        <v>1163</v>
      </c>
      <c r="KM1" s="207" t="s">
        <v>1165</v>
      </c>
      <c r="KN1" s="207" t="s">
        <v>1167</v>
      </c>
      <c r="KO1" s="207" t="s">
        <v>1169</v>
      </c>
      <c r="KP1" s="207" t="s">
        <v>1171</v>
      </c>
      <c r="KQ1" s="207" t="s">
        <v>1173</v>
      </c>
      <c r="KR1" s="216"/>
      <c r="KS1" s="207" t="s">
        <v>1175</v>
      </c>
      <c r="KT1" s="207" t="s">
        <v>390</v>
      </c>
      <c r="KU1" s="207" t="s">
        <v>1178</v>
      </c>
      <c r="KV1" s="207" t="s">
        <v>1180</v>
      </c>
      <c r="KW1" s="207" t="s">
        <v>1182</v>
      </c>
      <c r="KX1" s="207" t="s">
        <v>1184</v>
      </c>
      <c r="KY1" s="207" t="s">
        <v>391</v>
      </c>
      <c r="KZ1" s="207" t="s">
        <v>1187</v>
      </c>
      <c r="LA1" s="207" t="s">
        <v>1189</v>
      </c>
      <c r="LB1" s="207" t="s">
        <v>1191</v>
      </c>
      <c r="LC1" s="207" t="s">
        <v>1193</v>
      </c>
      <c r="LD1" s="207" t="s">
        <v>1195</v>
      </c>
      <c r="LE1" s="207" t="s">
        <v>1197</v>
      </c>
      <c r="LF1" s="207" t="s">
        <v>1199</v>
      </c>
      <c r="LG1" s="204"/>
      <c r="LH1" s="216"/>
      <c r="LI1" s="207" t="s">
        <v>392</v>
      </c>
      <c r="LJ1" s="207" t="s">
        <v>1075</v>
      </c>
      <c r="LK1" s="207" t="s">
        <v>1077</v>
      </c>
      <c r="LL1" s="207" t="s">
        <v>1079</v>
      </c>
      <c r="LM1" s="204"/>
      <c r="LN1" s="216"/>
      <c r="LO1" s="207" t="s">
        <v>395</v>
      </c>
      <c r="LP1" s="207" t="s">
        <v>396</v>
      </c>
      <c r="LQ1" s="216"/>
      <c r="LR1" s="207" t="s">
        <v>398</v>
      </c>
      <c r="LS1" s="207" t="s">
        <v>1219</v>
      </c>
      <c r="LT1" s="207" t="s">
        <v>1221</v>
      </c>
      <c r="LU1" s="207" t="s">
        <v>1222</v>
      </c>
      <c r="LV1" s="207" t="s">
        <v>1224</v>
      </c>
      <c r="LW1" s="207" t="s">
        <v>1225</v>
      </c>
      <c r="LX1" s="207" t="s">
        <v>1227</v>
      </c>
      <c r="LY1" s="207" t="s">
        <v>1229</v>
      </c>
      <c r="LZ1" s="207" t="s">
        <v>1231</v>
      </c>
      <c r="MA1" s="207" t="s">
        <v>1233</v>
      </c>
      <c r="MB1" s="207" t="s">
        <v>399</v>
      </c>
      <c r="MC1" s="207" t="s">
        <v>1236</v>
      </c>
      <c r="MD1" s="207" t="s">
        <v>1237</v>
      </c>
      <c r="ME1" s="207" t="s">
        <v>1239</v>
      </c>
      <c r="MF1" s="207" t="s">
        <v>400</v>
      </c>
      <c r="MG1" s="207" t="s">
        <v>1242</v>
      </c>
      <c r="MH1" s="207" t="s">
        <v>1243</v>
      </c>
      <c r="MI1" s="207" t="s">
        <v>1245</v>
      </c>
      <c r="MJ1" s="207" t="s">
        <v>1247</v>
      </c>
      <c r="MK1" s="207" t="s">
        <v>401</v>
      </c>
      <c r="ML1" s="207" t="s">
        <v>1250</v>
      </c>
      <c r="MM1" s="207" t="s">
        <v>1252</v>
      </c>
      <c r="MN1" s="207" t="s">
        <v>1254</v>
      </c>
      <c r="MO1" s="207" t="s">
        <v>1256</v>
      </c>
      <c r="MP1" s="207" t="s">
        <v>402</v>
      </c>
      <c r="MQ1" s="207" t="s">
        <v>1259</v>
      </c>
      <c r="MR1" s="207" t="s">
        <v>1261</v>
      </c>
      <c r="MS1" s="207" t="s">
        <v>1263</v>
      </c>
      <c r="MT1" s="207" t="s">
        <v>1265</v>
      </c>
      <c r="MU1" s="207" t="s">
        <v>1267</v>
      </c>
      <c r="MV1" s="207" t="s">
        <v>1269</v>
      </c>
      <c r="MW1" s="207" t="s">
        <v>1271</v>
      </c>
      <c r="MX1" s="207" t="s">
        <v>1273</v>
      </c>
      <c r="MY1" s="207" t="s">
        <v>1275</v>
      </c>
      <c r="MZ1" s="207" t="s">
        <v>1277</v>
      </c>
      <c r="NA1" s="207" t="s">
        <v>1279</v>
      </c>
      <c r="NB1" s="207" t="s">
        <v>1280</v>
      </c>
      <c r="NC1" s="216"/>
      <c r="ND1" s="207" t="s">
        <v>404</v>
      </c>
      <c r="NE1" s="207" t="s">
        <v>1282</v>
      </c>
      <c r="NF1" s="207" t="s">
        <v>1284</v>
      </c>
      <c r="NG1" s="207" t="s">
        <v>1286</v>
      </c>
      <c r="NH1" s="207" t="s">
        <v>1288</v>
      </c>
      <c r="NI1" s="216"/>
      <c r="NJ1" s="207" t="s">
        <v>406</v>
      </c>
      <c r="NK1" s="207" t="s">
        <v>1289</v>
      </c>
      <c r="NL1" s="207" t="s">
        <v>407</v>
      </c>
      <c r="NM1" s="207" t="s">
        <v>1291</v>
      </c>
      <c r="NN1" s="207" t="s">
        <v>1293</v>
      </c>
      <c r="NO1" s="207" t="s">
        <v>408</v>
      </c>
      <c r="NP1" s="207" t="s">
        <v>1295</v>
      </c>
      <c r="NQ1" s="207" t="s">
        <v>1297</v>
      </c>
      <c r="NR1" s="204"/>
      <c r="NS1" s="216"/>
      <c r="NT1" s="207" t="s">
        <v>409</v>
      </c>
      <c r="NU1" s="207" t="s">
        <v>1201</v>
      </c>
      <c r="NV1" s="207" t="s">
        <v>1203</v>
      </c>
      <c r="NW1" s="207" t="s">
        <v>1205</v>
      </c>
      <c r="NX1" s="207" t="s">
        <v>1207</v>
      </c>
      <c r="NY1" s="207" t="s">
        <v>410</v>
      </c>
      <c r="NZ1" s="207" t="s">
        <v>1209</v>
      </c>
      <c r="OA1" s="207" t="s">
        <v>411</v>
      </c>
      <c r="OB1" s="207" t="s">
        <v>1211</v>
      </c>
      <c r="OC1" s="216"/>
      <c r="OD1" s="207" t="s">
        <v>1213</v>
      </c>
      <c r="OE1" s="207" t="s">
        <v>412</v>
      </c>
      <c r="OF1" s="204"/>
      <c r="OG1" s="216"/>
      <c r="OH1" s="207" t="s">
        <v>1215</v>
      </c>
      <c r="OI1" s="207" t="s">
        <v>1217</v>
      </c>
      <c r="OJ1" s="207" t="s">
        <v>413</v>
      </c>
      <c r="OK1" s="204"/>
      <c r="OL1" s="216"/>
      <c r="OM1" s="207" t="s">
        <v>416</v>
      </c>
      <c r="ON1" s="207" t="s">
        <v>1299</v>
      </c>
      <c r="OO1" s="207" t="s">
        <v>1301</v>
      </c>
      <c r="OP1" s="207" t="s">
        <v>417</v>
      </c>
      <c r="OQ1" s="207" t="s">
        <v>418</v>
      </c>
      <c r="OR1" s="207" t="s">
        <v>1399</v>
      </c>
      <c r="OS1" s="207" t="s">
        <v>1401</v>
      </c>
      <c r="OT1" s="207" t="s">
        <v>1403</v>
      </c>
      <c r="OU1" s="207" t="s">
        <v>1405</v>
      </c>
      <c r="OV1" s="207" t="s">
        <v>1407</v>
      </c>
      <c r="OW1" s="216"/>
      <c r="OX1" s="207" t="s">
        <v>420</v>
      </c>
      <c r="OY1" s="207" t="s">
        <v>1409</v>
      </c>
      <c r="OZ1" s="207" t="s">
        <v>1411</v>
      </c>
      <c r="PA1" s="207" t="s">
        <v>1413</v>
      </c>
      <c r="PB1" s="207" t="s">
        <v>1415</v>
      </c>
      <c r="PC1" s="207" t="s">
        <v>1417</v>
      </c>
      <c r="PD1" s="207" t="s">
        <v>1419</v>
      </c>
      <c r="PE1" s="216"/>
      <c r="PF1" s="207" t="s">
        <v>1421</v>
      </c>
      <c r="PG1" s="207" t="s">
        <v>422</v>
      </c>
      <c r="PH1" s="216"/>
      <c r="PI1" s="207" t="s">
        <v>424</v>
      </c>
      <c r="PJ1" s="207" t="s">
        <v>1451</v>
      </c>
      <c r="PK1" s="207" t="s">
        <v>1453</v>
      </c>
      <c r="PL1" s="216"/>
      <c r="PM1" s="207" t="s">
        <v>426</v>
      </c>
      <c r="PN1" s="207" t="s">
        <v>1455</v>
      </c>
      <c r="PO1" s="207" t="s">
        <v>1456</v>
      </c>
      <c r="PP1" s="207" t="s">
        <v>1457</v>
      </c>
      <c r="PQ1" s="207" t="s">
        <v>1458</v>
      </c>
      <c r="PR1" s="207" t="s">
        <v>1460</v>
      </c>
      <c r="PS1" s="207" t="s">
        <v>1461</v>
      </c>
      <c r="PT1" s="207" t="s">
        <v>1463</v>
      </c>
      <c r="PU1" s="207" t="s">
        <v>1464</v>
      </c>
      <c r="PV1" s="204"/>
      <c r="PW1" s="216"/>
      <c r="PX1" s="207" t="s">
        <v>427</v>
      </c>
      <c r="PY1" s="207" t="s">
        <v>1303</v>
      </c>
      <c r="PZ1" s="207" t="s">
        <v>1305</v>
      </c>
      <c r="QA1" s="207" t="s">
        <v>1307</v>
      </c>
      <c r="QB1" s="207" t="s">
        <v>1309</v>
      </c>
      <c r="QC1" s="207" t="s">
        <v>1311</v>
      </c>
      <c r="QD1" s="207" t="s">
        <v>1313</v>
      </c>
      <c r="QE1" s="207" t="s">
        <v>1315</v>
      </c>
      <c r="QF1" s="207" t="s">
        <v>1317</v>
      </c>
      <c r="QG1" s="207" t="s">
        <v>1319</v>
      </c>
      <c r="QH1" s="207" t="s">
        <v>1321</v>
      </c>
      <c r="QI1" s="207" t="s">
        <v>1323</v>
      </c>
      <c r="QJ1" s="207" t="s">
        <v>1325</v>
      </c>
      <c r="QK1" s="207" t="s">
        <v>1327</v>
      </c>
      <c r="QL1" s="207" t="s">
        <v>1329</v>
      </c>
      <c r="QM1" s="207" t="s">
        <v>1331</v>
      </c>
      <c r="QN1" s="207" t="s">
        <v>1333</v>
      </c>
      <c r="QO1" s="207" t="s">
        <v>1335</v>
      </c>
      <c r="QP1" s="207" t="s">
        <v>1337</v>
      </c>
      <c r="QQ1" s="207" t="s">
        <v>1339</v>
      </c>
      <c r="QR1" s="207" t="s">
        <v>1341</v>
      </c>
      <c r="QS1" s="207" t="s">
        <v>1343</v>
      </c>
      <c r="QT1" s="207" t="s">
        <v>1345</v>
      </c>
      <c r="QU1" s="207" t="s">
        <v>428</v>
      </c>
      <c r="QV1" s="207" t="s">
        <v>1348</v>
      </c>
      <c r="QW1" s="207" t="s">
        <v>1350</v>
      </c>
      <c r="QX1" s="207" t="s">
        <v>1351</v>
      </c>
      <c r="QY1" s="207" t="s">
        <v>1353</v>
      </c>
      <c r="QZ1" s="207" t="s">
        <v>1355</v>
      </c>
      <c r="RA1" s="207" t="s">
        <v>1357</v>
      </c>
      <c r="RB1" s="207" t="s">
        <v>1359</v>
      </c>
      <c r="RC1" s="207" t="s">
        <v>1361</v>
      </c>
      <c r="RD1" s="207" t="s">
        <v>1363</v>
      </c>
      <c r="RE1" s="207" t="s">
        <v>1365</v>
      </c>
      <c r="RF1" s="207" t="s">
        <v>1367</v>
      </c>
      <c r="RG1" s="207" t="s">
        <v>1369</v>
      </c>
      <c r="RH1" s="207" t="s">
        <v>1371</v>
      </c>
      <c r="RI1" s="207" t="s">
        <v>1373</v>
      </c>
      <c r="RJ1" s="207" t="s">
        <v>1375</v>
      </c>
      <c r="RK1" s="207" t="s">
        <v>1377</v>
      </c>
      <c r="RL1" s="207" t="s">
        <v>1379</v>
      </c>
      <c r="RM1" s="207" t="s">
        <v>1381</v>
      </c>
      <c r="RN1" s="207" t="s">
        <v>1383</v>
      </c>
      <c r="RO1" s="207" t="s">
        <v>1385</v>
      </c>
      <c r="RP1" s="207" t="s">
        <v>1387</v>
      </c>
      <c r="RQ1" s="207" t="s">
        <v>1389</v>
      </c>
      <c r="RR1" s="207" t="s">
        <v>1391</v>
      </c>
      <c r="RS1" s="207" t="s">
        <v>1393</v>
      </c>
      <c r="RT1" s="207" t="s">
        <v>1395</v>
      </c>
      <c r="RU1" s="207" t="s">
        <v>1397</v>
      </c>
      <c r="RV1" s="204"/>
      <c r="RW1" s="216"/>
      <c r="RX1" s="207" t="s">
        <v>429</v>
      </c>
      <c r="RY1" s="207" t="s">
        <v>1423</v>
      </c>
      <c r="RZ1" s="207" t="s">
        <v>1425</v>
      </c>
      <c r="SA1" s="207" t="s">
        <v>1427</v>
      </c>
      <c r="SB1" s="207" t="s">
        <v>1429</v>
      </c>
      <c r="SC1" s="207" t="s">
        <v>1431</v>
      </c>
      <c r="SD1" s="207" t="s">
        <v>1433</v>
      </c>
      <c r="SE1" s="207" t="s">
        <v>1435</v>
      </c>
      <c r="SF1" s="207" t="s">
        <v>1437</v>
      </c>
      <c r="SG1" s="207" t="s">
        <v>1439</v>
      </c>
      <c r="SH1" s="207" t="s">
        <v>1441</v>
      </c>
      <c r="SI1" s="207" t="s">
        <v>1443</v>
      </c>
      <c r="SJ1" s="207" t="s">
        <v>1445</v>
      </c>
      <c r="SK1" s="207" t="s">
        <v>1447</v>
      </c>
      <c r="SL1" s="207" t="s">
        <v>1449</v>
      </c>
      <c r="SM1" s="204"/>
      <c r="SN1" s="216"/>
      <c r="SO1" s="207" t="s">
        <v>432</v>
      </c>
      <c r="SP1" s="207" t="s">
        <v>1466</v>
      </c>
      <c r="SQ1" s="207" t="s">
        <v>1468</v>
      </c>
      <c r="SR1" s="207" t="s">
        <v>433</v>
      </c>
      <c r="SS1" s="207" t="s">
        <v>1470</v>
      </c>
      <c r="ST1" s="207" t="s">
        <v>1472</v>
      </c>
      <c r="SU1" s="207" t="s">
        <v>1474</v>
      </c>
      <c r="SV1" s="207" t="s">
        <v>1476</v>
      </c>
      <c r="SW1" s="216"/>
      <c r="SX1" s="207" t="s">
        <v>435</v>
      </c>
      <c r="SY1" s="207" t="s">
        <v>1478</v>
      </c>
      <c r="SZ1" s="207" t="s">
        <v>1480</v>
      </c>
      <c r="TA1" s="207" t="s">
        <v>1482</v>
      </c>
      <c r="TB1" s="207" t="s">
        <v>1484</v>
      </c>
      <c r="TC1" s="207" t="s">
        <v>1486</v>
      </c>
      <c r="TD1" s="207" t="s">
        <v>1488</v>
      </c>
      <c r="TE1" s="207" t="s">
        <v>1490</v>
      </c>
      <c r="TF1" s="207" t="s">
        <v>1492</v>
      </c>
      <c r="TG1" s="207" t="s">
        <v>1494</v>
      </c>
      <c r="TH1" s="207" t="s">
        <v>1496</v>
      </c>
      <c r="TI1" s="207" t="s">
        <v>1498</v>
      </c>
      <c r="TJ1" s="207" t="s">
        <v>1500</v>
      </c>
      <c r="TK1" s="207" t="s">
        <v>1502</v>
      </c>
      <c r="TL1" s="207" t="s">
        <v>1504</v>
      </c>
      <c r="TM1" s="207" t="s">
        <v>1506</v>
      </c>
      <c r="TN1" s="204"/>
      <c r="TO1" s="216"/>
      <c r="TP1" s="207" t="s">
        <v>438</v>
      </c>
      <c r="TQ1" s="207" t="s">
        <v>1508</v>
      </c>
      <c r="TR1" s="207" t="s">
        <v>1510</v>
      </c>
      <c r="TS1" s="207" t="s">
        <v>1512</v>
      </c>
      <c r="TT1" s="207" t="s">
        <v>1514</v>
      </c>
      <c r="TU1" s="207" t="s">
        <v>1516</v>
      </c>
      <c r="TV1" s="207" t="s">
        <v>439</v>
      </c>
      <c r="TW1" s="207" t="s">
        <v>1518</v>
      </c>
      <c r="TX1" s="207" t="s">
        <v>1520</v>
      </c>
      <c r="TY1" s="207" t="s">
        <v>1522</v>
      </c>
      <c r="TZ1" s="207" t="s">
        <v>1524</v>
      </c>
      <c r="UA1" s="207" t="s">
        <v>1526</v>
      </c>
      <c r="UB1" s="207" t="s">
        <v>1528</v>
      </c>
      <c r="UC1" s="216"/>
      <c r="UD1" s="207" t="s">
        <v>441</v>
      </c>
      <c r="UE1" s="204"/>
      <c r="UF1" s="216"/>
      <c r="UG1" s="207" t="s">
        <v>442</v>
      </c>
      <c r="UH1" s="207" t="s">
        <v>1530</v>
      </c>
      <c r="UI1" s="207" t="s">
        <v>1532</v>
      </c>
      <c r="UJ1" s="207" t="s">
        <v>1533</v>
      </c>
      <c r="UK1" s="207" t="s">
        <v>1535</v>
      </c>
      <c r="UL1" s="207" t="s">
        <v>1537</v>
      </c>
      <c r="UM1" s="207" t="s">
        <v>1539</v>
      </c>
      <c r="UN1" s="207" t="s">
        <v>1541</v>
      </c>
      <c r="UO1" s="207" t="s">
        <v>1543</v>
      </c>
      <c r="UP1" s="207" t="s">
        <v>1545</v>
      </c>
      <c r="UQ1" s="207" t="s">
        <v>1547</v>
      </c>
      <c r="UR1" s="207" t="s">
        <v>1549</v>
      </c>
      <c r="US1" s="207" t="s">
        <v>1551</v>
      </c>
      <c r="UT1" s="207" t="s">
        <v>1553</v>
      </c>
      <c r="UU1" s="207" t="s">
        <v>1555</v>
      </c>
      <c r="UV1" s="207" t="s">
        <v>1557</v>
      </c>
      <c r="UW1" s="207" t="s">
        <v>1559</v>
      </c>
      <c r="UX1" s="204"/>
      <c r="UY1" s="207" t="s">
        <v>1563</v>
      </c>
      <c r="UZ1" s="207" t="s">
        <v>1565</v>
      </c>
      <c r="VA1" s="207" t="s">
        <v>1567</v>
      </c>
      <c r="VB1" s="207" t="s">
        <v>1569</v>
      </c>
      <c r="VC1" s="207" t="s">
        <v>1571</v>
      </c>
      <c r="VD1" s="210"/>
    </row>
    <row r="2" spans="1:576" s="147" customFormat="1">
      <c r="K2" s="185"/>
      <c r="V2" s="147" t="s">
        <v>190</v>
      </c>
      <c r="W2" s="147" t="s">
        <v>191</v>
      </c>
    </row>
    <row r="3" spans="1:576">
      <c r="B3" s="113"/>
      <c r="C3" s="114" t="s">
        <v>310</v>
      </c>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4"/>
    </row>
    <row r="4" spans="1:576">
      <c r="B4" s="110"/>
      <c r="C4" s="114" t="s">
        <v>86</v>
      </c>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4"/>
    </row>
    <row r="5" spans="1:576">
      <c r="B5" s="116"/>
      <c r="C5" s="114" t="s">
        <v>309</v>
      </c>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4"/>
    </row>
    <row r="6" spans="1:576">
      <c r="B6" s="110"/>
      <c r="C6" s="114" t="s">
        <v>87</v>
      </c>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4"/>
    </row>
    <row r="7" spans="1:576" ht="29.25" thickBot="1">
      <c r="K7" s="256"/>
      <c r="L7" s="256"/>
      <c r="M7" s="256"/>
      <c r="N7" s="257" t="s">
        <v>457</v>
      </c>
      <c r="O7" s="256"/>
      <c r="P7" s="256"/>
      <c r="Q7" s="256"/>
      <c r="R7" s="256"/>
      <c r="S7" s="256"/>
      <c r="T7" s="256"/>
      <c r="U7" s="256"/>
    </row>
    <row r="8" spans="1:576" ht="105.75" thickBot="1">
      <c r="B8" s="219" t="s">
        <v>194</v>
      </c>
      <c r="C8" s="220" t="s">
        <v>193</v>
      </c>
      <c r="D8" s="221" t="s">
        <v>190</v>
      </c>
      <c r="E8" s="221" t="s">
        <v>191</v>
      </c>
      <c r="F8" s="221" t="s">
        <v>311</v>
      </c>
      <c r="G8" s="221" t="s">
        <v>526</v>
      </c>
      <c r="H8" s="221" t="s">
        <v>528</v>
      </c>
      <c r="I8" s="255" t="s">
        <v>529</v>
      </c>
      <c r="J8" s="221" t="s">
        <v>527</v>
      </c>
      <c r="K8" s="255" t="s">
        <v>185</v>
      </c>
      <c r="L8" s="255" t="s">
        <v>171</v>
      </c>
      <c r="M8" s="255" t="s">
        <v>540</v>
      </c>
      <c r="N8" s="255" t="s">
        <v>186</v>
      </c>
      <c r="O8" s="255" t="s">
        <v>169</v>
      </c>
      <c r="P8" s="255" t="s">
        <v>541</v>
      </c>
      <c r="Q8" s="255" t="s">
        <v>187</v>
      </c>
      <c r="R8" s="255" t="s">
        <v>542</v>
      </c>
      <c r="S8" s="255" t="s">
        <v>543</v>
      </c>
      <c r="T8" s="255" t="s">
        <v>188</v>
      </c>
      <c r="U8" s="255" t="s">
        <v>544</v>
      </c>
      <c r="V8" s="255" t="s">
        <v>458</v>
      </c>
      <c r="W8" s="255" t="s">
        <v>476</v>
      </c>
      <c r="X8" s="255" t="s">
        <v>459</v>
      </c>
      <c r="Y8" s="255" t="s">
        <v>473</v>
      </c>
      <c r="Z8" s="255" t="s">
        <v>460</v>
      </c>
      <c r="AA8" s="255" t="s">
        <v>461</v>
      </c>
      <c r="AB8" s="255" t="s">
        <v>462</v>
      </c>
      <c r="AC8" s="255" t="s">
        <v>472</v>
      </c>
      <c r="AD8" s="255" t="s">
        <v>463</v>
      </c>
      <c r="AE8" s="255" t="s">
        <v>464</v>
      </c>
      <c r="AF8" s="255" t="s">
        <v>465</v>
      </c>
      <c r="AG8" s="255" t="s">
        <v>471</v>
      </c>
      <c r="AH8" s="255" t="s">
        <v>466</v>
      </c>
      <c r="AI8" s="255" t="s">
        <v>467</v>
      </c>
      <c r="AJ8" s="255" t="s">
        <v>468</v>
      </c>
      <c r="AK8" s="255" t="s">
        <v>470</v>
      </c>
      <c r="AL8" s="255" t="s">
        <v>469</v>
      </c>
    </row>
    <row r="9" spans="1:576">
      <c r="B9" s="213" t="s">
        <v>314</v>
      </c>
      <c r="C9" s="214" t="s">
        <v>195</v>
      </c>
      <c r="D9" s="215">
        <f>D10+D35+D60+D66+D73</f>
        <v>50000</v>
      </c>
      <c r="E9" s="215" t="e">
        <f>E10+E35+E60+E66+E73</f>
        <v>#N/A</v>
      </c>
      <c r="F9" s="215" t="e">
        <f t="shared" ref="F9:F38" si="0">D9+E9</f>
        <v>#N/A</v>
      </c>
      <c r="G9" s="215">
        <f>G10+G35+G60+G66+G73</f>
        <v>0</v>
      </c>
      <c r="H9" s="215" t="e">
        <f t="shared" ref="H9:H38" si="1">F9-G9</f>
        <v>#N/A</v>
      </c>
      <c r="I9" s="215">
        <f>I10+I35+I60+I66+I73</f>
        <v>0</v>
      </c>
      <c r="J9" s="215" t="e">
        <f t="shared" ref="J9:J34" si="2">F9-I9</f>
        <v>#N/A</v>
      </c>
      <c r="K9" s="215">
        <f t="shared" ref="K9:AJ9" si="3">K10+K35+K60+K66+K73</f>
        <v>0</v>
      </c>
      <c r="L9" s="215">
        <f t="shared" si="3"/>
        <v>0</v>
      </c>
      <c r="M9" s="215">
        <f t="shared" si="3"/>
        <v>0</v>
      </c>
      <c r="N9" s="215">
        <f t="shared" si="3"/>
        <v>2221577.2974999999</v>
      </c>
      <c r="O9" s="215">
        <f t="shared" si="3"/>
        <v>0</v>
      </c>
      <c r="P9" s="215">
        <f t="shared" si="3"/>
        <v>0</v>
      </c>
      <c r="Q9" s="215">
        <f t="shared" si="3"/>
        <v>0</v>
      </c>
      <c r="R9" s="215">
        <f t="shared" si="3"/>
        <v>0</v>
      </c>
      <c r="S9" s="215">
        <f t="shared" si="3"/>
        <v>0</v>
      </c>
      <c r="T9" s="215">
        <f t="shared" si="3"/>
        <v>0</v>
      </c>
      <c r="U9" s="215">
        <f t="shared" si="3"/>
        <v>0</v>
      </c>
      <c r="V9" s="215">
        <f t="shared" si="3"/>
        <v>0</v>
      </c>
      <c r="W9" s="215">
        <f t="shared" si="3"/>
        <v>0</v>
      </c>
      <c r="X9" s="215">
        <f t="shared" si="3"/>
        <v>0</v>
      </c>
      <c r="Y9" s="215">
        <f t="shared" ref="Y9:Y38" si="4">V9+W9+X9</f>
        <v>0</v>
      </c>
      <c r="Z9" s="215">
        <f t="shared" si="3"/>
        <v>0</v>
      </c>
      <c r="AA9" s="215">
        <f t="shared" si="3"/>
        <v>0</v>
      </c>
      <c r="AB9" s="215">
        <f t="shared" si="3"/>
        <v>0</v>
      </c>
      <c r="AC9" s="215">
        <f t="shared" ref="AC9:AC38" si="5">Z9+AA9+AB9</f>
        <v>0</v>
      </c>
      <c r="AD9" s="215">
        <f t="shared" si="3"/>
        <v>0</v>
      </c>
      <c r="AE9" s="215">
        <f t="shared" si="3"/>
        <v>0</v>
      </c>
      <c r="AF9" s="215">
        <f t="shared" si="3"/>
        <v>0</v>
      </c>
      <c r="AG9" s="215">
        <f t="shared" ref="AG9:AG38" si="6">AD9+AE9+AF9</f>
        <v>0</v>
      </c>
      <c r="AH9" s="215">
        <f t="shared" si="3"/>
        <v>0</v>
      </c>
      <c r="AI9" s="215">
        <f t="shared" si="3"/>
        <v>0</v>
      </c>
      <c r="AJ9" s="215">
        <f t="shared" si="3"/>
        <v>0</v>
      </c>
      <c r="AK9" s="215">
        <f t="shared" ref="AK9:AK38" si="7">AH9+AI9+AJ9</f>
        <v>0</v>
      </c>
      <c r="AL9" s="215">
        <f t="shared" ref="AL9:AL38" si="8">Y9+AC9+AG9+AK9</f>
        <v>0</v>
      </c>
    </row>
    <row r="10" spans="1:576">
      <c r="B10" s="216" t="s">
        <v>315</v>
      </c>
      <c r="C10" s="217" t="s">
        <v>196</v>
      </c>
      <c r="D10" s="218">
        <f>SUM(D11:D34)</f>
        <v>0</v>
      </c>
      <c r="E10" s="218" t="e">
        <f>SUM(E11:E34)</f>
        <v>#N/A</v>
      </c>
      <c r="F10" s="218" t="e">
        <f t="shared" si="0"/>
        <v>#N/A</v>
      </c>
      <c r="G10" s="218">
        <f>SUM(G11:G34)</f>
        <v>0</v>
      </c>
      <c r="H10" s="218" t="e">
        <f t="shared" si="1"/>
        <v>#N/A</v>
      </c>
      <c r="I10" s="218">
        <f>SUM(I11:I34)</f>
        <v>0</v>
      </c>
      <c r="J10" s="218" t="e">
        <f t="shared" si="2"/>
        <v>#N/A</v>
      </c>
      <c r="K10" s="218">
        <f t="shared" ref="K10:AJ10" si="9">SUM(K11:K34)</f>
        <v>0</v>
      </c>
      <c r="L10" s="218">
        <f t="shared" si="9"/>
        <v>0</v>
      </c>
      <c r="M10" s="218">
        <f t="shared" si="9"/>
        <v>0</v>
      </c>
      <c r="N10" s="218">
        <f t="shared" si="9"/>
        <v>2221577.2974999999</v>
      </c>
      <c r="O10" s="218">
        <f t="shared" si="9"/>
        <v>0</v>
      </c>
      <c r="P10" s="218">
        <f t="shared" si="9"/>
        <v>0</v>
      </c>
      <c r="Q10" s="218">
        <f t="shared" si="9"/>
        <v>0</v>
      </c>
      <c r="R10" s="218">
        <f t="shared" si="9"/>
        <v>0</v>
      </c>
      <c r="S10" s="218">
        <f t="shared" si="9"/>
        <v>0</v>
      </c>
      <c r="T10" s="218">
        <f t="shared" si="9"/>
        <v>0</v>
      </c>
      <c r="U10" s="218">
        <f t="shared" si="9"/>
        <v>0</v>
      </c>
      <c r="V10" s="218">
        <f t="shared" si="9"/>
        <v>0</v>
      </c>
      <c r="W10" s="218">
        <f t="shared" si="9"/>
        <v>0</v>
      </c>
      <c r="X10" s="218">
        <f t="shared" si="9"/>
        <v>0</v>
      </c>
      <c r="Y10" s="218">
        <f t="shared" si="4"/>
        <v>0</v>
      </c>
      <c r="Z10" s="218">
        <f t="shared" si="9"/>
        <v>0</v>
      </c>
      <c r="AA10" s="218">
        <f t="shared" si="9"/>
        <v>0</v>
      </c>
      <c r="AB10" s="218">
        <f t="shared" si="9"/>
        <v>0</v>
      </c>
      <c r="AC10" s="218">
        <f t="shared" si="5"/>
        <v>0</v>
      </c>
      <c r="AD10" s="218">
        <f t="shared" si="9"/>
        <v>0</v>
      </c>
      <c r="AE10" s="218">
        <f t="shared" si="9"/>
        <v>0</v>
      </c>
      <c r="AF10" s="218">
        <f t="shared" si="9"/>
        <v>0</v>
      </c>
      <c r="AG10" s="218">
        <f t="shared" si="6"/>
        <v>0</v>
      </c>
      <c r="AH10" s="218">
        <f t="shared" si="9"/>
        <v>0</v>
      </c>
      <c r="AI10" s="218">
        <f t="shared" si="9"/>
        <v>0</v>
      </c>
      <c r="AJ10" s="218">
        <f t="shared" si="9"/>
        <v>0</v>
      </c>
      <c r="AK10" s="218">
        <f t="shared" si="7"/>
        <v>0</v>
      </c>
      <c r="AL10" s="218">
        <f t="shared" si="8"/>
        <v>0</v>
      </c>
    </row>
    <row r="11" spans="1:576">
      <c r="B11" s="207" t="s">
        <v>316</v>
      </c>
      <c r="C11" s="208" t="s">
        <v>197</v>
      </c>
      <c r="D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2097665.25</v>
      </c>
      <c r="F11" s="209">
        <f t="shared" si="0"/>
        <v>2097665.25</v>
      </c>
      <c r="G11" s="209"/>
      <c r="H11" s="209">
        <f t="shared" si="1"/>
        <v>2097665.25</v>
      </c>
      <c r="I11" s="209"/>
      <c r="J11" s="209">
        <f t="shared" si="2"/>
        <v>2097665.25</v>
      </c>
      <c r="K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1977665.25</v>
      </c>
      <c r="O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 s="209">
        <f t="shared" si="4"/>
        <v>0</v>
      </c>
      <c r="Z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 s="209">
        <f t="shared" si="5"/>
        <v>0</v>
      </c>
      <c r="AD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 s="209">
        <f t="shared" si="6"/>
        <v>0</v>
      </c>
      <c r="AH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 s="209">
        <f t="shared" si="7"/>
        <v>0</v>
      </c>
      <c r="AL11" s="209">
        <f t="shared" si="8"/>
        <v>0</v>
      </c>
    </row>
    <row r="12" spans="1:576">
      <c r="B12" s="207" t="s">
        <v>732</v>
      </c>
      <c r="C12" s="208" t="s">
        <v>733</v>
      </c>
      <c r="D1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 s="209">
        <f t="shared" si="0"/>
        <v>0</v>
      </c>
      <c r="G12" s="209"/>
      <c r="H12" s="209">
        <f t="shared" si="1"/>
        <v>0</v>
      </c>
      <c r="I12" s="209"/>
      <c r="J12" s="209">
        <f t="shared" si="2"/>
        <v>0</v>
      </c>
      <c r="K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 s="209">
        <f t="shared" si="4"/>
        <v>0</v>
      </c>
      <c r="Z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 s="209">
        <f t="shared" si="5"/>
        <v>0</v>
      </c>
      <c r="AD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 s="209">
        <f t="shared" si="6"/>
        <v>0</v>
      </c>
      <c r="AH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 s="209">
        <f t="shared" si="7"/>
        <v>0</v>
      </c>
      <c r="AL12" s="209">
        <f t="shared" si="8"/>
        <v>0</v>
      </c>
    </row>
    <row r="13" spans="1:576">
      <c r="B13" s="207" t="s">
        <v>734</v>
      </c>
      <c r="C13" s="208" t="s">
        <v>735</v>
      </c>
      <c r="D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 s="209">
        <f t="shared" si="0"/>
        <v>0</v>
      </c>
      <c r="G13" s="209"/>
      <c r="H13" s="209">
        <f t="shared" si="1"/>
        <v>0</v>
      </c>
      <c r="I13" s="209"/>
      <c r="J13" s="209">
        <f t="shared" si="2"/>
        <v>0</v>
      </c>
      <c r="K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 s="209">
        <f t="shared" si="4"/>
        <v>0</v>
      </c>
      <c r="Z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 s="209">
        <f t="shared" si="5"/>
        <v>0</v>
      </c>
      <c r="AD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 s="209">
        <f t="shared" si="6"/>
        <v>0</v>
      </c>
      <c r="AH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 s="209">
        <f t="shared" si="7"/>
        <v>0</v>
      </c>
      <c r="AL13" s="209">
        <f t="shared" si="8"/>
        <v>0</v>
      </c>
    </row>
    <row r="14" spans="1:576">
      <c r="B14" s="207" t="s">
        <v>736</v>
      </c>
      <c r="C14" s="208" t="s">
        <v>737</v>
      </c>
      <c r="D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 s="209">
        <f t="shared" si="0"/>
        <v>0</v>
      </c>
      <c r="G14" s="209"/>
      <c r="H14" s="209">
        <f t="shared" si="1"/>
        <v>0</v>
      </c>
      <c r="I14" s="209"/>
      <c r="J14" s="209">
        <f t="shared" si="2"/>
        <v>0</v>
      </c>
      <c r="K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 s="209">
        <f t="shared" si="4"/>
        <v>0</v>
      </c>
      <c r="Z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 s="209">
        <f t="shared" si="5"/>
        <v>0</v>
      </c>
      <c r="AD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 s="209">
        <f t="shared" si="6"/>
        <v>0</v>
      </c>
      <c r="AH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 s="209">
        <f t="shared" si="7"/>
        <v>0</v>
      </c>
      <c r="AL14" s="209">
        <f t="shared" si="8"/>
        <v>0</v>
      </c>
    </row>
    <row r="15" spans="1:576">
      <c r="B15" s="207" t="s">
        <v>738</v>
      </c>
      <c r="C15" s="208" t="s">
        <v>739</v>
      </c>
      <c r="D1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 s="209">
        <f t="shared" si="0"/>
        <v>0</v>
      </c>
      <c r="G15" s="209"/>
      <c r="H15" s="209">
        <f t="shared" si="1"/>
        <v>0</v>
      </c>
      <c r="I15" s="209"/>
      <c r="J15" s="209">
        <f t="shared" si="2"/>
        <v>0</v>
      </c>
      <c r="K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 s="209">
        <f t="shared" si="4"/>
        <v>0</v>
      </c>
      <c r="Z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 s="209">
        <f t="shared" si="5"/>
        <v>0</v>
      </c>
      <c r="AD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 s="209">
        <f t="shared" si="6"/>
        <v>0</v>
      </c>
      <c r="AH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 s="209">
        <f t="shared" si="7"/>
        <v>0</v>
      </c>
      <c r="AL15" s="209">
        <f t="shared" si="8"/>
        <v>0</v>
      </c>
    </row>
    <row r="16" spans="1:576">
      <c r="B16" s="207" t="s">
        <v>740</v>
      </c>
      <c r="C16" s="208" t="s">
        <v>741</v>
      </c>
      <c r="D1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 s="209">
        <f t="shared" si="0"/>
        <v>0</v>
      </c>
      <c r="G16" s="209"/>
      <c r="H16" s="209">
        <f t="shared" si="1"/>
        <v>0</v>
      </c>
      <c r="I16" s="209"/>
      <c r="J16" s="209">
        <f t="shared" si="2"/>
        <v>0</v>
      </c>
      <c r="K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 s="209">
        <f t="shared" si="4"/>
        <v>0</v>
      </c>
      <c r="Z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 s="209">
        <f t="shared" si="5"/>
        <v>0</v>
      </c>
      <c r="AD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 s="209">
        <f t="shared" si="6"/>
        <v>0</v>
      </c>
      <c r="AH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 s="209">
        <f t="shared" si="7"/>
        <v>0</v>
      </c>
      <c r="AL16" s="209">
        <f t="shared" si="8"/>
        <v>0</v>
      </c>
    </row>
    <row r="17" spans="2:38">
      <c r="B17" s="207" t="s">
        <v>742</v>
      </c>
      <c r="C17" s="208" t="s">
        <v>743</v>
      </c>
      <c r="D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 s="209">
        <f t="shared" si="0"/>
        <v>0</v>
      </c>
      <c r="G17" s="209"/>
      <c r="H17" s="209">
        <f t="shared" si="1"/>
        <v>0</v>
      </c>
      <c r="I17" s="209"/>
      <c r="J17" s="209">
        <f t="shared" si="2"/>
        <v>0</v>
      </c>
      <c r="K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 s="209">
        <f t="shared" si="4"/>
        <v>0</v>
      </c>
      <c r="Z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 s="209">
        <f t="shared" si="5"/>
        <v>0</v>
      </c>
      <c r="AD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 s="209">
        <f t="shared" si="6"/>
        <v>0</v>
      </c>
      <c r="AH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 s="209">
        <f t="shared" si="7"/>
        <v>0</v>
      </c>
      <c r="AL17" s="209">
        <f t="shared" si="8"/>
        <v>0</v>
      </c>
    </row>
    <row r="18" spans="2:38">
      <c r="B18" s="207" t="s">
        <v>317</v>
      </c>
      <c r="C18" s="208" t="s">
        <v>198</v>
      </c>
      <c r="D1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 s="209">
        <f t="shared" si="0"/>
        <v>0</v>
      </c>
      <c r="G18" s="209"/>
      <c r="H18" s="209">
        <f t="shared" si="1"/>
        <v>0</v>
      </c>
      <c r="I18" s="209"/>
      <c r="J18" s="209">
        <f t="shared" si="2"/>
        <v>0</v>
      </c>
      <c r="K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 s="209">
        <f t="shared" si="4"/>
        <v>0</v>
      </c>
      <c r="Z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 s="209">
        <f t="shared" si="5"/>
        <v>0</v>
      </c>
      <c r="AD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 s="209">
        <f t="shared" si="6"/>
        <v>0</v>
      </c>
      <c r="AH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 s="209">
        <f t="shared" si="7"/>
        <v>0</v>
      </c>
      <c r="AL18" s="209">
        <f t="shared" si="8"/>
        <v>0</v>
      </c>
    </row>
    <row r="19" spans="2:38">
      <c r="B19" s="207" t="s">
        <v>745</v>
      </c>
      <c r="C19" s="208" t="s">
        <v>744</v>
      </c>
      <c r="D1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 s="209">
        <f t="shared" si="0"/>
        <v>0</v>
      </c>
      <c r="G19" s="209"/>
      <c r="H19" s="209">
        <f t="shared" si="1"/>
        <v>0</v>
      </c>
      <c r="I19" s="209"/>
      <c r="J19" s="209">
        <f t="shared" si="2"/>
        <v>0</v>
      </c>
      <c r="K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 s="209">
        <f t="shared" si="4"/>
        <v>0</v>
      </c>
      <c r="Z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 s="209">
        <f t="shared" si="5"/>
        <v>0</v>
      </c>
      <c r="AD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 s="209">
        <f t="shared" si="6"/>
        <v>0</v>
      </c>
      <c r="AH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 s="209">
        <f t="shared" si="7"/>
        <v>0</v>
      </c>
      <c r="AL19" s="209">
        <f t="shared" si="8"/>
        <v>0</v>
      </c>
    </row>
    <row r="20" spans="2:38">
      <c r="B20" s="207" t="s">
        <v>318</v>
      </c>
      <c r="C20" s="208" t="s">
        <v>199</v>
      </c>
      <c r="D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 s="209">
        <f t="shared" si="0"/>
        <v>0</v>
      </c>
      <c r="G20" s="209"/>
      <c r="H20" s="209">
        <f t="shared" si="1"/>
        <v>0</v>
      </c>
      <c r="I20" s="209"/>
      <c r="J20" s="209">
        <f t="shared" si="2"/>
        <v>0</v>
      </c>
      <c r="K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 s="209">
        <f t="shared" si="4"/>
        <v>0</v>
      </c>
      <c r="Z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 s="209">
        <f t="shared" si="5"/>
        <v>0</v>
      </c>
      <c r="AD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 s="209">
        <f t="shared" si="6"/>
        <v>0</v>
      </c>
      <c r="AH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 s="209">
        <f t="shared" si="7"/>
        <v>0</v>
      </c>
      <c r="AL20" s="209">
        <f t="shared" si="8"/>
        <v>0</v>
      </c>
    </row>
    <row r="21" spans="2:38">
      <c r="B21" s="207" t="s">
        <v>747</v>
      </c>
      <c r="C21" s="208" t="s">
        <v>746</v>
      </c>
      <c r="D2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 s="209">
        <f t="shared" si="0"/>
        <v>0</v>
      </c>
      <c r="G21" s="209"/>
      <c r="H21" s="209">
        <f t="shared" si="1"/>
        <v>0</v>
      </c>
      <c r="I21" s="209"/>
      <c r="J21" s="209">
        <f t="shared" si="2"/>
        <v>0</v>
      </c>
      <c r="K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 s="209">
        <f t="shared" si="4"/>
        <v>0</v>
      </c>
      <c r="Z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 s="209">
        <f t="shared" si="5"/>
        <v>0</v>
      </c>
      <c r="AD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 s="209">
        <f t="shared" si="6"/>
        <v>0</v>
      </c>
      <c r="AH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 s="209">
        <f t="shared" si="7"/>
        <v>0</v>
      </c>
      <c r="AL21" s="209">
        <f t="shared" si="8"/>
        <v>0</v>
      </c>
    </row>
    <row r="22" spans="2:38">
      <c r="B22" s="207" t="s">
        <v>749</v>
      </c>
      <c r="C22" s="208" t="s">
        <v>748</v>
      </c>
      <c r="D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 s="209">
        <f t="shared" si="0"/>
        <v>0</v>
      </c>
      <c r="G22" s="209"/>
      <c r="H22" s="209">
        <f t="shared" si="1"/>
        <v>0</v>
      </c>
      <c r="I22" s="209"/>
      <c r="J22" s="209">
        <f t="shared" si="2"/>
        <v>0</v>
      </c>
      <c r="K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 s="209">
        <f t="shared" si="4"/>
        <v>0</v>
      </c>
      <c r="Z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 s="209">
        <f t="shared" si="5"/>
        <v>0</v>
      </c>
      <c r="AD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 s="209">
        <f t="shared" si="6"/>
        <v>0</v>
      </c>
      <c r="AH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 s="209">
        <f t="shared" si="7"/>
        <v>0</v>
      </c>
      <c r="AL22" s="209">
        <f t="shared" si="8"/>
        <v>0</v>
      </c>
    </row>
    <row r="23" spans="2:38">
      <c r="B23" s="207" t="s">
        <v>751</v>
      </c>
      <c r="C23" s="208" t="s">
        <v>750</v>
      </c>
      <c r="D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 s="209">
        <f t="shared" si="0"/>
        <v>0</v>
      </c>
      <c r="G23" s="209"/>
      <c r="H23" s="209">
        <f t="shared" si="1"/>
        <v>0</v>
      </c>
      <c r="I23" s="209"/>
      <c r="J23" s="209">
        <f t="shared" si="2"/>
        <v>0</v>
      </c>
      <c r="K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 s="209">
        <f t="shared" si="4"/>
        <v>0</v>
      </c>
      <c r="Z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 s="209">
        <f t="shared" si="5"/>
        <v>0</v>
      </c>
      <c r="AD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 s="209">
        <f t="shared" si="6"/>
        <v>0</v>
      </c>
      <c r="AH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 s="209">
        <f t="shared" si="7"/>
        <v>0</v>
      </c>
      <c r="AL23" s="209">
        <f t="shared" si="8"/>
        <v>0</v>
      </c>
    </row>
    <row r="24" spans="2:38">
      <c r="B24" s="207" t="s">
        <v>319</v>
      </c>
      <c r="C24" s="208" t="s">
        <v>200</v>
      </c>
      <c r="D2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 s="209" t="e">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#N/A</v>
      </c>
      <c r="F24" s="209" t="e">
        <f t="shared" si="0"/>
        <v>#N/A</v>
      </c>
      <c r="G24" s="209"/>
      <c r="H24" s="209" t="e">
        <f t="shared" si="1"/>
        <v>#N/A</v>
      </c>
      <c r="I24" s="209"/>
      <c r="J24" s="209" t="e">
        <f t="shared" si="2"/>
        <v>#N/A</v>
      </c>
      <c r="K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243912.04749999999</v>
      </c>
      <c r="O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 s="209">
        <f t="shared" si="4"/>
        <v>0</v>
      </c>
      <c r="Z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 s="209">
        <f t="shared" si="5"/>
        <v>0</v>
      </c>
      <c r="AD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 s="209">
        <f t="shared" si="6"/>
        <v>0</v>
      </c>
      <c r="AH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 s="209">
        <f t="shared" si="7"/>
        <v>0</v>
      </c>
      <c r="AL24" s="209">
        <f t="shared" si="8"/>
        <v>0</v>
      </c>
    </row>
    <row r="25" spans="2:38">
      <c r="B25" s="207" t="s">
        <v>752</v>
      </c>
      <c r="C25" s="208" t="s">
        <v>753</v>
      </c>
      <c r="D2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 s="209">
        <f t="shared" si="0"/>
        <v>0</v>
      </c>
      <c r="G25" s="209"/>
      <c r="H25" s="209">
        <f t="shared" si="1"/>
        <v>0</v>
      </c>
      <c r="I25" s="209"/>
      <c r="J25" s="209">
        <f t="shared" si="2"/>
        <v>0</v>
      </c>
      <c r="K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 s="209">
        <f t="shared" si="4"/>
        <v>0</v>
      </c>
      <c r="Z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 s="209">
        <f t="shared" si="5"/>
        <v>0</v>
      </c>
      <c r="AD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 s="209">
        <f t="shared" si="6"/>
        <v>0</v>
      </c>
      <c r="AH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 s="209">
        <f t="shared" si="7"/>
        <v>0</v>
      </c>
      <c r="AL25" s="209">
        <f t="shared" si="8"/>
        <v>0</v>
      </c>
    </row>
    <row r="26" spans="2:38">
      <c r="B26" s="207" t="s">
        <v>755</v>
      </c>
      <c r="C26" s="208" t="s">
        <v>754</v>
      </c>
      <c r="D2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 s="209">
        <f t="shared" si="0"/>
        <v>0</v>
      </c>
      <c r="G26" s="209"/>
      <c r="H26" s="209">
        <f t="shared" si="1"/>
        <v>0</v>
      </c>
      <c r="I26" s="209"/>
      <c r="J26" s="209">
        <f t="shared" si="2"/>
        <v>0</v>
      </c>
      <c r="K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 s="209">
        <f t="shared" si="4"/>
        <v>0</v>
      </c>
      <c r="Z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 s="209">
        <f t="shared" si="5"/>
        <v>0</v>
      </c>
      <c r="AD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 s="209">
        <f t="shared" si="6"/>
        <v>0</v>
      </c>
      <c r="AH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 s="209">
        <f t="shared" si="7"/>
        <v>0</v>
      </c>
      <c r="AL26" s="209">
        <f t="shared" si="8"/>
        <v>0</v>
      </c>
    </row>
    <row r="27" spans="2:38">
      <c r="B27" s="207" t="s">
        <v>320</v>
      </c>
      <c r="C27" s="208" t="s">
        <v>201</v>
      </c>
      <c r="D2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 s="209">
        <f t="shared" si="0"/>
        <v>0</v>
      </c>
      <c r="G27" s="209"/>
      <c r="H27" s="209">
        <f t="shared" si="1"/>
        <v>0</v>
      </c>
      <c r="I27" s="209"/>
      <c r="J27" s="209">
        <f t="shared" si="2"/>
        <v>0</v>
      </c>
      <c r="K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 s="209">
        <f t="shared" si="4"/>
        <v>0</v>
      </c>
      <c r="Z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 s="209">
        <f t="shared" si="5"/>
        <v>0</v>
      </c>
      <c r="AD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 s="209">
        <f t="shared" si="6"/>
        <v>0</v>
      </c>
      <c r="AH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 s="209">
        <f t="shared" si="7"/>
        <v>0</v>
      </c>
      <c r="AL27" s="209">
        <f t="shared" si="8"/>
        <v>0</v>
      </c>
    </row>
    <row r="28" spans="2:38">
      <c r="B28" s="207" t="s">
        <v>757</v>
      </c>
      <c r="C28" s="208" t="s">
        <v>756</v>
      </c>
      <c r="D2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 s="209">
        <f t="shared" si="0"/>
        <v>0</v>
      </c>
      <c r="G28" s="209"/>
      <c r="H28" s="209">
        <f t="shared" si="1"/>
        <v>0</v>
      </c>
      <c r="I28" s="209"/>
      <c r="J28" s="209">
        <f t="shared" si="2"/>
        <v>0</v>
      </c>
      <c r="K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 s="209">
        <f t="shared" si="4"/>
        <v>0</v>
      </c>
      <c r="Z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 s="209">
        <f t="shared" si="5"/>
        <v>0</v>
      </c>
      <c r="AD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 s="209">
        <f t="shared" si="6"/>
        <v>0</v>
      </c>
      <c r="AH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 s="209">
        <f t="shared" si="7"/>
        <v>0</v>
      </c>
      <c r="AL28" s="209">
        <f t="shared" si="8"/>
        <v>0</v>
      </c>
    </row>
    <row r="29" spans="2:38">
      <c r="B29" s="207" t="s">
        <v>321</v>
      </c>
      <c r="C29" s="208" t="s">
        <v>202</v>
      </c>
      <c r="D2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 s="209">
        <f t="shared" si="0"/>
        <v>0</v>
      </c>
      <c r="G29" s="209"/>
      <c r="H29" s="209">
        <f t="shared" si="1"/>
        <v>0</v>
      </c>
      <c r="I29" s="209"/>
      <c r="J29" s="209">
        <f t="shared" si="2"/>
        <v>0</v>
      </c>
      <c r="K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 s="209">
        <f t="shared" si="4"/>
        <v>0</v>
      </c>
      <c r="Z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 s="209">
        <f t="shared" si="5"/>
        <v>0</v>
      </c>
      <c r="AD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 s="209">
        <f t="shared" si="6"/>
        <v>0</v>
      </c>
      <c r="AH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 s="209">
        <f t="shared" si="7"/>
        <v>0</v>
      </c>
      <c r="AL29" s="209">
        <f t="shared" si="8"/>
        <v>0</v>
      </c>
    </row>
    <row r="30" spans="2:38">
      <c r="B30" s="207" t="s">
        <v>758</v>
      </c>
      <c r="C30" s="208" t="s">
        <v>760</v>
      </c>
      <c r="D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 s="209">
        <f t="shared" si="0"/>
        <v>0</v>
      </c>
      <c r="G30" s="209"/>
      <c r="H30" s="209">
        <f t="shared" si="1"/>
        <v>0</v>
      </c>
      <c r="I30" s="209"/>
      <c r="J30" s="209">
        <f t="shared" si="2"/>
        <v>0</v>
      </c>
      <c r="K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 s="209">
        <f t="shared" si="4"/>
        <v>0</v>
      </c>
      <c r="Z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 s="209">
        <f t="shared" si="5"/>
        <v>0</v>
      </c>
      <c r="AD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 s="209">
        <f t="shared" si="6"/>
        <v>0</v>
      </c>
      <c r="AH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 s="209">
        <f t="shared" si="7"/>
        <v>0</v>
      </c>
      <c r="AL30" s="209">
        <f t="shared" si="8"/>
        <v>0</v>
      </c>
    </row>
    <row r="31" spans="2:38">
      <c r="B31" s="207" t="s">
        <v>759</v>
      </c>
      <c r="C31" s="208" t="s">
        <v>761</v>
      </c>
      <c r="D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 s="209">
        <f t="shared" si="0"/>
        <v>0</v>
      </c>
      <c r="G31" s="209"/>
      <c r="H31" s="209">
        <f t="shared" si="1"/>
        <v>0</v>
      </c>
      <c r="I31" s="209"/>
      <c r="J31" s="209">
        <f t="shared" si="2"/>
        <v>0</v>
      </c>
      <c r="K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 s="209">
        <f t="shared" si="4"/>
        <v>0</v>
      </c>
      <c r="Z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 s="209">
        <f t="shared" si="5"/>
        <v>0</v>
      </c>
      <c r="AD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 s="209">
        <f t="shared" si="6"/>
        <v>0</v>
      </c>
      <c r="AH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 s="209">
        <f t="shared" si="7"/>
        <v>0</v>
      </c>
      <c r="AL31" s="209">
        <f t="shared" si="8"/>
        <v>0</v>
      </c>
    </row>
    <row r="32" spans="2:38">
      <c r="B32" s="207" t="s">
        <v>763</v>
      </c>
      <c r="C32" s="208" t="s">
        <v>762</v>
      </c>
      <c r="D3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 s="209">
        <f t="shared" si="0"/>
        <v>0</v>
      </c>
      <c r="G32" s="209"/>
      <c r="H32" s="209">
        <f t="shared" si="1"/>
        <v>0</v>
      </c>
      <c r="I32" s="209"/>
      <c r="J32" s="209">
        <f t="shared" si="2"/>
        <v>0</v>
      </c>
      <c r="K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 s="209">
        <f t="shared" si="4"/>
        <v>0</v>
      </c>
      <c r="Z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 s="209">
        <f t="shared" si="5"/>
        <v>0</v>
      </c>
      <c r="AD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 s="209">
        <f t="shared" si="6"/>
        <v>0</v>
      </c>
      <c r="AH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 s="209">
        <f t="shared" si="7"/>
        <v>0</v>
      </c>
      <c r="AL32" s="209">
        <f t="shared" si="8"/>
        <v>0</v>
      </c>
    </row>
    <row r="33" spans="2:38">
      <c r="B33" s="207" t="s">
        <v>313</v>
      </c>
      <c r="C33" s="208" t="s">
        <v>203</v>
      </c>
      <c r="D3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 s="209">
        <f t="shared" si="0"/>
        <v>0</v>
      </c>
      <c r="G33" s="209"/>
      <c r="H33" s="209">
        <f t="shared" si="1"/>
        <v>0</v>
      </c>
      <c r="I33" s="209"/>
      <c r="J33" s="209">
        <f t="shared" si="2"/>
        <v>0</v>
      </c>
      <c r="K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 s="209">
        <f t="shared" si="4"/>
        <v>0</v>
      </c>
      <c r="Z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 s="209">
        <f t="shared" si="5"/>
        <v>0</v>
      </c>
      <c r="AD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 s="209">
        <f t="shared" si="6"/>
        <v>0</v>
      </c>
      <c r="AH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 s="209">
        <f t="shared" si="7"/>
        <v>0</v>
      </c>
      <c r="AL33" s="209">
        <f t="shared" si="8"/>
        <v>0</v>
      </c>
    </row>
    <row r="34" spans="2:38">
      <c r="B34" s="207" t="s">
        <v>778</v>
      </c>
      <c r="C34" s="208" t="s">
        <v>779</v>
      </c>
      <c r="D3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 s="209">
        <f t="shared" si="0"/>
        <v>0</v>
      </c>
      <c r="G34" s="209"/>
      <c r="H34" s="209">
        <f t="shared" si="1"/>
        <v>0</v>
      </c>
      <c r="I34" s="209"/>
      <c r="J34" s="209">
        <f t="shared" si="2"/>
        <v>0</v>
      </c>
      <c r="K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 s="209">
        <f t="shared" si="4"/>
        <v>0</v>
      </c>
      <c r="Z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 s="209">
        <f t="shared" si="5"/>
        <v>0</v>
      </c>
      <c r="AD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 s="209">
        <f t="shared" si="6"/>
        <v>0</v>
      </c>
      <c r="AH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 s="209">
        <f t="shared" si="7"/>
        <v>0</v>
      </c>
      <c r="AL34" s="209">
        <f t="shared" si="8"/>
        <v>0</v>
      </c>
    </row>
    <row r="35" spans="2:38">
      <c r="B35" s="216" t="s">
        <v>322</v>
      </c>
      <c r="C35" s="217" t="s">
        <v>204</v>
      </c>
      <c r="D35" s="218">
        <f>SUM(D36:D59)</f>
        <v>50000</v>
      </c>
      <c r="E35" s="218">
        <f>SUM(E36:E59)</f>
        <v>0</v>
      </c>
      <c r="F35" s="218">
        <f t="shared" si="0"/>
        <v>50000</v>
      </c>
      <c r="G35" s="218">
        <f>SUM(G36:G59)</f>
        <v>0</v>
      </c>
      <c r="H35" s="218">
        <f t="shared" si="1"/>
        <v>50000</v>
      </c>
      <c r="I35" s="218">
        <f t="shared" ref="I35:X35" si="10">SUM(I36:I59)</f>
        <v>0</v>
      </c>
      <c r="J35" s="218">
        <f t="shared" si="10"/>
        <v>50000</v>
      </c>
      <c r="K35" s="218">
        <f t="shared" si="10"/>
        <v>0</v>
      </c>
      <c r="L35" s="218">
        <f t="shared" si="10"/>
        <v>0</v>
      </c>
      <c r="M35" s="218">
        <f t="shared" si="10"/>
        <v>0</v>
      </c>
      <c r="N35" s="218">
        <f t="shared" si="10"/>
        <v>0</v>
      </c>
      <c r="O35" s="218">
        <f t="shared" si="10"/>
        <v>0</v>
      </c>
      <c r="P35" s="218">
        <f t="shared" si="10"/>
        <v>0</v>
      </c>
      <c r="Q35" s="218">
        <f t="shared" si="10"/>
        <v>0</v>
      </c>
      <c r="R35" s="218">
        <f t="shared" si="10"/>
        <v>0</v>
      </c>
      <c r="S35" s="218">
        <f t="shared" si="10"/>
        <v>0</v>
      </c>
      <c r="T35" s="218">
        <f t="shared" si="10"/>
        <v>0</v>
      </c>
      <c r="U35" s="218">
        <f t="shared" si="10"/>
        <v>0</v>
      </c>
      <c r="V35" s="218">
        <f t="shared" si="10"/>
        <v>0</v>
      </c>
      <c r="W35" s="218">
        <f t="shared" si="10"/>
        <v>0</v>
      </c>
      <c r="X35" s="218">
        <f t="shared" si="10"/>
        <v>0</v>
      </c>
      <c r="Y35" s="218">
        <f t="shared" si="4"/>
        <v>0</v>
      </c>
      <c r="Z35" s="218">
        <f>SUM(Z36:Z59)</f>
        <v>0</v>
      </c>
      <c r="AA35" s="218">
        <f>SUM(AA36:AA59)</f>
        <v>0</v>
      </c>
      <c r="AB35" s="218">
        <f>SUM(AB36:AB59)</f>
        <v>0</v>
      </c>
      <c r="AC35" s="218">
        <f t="shared" si="5"/>
        <v>0</v>
      </c>
      <c r="AD35" s="218">
        <f>SUM(AD36:AD59)</f>
        <v>0</v>
      </c>
      <c r="AE35" s="218">
        <f>SUM(AE36:AE59)</f>
        <v>0</v>
      </c>
      <c r="AF35" s="218">
        <f>SUM(AF36:AF59)</f>
        <v>0</v>
      </c>
      <c r="AG35" s="218">
        <f t="shared" si="6"/>
        <v>0</v>
      </c>
      <c r="AH35" s="218">
        <f>SUM(AH36:AH59)</f>
        <v>0</v>
      </c>
      <c r="AI35" s="218">
        <f>SUM(AI36:AI59)</f>
        <v>0</v>
      </c>
      <c r="AJ35" s="218">
        <f>SUM(AJ36:AJ59)</f>
        <v>0</v>
      </c>
      <c r="AK35" s="218">
        <f t="shared" si="7"/>
        <v>0</v>
      </c>
      <c r="AL35" s="218">
        <f t="shared" si="8"/>
        <v>0</v>
      </c>
    </row>
    <row r="36" spans="2:38">
      <c r="B36" s="207" t="s">
        <v>780</v>
      </c>
      <c r="C36" s="208" t="s">
        <v>781</v>
      </c>
      <c r="D3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 s="209">
        <f t="shared" si="0"/>
        <v>0</v>
      </c>
      <c r="G36" s="209"/>
      <c r="H36" s="209">
        <f t="shared" si="1"/>
        <v>0</v>
      </c>
      <c r="I36" s="209"/>
      <c r="J36" s="209">
        <f>F36-I36</f>
        <v>0</v>
      </c>
      <c r="K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 s="209">
        <f t="shared" si="4"/>
        <v>0</v>
      </c>
      <c r="Z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 s="209">
        <f t="shared" si="5"/>
        <v>0</v>
      </c>
      <c r="AD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 s="209">
        <f t="shared" si="6"/>
        <v>0</v>
      </c>
      <c r="AH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 s="209">
        <f t="shared" si="7"/>
        <v>0</v>
      </c>
      <c r="AL36" s="209">
        <f t="shared" si="8"/>
        <v>0</v>
      </c>
    </row>
    <row r="37" spans="2:38">
      <c r="B37" s="207" t="s">
        <v>323</v>
      </c>
      <c r="C37" s="208" t="s">
        <v>205</v>
      </c>
      <c r="D3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 s="209">
        <f t="shared" si="0"/>
        <v>0</v>
      </c>
      <c r="G37" s="209"/>
      <c r="H37" s="209">
        <f t="shared" si="1"/>
        <v>0</v>
      </c>
      <c r="I37" s="209"/>
      <c r="J37" s="209">
        <f>F37-I37</f>
        <v>0</v>
      </c>
      <c r="K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 s="209">
        <f t="shared" si="4"/>
        <v>0</v>
      </c>
      <c r="Z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 s="209">
        <f t="shared" si="5"/>
        <v>0</v>
      </c>
      <c r="AD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 s="209">
        <f t="shared" si="6"/>
        <v>0</v>
      </c>
      <c r="AH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 s="209">
        <f t="shared" si="7"/>
        <v>0</v>
      </c>
      <c r="AL37" s="209">
        <f t="shared" si="8"/>
        <v>0</v>
      </c>
    </row>
    <row r="38" spans="2:38">
      <c r="B38" s="207" t="s">
        <v>782</v>
      </c>
      <c r="C38" s="208" t="s">
        <v>783</v>
      </c>
      <c r="D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 s="209">
        <f t="shared" si="0"/>
        <v>0</v>
      </c>
      <c r="G38" s="209"/>
      <c r="H38" s="209">
        <f t="shared" si="1"/>
        <v>0</v>
      </c>
      <c r="I38" s="209"/>
      <c r="J38" s="209">
        <f>F38-I38</f>
        <v>0</v>
      </c>
      <c r="K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 s="209">
        <f t="shared" si="4"/>
        <v>0</v>
      </c>
      <c r="Z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 s="209">
        <f t="shared" si="5"/>
        <v>0</v>
      </c>
      <c r="AD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 s="209">
        <f t="shared" si="6"/>
        <v>0</v>
      </c>
      <c r="AH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 s="209">
        <f t="shared" si="7"/>
        <v>0</v>
      </c>
      <c r="AL38" s="209">
        <f t="shared" si="8"/>
        <v>0</v>
      </c>
    </row>
    <row r="39" spans="2:38">
      <c r="B39" s="207" t="s">
        <v>784</v>
      </c>
      <c r="C39" s="208" t="s">
        <v>785</v>
      </c>
      <c r="D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 s="209">
        <f t="shared" ref="F39:F59" si="11">D39+E39</f>
        <v>0</v>
      </c>
      <c r="G39" s="209"/>
      <c r="H39" s="209">
        <f t="shared" ref="H39:H59" si="12">F39-G39</f>
        <v>0</v>
      </c>
      <c r="I39" s="209"/>
      <c r="J39" s="209">
        <f t="shared" ref="J39:J59" si="13">F39-I39</f>
        <v>0</v>
      </c>
      <c r="K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 s="209">
        <f t="shared" ref="Y39:Y59" si="14">V39+W39+X39</f>
        <v>0</v>
      </c>
      <c r="Z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 s="209">
        <f t="shared" ref="AC39:AC59" si="15">Z39+AA39+AB39</f>
        <v>0</v>
      </c>
      <c r="AD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 s="209">
        <f t="shared" ref="AG39:AG59" si="16">AD39+AE39+AF39</f>
        <v>0</v>
      </c>
      <c r="AH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 s="209">
        <f t="shared" ref="AK39:AK59" si="17">AH39+AI39+AJ39</f>
        <v>0</v>
      </c>
      <c r="AL39" s="209">
        <f t="shared" ref="AL39:AL59" si="18">Y39+AC39+AG39+AK39</f>
        <v>0</v>
      </c>
    </row>
    <row r="40" spans="2:38">
      <c r="B40" s="207" t="s">
        <v>324</v>
      </c>
      <c r="C40" s="208" t="s">
        <v>206</v>
      </c>
      <c r="D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 s="209">
        <f t="shared" si="11"/>
        <v>0</v>
      </c>
      <c r="G40" s="209"/>
      <c r="H40" s="209">
        <f t="shared" si="12"/>
        <v>0</v>
      </c>
      <c r="I40" s="209"/>
      <c r="J40" s="209">
        <f t="shared" si="13"/>
        <v>0</v>
      </c>
      <c r="K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 s="209">
        <f t="shared" si="14"/>
        <v>0</v>
      </c>
      <c r="Z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 s="209">
        <f t="shared" si="15"/>
        <v>0</v>
      </c>
      <c r="AD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 s="209">
        <f t="shared" si="16"/>
        <v>0</v>
      </c>
      <c r="AH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 s="209">
        <f t="shared" si="17"/>
        <v>0</v>
      </c>
      <c r="AL40" s="209">
        <f t="shared" si="18"/>
        <v>0</v>
      </c>
    </row>
    <row r="41" spans="2:38">
      <c r="B41" s="207" t="s">
        <v>786</v>
      </c>
      <c r="C41" s="208" t="s">
        <v>787</v>
      </c>
      <c r="D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 s="209">
        <f>D41+E41</f>
        <v>0</v>
      </c>
      <c r="G41" s="209"/>
      <c r="H41" s="209">
        <f>F41-G41</f>
        <v>0</v>
      </c>
      <c r="I41" s="209"/>
      <c r="J41" s="209">
        <f>F41-I41</f>
        <v>0</v>
      </c>
      <c r="K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 s="209">
        <f>V41+W41+X41</f>
        <v>0</v>
      </c>
      <c r="Z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 s="209">
        <f>Z41+AA41+AB41</f>
        <v>0</v>
      </c>
      <c r="AD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 s="209">
        <f>AD41+AE41+AF41</f>
        <v>0</v>
      </c>
      <c r="AH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 s="209">
        <f>AH41+AI41+AJ41</f>
        <v>0</v>
      </c>
      <c r="AL41" s="209">
        <f>Y41+AC41+AG41+AK41</f>
        <v>0</v>
      </c>
    </row>
    <row r="42" spans="2:38">
      <c r="B42" s="207" t="s">
        <v>788</v>
      </c>
      <c r="C42" s="208" t="s">
        <v>754</v>
      </c>
      <c r="D4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 s="209">
        <f t="shared" si="11"/>
        <v>0</v>
      </c>
      <c r="G42" s="209"/>
      <c r="H42" s="209">
        <f t="shared" si="12"/>
        <v>0</v>
      </c>
      <c r="I42" s="209"/>
      <c r="J42" s="209">
        <f t="shared" si="13"/>
        <v>0</v>
      </c>
      <c r="K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 s="209">
        <f t="shared" si="14"/>
        <v>0</v>
      </c>
      <c r="Z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 s="209">
        <f t="shared" si="15"/>
        <v>0</v>
      </c>
      <c r="AD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 s="209">
        <f t="shared" si="16"/>
        <v>0</v>
      </c>
      <c r="AH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 s="209">
        <f t="shared" si="17"/>
        <v>0</v>
      </c>
      <c r="AL42" s="209">
        <f t="shared" si="18"/>
        <v>0</v>
      </c>
    </row>
    <row r="43" spans="2:38">
      <c r="B43" s="207" t="s">
        <v>325</v>
      </c>
      <c r="C43" s="208" t="s">
        <v>207</v>
      </c>
      <c r="D4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 s="209">
        <f>D43+E43</f>
        <v>0</v>
      </c>
      <c r="G43" s="209"/>
      <c r="H43" s="209">
        <f>F43-G43</f>
        <v>0</v>
      </c>
      <c r="I43" s="209"/>
      <c r="J43" s="209">
        <f>F43-I43</f>
        <v>0</v>
      </c>
      <c r="K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 s="209">
        <f>V43+W43+X43</f>
        <v>0</v>
      </c>
      <c r="Z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 s="209">
        <f>Z43+AA43+AB43</f>
        <v>0</v>
      </c>
      <c r="AD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 s="209">
        <f>AD43+AE43+AF43</f>
        <v>0</v>
      </c>
      <c r="AH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 s="209">
        <f>AH43+AI43+AJ43</f>
        <v>0</v>
      </c>
      <c r="AL43" s="209">
        <f>Y43+AC43+AG43+AK43</f>
        <v>0</v>
      </c>
    </row>
    <row r="44" spans="2:38">
      <c r="B44" s="207" t="s">
        <v>789</v>
      </c>
      <c r="C44" s="208" t="s">
        <v>790</v>
      </c>
      <c r="D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 s="209">
        <f t="shared" si="11"/>
        <v>0</v>
      </c>
      <c r="G44" s="209"/>
      <c r="H44" s="209">
        <f t="shared" si="12"/>
        <v>0</v>
      </c>
      <c r="I44" s="209"/>
      <c r="J44" s="209">
        <f t="shared" si="13"/>
        <v>0</v>
      </c>
      <c r="K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 s="209">
        <f t="shared" si="14"/>
        <v>0</v>
      </c>
      <c r="Z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 s="209">
        <f t="shared" si="15"/>
        <v>0</v>
      </c>
      <c r="AD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 s="209">
        <f t="shared" si="16"/>
        <v>0</v>
      </c>
      <c r="AH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 s="209">
        <f t="shared" si="17"/>
        <v>0</v>
      </c>
      <c r="AL44" s="209">
        <f t="shared" si="18"/>
        <v>0</v>
      </c>
    </row>
    <row r="45" spans="2:38">
      <c r="B45" s="207" t="s">
        <v>791</v>
      </c>
      <c r="C45" s="208" t="s">
        <v>761</v>
      </c>
      <c r="D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 s="209">
        <f>D45+E45</f>
        <v>0</v>
      </c>
      <c r="G45" s="209"/>
      <c r="H45" s="209">
        <f>F45-G45</f>
        <v>0</v>
      </c>
      <c r="I45" s="209"/>
      <c r="J45" s="209">
        <f>F45-I45</f>
        <v>0</v>
      </c>
      <c r="K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 s="209">
        <f>V45+W45+X45</f>
        <v>0</v>
      </c>
      <c r="Z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 s="209">
        <f>Z45+AA45+AB45</f>
        <v>0</v>
      </c>
      <c r="AD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 s="209">
        <f>AD45+AE45+AF45</f>
        <v>0</v>
      </c>
      <c r="AH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 s="209">
        <f>AH45+AI45+AJ45</f>
        <v>0</v>
      </c>
      <c r="AL45" s="209">
        <f>Y45+AC45+AG45+AK45</f>
        <v>0</v>
      </c>
    </row>
    <row r="46" spans="2:38">
      <c r="B46" s="207" t="s">
        <v>792</v>
      </c>
      <c r="C46" s="208" t="s">
        <v>762</v>
      </c>
      <c r="D4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 s="209">
        <f t="shared" si="11"/>
        <v>0</v>
      </c>
      <c r="G46" s="209"/>
      <c r="H46" s="209">
        <f t="shared" si="12"/>
        <v>0</v>
      </c>
      <c r="I46" s="209"/>
      <c r="J46" s="209">
        <f t="shared" si="13"/>
        <v>0</v>
      </c>
      <c r="K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 s="209">
        <f t="shared" si="14"/>
        <v>0</v>
      </c>
      <c r="Z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 s="209">
        <f t="shared" si="15"/>
        <v>0</v>
      </c>
      <c r="AD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 s="209">
        <f t="shared" si="16"/>
        <v>0</v>
      </c>
      <c r="AH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 s="209">
        <f t="shared" si="17"/>
        <v>0</v>
      </c>
      <c r="AL46" s="209">
        <f t="shared" si="18"/>
        <v>0</v>
      </c>
    </row>
    <row r="47" spans="2:38">
      <c r="B47" s="207" t="s">
        <v>793</v>
      </c>
      <c r="C47" s="208" t="s">
        <v>794</v>
      </c>
      <c r="D4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 s="209">
        <f>D47+E47</f>
        <v>0</v>
      </c>
      <c r="G47" s="209"/>
      <c r="H47" s="209">
        <f>F47-G47</f>
        <v>0</v>
      </c>
      <c r="I47" s="209"/>
      <c r="J47" s="209">
        <f>F47-I47</f>
        <v>0</v>
      </c>
      <c r="K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 s="209">
        <f>V47+W47+X47</f>
        <v>0</v>
      </c>
      <c r="Z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 s="209">
        <f>Z47+AA47+AB47</f>
        <v>0</v>
      </c>
      <c r="AD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 s="209">
        <f>AD47+AE47+AF47</f>
        <v>0</v>
      </c>
      <c r="AH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 s="209">
        <f>AH47+AI47+AJ47</f>
        <v>0</v>
      </c>
      <c r="AL47" s="209">
        <f>Y47+AC47+AG47+AK47</f>
        <v>0</v>
      </c>
    </row>
    <row r="48" spans="2:38">
      <c r="B48" s="207" t="s">
        <v>795</v>
      </c>
      <c r="C48" s="208" t="s">
        <v>796</v>
      </c>
      <c r="D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 s="209">
        <f t="shared" si="11"/>
        <v>0</v>
      </c>
      <c r="G48" s="209"/>
      <c r="H48" s="209">
        <f t="shared" si="12"/>
        <v>0</v>
      </c>
      <c r="I48" s="209"/>
      <c r="J48" s="209">
        <f t="shared" si="13"/>
        <v>0</v>
      </c>
      <c r="K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 s="209">
        <f t="shared" si="14"/>
        <v>0</v>
      </c>
      <c r="Z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 s="209">
        <f t="shared" si="15"/>
        <v>0</v>
      </c>
      <c r="AD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 s="209">
        <f t="shared" si="16"/>
        <v>0</v>
      </c>
      <c r="AH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 s="209">
        <f t="shared" si="17"/>
        <v>0</v>
      </c>
      <c r="AL48" s="209">
        <f t="shared" si="18"/>
        <v>0</v>
      </c>
    </row>
    <row r="49" spans="2:38">
      <c r="B49" s="207" t="s">
        <v>797</v>
      </c>
      <c r="C49" s="208" t="s">
        <v>769</v>
      </c>
      <c r="D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 s="209">
        <f>D49+E49</f>
        <v>0</v>
      </c>
      <c r="G49" s="209"/>
      <c r="H49" s="209">
        <f>F49-G49</f>
        <v>0</v>
      </c>
      <c r="I49" s="209"/>
      <c r="J49" s="209">
        <f>F49-I49</f>
        <v>0</v>
      </c>
      <c r="K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 s="209">
        <f>V49+W49+X49</f>
        <v>0</v>
      </c>
      <c r="Z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 s="209">
        <f>Z49+AA49+AB49</f>
        <v>0</v>
      </c>
      <c r="AD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 s="209">
        <f>AD49+AE49+AF49</f>
        <v>0</v>
      </c>
      <c r="AH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 s="209">
        <f>AH49+AI49+AJ49</f>
        <v>0</v>
      </c>
      <c r="AL49" s="209">
        <f>Y49+AC49+AG49+AK49</f>
        <v>0</v>
      </c>
    </row>
    <row r="50" spans="2:38">
      <c r="B50" s="207" t="s">
        <v>798</v>
      </c>
      <c r="C50" s="208" t="s">
        <v>799</v>
      </c>
      <c r="D5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 s="209">
        <f t="shared" si="11"/>
        <v>0</v>
      </c>
      <c r="G50" s="209"/>
      <c r="H50" s="209">
        <f t="shared" si="12"/>
        <v>0</v>
      </c>
      <c r="I50" s="209"/>
      <c r="J50" s="209">
        <f t="shared" si="13"/>
        <v>0</v>
      </c>
      <c r="K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 s="209">
        <f t="shared" si="14"/>
        <v>0</v>
      </c>
      <c r="Z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 s="209">
        <f t="shared" si="15"/>
        <v>0</v>
      </c>
      <c r="AD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 s="209">
        <f t="shared" si="16"/>
        <v>0</v>
      </c>
      <c r="AH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 s="209">
        <f t="shared" si="17"/>
        <v>0</v>
      </c>
      <c r="AL50" s="209">
        <f t="shared" si="18"/>
        <v>0</v>
      </c>
    </row>
    <row r="51" spans="2:38">
      <c r="B51" s="207" t="s">
        <v>326</v>
      </c>
      <c r="C51" s="208" t="s">
        <v>208</v>
      </c>
      <c r="D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50000</v>
      </c>
      <c r="E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 s="209">
        <f t="shared" si="11"/>
        <v>50000</v>
      </c>
      <c r="G51" s="209"/>
      <c r="H51" s="209">
        <f t="shared" si="12"/>
        <v>50000</v>
      </c>
      <c r="I51" s="209"/>
      <c r="J51" s="209">
        <f t="shared" si="13"/>
        <v>50000</v>
      </c>
      <c r="K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 s="209">
        <f t="shared" si="14"/>
        <v>0</v>
      </c>
      <c r="Z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 s="209">
        <f t="shared" si="15"/>
        <v>0</v>
      </c>
      <c r="AD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 s="209">
        <f t="shared" si="16"/>
        <v>0</v>
      </c>
      <c r="AH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 s="209">
        <f t="shared" si="17"/>
        <v>0</v>
      </c>
      <c r="AL51" s="209">
        <f t="shared" si="18"/>
        <v>0</v>
      </c>
    </row>
    <row r="52" spans="2:38">
      <c r="B52" s="207" t="s">
        <v>800</v>
      </c>
      <c r="C52" s="208" t="s">
        <v>801</v>
      </c>
      <c r="D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 s="209">
        <f>D52+E52</f>
        <v>0</v>
      </c>
      <c r="G52" s="209"/>
      <c r="H52" s="209">
        <f>F52-G52</f>
        <v>0</v>
      </c>
      <c r="I52" s="209"/>
      <c r="J52" s="209">
        <f>F52-I52</f>
        <v>0</v>
      </c>
      <c r="K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 s="209">
        <f>V52+W52+X52</f>
        <v>0</v>
      </c>
      <c r="Z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 s="209">
        <f>Z52+AA52+AB52</f>
        <v>0</v>
      </c>
      <c r="AD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 s="209">
        <f>AD52+AE52+AF52</f>
        <v>0</v>
      </c>
      <c r="AH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 s="209">
        <f>AH52+AI52+AJ52</f>
        <v>0</v>
      </c>
      <c r="AL52" s="209">
        <f>Y52+AC52+AG52+AK52</f>
        <v>0</v>
      </c>
    </row>
    <row r="53" spans="2:38">
      <c r="B53" s="207" t="s">
        <v>802</v>
      </c>
      <c r="C53" s="208" t="s">
        <v>803</v>
      </c>
      <c r="D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 s="209">
        <f t="shared" si="11"/>
        <v>0</v>
      </c>
      <c r="G53" s="209"/>
      <c r="H53" s="209">
        <f t="shared" si="12"/>
        <v>0</v>
      </c>
      <c r="I53" s="209"/>
      <c r="J53" s="209">
        <f t="shared" si="13"/>
        <v>0</v>
      </c>
      <c r="K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 s="209">
        <f t="shared" si="14"/>
        <v>0</v>
      </c>
      <c r="Z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 s="209">
        <f t="shared" si="15"/>
        <v>0</v>
      </c>
      <c r="AD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 s="209">
        <f t="shared" si="16"/>
        <v>0</v>
      </c>
      <c r="AH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 s="209">
        <f t="shared" si="17"/>
        <v>0</v>
      </c>
      <c r="AL53" s="209">
        <f t="shared" si="18"/>
        <v>0</v>
      </c>
    </row>
    <row r="54" spans="2:38">
      <c r="B54" s="207" t="s">
        <v>804</v>
      </c>
      <c r="C54" s="208" t="s">
        <v>805</v>
      </c>
      <c r="D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 s="209">
        <f>D54+E54</f>
        <v>0</v>
      </c>
      <c r="G54" s="209"/>
      <c r="H54" s="209">
        <f>F54-G54</f>
        <v>0</v>
      </c>
      <c r="I54" s="209"/>
      <c r="J54" s="209">
        <f>F54-I54</f>
        <v>0</v>
      </c>
      <c r="K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 s="209">
        <f>V54+W54+X54</f>
        <v>0</v>
      </c>
      <c r="Z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 s="209">
        <f>Z54+AA54+AB54</f>
        <v>0</v>
      </c>
      <c r="AD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 s="209">
        <f>AD54+AE54+AF54</f>
        <v>0</v>
      </c>
      <c r="AH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 s="209">
        <f>AH54+AI54+AJ54</f>
        <v>0</v>
      </c>
      <c r="AL54" s="209">
        <f>Y54+AC54+AG54+AK54</f>
        <v>0</v>
      </c>
    </row>
    <row r="55" spans="2:38">
      <c r="B55" s="207" t="s">
        <v>806</v>
      </c>
      <c r="C55" s="208" t="s">
        <v>807</v>
      </c>
      <c r="D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 s="209">
        <f t="shared" si="11"/>
        <v>0</v>
      </c>
      <c r="G55" s="209"/>
      <c r="H55" s="209">
        <f t="shared" si="12"/>
        <v>0</v>
      </c>
      <c r="I55" s="209"/>
      <c r="J55" s="209">
        <f t="shared" si="13"/>
        <v>0</v>
      </c>
      <c r="K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 s="209">
        <f t="shared" si="14"/>
        <v>0</v>
      </c>
      <c r="Z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 s="209">
        <f t="shared" si="15"/>
        <v>0</v>
      </c>
      <c r="AD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 s="209">
        <f t="shared" si="16"/>
        <v>0</v>
      </c>
      <c r="AH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 s="209">
        <f t="shared" si="17"/>
        <v>0</v>
      </c>
      <c r="AL55" s="209">
        <f t="shared" si="18"/>
        <v>0</v>
      </c>
    </row>
    <row r="56" spans="2:38">
      <c r="B56" s="207" t="s">
        <v>808</v>
      </c>
      <c r="C56" s="208" t="s">
        <v>809</v>
      </c>
      <c r="D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 s="209">
        <f>D56+E56</f>
        <v>0</v>
      </c>
      <c r="G56" s="209"/>
      <c r="H56" s="209">
        <f>F56-G56</f>
        <v>0</v>
      </c>
      <c r="I56" s="209"/>
      <c r="J56" s="209">
        <f>F56-I56</f>
        <v>0</v>
      </c>
      <c r="K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 s="209">
        <f>V56+W56+X56</f>
        <v>0</v>
      </c>
      <c r="Z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 s="209">
        <f>Z56+AA56+AB56</f>
        <v>0</v>
      </c>
      <c r="AD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 s="209">
        <f>AD56+AE56+AF56</f>
        <v>0</v>
      </c>
      <c r="AH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 s="209">
        <f>AH56+AI56+AJ56</f>
        <v>0</v>
      </c>
      <c r="AL56" s="209">
        <f>Y56+AC56+AG56+AK56</f>
        <v>0</v>
      </c>
    </row>
    <row r="57" spans="2:38">
      <c r="B57" s="207" t="s">
        <v>810</v>
      </c>
      <c r="C57" s="208" t="s">
        <v>811</v>
      </c>
      <c r="D5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 s="209">
        <f t="shared" si="11"/>
        <v>0</v>
      </c>
      <c r="G57" s="209"/>
      <c r="H57" s="209">
        <f t="shared" si="12"/>
        <v>0</v>
      </c>
      <c r="I57" s="209"/>
      <c r="J57" s="209">
        <f t="shared" si="13"/>
        <v>0</v>
      </c>
      <c r="K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 s="209">
        <f t="shared" si="14"/>
        <v>0</v>
      </c>
      <c r="Z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 s="209">
        <f t="shared" si="15"/>
        <v>0</v>
      </c>
      <c r="AD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 s="209">
        <f t="shared" si="16"/>
        <v>0</v>
      </c>
      <c r="AH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 s="209">
        <f t="shared" si="17"/>
        <v>0</v>
      </c>
      <c r="AL57" s="209">
        <f t="shared" si="18"/>
        <v>0</v>
      </c>
    </row>
    <row r="58" spans="2:38">
      <c r="B58" s="207" t="s">
        <v>812</v>
      </c>
      <c r="C58" s="208" t="s">
        <v>813</v>
      </c>
      <c r="D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 s="209">
        <f>D58+E58</f>
        <v>0</v>
      </c>
      <c r="G58" s="209"/>
      <c r="H58" s="209">
        <f>F58-G58</f>
        <v>0</v>
      </c>
      <c r="I58" s="209"/>
      <c r="J58" s="209">
        <f>F58-I58</f>
        <v>0</v>
      </c>
      <c r="K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 s="209">
        <f>V58+W58+X58</f>
        <v>0</v>
      </c>
      <c r="Z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 s="209">
        <f>Z58+AA58+AB58</f>
        <v>0</v>
      </c>
      <c r="AD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 s="209">
        <f>AD58+AE58+AF58</f>
        <v>0</v>
      </c>
      <c r="AH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 s="209">
        <f>AH58+AI58+AJ58</f>
        <v>0</v>
      </c>
      <c r="AL58" s="209">
        <f>Y58+AC58+AG58+AK58</f>
        <v>0</v>
      </c>
    </row>
    <row r="59" spans="2:38">
      <c r="B59" s="207" t="s">
        <v>814</v>
      </c>
      <c r="C59" s="208" t="s">
        <v>815</v>
      </c>
      <c r="D5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9" s="209">
        <f t="shared" si="11"/>
        <v>0</v>
      </c>
      <c r="G59" s="209"/>
      <c r="H59" s="209">
        <f t="shared" si="12"/>
        <v>0</v>
      </c>
      <c r="I59" s="209"/>
      <c r="J59" s="209">
        <f t="shared" si="13"/>
        <v>0</v>
      </c>
      <c r="K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9" s="209">
        <f t="shared" si="14"/>
        <v>0</v>
      </c>
      <c r="Z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9" s="209">
        <f t="shared" si="15"/>
        <v>0</v>
      </c>
      <c r="AD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9" s="209">
        <f t="shared" si="16"/>
        <v>0</v>
      </c>
      <c r="AH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9" s="209">
        <f t="shared" si="17"/>
        <v>0</v>
      </c>
      <c r="AL59" s="209">
        <f t="shared" si="18"/>
        <v>0</v>
      </c>
    </row>
    <row r="60" spans="2:38">
      <c r="B60" s="216" t="s">
        <v>327</v>
      </c>
      <c r="C60" s="217" t="s">
        <v>209</v>
      </c>
      <c r="D60" s="218">
        <f>SUM(D61:D65)</f>
        <v>0</v>
      </c>
      <c r="E60" s="218">
        <f>SUM(E61:E65)</f>
        <v>0</v>
      </c>
      <c r="F60" s="218">
        <f t="shared" ref="F60:F66" si="19">D60+E60</f>
        <v>0</v>
      </c>
      <c r="G60" s="218">
        <f>SUM(G61:G65)</f>
        <v>0</v>
      </c>
      <c r="H60" s="218">
        <f t="shared" ref="H60:H66" si="20">F60-G60</f>
        <v>0</v>
      </c>
      <c r="I60" s="218">
        <f>SUM(I61:I65)</f>
        <v>0</v>
      </c>
      <c r="J60" s="218">
        <f t="shared" ref="J60:J66" si="21">F60-I60</f>
        <v>0</v>
      </c>
      <c r="K60" s="218">
        <f t="shared" ref="K60:X60" si="22">SUM(K61:K65)</f>
        <v>0</v>
      </c>
      <c r="L60" s="218">
        <f t="shared" si="22"/>
        <v>0</v>
      </c>
      <c r="M60" s="218">
        <f t="shared" si="22"/>
        <v>0</v>
      </c>
      <c r="N60" s="218">
        <f t="shared" si="22"/>
        <v>0</v>
      </c>
      <c r="O60" s="218">
        <f t="shared" si="22"/>
        <v>0</v>
      </c>
      <c r="P60" s="218">
        <f t="shared" si="22"/>
        <v>0</v>
      </c>
      <c r="Q60" s="218">
        <f t="shared" si="22"/>
        <v>0</v>
      </c>
      <c r="R60" s="218">
        <f t="shared" si="22"/>
        <v>0</v>
      </c>
      <c r="S60" s="218">
        <f t="shared" si="22"/>
        <v>0</v>
      </c>
      <c r="T60" s="218">
        <f t="shared" si="22"/>
        <v>0</v>
      </c>
      <c r="U60" s="218">
        <f t="shared" si="22"/>
        <v>0</v>
      </c>
      <c r="V60" s="218">
        <f t="shared" si="22"/>
        <v>0</v>
      </c>
      <c r="W60" s="218">
        <f t="shared" si="22"/>
        <v>0</v>
      </c>
      <c r="X60" s="218">
        <f t="shared" si="22"/>
        <v>0</v>
      </c>
      <c r="Y60" s="218">
        <f t="shared" ref="Y60:Y66" si="23">V60+W60+X60</f>
        <v>0</v>
      </c>
      <c r="Z60" s="218">
        <f>SUM(Z61:Z65)</f>
        <v>0</v>
      </c>
      <c r="AA60" s="218">
        <f>SUM(AA61:AA65)</f>
        <v>0</v>
      </c>
      <c r="AB60" s="218">
        <f>SUM(AB61:AB65)</f>
        <v>0</v>
      </c>
      <c r="AC60" s="218">
        <f t="shared" ref="AC60:AC66" si="24">Z60+AA60+AB60</f>
        <v>0</v>
      </c>
      <c r="AD60" s="218">
        <f>SUM(AD61:AD65)</f>
        <v>0</v>
      </c>
      <c r="AE60" s="218">
        <f>SUM(AE61:AE65)</f>
        <v>0</v>
      </c>
      <c r="AF60" s="218">
        <f>SUM(AF61:AF65)</f>
        <v>0</v>
      </c>
      <c r="AG60" s="218">
        <f t="shared" ref="AG60:AG66" si="25">AD60+AE60+AF60</f>
        <v>0</v>
      </c>
      <c r="AH60" s="218">
        <f>SUM(AH61:AH65)</f>
        <v>0</v>
      </c>
      <c r="AI60" s="218">
        <f>SUM(AI61:AI65)</f>
        <v>0</v>
      </c>
      <c r="AJ60" s="218">
        <f>SUM(AJ61:AJ65)</f>
        <v>0</v>
      </c>
      <c r="AK60" s="218">
        <f t="shared" ref="AK60:AK66" si="26">AH60+AI60+AJ60</f>
        <v>0</v>
      </c>
      <c r="AL60" s="218">
        <f t="shared" ref="AL60:AL66" si="27">Y60+AC60+AG60+AK60</f>
        <v>0</v>
      </c>
    </row>
    <row r="61" spans="2:38">
      <c r="B61" s="207" t="s">
        <v>328</v>
      </c>
      <c r="C61" s="208" t="s">
        <v>210</v>
      </c>
      <c r="D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1" s="209">
        <f t="shared" si="19"/>
        <v>0</v>
      </c>
      <c r="G61" s="209"/>
      <c r="H61" s="209">
        <f t="shared" si="20"/>
        <v>0</v>
      </c>
      <c r="I61" s="209"/>
      <c r="J61" s="209">
        <f t="shared" si="21"/>
        <v>0</v>
      </c>
      <c r="K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1" s="209">
        <f t="shared" si="23"/>
        <v>0</v>
      </c>
      <c r="Z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1" s="209">
        <f t="shared" si="24"/>
        <v>0</v>
      </c>
      <c r="AD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1" s="209">
        <f t="shared" si="25"/>
        <v>0</v>
      </c>
      <c r="AH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1" s="209">
        <f t="shared" si="26"/>
        <v>0</v>
      </c>
      <c r="AL61" s="209">
        <f t="shared" si="27"/>
        <v>0</v>
      </c>
    </row>
    <row r="62" spans="2:38">
      <c r="B62" s="207" t="s">
        <v>836</v>
      </c>
      <c r="C62" s="208" t="s">
        <v>837</v>
      </c>
      <c r="D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2" s="209">
        <f t="shared" si="19"/>
        <v>0</v>
      </c>
      <c r="G62" s="209"/>
      <c r="H62" s="209">
        <f t="shared" si="20"/>
        <v>0</v>
      </c>
      <c r="I62" s="209"/>
      <c r="J62" s="209">
        <f t="shared" si="21"/>
        <v>0</v>
      </c>
      <c r="K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2" s="209">
        <f t="shared" si="23"/>
        <v>0</v>
      </c>
      <c r="Z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2" s="209">
        <f t="shared" si="24"/>
        <v>0</v>
      </c>
      <c r="AD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2" s="209">
        <f t="shared" si="25"/>
        <v>0</v>
      </c>
      <c r="AH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2" s="209">
        <f t="shared" si="26"/>
        <v>0</v>
      </c>
      <c r="AL62" s="209">
        <f t="shared" si="27"/>
        <v>0</v>
      </c>
    </row>
    <row r="63" spans="2:38">
      <c r="B63" s="207" t="s">
        <v>329</v>
      </c>
      <c r="C63" s="208" t="s">
        <v>211</v>
      </c>
      <c r="D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3" s="209">
        <f t="shared" si="19"/>
        <v>0</v>
      </c>
      <c r="G63" s="209"/>
      <c r="H63" s="209">
        <f t="shared" si="20"/>
        <v>0</v>
      </c>
      <c r="I63" s="209"/>
      <c r="J63" s="209">
        <f t="shared" si="21"/>
        <v>0</v>
      </c>
      <c r="K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3" s="209">
        <f t="shared" si="23"/>
        <v>0</v>
      </c>
      <c r="Z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3" s="209">
        <f t="shared" si="24"/>
        <v>0</v>
      </c>
      <c r="AD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3" s="209">
        <f t="shared" si="25"/>
        <v>0</v>
      </c>
      <c r="AH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3" s="209">
        <f t="shared" si="26"/>
        <v>0</v>
      </c>
      <c r="AL63" s="209">
        <f t="shared" si="27"/>
        <v>0</v>
      </c>
    </row>
    <row r="64" spans="2:38">
      <c r="B64" s="207" t="s">
        <v>838</v>
      </c>
      <c r="C64" s="208" t="s">
        <v>839</v>
      </c>
      <c r="D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4" s="209">
        <f t="shared" si="19"/>
        <v>0</v>
      </c>
      <c r="G64" s="209"/>
      <c r="H64" s="209">
        <f t="shared" si="20"/>
        <v>0</v>
      </c>
      <c r="I64" s="209"/>
      <c r="J64" s="209">
        <f t="shared" si="21"/>
        <v>0</v>
      </c>
      <c r="K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4" s="209">
        <f t="shared" si="23"/>
        <v>0</v>
      </c>
      <c r="Z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4" s="209">
        <f t="shared" si="24"/>
        <v>0</v>
      </c>
      <c r="AD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4" s="209">
        <f t="shared" si="25"/>
        <v>0</v>
      </c>
      <c r="AH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4" s="209">
        <f t="shared" si="26"/>
        <v>0</v>
      </c>
      <c r="AL64" s="209">
        <f t="shared" si="27"/>
        <v>0</v>
      </c>
    </row>
    <row r="65" spans="2:38">
      <c r="B65" s="207" t="s">
        <v>840</v>
      </c>
      <c r="C65" s="208" t="s">
        <v>841</v>
      </c>
      <c r="D6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5" s="209">
        <f t="shared" si="19"/>
        <v>0</v>
      </c>
      <c r="G65" s="209"/>
      <c r="H65" s="209">
        <f t="shared" si="20"/>
        <v>0</v>
      </c>
      <c r="I65" s="209"/>
      <c r="J65" s="209">
        <f t="shared" si="21"/>
        <v>0</v>
      </c>
      <c r="K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5" s="209">
        <f t="shared" si="23"/>
        <v>0</v>
      </c>
      <c r="Z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5" s="209">
        <f t="shared" si="24"/>
        <v>0</v>
      </c>
      <c r="AD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5" s="209">
        <f t="shared" si="25"/>
        <v>0</v>
      </c>
      <c r="AH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5" s="209">
        <f t="shared" si="26"/>
        <v>0</v>
      </c>
      <c r="AL65" s="209">
        <f t="shared" si="27"/>
        <v>0</v>
      </c>
    </row>
    <row r="66" spans="2:38">
      <c r="B66" s="216" t="s">
        <v>330</v>
      </c>
      <c r="C66" s="217" t="s">
        <v>212</v>
      </c>
      <c r="D66" s="218">
        <f>SUM(D67:D72)</f>
        <v>0</v>
      </c>
      <c r="E66" s="218">
        <f>SUM(E67:E72)</f>
        <v>0</v>
      </c>
      <c r="F66" s="218">
        <f t="shared" si="19"/>
        <v>0</v>
      </c>
      <c r="G66" s="218">
        <f>SUM(G67:G72)</f>
        <v>0</v>
      </c>
      <c r="H66" s="218">
        <f t="shared" si="20"/>
        <v>0</v>
      </c>
      <c r="I66" s="218">
        <f>SUM(I67:I72)</f>
        <v>0</v>
      </c>
      <c r="J66" s="218">
        <f t="shared" si="21"/>
        <v>0</v>
      </c>
      <c r="K66" s="218">
        <f t="shared" ref="K66:AJ66" si="28">SUM(K67:K72)</f>
        <v>0</v>
      </c>
      <c r="L66" s="218">
        <f t="shared" si="28"/>
        <v>0</v>
      </c>
      <c r="M66" s="218">
        <f t="shared" si="28"/>
        <v>0</v>
      </c>
      <c r="N66" s="218">
        <f t="shared" si="28"/>
        <v>0</v>
      </c>
      <c r="O66" s="218">
        <f t="shared" si="28"/>
        <v>0</v>
      </c>
      <c r="P66" s="218">
        <f t="shared" si="28"/>
        <v>0</v>
      </c>
      <c r="Q66" s="218">
        <f t="shared" si="28"/>
        <v>0</v>
      </c>
      <c r="R66" s="218">
        <f t="shared" si="28"/>
        <v>0</v>
      </c>
      <c r="S66" s="218">
        <f t="shared" si="28"/>
        <v>0</v>
      </c>
      <c r="T66" s="218">
        <f t="shared" si="28"/>
        <v>0</v>
      </c>
      <c r="U66" s="218">
        <f t="shared" si="28"/>
        <v>0</v>
      </c>
      <c r="V66" s="218">
        <f t="shared" si="28"/>
        <v>0</v>
      </c>
      <c r="W66" s="218">
        <f t="shared" si="28"/>
        <v>0</v>
      </c>
      <c r="X66" s="218">
        <f t="shared" si="28"/>
        <v>0</v>
      </c>
      <c r="Y66" s="218">
        <f t="shared" si="23"/>
        <v>0</v>
      </c>
      <c r="Z66" s="218">
        <f t="shared" si="28"/>
        <v>0</v>
      </c>
      <c r="AA66" s="218">
        <f t="shared" si="28"/>
        <v>0</v>
      </c>
      <c r="AB66" s="218">
        <f t="shared" si="28"/>
        <v>0</v>
      </c>
      <c r="AC66" s="218">
        <f t="shared" si="24"/>
        <v>0</v>
      </c>
      <c r="AD66" s="218">
        <f t="shared" si="28"/>
        <v>0</v>
      </c>
      <c r="AE66" s="218">
        <f t="shared" si="28"/>
        <v>0</v>
      </c>
      <c r="AF66" s="218">
        <f t="shared" si="28"/>
        <v>0</v>
      </c>
      <c r="AG66" s="218">
        <f t="shared" si="25"/>
        <v>0</v>
      </c>
      <c r="AH66" s="218">
        <f t="shared" si="28"/>
        <v>0</v>
      </c>
      <c r="AI66" s="218">
        <f t="shared" si="28"/>
        <v>0</v>
      </c>
      <c r="AJ66" s="218">
        <f t="shared" si="28"/>
        <v>0</v>
      </c>
      <c r="AK66" s="218">
        <f t="shared" si="26"/>
        <v>0</v>
      </c>
      <c r="AL66" s="218">
        <f t="shared" si="27"/>
        <v>0</v>
      </c>
    </row>
    <row r="67" spans="2:38">
      <c r="B67" s="207" t="s">
        <v>331</v>
      </c>
      <c r="C67" s="208" t="s">
        <v>213</v>
      </c>
      <c r="D6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7" s="209">
        <f t="shared" ref="F67:F72" si="29">D67+E67</f>
        <v>0</v>
      </c>
      <c r="G67" s="209"/>
      <c r="H67" s="209">
        <f t="shared" ref="H67:H72" si="30">F67-G67</f>
        <v>0</v>
      </c>
      <c r="I67" s="209"/>
      <c r="J67" s="209">
        <f t="shared" ref="J67:J72" si="31">F67-I67</f>
        <v>0</v>
      </c>
      <c r="K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7" s="209">
        <f t="shared" ref="Y67:Y72" si="32">V67+W67+X67</f>
        <v>0</v>
      </c>
      <c r="Z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7" s="209">
        <f t="shared" ref="AC67:AC72" si="33">Z67+AA67+AB67</f>
        <v>0</v>
      </c>
      <c r="AD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7" s="209">
        <f t="shared" ref="AG67:AG72" si="34">AD67+AE67+AF67</f>
        <v>0</v>
      </c>
      <c r="AH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7" s="209">
        <f t="shared" ref="AK67:AK72" si="35">AH67+AI67+AJ67</f>
        <v>0</v>
      </c>
      <c r="AL67" s="209">
        <f t="shared" ref="AL67:AL72" si="36">Y67+AC67+AG67+AK67</f>
        <v>0</v>
      </c>
    </row>
    <row r="68" spans="2:38">
      <c r="B68" s="207" t="s">
        <v>842</v>
      </c>
      <c r="C68" s="208" t="s">
        <v>843</v>
      </c>
      <c r="D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8" s="209">
        <f t="shared" si="29"/>
        <v>0</v>
      </c>
      <c r="G68" s="209"/>
      <c r="H68" s="209">
        <f t="shared" si="30"/>
        <v>0</v>
      </c>
      <c r="I68" s="209"/>
      <c r="J68" s="209">
        <f t="shared" si="31"/>
        <v>0</v>
      </c>
      <c r="K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8" s="209">
        <f t="shared" si="32"/>
        <v>0</v>
      </c>
      <c r="Z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8" s="209">
        <f t="shared" si="33"/>
        <v>0</v>
      </c>
      <c r="AD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8" s="209">
        <f t="shared" si="34"/>
        <v>0</v>
      </c>
      <c r="AH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8" s="209">
        <f t="shared" si="35"/>
        <v>0</v>
      </c>
      <c r="AL68" s="209">
        <f t="shared" si="36"/>
        <v>0</v>
      </c>
    </row>
    <row r="69" spans="2:38">
      <c r="B69" s="207" t="s">
        <v>332</v>
      </c>
      <c r="C69" s="208" t="s">
        <v>214</v>
      </c>
      <c r="D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9" s="209">
        <f>D69+E69</f>
        <v>0</v>
      </c>
      <c r="G69" s="209"/>
      <c r="H69" s="209">
        <f>F69-G69</f>
        <v>0</v>
      </c>
      <c r="I69" s="209"/>
      <c r="J69" s="209">
        <f>F69-I69</f>
        <v>0</v>
      </c>
      <c r="K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9" s="209">
        <f>V69+W69+X69</f>
        <v>0</v>
      </c>
      <c r="Z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9" s="209">
        <f>Z69+AA69+AB69</f>
        <v>0</v>
      </c>
      <c r="AD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9" s="209">
        <f>AD69+AE69+AF69</f>
        <v>0</v>
      </c>
      <c r="AH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9" s="209">
        <f>AH69+AI69+AJ69</f>
        <v>0</v>
      </c>
      <c r="AL69" s="209">
        <f>Y69+AC69+AG69+AK69</f>
        <v>0</v>
      </c>
    </row>
    <row r="70" spans="2:38">
      <c r="B70" s="207" t="s">
        <v>844</v>
      </c>
      <c r="C70" s="208" t="s">
        <v>845</v>
      </c>
      <c r="D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0" s="209">
        <f>D70+E70</f>
        <v>0</v>
      </c>
      <c r="G70" s="209"/>
      <c r="H70" s="209">
        <f>F70-G70</f>
        <v>0</v>
      </c>
      <c r="I70" s="209"/>
      <c r="J70" s="209">
        <f>F70-I70</f>
        <v>0</v>
      </c>
      <c r="K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0" s="209">
        <f>V70+W70+X70</f>
        <v>0</v>
      </c>
      <c r="Z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0" s="209">
        <f>Z70+AA70+AB70</f>
        <v>0</v>
      </c>
      <c r="AD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0" s="209">
        <f>AD70+AE70+AF70</f>
        <v>0</v>
      </c>
      <c r="AH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0" s="209">
        <f>AH70+AI70+AJ70</f>
        <v>0</v>
      </c>
      <c r="AL70" s="209">
        <f>Y70+AC70+AG70+AK70</f>
        <v>0</v>
      </c>
    </row>
    <row r="71" spans="2:38">
      <c r="B71" s="207" t="s">
        <v>846</v>
      </c>
      <c r="C71" s="208" t="s">
        <v>847</v>
      </c>
      <c r="D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1" s="209">
        <f>D71+E71</f>
        <v>0</v>
      </c>
      <c r="G71" s="209"/>
      <c r="H71" s="209">
        <f>F71-G71</f>
        <v>0</v>
      </c>
      <c r="I71" s="209"/>
      <c r="J71" s="209">
        <f>F71-I71</f>
        <v>0</v>
      </c>
      <c r="K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1" s="209">
        <f>V71+W71+X71</f>
        <v>0</v>
      </c>
      <c r="Z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1" s="209">
        <f>Z71+AA71+AB71</f>
        <v>0</v>
      </c>
      <c r="AD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1" s="209">
        <f>AD71+AE71+AF71</f>
        <v>0</v>
      </c>
      <c r="AH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1" s="209">
        <f>AH71+AI71+AJ71</f>
        <v>0</v>
      </c>
      <c r="AL71" s="209">
        <f>Y71+AC71+AG71+AK71</f>
        <v>0</v>
      </c>
    </row>
    <row r="72" spans="2:38">
      <c r="B72" s="207" t="s">
        <v>848</v>
      </c>
      <c r="C72" s="208" t="s">
        <v>849</v>
      </c>
      <c r="D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2" s="209">
        <f t="shared" si="29"/>
        <v>0</v>
      </c>
      <c r="G72" s="209"/>
      <c r="H72" s="209">
        <f t="shared" si="30"/>
        <v>0</v>
      </c>
      <c r="I72" s="209"/>
      <c r="J72" s="209">
        <f t="shared" si="31"/>
        <v>0</v>
      </c>
      <c r="K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2" s="209">
        <f t="shared" si="32"/>
        <v>0</v>
      </c>
      <c r="Z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2" s="209">
        <f t="shared" si="33"/>
        <v>0</v>
      </c>
      <c r="AD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2" s="209">
        <f t="shared" si="34"/>
        <v>0</v>
      </c>
      <c r="AH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2" s="209">
        <f t="shared" si="35"/>
        <v>0</v>
      </c>
      <c r="AL72" s="209">
        <f t="shared" si="36"/>
        <v>0</v>
      </c>
    </row>
    <row r="73" spans="2:38">
      <c r="B73" s="216" t="s">
        <v>333</v>
      </c>
      <c r="C73" s="217" t="s">
        <v>215</v>
      </c>
      <c r="D73" s="218">
        <f>SUM(D74:D82)</f>
        <v>0</v>
      </c>
      <c r="E73" s="218">
        <f>SUM(E74:E82)</f>
        <v>0</v>
      </c>
      <c r="F73" s="218">
        <f t="shared" ref="F73:F120" si="37">D73+E73</f>
        <v>0</v>
      </c>
      <c r="G73" s="218">
        <f>SUM(G74:G82)</f>
        <v>0</v>
      </c>
      <c r="H73" s="218">
        <f t="shared" ref="H73:H108" si="38">F73-G73</f>
        <v>0</v>
      </c>
      <c r="I73" s="218">
        <f>SUM(I74:I82)</f>
        <v>0</v>
      </c>
      <c r="J73" s="218">
        <f t="shared" ref="J73:J108" si="39">F73-I73</f>
        <v>0</v>
      </c>
      <c r="K73" s="218">
        <f t="shared" ref="K73:X73" si="40">SUM(K74:K82)</f>
        <v>0</v>
      </c>
      <c r="L73" s="218">
        <f t="shared" si="40"/>
        <v>0</v>
      </c>
      <c r="M73" s="218">
        <f t="shared" si="40"/>
        <v>0</v>
      </c>
      <c r="N73" s="218">
        <f t="shared" si="40"/>
        <v>0</v>
      </c>
      <c r="O73" s="218">
        <f t="shared" si="40"/>
        <v>0</v>
      </c>
      <c r="P73" s="218">
        <f t="shared" si="40"/>
        <v>0</v>
      </c>
      <c r="Q73" s="218">
        <f t="shared" si="40"/>
        <v>0</v>
      </c>
      <c r="R73" s="218">
        <f t="shared" si="40"/>
        <v>0</v>
      </c>
      <c r="S73" s="218">
        <f t="shared" si="40"/>
        <v>0</v>
      </c>
      <c r="T73" s="218">
        <f t="shared" si="40"/>
        <v>0</v>
      </c>
      <c r="U73" s="218">
        <f t="shared" si="40"/>
        <v>0</v>
      </c>
      <c r="V73" s="218">
        <f t="shared" si="40"/>
        <v>0</v>
      </c>
      <c r="W73" s="218">
        <f t="shared" si="40"/>
        <v>0</v>
      </c>
      <c r="X73" s="218">
        <f t="shared" si="40"/>
        <v>0</v>
      </c>
      <c r="Y73" s="218">
        <f t="shared" ref="Y73:Y108" si="41">V73+W73+X73</f>
        <v>0</v>
      </c>
      <c r="Z73" s="218">
        <f>SUM(Z74:Z82)</f>
        <v>0</v>
      </c>
      <c r="AA73" s="218">
        <f>SUM(AA74:AA82)</f>
        <v>0</v>
      </c>
      <c r="AB73" s="218">
        <f>SUM(AB74:AB82)</f>
        <v>0</v>
      </c>
      <c r="AC73" s="218">
        <f t="shared" ref="AC73:AC108" si="42">Z73+AA73+AB73</f>
        <v>0</v>
      </c>
      <c r="AD73" s="218">
        <f>SUM(AD74:AD82)</f>
        <v>0</v>
      </c>
      <c r="AE73" s="218">
        <f>SUM(AE74:AE82)</f>
        <v>0</v>
      </c>
      <c r="AF73" s="218">
        <f>SUM(AF74:AF82)</f>
        <v>0</v>
      </c>
      <c r="AG73" s="218">
        <f t="shared" ref="AG73:AG108" si="43">AD73+AE73+AF73</f>
        <v>0</v>
      </c>
      <c r="AH73" s="218">
        <f>SUM(AH74:AH82)</f>
        <v>0</v>
      </c>
      <c r="AI73" s="218">
        <f>SUM(AI74:AI82)</f>
        <v>0</v>
      </c>
      <c r="AJ73" s="218">
        <f>SUM(AJ74:AJ82)</f>
        <v>0</v>
      </c>
      <c r="AK73" s="218">
        <f t="shared" ref="AK73:AK108" si="44">AH73+AI73+AJ73</f>
        <v>0</v>
      </c>
      <c r="AL73" s="218">
        <f t="shared" ref="AL73:AL108" si="45">Y73+AC73+AG73+AK73</f>
        <v>0</v>
      </c>
    </row>
    <row r="74" spans="2:38">
      <c r="B74" s="207" t="s">
        <v>854</v>
      </c>
      <c r="C74" s="208" t="s">
        <v>855</v>
      </c>
      <c r="D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4" s="209">
        <f t="shared" si="37"/>
        <v>0</v>
      </c>
      <c r="G74" s="209"/>
      <c r="H74" s="209">
        <f t="shared" si="38"/>
        <v>0</v>
      </c>
      <c r="I74" s="209"/>
      <c r="J74" s="209">
        <f t="shared" si="39"/>
        <v>0</v>
      </c>
      <c r="K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4" s="209">
        <f t="shared" si="41"/>
        <v>0</v>
      </c>
      <c r="Z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4" s="209">
        <f t="shared" si="42"/>
        <v>0</v>
      </c>
      <c r="AD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4" s="209">
        <f t="shared" si="43"/>
        <v>0</v>
      </c>
      <c r="AH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4" s="209">
        <f t="shared" si="44"/>
        <v>0</v>
      </c>
      <c r="AL74" s="209">
        <f t="shared" si="45"/>
        <v>0</v>
      </c>
    </row>
    <row r="75" spans="2:38">
      <c r="B75" s="207" t="s">
        <v>856</v>
      </c>
      <c r="C75" s="208" t="s">
        <v>857</v>
      </c>
      <c r="D7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5" s="209">
        <f t="shared" si="37"/>
        <v>0</v>
      </c>
      <c r="G75" s="209"/>
      <c r="H75" s="209">
        <f t="shared" si="38"/>
        <v>0</v>
      </c>
      <c r="I75" s="209"/>
      <c r="J75" s="209">
        <f t="shared" si="39"/>
        <v>0</v>
      </c>
      <c r="K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5" s="209">
        <f t="shared" si="41"/>
        <v>0</v>
      </c>
      <c r="Z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5" s="209">
        <f t="shared" si="42"/>
        <v>0</v>
      </c>
      <c r="AD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5" s="209">
        <f t="shared" si="43"/>
        <v>0</v>
      </c>
      <c r="AH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5" s="209">
        <f t="shared" si="44"/>
        <v>0</v>
      </c>
      <c r="AL75" s="209">
        <f t="shared" si="45"/>
        <v>0</v>
      </c>
    </row>
    <row r="76" spans="2:38">
      <c r="B76" s="207" t="s">
        <v>334</v>
      </c>
      <c r="C76" s="208" t="s">
        <v>216</v>
      </c>
      <c r="D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6" s="209">
        <f t="shared" si="37"/>
        <v>0</v>
      </c>
      <c r="G76" s="209"/>
      <c r="H76" s="209">
        <f t="shared" si="38"/>
        <v>0</v>
      </c>
      <c r="I76" s="209"/>
      <c r="J76" s="209">
        <f t="shared" si="39"/>
        <v>0</v>
      </c>
      <c r="K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6" s="209">
        <f t="shared" si="41"/>
        <v>0</v>
      </c>
      <c r="Z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6" s="209">
        <f t="shared" si="42"/>
        <v>0</v>
      </c>
      <c r="AD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6" s="209">
        <f t="shared" si="43"/>
        <v>0</v>
      </c>
      <c r="AH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6" s="209">
        <f t="shared" si="44"/>
        <v>0</v>
      </c>
      <c r="AL76" s="209">
        <f t="shared" si="45"/>
        <v>0</v>
      </c>
    </row>
    <row r="77" spans="2:38">
      <c r="B77" s="207" t="s">
        <v>850</v>
      </c>
      <c r="C77" s="208" t="s">
        <v>851</v>
      </c>
      <c r="D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7" s="209">
        <f t="shared" si="37"/>
        <v>0</v>
      </c>
      <c r="G77" s="209"/>
      <c r="H77" s="209">
        <f t="shared" si="38"/>
        <v>0</v>
      </c>
      <c r="I77" s="209"/>
      <c r="J77" s="209">
        <f t="shared" si="39"/>
        <v>0</v>
      </c>
      <c r="K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7" s="209">
        <f t="shared" si="41"/>
        <v>0</v>
      </c>
      <c r="Z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7" s="209">
        <f t="shared" si="42"/>
        <v>0</v>
      </c>
      <c r="AD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7" s="209">
        <f t="shared" si="43"/>
        <v>0</v>
      </c>
      <c r="AH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7" s="209">
        <f t="shared" si="44"/>
        <v>0</v>
      </c>
      <c r="AL77" s="209">
        <f t="shared" si="45"/>
        <v>0</v>
      </c>
    </row>
    <row r="78" spans="2:38">
      <c r="B78" s="207" t="s">
        <v>852</v>
      </c>
      <c r="C78" s="208" t="s">
        <v>853</v>
      </c>
      <c r="D7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8" s="209">
        <f t="shared" si="37"/>
        <v>0</v>
      </c>
      <c r="G78" s="209"/>
      <c r="H78" s="209">
        <f t="shared" si="38"/>
        <v>0</v>
      </c>
      <c r="I78" s="209"/>
      <c r="J78" s="209">
        <f t="shared" si="39"/>
        <v>0</v>
      </c>
      <c r="K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8" s="209">
        <f t="shared" si="41"/>
        <v>0</v>
      </c>
      <c r="Z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8" s="209">
        <f t="shared" si="42"/>
        <v>0</v>
      </c>
      <c r="AD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8" s="209">
        <f t="shared" si="43"/>
        <v>0</v>
      </c>
      <c r="AH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8" s="209">
        <f t="shared" si="44"/>
        <v>0</v>
      </c>
      <c r="AL78" s="209">
        <f t="shared" si="45"/>
        <v>0</v>
      </c>
    </row>
    <row r="79" spans="2:38">
      <c r="B79" s="207" t="s">
        <v>335</v>
      </c>
      <c r="C79" s="208" t="s">
        <v>217</v>
      </c>
      <c r="D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9" s="209">
        <f t="shared" si="37"/>
        <v>0</v>
      </c>
      <c r="G79" s="209"/>
      <c r="H79" s="209">
        <f t="shared" si="38"/>
        <v>0</v>
      </c>
      <c r="I79" s="209"/>
      <c r="J79" s="209">
        <f t="shared" si="39"/>
        <v>0</v>
      </c>
      <c r="K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9" s="209">
        <f t="shared" si="41"/>
        <v>0</v>
      </c>
      <c r="Z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9" s="209">
        <f t="shared" si="42"/>
        <v>0</v>
      </c>
      <c r="AD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9" s="209">
        <f t="shared" si="43"/>
        <v>0</v>
      </c>
      <c r="AH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9" s="209">
        <f t="shared" si="44"/>
        <v>0</v>
      </c>
      <c r="AL79" s="209">
        <f t="shared" si="45"/>
        <v>0</v>
      </c>
    </row>
    <row r="80" spans="2:38">
      <c r="B80" s="207" t="s">
        <v>858</v>
      </c>
      <c r="C80" s="208" t="s">
        <v>855</v>
      </c>
      <c r="D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0" s="209">
        <f t="shared" si="37"/>
        <v>0</v>
      </c>
      <c r="G80" s="209"/>
      <c r="H80" s="209">
        <f t="shared" si="38"/>
        <v>0</v>
      </c>
      <c r="I80" s="209"/>
      <c r="J80" s="209">
        <f t="shared" si="39"/>
        <v>0</v>
      </c>
      <c r="K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0" s="209">
        <f t="shared" si="41"/>
        <v>0</v>
      </c>
      <c r="Z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0" s="209">
        <f t="shared" si="42"/>
        <v>0</v>
      </c>
      <c r="AD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0" s="209">
        <f t="shared" si="43"/>
        <v>0</v>
      </c>
      <c r="AH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0" s="209">
        <f t="shared" si="44"/>
        <v>0</v>
      </c>
      <c r="AL80" s="209">
        <f t="shared" si="45"/>
        <v>0</v>
      </c>
    </row>
    <row r="81" spans="2:38">
      <c r="B81" s="207" t="s">
        <v>336</v>
      </c>
      <c r="C81" s="208" t="s">
        <v>218</v>
      </c>
      <c r="D8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1" s="209">
        <f t="shared" si="37"/>
        <v>0</v>
      </c>
      <c r="G81" s="209"/>
      <c r="H81" s="209">
        <f t="shared" si="38"/>
        <v>0</v>
      </c>
      <c r="I81" s="209"/>
      <c r="J81" s="209">
        <f t="shared" si="39"/>
        <v>0</v>
      </c>
      <c r="K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1" s="209">
        <f t="shared" si="41"/>
        <v>0</v>
      </c>
      <c r="Z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1" s="209">
        <f t="shared" si="42"/>
        <v>0</v>
      </c>
      <c r="AD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1" s="209">
        <f t="shared" si="43"/>
        <v>0</v>
      </c>
      <c r="AH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1" s="209">
        <f t="shared" si="44"/>
        <v>0</v>
      </c>
      <c r="AL81" s="209">
        <f t="shared" si="45"/>
        <v>0</v>
      </c>
    </row>
    <row r="82" spans="2:38">
      <c r="B82" s="207" t="s">
        <v>859</v>
      </c>
      <c r="C82" s="208" t="s">
        <v>857</v>
      </c>
      <c r="D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2" s="209">
        <f t="shared" si="37"/>
        <v>0</v>
      </c>
      <c r="G82" s="209"/>
      <c r="H82" s="209">
        <f t="shared" si="38"/>
        <v>0</v>
      </c>
      <c r="I82" s="209"/>
      <c r="J82" s="209">
        <f t="shared" si="39"/>
        <v>0</v>
      </c>
      <c r="K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2" s="209">
        <f t="shared" si="41"/>
        <v>0</v>
      </c>
      <c r="Z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2" s="209">
        <f t="shared" si="42"/>
        <v>0</v>
      </c>
      <c r="AD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2" s="209">
        <f t="shared" si="43"/>
        <v>0</v>
      </c>
      <c r="AH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2" s="209">
        <f t="shared" si="44"/>
        <v>0</v>
      </c>
      <c r="AL82" s="209">
        <f t="shared" si="45"/>
        <v>0</v>
      </c>
    </row>
    <row r="83" spans="2:38">
      <c r="B83" s="204" t="s">
        <v>315</v>
      </c>
      <c r="C83" s="205" t="s">
        <v>196</v>
      </c>
      <c r="D83" s="206">
        <f>D84</f>
        <v>0</v>
      </c>
      <c r="E83" s="206">
        <f>E84</f>
        <v>0</v>
      </c>
      <c r="F83" s="206">
        <f t="shared" si="37"/>
        <v>0</v>
      </c>
      <c r="G83" s="206">
        <f>G84</f>
        <v>0</v>
      </c>
      <c r="H83" s="206">
        <f t="shared" si="38"/>
        <v>0</v>
      </c>
      <c r="I83" s="206">
        <f>I84</f>
        <v>0</v>
      </c>
      <c r="J83" s="206">
        <f t="shared" si="39"/>
        <v>0</v>
      </c>
      <c r="K83" s="206">
        <f t="shared" ref="K83:AJ83" si="46">K84</f>
        <v>0</v>
      </c>
      <c r="L83" s="206">
        <f t="shared" si="46"/>
        <v>0</v>
      </c>
      <c r="M83" s="206">
        <f t="shared" si="46"/>
        <v>0</v>
      </c>
      <c r="N83" s="206">
        <f t="shared" si="46"/>
        <v>0</v>
      </c>
      <c r="O83" s="206">
        <f t="shared" si="46"/>
        <v>0</v>
      </c>
      <c r="P83" s="206">
        <f t="shared" si="46"/>
        <v>0</v>
      </c>
      <c r="Q83" s="206">
        <f t="shared" si="46"/>
        <v>0</v>
      </c>
      <c r="R83" s="206">
        <f t="shared" si="46"/>
        <v>0</v>
      </c>
      <c r="S83" s="206">
        <f t="shared" si="46"/>
        <v>0</v>
      </c>
      <c r="T83" s="206">
        <f t="shared" si="46"/>
        <v>0</v>
      </c>
      <c r="U83" s="206">
        <f t="shared" si="46"/>
        <v>0</v>
      </c>
      <c r="V83" s="206">
        <f t="shared" si="46"/>
        <v>0</v>
      </c>
      <c r="W83" s="206">
        <f t="shared" si="46"/>
        <v>0</v>
      </c>
      <c r="X83" s="206">
        <f t="shared" si="46"/>
        <v>0</v>
      </c>
      <c r="Y83" s="206">
        <f t="shared" si="41"/>
        <v>0</v>
      </c>
      <c r="Z83" s="206">
        <f t="shared" si="46"/>
        <v>0</v>
      </c>
      <c r="AA83" s="206">
        <f t="shared" si="46"/>
        <v>0</v>
      </c>
      <c r="AB83" s="206">
        <f t="shared" si="46"/>
        <v>0</v>
      </c>
      <c r="AC83" s="206">
        <f t="shared" si="42"/>
        <v>0</v>
      </c>
      <c r="AD83" s="206">
        <f t="shared" si="46"/>
        <v>0</v>
      </c>
      <c r="AE83" s="206">
        <f t="shared" si="46"/>
        <v>0</v>
      </c>
      <c r="AF83" s="206">
        <f t="shared" si="46"/>
        <v>0</v>
      </c>
      <c r="AG83" s="206">
        <f t="shared" si="43"/>
        <v>0</v>
      </c>
      <c r="AH83" s="206">
        <f t="shared" si="46"/>
        <v>0</v>
      </c>
      <c r="AI83" s="206">
        <f t="shared" si="46"/>
        <v>0</v>
      </c>
      <c r="AJ83" s="206">
        <f t="shared" si="46"/>
        <v>0</v>
      </c>
      <c r="AK83" s="206">
        <f t="shared" si="44"/>
        <v>0</v>
      </c>
      <c r="AL83" s="206">
        <f t="shared" si="45"/>
        <v>0</v>
      </c>
    </row>
    <row r="84" spans="2:38">
      <c r="B84" s="216" t="s">
        <v>321</v>
      </c>
      <c r="C84" s="217" t="s">
        <v>202</v>
      </c>
      <c r="D84" s="218">
        <f>SUM(D85:D93)</f>
        <v>0</v>
      </c>
      <c r="E84" s="218">
        <f>SUM(E85:E93)</f>
        <v>0</v>
      </c>
      <c r="F84" s="218">
        <f t="shared" si="37"/>
        <v>0</v>
      </c>
      <c r="G84" s="218">
        <f>SUM(G85:G93)</f>
        <v>0</v>
      </c>
      <c r="H84" s="218">
        <f t="shared" si="38"/>
        <v>0</v>
      </c>
      <c r="I84" s="218">
        <f>SUM(I85:I93)</f>
        <v>0</v>
      </c>
      <c r="J84" s="218">
        <f t="shared" si="39"/>
        <v>0</v>
      </c>
      <c r="K84" s="218">
        <f t="shared" ref="K84:AJ84" si="47">SUM(K85:K93)</f>
        <v>0</v>
      </c>
      <c r="L84" s="218">
        <f t="shared" si="47"/>
        <v>0</v>
      </c>
      <c r="M84" s="218">
        <f t="shared" si="47"/>
        <v>0</v>
      </c>
      <c r="N84" s="218">
        <f t="shared" si="47"/>
        <v>0</v>
      </c>
      <c r="O84" s="218">
        <f t="shared" si="47"/>
        <v>0</v>
      </c>
      <c r="P84" s="218">
        <f t="shared" si="47"/>
        <v>0</v>
      </c>
      <c r="Q84" s="218">
        <f t="shared" si="47"/>
        <v>0</v>
      </c>
      <c r="R84" s="218">
        <f t="shared" si="47"/>
        <v>0</v>
      </c>
      <c r="S84" s="218">
        <f t="shared" si="47"/>
        <v>0</v>
      </c>
      <c r="T84" s="218">
        <f t="shared" si="47"/>
        <v>0</v>
      </c>
      <c r="U84" s="218">
        <f t="shared" si="47"/>
        <v>0</v>
      </c>
      <c r="V84" s="218">
        <f t="shared" si="47"/>
        <v>0</v>
      </c>
      <c r="W84" s="218">
        <f t="shared" si="47"/>
        <v>0</v>
      </c>
      <c r="X84" s="218">
        <f t="shared" si="47"/>
        <v>0</v>
      </c>
      <c r="Y84" s="218">
        <f t="shared" si="41"/>
        <v>0</v>
      </c>
      <c r="Z84" s="218">
        <f t="shared" si="47"/>
        <v>0</v>
      </c>
      <c r="AA84" s="218">
        <f t="shared" si="47"/>
        <v>0</v>
      </c>
      <c r="AB84" s="218">
        <f t="shared" si="47"/>
        <v>0</v>
      </c>
      <c r="AC84" s="218">
        <f t="shared" si="42"/>
        <v>0</v>
      </c>
      <c r="AD84" s="218">
        <f t="shared" si="47"/>
        <v>0</v>
      </c>
      <c r="AE84" s="218">
        <f t="shared" si="47"/>
        <v>0</v>
      </c>
      <c r="AF84" s="218">
        <f t="shared" si="47"/>
        <v>0</v>
      </c>
      <c r="AG84" s="218">
        <f t="shared" si="43"/>
        <v>0</v>
      </c>
      <c r="AH84" s="218">
        <f t="shared" si="47"/>
        <v>0</v>
      </c>
      <c r="AI84" s="218">
        <f t="shared" si="47"/>
        <v>0</v>
      </c>
      <c r="AJ84" s="218">
        <f t="shared" si="47"/>
        <v>0</v>
      </c>
      <c r="AK84" s="218">
        <f t="shared" si="44"/>
        <v>0</v>
      </c>
      <c r="AL84" s="218">
        <f t="shared" si="45"/>
        <v>0</v>
      </c>
    </row>
    <row r="85" spans="2:38">
      <c r="B85" s="207" t="s">
        <v>337</v>
      </c>
      <c r="C85" s="208" t="s">
        <v>219</v>
      </c>
      <c r="D8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5" s="209">
        <f t="shared" si="37"/>
        <v>0</v>
      </c>
      <c r="G85" s="209"/>
      <c r="H85" s="209">
        <f t="shared" si="38"/>
        <v>0</v>
      </c>
      <c r="I85" s="209"/>
      <c r="J85" s="209">
        <f t="shared" si="39"/>
        <v>0</v>
      </c>
      <c r="K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5" s="209">
        <f t="shared" si="41"/>
        <v>0</v>
      </c>
      <c r="Z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5" s="209">
        <f t="shared" si="42"/>
        <v>0</v>
      </c>
      <c r="AD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5" s="209">
        <f t="shared" si="43"/>
        <v>0</v>
      </c>
      <c r="AH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5" s="209">
        <f t="shared" si="44"/>
        <v>0</v>
      </c>
      <c r="AL85" s="209">
        <f t="shared" si="45"/>
        <v>0</v>
      </c>
    </row>
    <row r="86" spans="2:38">
      <c r="B86" s="207" t="s">
        <v>764</v>
      </c>
      <c r="C86" s="208" t="s">
        <v>765</v>
      </c>
      <c r="D8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6" s="209">
        <f t="shared" si="37"/>
        <v>0</v>
      </c>
      <c r="G86" s="209"/>
      <c r="H86" s="209">
        <f t="shared" si="38"/>
        <v>0</v>
      </c>
      <c r="I86" s="209"/>
      <c r="J86" s="209">
        <f t="shared" si="39"/>
        <v>0</v>
      </c>
      <c r="K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6" s="209">
        <f t="shared" si="41"/>
        <v>0</v>
      </c>
      <c r="Z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6" s="209">
        <f t="shared" si="42"/>
        <v>0</v>
      </c>
      <c r="AD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6" s="209">
        <f t="shared" si="43"/>
        <v>0</v>
      </c>
      <c r="AH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6" s="209">
        <f t="shared" si="44"/>
        <v>0</v>
      </c>
      <c r="AL86" s="209">
        <f t="shared" si="45"/>
        <v>0</v>
      </c>
    </row>
    <row r="87" spans="2:38">
      <c r="B87" s="207" t="s">
        <v>766</v>
      </c>
      <c r="C87" s="208" t="s">
        <v>767</v>
      </c>
      <c r="D8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7" s="209">
        <f t="shared" si="37"/>
        <v>0</v>
      </c>
      <c r="G87" s="209"/>
      <c r="H87" s="209">
        <f t="shared" si="38"/>
        <v>0</v>
      </c>
      <c r="I87" s="209"/>
      <c r="J87" s="209">
        <f t="shared" si="39"/>
        <v>0</v>
      </c>
      <c r="K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7" s="209">
        <f t="shared" si="41"/>
        <v>0</v>
      </c>
      <c r="Z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7" s="209">
        <f t="shared" si="42"/>
        <v>0</v>
      </c>
      <c r="AD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7" s="209">
        <f t="shared" si="43"/>
        <v>0</v>
      </c>
      <c r="AH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7" s="209">
        <f t="shared" si="44"/>
        <v>0</v>
      </c>
      <c r="AL87" s="209">
        <f t="shared" si="45"/>
        <v>0</v>
      </c>
    </row>
    <row r="88" spans="2:38">
      <c r="B88" s="207" t="s">
        <v>768</v>
      </c>
      <c r="C88" s="208" t="s">
        <v>769</v>
      </c>
      <c r="D8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8" s="209">
        <f t="shared" si="37"/>
        <v>0</v>
      </c>
      <c r="G88" s="209"/>
      <c r="H88" s="209">
        <f t="shared" si="38"/>
        <v>0</v>
      </c>
      <c r="I88" s="209"/>
      <c r="J88" s="209">
        <f t="shared" si="39"/>
        <v>0</v>
      </c>
      <c r="K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8" s="209">
        <f t="shared" si="41"/>
        <v>0</v>
      </c>
      <c r="Z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8" s="209">
        <f t="shared" si="42"/>
        <v>0</v>
      </c>
      <c r="AD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8" s="209">
        <f t="shared" si="43"/>
        <v>0</v>
      </c>
      <c r="AH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8" s="209">
        <f t="shared" si="44"/>
        <v>0</v>
      </c>
      <c r="AL88" s="209">
        <f t="shared" si="45"/>
        <v>0</v>
      </c>
    </row>
    <row r="89" spans="2:38">
      <c r="B89" s="207" t="s">
        <v>338</v>
      </c>
      <c r="C89" s="208" t="s">
        <v>220</v>
      </c>
      <c r="D8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9" s="209">
        <f t="shared" si="37"/>
        <v>0</v>
      </c>
      <c r="G89" s="209"/>
      <c r="H89" s="209">
        <f t="shared" si="38"/>
        <v>0</v>
      </c>
      <c r="I89" s="209"/>
      <c r="J89" s="209">
        <f t="shared" si="39"/>
        <v>0</v>
      </c>
      <c r="K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9" s="209">
        <f t="shared" si="41"/>
        <v>0</v>
      </c>
      <c r="Z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9" s="209">
        <f t="shared" si="42"/>
        <v>0</v>
      </c>
      <c r="AD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9" s="209">
        <f t="shared" si="43"/>
        <v>0</v>
      </c>
      <c r="AH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9" s="209">
        <f t="shared" si="44"/>
        <v>0</v>
      </c>
      <c r="AL89" s="209">
        <f t="shared" si="45"/>
        <v>0</v>
      </c>
    </row>
    <row r="90" spans="2:38">
      <c r="B90" s="207" t="s">
        <v>770</v>
      </c>
      <c r="C90" s="208" t="s">
        <v>771</v>
      </c>
      <c r="D9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0" s="209">
        <f t="shared" si="37"/>
        <v>0</v>
      </c>
      <c r="G90" s="209"/>
      <c r="H90" s="209">
        <f t="shared" si="38"/>
        <v>0</v>
      </c>
      <c r="I90" s="209"/>
      <c r="J90" s="209">
        <f t="shared" si="39"/>
        <v>0</v>
      </c>
      <c r="K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0" s="209">
        <f t="shared" si="41"/>
        <v>0</v>
      </c>
      <c r="Z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0" s="209">
        <f t="shared" si="42"/>
        <v>0</v>
      </c>
      <c r="AD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0" s="209">
        <f t="shared" si="43"/>
        <v>0</v>
      </c>
      <c r="AH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0" s="209">
        <f t="shared" si="44"/>
        <v>0</v>
      </c>
      <c r="AL90" s="209">
        <f t="shared" si="45"/>
        <v>0</v>
      </c>
    </row>
    <row r="91" spans="2:38">
      <c r="B91" s="207" t="s">
        <v>772</v>
      </c>
      <c r="C91" s="208" t="s">
        <v>773</v>
      </c>
      <c r="D9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1" s="209">
        <f t="shared" si="37"/>
        <v>0</v>
      </c>
      <c r="G91" s="209"/>
      <c r="H91" s="209">
        <f t="shared" si="38"/>
        <v>0</v>
      </c>
      <c r="I91" s="209"/>
      <c r="J91" s="209">
        <f t="shared" si="39"/>
        <v>0</v>
      </c>
      <c r="K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1" s="209">
        <f t="shared" si="41"/>
        <v>0</v>
      </c>
      <c r="Z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1" s="209">
        <f t="shared" si="42"/>
        <v>0</v>
      </c>
      <c r="AD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1" s="209">
        <f t="shared" si="43"/>
        <v>0</v>
      </c>
      <c r="AH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1" s="209">
        <f t="shared" si="44"/>
        <v>0</v>
      </c>
      <c r="AL91" s="209">
        <f t="shared" si="45"/>
        <v>0</v>
      </c>
    </row>
    <row r="92" spans="2:38">
      <c r="B92" s="207" t="s">
        <v>774</v>
      </c>
      <c r="C92" s="208" t="s">
        <v>775</v>
      </c>
      <c r="D9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2" s="209">
        <f t="shared" si="37"/>
        <v>0</v>
      </c>
      <c r="G92" s="209"/>
      <c r="H92" s="209">
        <f t="shared" si="38"/>
        <v>0</v>
      </c>
      <c r="I92" s="209"/>
      <c r="J92" s="209">
        <f t="shared" si="39"/>
        <v>0</v>
      </c>
      <c r="K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2" s="209">
        <f t="shared" si="41"/>
        <v>0</v>
      </c>
      <c r="Z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2" s="209">
        <f t="shared" si="42"/>
        <v>0</v>
      </c>
      <c r="AD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2" s="209">
        <f t="shared" si="43"/>
        <v>0</v>
      </c>
      <c r="AH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2" s="209">
        <f t="shared" si="44"/>
        <v>0</v>
      </c>
      <c r="AL92" s="209">
        <f t="shared" si="45"/>
        <v>0</v>
      </c>
    </row>
    <row r="93" spans="2:38">
      <c r="B93" s="207" t="s">
        <v>776</v>
      </c>
      <c r="C93" s="208" t="s">
        <v>777</v>
      </c>
      <c r="D9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3" s="209">
        <f t="shared" si="37"/>
        <v>0</v>
      </c>
      <c r="G93" s="209"/>
      <c r="H93" s="209">
        <f t="shared" si="38"/>
        <v>0</v>
      </c>
      <c r="I93" s="209"/>
      <c r="J93" s="209">
        <f t="shared" si="39"/>
        <v>0</v>
      </c>
      <c r="K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3" s="209">
        <f t="shared" si="41"/>
        <v>0</v>
      </c>
      <c r="Z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3" s="209">
        <f t="shared" si="42"/>
        <v>0</v>
      </c>
      <c r="AD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3" s="209">
        <f t="shared" si="43"/>
        <v>0</v>
      </c>
      <c r="AH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3" s="209">
        <f t="shared" si="44"/>
        <v>0</v>
      </c>
      <c r="AL93" s="209">
        <f t="shared" si="45"/>
        <v>0</v>
      </c>
    </row>
    <row r="94" spans="2:38">
      <c r="B94" s="204" t="s">
        <v>322</v>
      </c>
      <c r="C94" s="205" t="s">
        <v>204</v>
      </c>
      <c r="D94" s="206">
        <f>D95</f>
        <v>0</v>
      </c>
      <c r="E94" s="206">
        <f>E95</f>
        <v>0</v>
      </c>
      <c r="F94" s="206">
        <f t="shared" si="37"/>
        <v>0</v>
      </c>
      <c r="G94" s="206">
        <f>G95</f>
        <v>0</v>
      </c>
      <c r="H94" s="206">
        <f t="shared" si="38"/>
        <v>0</v>
      </c>
      <c r="I94" s="206">
        <f>I95</f>
        <v>0</v>
      </c>
      <c r="J94" s="206">
        <f t="shared" si="39"/>
        <v>0</v>
      </c>
      <c r="K94" s="206">
        <f t="shared" ref="K94:AJ94" si="48">K95</f>
        <v>0</v>
      </c>
      <c r="L94" s="206">
        <f t="shared" si="48"/>
        <v>0</v>
      </c>
      <c r="M94" s="206">
        <f t="shared" si="48"/>
        <v>0</v>
      </c>
      <c r="N94" s="206">
        <f t="shared" si="48"/>
        <v>0</v>
      </c>
      <c r="O94" s="206">
        <f t="shared" si="48"/>
        <v>0</v>
      </c>
      <c r="P94" s="206">
        <f t="shared" si="48"/>
        <v>0</v>
      </c>
      <c r="Q94" s="206">
        <f t="shared" si="48"/>
        <v>0</v>
      </c>
      <c r="R94" s="206">
        <f t="shared" si="48"/>
        <v>0</v>
      </c>
      <c r="S94" s="206">
        <f t="shared" si="48"/>
        <v>0</v>
      </c>
      <c r="T94" s="206">
        <f t="shared" si="48"/>
        <v>0</v>
      </c>
      <c r="U94" s="206">
        <f t="shared" si="48"/>
        <v>0</v>
      </c>
      <c r="V94" s="206">
        <f t="shared" si="48"/>
        <v>0</v>
      </c>
      <c r="W94" s="206">
        <f t="shared" si="48"/>
        <v>0</v>
      </c>
      <c r="X94" s="206">
        <f t="shared" si="48"/>
        <v>0</v>
      </c>
      <c r="Y94" s="206">
        <f t="shared" si="41"/>
        <v>0</v>
      </c>
      <c r="Z94" s="206">
        <f t="shared" si="48"/>
        <v>0</v>
      </c>
      <c r="AA94" s="206">
        <f t="shared" si="48"/>
        <v>0</v>
      </c>
      <c r="AB94" s="206">
        <f t="shared" si="48"/>
        <v>0</v>
      </c>
      <c r="AC94" s="206">
        <f t="shared" si="42"/>
        <v>0</v>
      </c>
      <c r="AD94" s="206">
        <f t="shared" si="48"/>
        <v>0</v>
      </c>
      <c r="AE94" s="206">
        <f t="shared" si="48"/>
        <v>0</v>
      </c>
      <c r="AF94" s="206">
        <f t="shared" si="48"/>
        <v>0</v>
      </c>
      <c r="AG94" s="206">
        <f t="shared" si="43"/>
        <v>0</v>
      </c>
      <c r="AH94" s="206">
        <f t="shared" si="48"/>
        <v>0</v>
      </c>
      <c r="AI94" s="206">
        <f t="shared" si="48"/>
        <v>0</v>
      </c>
      <c r="AJ94" s="206">
        <f t="shared" si="48"/>
        <v>0</v>
      </c>
      <c r="AK94" s="206">
        <f t="shared" si="44"/>
        <v>0</v>
      </c>
      <c r="AL94" s="206">
        <f t="shared" si="45"/>
        <v>0</v>
      </c>
    </row>
    <row r="95" spans="2:38">
      <c r="B95" s="216" t="s">
        <v>326</v>
      </c>
      <c r="C95" s="217" t="s">
        <v>208</v>
      </c>
      <c r="D95" s="218">
        <f>SUM(D96:D106)</f>
        <v>0</v>
      </c>
      <c r="E95" s="218">
        <f>SUM(E96:E106)</f>
        <v>0</v>
      </c>
      <c r="F95" s="218">
        <f t="shared" si="37"/>
        <v>0</v>
      </c>
      <c r="G95" s="218">
        <f>G106</f>
        <v>0</v>
      </c>
      <c r="H95" s="218">
        <f t="shared" si="38"/>
        <v>0</v>
      </c>
      <c r="I95" s="218">
        <f>I106</f>
        <v>0</v>
      </c>
      <c r="J95" s="218">
        <f t="shared" si="39"/>
        <v>0</v>
      </c>
      <c r="K95" s="218">
        <f t="shared" ref="K95:X95" si="49">K106</f>
        <v>0</v>
      </c>
      <c r="L95" s="218">
        <f t="shared" si="49"/>
        <v>0</v>
      </c>
      <c r="M95" s="218">
        <f t="shared" si="49"/>
        <v>0</v>
      </c>
      <c r="N95" s="218">
        <f t="shared" si="49"/>
        <v>0</v>
      </c>
      <c r="O95" s="218">
        <f t="shared" si="49"/>
        <v>0</v>
      </c>
      <c r="P95" s="218">
        <f t="shared" si="49"/>
        <v>0</v>
      </c>
      <c r="Q95" s="218">
        <f t="shared" si="49"/>
        <v>0</v>
      </c>
      <c r="R95" s="218">
        <f t="shared" si="49"/>
        <v>0</v>
      </c>
      <c r="S95" s="218">
        <f t="shared" si="49"/>
        <v>0</v>
      </c>
      <c r="T95" s="218">
        <f t="shared" si="49"/>
        <v>0</v>
      </c>
      <c r="U95" s="218">
        <f t="shared" si="49"/>
        <v>0</v>
      </c>
      <c r="V95" s="218">
        <f t="shared" si="49"/>
        <v>0</v>
      </c>
      <c r="W95" s="218">
        <f t="shared" si="49"/>
        <v>0</v>
      </c>
      <c r="X95" s="218">
        <f t="shared" si="49"/>
        <v>0</v>
      </c>
      <c r="Y95" s="218">
        <f t="shared" si="41"/>
        <v>0</v>
      </c>
      <c r="Z95" s="218">
        <f>Z106</f>
        <v>0</v>
      </c>
      <c r="AA95" s="218">
        <f>AA106</f>
        <v>0</v>
      </c>
      <c r="AB95" s="218">
        <f>AB106</f>
        <v>0</v>
      </c>
      <c r="AC95" s="218">
        <f t="shared" si="42"/>
        <v>0</v>
      </c>
      <c r="AD95" s="218">
        <f>AD106</f>
        <v>0</v>
      </c>
      <c r="AE95" s="218">
        <f>AE106</f>
        <v>0</v>
      </c>
      <c r="AF95" s="218">
        <f>AF106</f>
        <v>0</v>
      </c>
      <c r="AG95" s="218">
        <f t="shared" si="43"/>
        <v>0</v>
      </c>
      <c r="AH95" s="218">
        <f>AH106</f>
        <v>0</v>
      </c>
      <c r="AI95" s="218">
        <f>AI106</f>
        <v>0</v>
      </c>
      <c r="AJ95" s="218">
        <f>AJ106</f>
        <v>0</v>
      </c>
      <c r="AK95" s="218">
        <f t="shared" si="44"/>
        <v>0</v>
      </c>
      <c r="AL95" s="218">
        <f t="shared" si="45"/>
        <v>0</v>
      </c>
    </row>
    <row r="96" spans="2:38">
      <c r="B96" s="207" t="s">
        <v>339</v>
      </c>
      <c r="C96" s="208" t="s">
        <v>221</v>
      </c>
      <c r="D9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6" s="209">
        <f t="shared" si="37"/>
        <v>0</v>
      </c>
      <c r="G96" s="209"/>
      <c r="H96" s="209">
        <f t="shared" si="38"/>
        <v>0</v>
      </c>
      <c r="I96" s="209"/>
      <c r="J96" s="209">
        <f t="shared" si="39"/>
        <v>0</v>
      </c>
      <c r="K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6" s="209">
        <f t="shared" si="41"/>
        <v>0</v>
      </c>
      <c r="Z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6" s="209">
        <f t="shared" si="42"/>
        <v>0</v>
      </c>
      <c r="AD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6" s="209">
        <f t="shared" si="43"/>
        <v>0</v>
      </c>
      <c r="AH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6" s="209">
        <f t="shared" si="44"/>
        <v>0</v>
      </c>
      <c r="AL96" s="209">
        <f t="shared" si="45"/>
        <v>0</v>
      </c>
    </row>
    <row r="97" spans="2:38">
      <c r="B97" s="207" t="s">
        <v>816</v>
      </c>
      <c r="C97" s="208" t="s">
        <v>817</v>
      </c>
      <c r="D9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7" s="209">
        <f t="shared" si="37"/>
        <v>0</v>
      </c>
      <c r="G97" s="209"/>
      <c r="H97" s="209">
        <f t="shared" si="38"/>
        <v>0</v>
      </c>
      <c r="I97" s="209"/>
      <c r="J97" s="209">
        <f t="shared" si="39"/>
        <v>0</v>
      </c>
      <c r="K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7" s="209">
        <f t="shared" si="41"/>
        <v>0</v>
      </c>
      <c r="Z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7" s="209">
        <f t="shared" si="42"/>
        <v>0</v>
      </c>
      <c r="AD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7" s="209">
        <f t="shared" si="43"/>
        <v>0</v>
      </c>
      <c r="AH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7" s="209">
        <f t="shared" si="44"/>
        <v>0</v>
      </c>
      <c r="AL97" s="209">
        <f t="shared" si="45"/>
        <v>0</v>
      </c>
    </row>
    <row r="98" spans="2:38">
      <c r="B98" s="207" t="s">
        <v>818</v>
      </c>
      <c r="C98" s="208" t="s">
        <v>819</v>
      </c>
      <c r="D9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8" s="209">
        <f t="shared" si="37"/>
        <v>0</v>
      </c>
      <c r="G98" s="209"/>
      <c r="H98" s="209">
        <f t="shared" si="38"/>
        <v>0</v>
      </c>
      <c r="I98" s="209"/>
      <c r="J98" s="209">
        <f t="shared" si="39"/>
        <v>0</v>
      </c>
      <c r="K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8" s="209">
        <f t="shared" si="41"/>
        <v>0</v>
      </c>
      <c r="Z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8" s="209">
        <f t="shared" si="42"/>
        <v>0</v>
      </c>
      <c r="AD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8" s="209">
        <f t="shared" si="43"/>
        <v>0</v>
      </c>
      <c r="AH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8" s="209">
        <f t="shared" si="44"/>
        <v>0</v>
      </c>
      <c r="AL98" s="209">
        <f t="shared" si="45"/>
        <v>0</v>
      </c>
    </row>
    <row r="99" spans="2:38">
      <c r="B99" s="207" t="s">
        <v>820</v>
      </c>
      <c r="C99" s="208" t="s">
        <v>821</v>
      </c>
      <c r="D9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9" s="209">
        <f t="shared" si="37"/>
        <v>0</v>
      </c>
      <c r="G99" s="209"/>
      <c r="H99" s="209">
        <f t="shared" si="38"/>
        <v>0</v>
      </c>
      <c r="I99" s="209"/>
      <c r="J99" s="209">
        <f t="shared" si="39"/>
        <v>0</v>
      </c>
      <c r="K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9" s="209">
        <f t="shared" si="41"/>
        <v>0</v>
      </c>
      <c r="Z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9" s="209">
        <f t="shared" si="42"/>
        <v>0</v>
      </c>
      <c r="AD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9" s="209">
        <f t="shared" si="43"/>
        <v>0</v>
      </c>
      <c r="AH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9" s="209">
        <f t="shared" si="44"/>
        <v>0</v>
      </c>
      <c r="AL99" s="209">
        <f t="shared" si="45"/>
        <v>0</v>
      </c>
    </row>
    <row r="100" spans="2:38">
      <c r="B100" s="207" t="s">
        <v>822</v>
      </c>
      <c r="C100" s="208" t="s">
        <v>823</v>
      </c>
      <c r="D10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0" s="209">
        <f t="shared" si="37"/>
        <v>0</v>
      </c>
      <c r="G100" s="209"/>
      <c r="H100" s="209">
        <f t="shared" si="38"/>
        <v>0</v>
      </c>
      <c r="I100" s="209"/>
      <c r="J100" s="209">
        <f t="shared" si="39"/>
        <v>0</v>
      </c>
      <c r="K1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0" s="209">
        <f t="shared" si="41"/>
        <v>0</v>
      </c>
      <c r="Z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0" s="209">
        <f t="shared" si="42"/>
        <v>0</v>
      </c>
      <c r="AD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0" s="209">
        <f t="shared" si="43"/>
        <v>0</v>
      </c>
      <c r="AH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0" s="209">
        <f t="shared" si="44"/>
        <v>0</v>
      </c>
      <c r="AL100" s="209">
        <f t="shared" si="45"/>
        <v>0</v>
      </c>
    </row>
    <row r="101" spans="2:38">
      <c r="B101" s="207" t="s">
        <v>824</v>
      </c>
      <c r="C101" s="208" t="s">
        <v>825</v>
      </c>
      <c r="D10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1" s="209">
        <f t="shared" si="37"/>
        <v>0</v>
      </c>
      <c r="G101" s="209"/>
      <c r="H101" s="209">
        <f t="shared" si="38"/>
        <v>0</v>
      </c>
      <c r="I101" s="209"/>
      <c r="J101" s="209">
        <f t="shared" si="39"/>
        <v>0</v>
      </c>
      <c r="K1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1" s="209">
        <f t="shared" si="41"/>
        <v>0</v>
      </c>
      <c r="Z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1" s="209">
        <f t="shared" si="42"/>
        <v>0</v>
      </c>
      <c r="AD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1" s="209">
        <f t="shared" si="43"/>
        <v>0</v>
      </c>
      <c r="AH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1" s="209">
        <f t="shared" si="44"/>
        <v>0</v>
      </c>
      <c r="AL101" s="209">
        <f t="shared" si="45"/>
        <v>0</v>
      </c>
    </row>
    <row r="102" spans="2:38">
      <c r="B102" s="207" t="s">
        <v>826</v>
      </c>
      <c r="C102" s="208" t="s">
        <v>827</v>
      </c>
      <c r="D10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2" s="209">
        <f t="shared" si="37"/>
        <v>0</v>
      </c>
      <c r="G102" s="209"/>
      <c r="H102" s="209">
        <f t="shared" si="38"/>
        <v>0</v>
      </c>
      <c r="I102" s="209"/>
      <c r="J102" s="209">
        <f t="shared" si="39"/>
        <v>0</v>
      </c>
      <c r="K1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2" s="209">
        <f t="shared" si="41"/>
        <v>0</v>
      </c>
      <c r="Z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2" s="209">
        <f t="shared" si="42"/>
        <v>0</v>
      </c>
      <c r="AD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2" s="209">
        <f t="shared" si="43"/>
        <v>0</v>
      </c>
      <c r="AH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2" s="209">
        <f t="shared" si="44"/>
        <v>0</v>
      </c>
      <c r="AL102" s="209">
        <f t="shared" si="45"/>
        <v>0</v>
      </c>
    </row>
    <row r="103" spans="2:38">
      <c r="B103" s="207" t="s">
        <v>828</v>
      </c>
      <c r="C103" s="208" t="s">
        <v>829</v>
      </c>
      <c r="D10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3" s="209">
        <f t="shared" si="37"/>
        <v>0</v>
      </c>
      <c r="G103" s="209"/>
      <c r="H103" s="209">
        <f t="shared" si="38"/>
        <v>0</v>
      </c>
      <c r="I103" s="209"/>
      <c r="J103" s="209">
        <f t="shared" si="39"/>
        <v>0</v>
      </c>
      <c r="K1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3" s="209">
        <f t="shared" si="41"/>
        <v>0</v>
      </c>
      <c r="Z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3" s="209">
        <f t="shared" si="42"/>
        <v>0</v>
      </c>
      <c r="AD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3" s="209">
        <f t="shared" si="43"/>
        <v>0</v>
      </c>
      <c r="AH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3" s="209">
        <f t="shared" si="44"/>
        <v>0</v>
      </c>
      <c r="AL103" s="209">
        <f t="shared" si="45"/>
        <v>0</v>
      </c>
    </row>
    <row r="104" spans="2:38">
      <c r="B104" s="207" t="s">
        <v>830</v>
      </c>
      <c r="C104" s="208" t="s">
        <v>831</v>
      </c>
      <c r="D10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4" s="209">
        <f t="shared" si="37"/>
        <v>0</v>
      </c>
      <c r="G104" s="209"/>
      <c r="H104" s="209">
        <f t="shared" si="38"/>
        <v>0</v>
      </c>
      <c r="I104" s="209"/>
      <c r="J104" s="209">
        <f t="shared" si="39"/>
        <v>0</v>
      </c>
      <c r="K1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4" s="209">
        <f t="shared" si="41"/>
        <v>0</v>
      </c>
      <c r="Z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4" s="209">
        <f t="shared" si="42"/>
        <v>0</v>
      </c>
      <c r="AD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4" s="209">
        <f t="shared" si="43"/>
        <v>0</v>
      </c>
      <c r="AH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4" s="209">
        <f t="shared" si="44"/>
        <v>0</v>
      </c>
      <c r="AL104" s="209">
        <f t="shared" si="45"/>
        <v>0</v>
      </c>
    </row>
    <row r="105" spans="2:38">
      <c r="B105" s="207" t="s">
        <v>832</v>
      </c>
      <c r="C105" s="208" t="s">
        <v>833</v>
      </c>
      <c r="D10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5" s="209">
        <f t="shared" si="37"/>
        <v>0</v>
      </c>
      <c r="G105" s="209"/>
      <c r="H105" s="209">
        <f t="shared" si="38"/>
        <v>0</v>
      </c>
      <c r="I105" s="209"/>
      <c r="J105" s="209">
        <f t="shared" si="39"/>
        <v>0</v>
      </c>
      <c r="K1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5" s="209">
        <f t="shared" si="41"/>
        <v>0</v>
      </c>
      <c r="Z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5" s="209">
        <f t="shared" si="42"/>
        <v>0</v>
      </c>
      <c r="AD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5" s="209">
        <f t="shared" si="43"/>
        <v>0</v>
      </c>
      <c r="AH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5" s="209">
        <f t="shared" si="44"/>
        <v>0</v>
      </c>
      <c r="AL105" s="209">
        <f t="shared" si="45"/>
        <v>0</v>
      </c>
    </row>
    <row r="106" spans="2:38">
      <c r="B106" s="207" t="s">
        <v>834</v>
      </c>
      <c r="C106" s="208" t="s">
        <v>835</v>
      </c>
      <c r="D10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6" s="209">
        <f t="shared" si="37"/>
        <v>0</v>
      </c>
      <c r="G106" s="209"/>
      <c r="H106" s="209">
        <f t="shared" si="38"/>
        <v>0</v>
      </c>
      <c r="I106" s="209"/>
      <c r="J106" s="209">
        <f t="shared" si="39"/>
        <v>0</v>
      </c>
      <c r="K1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6" s="209">
        <f t="shared" si="41"/>
        <v>0</v>
      </c>
      <c r="Z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6" s="209">
        <f t="shared" si="42"/>
        <v>0</v>
      </c>
      <c r="AD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6" s="209">
        <f t="shared" si="43"/>
        <v>0</v>
      </c>
      <c r="AH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6" s="209">
        <f t="shared" si="44"/>
        <v>0</v>
      </c>
      <c r="AL106" s="209">
        <f t="shared" si="45"/>
        <v>0</v>
      </c>
    </row>
    <row r="107" spans="2:38">
      <c r="B107" s="204" t="s">
        <v>340</v>
      </c>
      <c r="C107" s="205" t="s">
        <v>222</v>
      </c>
      <c r="D107" s="206">
        <f>D108+D119+D134+D150+D165+D191+D194+D201</f>
        <v>727300</v>
      </c>
      <c r="E107" s="206">
        <f>E108+E119+E134+E150+E165+E191+E194+E201</f>
        <v>191598</v>
      </c>
      <c r="F107" s="206">
        <f t="shared" si="37"/>
        <v>918898</v>
      </c>
      <c r="G107" s="206">
        <f>G108+G119+G134+G150+G165+G191+G194+G201</f>
        <v>0</v>
      </c>
      <c r="H107" s="206">
        <f t="shared" si="38"/>
        <v>918898</v>
      </c>
      <c r="I107" s="206">
        <f>I108+I119+I134+I150+I165+I191+I194+I201</f>
        <v>0</v>
      </c>
      <c r="J107" s="206">
        <f t="shared" si="39"/>
        <v>918898</v>
      </c>
      <c r="K107" s="206">
        <f t="shared" ref="K107:X107" si="50">K108+K119+K134+K150+K165+K191+K194+K201</f>
        <v>9500</v>
      </c>
      <c r="L107" s="206">
        <f t="shared" si="50"/>
        <v>64050</v>
      </c>
      <c r="M107" s="206">
        <f t="shared" si="50"/>
        <v>0</v>
      </c>
      <c r="N107" s="206">
        <f t="shared" si="50"/>
        <v>0</v>
      </c>
      <c r="O107" s="206">
        <f t="shared" si="50"/>
        <v>2500</v>
      </c>
      <c r="P107" s="206">
        <f t="shared" si="50"/>
        <v>0</v>
      </c>
      <c r="Q107" s="206">
        <f t="shared" si="50"/>
        <v>32500</v>
      </c>
      <c r="R107" s="206">
        <f t="shared" si="50"/>
        <v>18458</v>
      </c>
      <c r="S107" s="206">
        <f t="shared" si="50"/>
        <v>7500</v>
      </c>
      <c r="T107" s="206">
        <f t="shared" si="50"/>
        <v>0</v>
      </c>
      <c r="U107" s="206">
        <f t="shared" si="50"/>
        <v>39590</v>
      </c>
      <c r="V107" s="206">
        <f t="shared" si="50"/>
        <v>0</v>
      </c>
      <c r="W107" s="206">
        <f t="shared" si="50"/>
        <v>0</v>
      </c>
      <c r="X107" s="206">
        <f t="shared" si="50"/>
        <v>0</v>
      </c>
      <c r="Y107" s="206">
        <f t="shared" si="41"/>
        <v>0</v>
      </c>
      <c r="Z107" s="206">
        <f>Z108+Z119+Z134+Z150+Z165+Z191+Z194+Z201</f>
        <v>0</v>
      </c>
      <c r="AA107" s="206">
        <f>AA108+AA119+AA134+AA150+AA165+AA191+AA194+AA201</f>
        <v>0</v>
      </c>
      <c r="AB107" s="206">
        <f>AB108+AB119+AB134+AB150+AB165+AB191+AB194+AB201</f>
        <v>0</v>
      </c>
      <c r="AC107" s="206">
        <f t="shared" si="42"/>
        <v>0</v>
      </c>
      <c r="AD107" s="206">
        <f>AD108+AD119+AD134+AD150+AD165+AD191+AD194+AD201</f>
        <v>0</v>
      </c>
      <c r="AE107" s="206">
        <f>AE108+AE119+AE134+AE150+AE165+AE191+AE194+AE201</f>
        <v>0</v>
      </c>
      <c r="AF107" s="206">
        <f>AF108+AF119+AF134+AF150+AF165+AF191+AF194+AF201</f>
        <v>0</v>
      </c>
      <c r="AG107" s="206">
        <f t="shared" si="43"/>
        <v>0</v>
      </c>
      <c r="AH107" s="206">
        <f>AH108+AH119+AH134+AH150+AH165+AH191+AH194+AH201</f>
        <v>0</v>
      </c>
      <c r="AI107" s="206">
        <f>AI108+AI119+AI134+AI150+AI165+AI191+AI194+AI201</f>
        <v>0</v>
      </c>
      <c r="AJ107" s="206">
        <f>AJ108+AJ119+AJ134+AJ150+AJ165+AJ191+AJ194+AJ201</f>
        <v>0</v>
      </c>
      <c r="AK107" s="206">
        <f t="shared" si="44"/>
        <v>0</v>
      </c>
      <c r="AL107" s="206">
        <f t="shared" si="45"/>
        <v>0</v>
      </c>
    </row>
    <row r="108" spans="2:38">
      <c r="B108" s="216" t="s">
        <v>341</v>
      </c>
      <c r="C108" s="217" t="s">
        <v>223</v>
      </c>
      <c r="D108" s="218">
        <f>SUM(D109:D118)</f>
        <v>336000</v>
      </c>
      <c r="E108" s="218">
        <f>SUM(E109:E118)</f>
        <v>0</v>
      </c>
      <c r="F108" s="218">
        <f t="shared" si="37"/>
        <v>336000</v>
      </c>
      <c r="G108" s="218">
        <f>SUM(G109:G118)</f>
        <v>0</v>
      </c>
      <c r="H108" s="218">
        <f t="shared" si="38"/>
        <v>336000</v>
      </c>
      <c r="I108" s="218">
        <f>SUM(I109:I118)</f>
        <v>0</v>
      </c>
      <c r="J108" s="218">
        <f t="shared" si="39"/>
        <v>336000</v>
      </c>
      <c r="K108" s="218">
        <f t="shared" ref="K108:X108" si="51">SUM(K109:K118)</f>
        <v>0</v>
      </c>
      <c r="L108" s="218">
        <f t="shared" si="51"/>
        <v>0</v>
      </c>
      <c r="M108" s="218">
        <f t="shared" si="51"/>
        <v>0</v>
      </c>
      <c r="N108" s="218">
        <f t="shared" si="51"/>
        <v>0</v>
      </c>
      <c r="O108" s="218">
        <f t="shared" si="51"/>
        <v>0</v>
      </c>
      <c r="P108" s="218">
        <f t="shared" si="51"/>
        <v>0</v>
      </c>
      <c r="Q108" s="218">
        <f t="shared" si="51"/>
        <v>0</v>
      </c>
      <c r="R108" s="218">
        <f t="shared" si="51"/>
        <v>0</v>
      </c>
      <c r="S108" s="218">
        <f t="shared" si="51"/>
        <v>0</v>
      </c>
      <c r="T108" s="218">
        <f t="shared" si="51"/>
        <v>0</v>
      </c>
      <c r="U108" s="218">
        <f t="shared" si="51"/>
        <v>0</v>
      </c>
      <c r="V108" s="218">
        <f t="shared" si="51"/>
        <v>0</v>
      </c>
      <c r="W108" s="218">
        <f t="shared" si="51"/>
        <v>0</v>
      </c>
      <c r="X108" s="218">
        <f t="shared" si="51"/>
        <v>0</v>
      </c>
      <c r="Y108" s="218">
        <f t="shared" si="41"/>
        <v>0</v>
      </c>
      <c r="Z108" s="218">
        <f>SUM(Z109:Z118)</f>
        <v>0</v>
      </c>
      <c r="AA108" s="218">
        <f>SUM(AA109:AA118)</f>
        <v>0</v>
      </c>
      <c r="AB108" s="218">
        <f>SUM(AB109:AB118)</f>
        <v>0</v>
      </c>
      <c r="AC108" s="218">
        <f t="shared" si="42"/>
        <v>0</v>
      </c>
      <c r="AD108" s="218">
        <f>SUM(AD109:AD118)</f>
        <v>0</v>
      </c>
      <c r="AE108" s="218">
        <f>SUM(AE109:AE118)</f>
        <v>0</v>
      </c>
      <c r="AF108" s="218">
        <f>SUM(AF109:AF118)</f>
        <v>0</v>
      </c>
      <c r="AG108" s="218">
        <f t="shared" si="43"/>
        <v>0</v>
      </c>
      <c r="AH108" s="218">
        <f>SUM(AH109:AH118)</f>
        <v>0</v>
      </c>
      <c r="AI108" s="218">
        <f>SUM(AI109:AI118)</f>
        <v>0</v>
      </c>
      <c r="AJ108" s="218">
        <f>SUM(AJ109:AJ118)</f>
        <v>0</v>
      </c>
      <c r="AK108" s="218">
        <f t="shared" si="44"/>
        <v>0</v>
      </c>
      <c r="AL108" s="218">
        <f t="shared" si="45"/>
        <v>0</v>
      </c>
    </row>
    <row r="109" spans="2:38">
      <c r="B109" s="207" t="s">
        <v>860</v>
      </c>
      <c r="C109" s="208" t="s">
        <v>173</v>
      </c>
      <c r="D10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336000</v>
      </c>
      <c r="E10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9" s="209">
        <f t="shared" si="37"/>
        <v>336000</v>
      </c>
      <c r="G109" s="209"/>
      <c r="H109" s="209">
        <f t="shared" ref="H109:H116" si="52">F109-G109</f>
        <v>336000</v>
      </c>
      <c r="I109" s="209"/>
      <c r="J109" s="209">
        <f t="shared" ref="J109:J116" si="53">F109-I109</f>
        <v>336000</v>
      </c>
      <c r="K1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9" s="209">
        <f t="shared" ref="Y109:Y116" si="54">V109+W109+X109</f>
        <v>0</v>
      </c>
      <c r="Z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9" s="209">
        <f t="shared" ref="AC109:AC116" si="55">Z109+AA109+AB109</f>
        <v>0</v>
      </c>
      <c r="AD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9" s="209">
        <f t="shared" ref="AG109:AG116" si="56">AD109+AE109+AF109</f>
        <v>0</v>
      </c>
      <c r="AH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9" s="209">
        <f t="shared" ref="AK109:AK116" si="57">AH109+AI109+AJ109</f>
        <v>0</v>
      </c>
      <c r="AL109" s="209">
        <f t="shared" ref="AL109:AL116" si="58">Y109+AC109+AG109+AK109</f>
        <v>0</v>
      </c>
    </row>
    <row r="110" spans="2:38">
      <c r="B110" s="207" t="s">
        <v>861</v>
      </c>
      <c r="C110" s="208" t="s">
        <v>862</v>
      </c>
      <c r="D11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0" s="209">
        <f t="shared" si="37"/>
        <v>0</v>
      </c>
      <c r="G110" s="209"/>
      <c r="H110" s="209">
        <f t="shared" si="52"/>
        <v>0</v>
      </c>
      <c r="I110" s="209"/>
      <c r="J110" s="209">
        <f t="shared" si="53"/>
        <v>0</v>
      </c>
      <c r="K1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0" s="209">
        <f t="shared" si="54"/>
        <v>0</v>
      </c>
      <c r="Z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0" s="209">
        <f t="shared" si="55"/>
        <v>0</v>
      </c>
      <c r="AD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0" s="209">
        <f t="shared" si="56"/>
        <v>0</v>
      </c>
      <c r="AH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0" s="209">
        <f t="shared" si="57"/>
        <v>0</v>
      </c>
      <c r="AL110" s="209">
        <f t="shared" si="58"/>
        <v>0</v>
      </c>
    </row>
    <row r="111" spans="2:38">
      <c r="B111" s="207" t="s">
        <v>863</v>
      </c>
      <c r="C111" s="208" t="s">
        <v>864</v>
      </c>
      <c r="D1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1" s="209">
        <f t="shared" si="37"/>
        <v>0</v>
      </c>
      <c r="G111" s="209"/>
      <c r="H111" s="209">
        <f t="shared" si="52"/>
        <v>0</v>
      </c>
      <c r="I111" s="209"/>
      <c r="J111" s="209">
        <f t="shared" si="53"/>
        <v>0</v>
      </c>
      <c r="K1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1" s="209">
        <f t="shared" si="54"/>
        <v>0</v>
      </c>
      <c r="Z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1" s="209">
        <f t="shared" si="55"/>
        <v>0</v>
      </c>
      <c r="AD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1" s="209">
        <f t="shared" si="56"/>
        <v>0</v>
      </c>
      <c r="AH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1" s="209">
        <f t="shared" si="57"/>
        <v>0</v>
      </c>
      <c r="AL111" s="209">
        <f t="shared" si="58"/>
        <v>0</v>
      </c>
    </row>
    <row r="112" spans="2:38">
      <c r="B112" s="207" t="s">
        <v>342</v>
      </c>
      <c r="C112" s="208" t="s">
        <v>224</v>
      </c>
      <c r="D11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2" s="209">
        <f t="shared" si="37"/>
        <v>0</v>
      </c>
      <c r="G112" s="209"/>
      <c r="H112" s="209">
        <f>F112-G112</f>
        <v>0</v>
      </c>
      <c r="I112" s="209"/>
      <c r="J112" s="209">
        <f>F112-I112</f>
        <v>0</v>
      </c>
      <c r="K1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2" s="209">
        <f>V112+W112+X112</f>
        <v>0</v>
      </c>
      <c r="Z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2" s="209">
        <f>Z112+AA112+AB112</f>
        <v>0</v>
      </c>
      <c r="AD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2" s="209">
        <f>AD112+AE112+AF112</f>
        <v>0</v>
      </c>
      <c r="AH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2" s="209">
        <f>AH112+AI112+AJ112</f>
        <v>0</v>
      </c>
      <c r="AL112" s="209">
        <f>Y112+AC112+AG112+AK112</f>
        <v>0</v>
      </c>
    </row>
    <row r="113" spans="2:38">
      <c r="B113" s="207" t="s">
        <v>865</v>
      </c>
      <c r="C113" s="208" t="s">
        <v>866</v>
      </c>
      <c r="D1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3" s="209">
        <f t="shared" si="37"/>
        <v>0</v>
      </c>
      <c r="G113" s="209"/>
      <c r="H113" s="209">
        <f>F113-G113</f>
        <v>0</v>
      </c>
      <c r="I113" s="209"/>
      <c r="J113" s="209">
        <f>F113-I113</f>
        <v>0</v>
      </c>
      <c r="K1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3" s="209">
        <f>V113+W113+X113</f>
        <v>0</v>
      </c>
      <c r="Z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3" s="209">
        <f>Z113+AA113+AB113</f>
        <v>0</v>
      </c>
      <c r="AD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3" s="209">
        <f>AD113+AE113+AF113</f>
        <v>0</v>
      </c>
      <c r="AH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3" s="209">
        <f>AH113+AI113+AJ113</f>
        <v>0</v>
      </c>
      <c r="AL113" s="209">
        <f>Y113+AC113+AG113+AK113</f>
        <v>0</v>
      </c>
    </row>
    <row r="114" spans="2:38">
      <c r="B114" s="207" t="s">
        <v>867</v>
      </c>
      <c r="C114" s="208" t="s">
        <v>868</v>
      </c>
      <c r="D1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4" s="209">
        <f t="shared" si="37"/>
        <v>0</v>
      </c>
      <c r="G114" s="209"/>
      <c r="H114" s="209">
        <f>F114-G114</f>
        <v>0</v>
      </c>
      <c r="I114" s="209"/>
      <c r="J114" s="209">
        <f>F114-I114</f>
        <v>0</v>
      </c>
      <c r="K1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4" s="209">
        <f>V114+W114+X114</f>
        <v>0</v>
      </c>
      <c r="Z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4" s="209">
        <f>Z114+AA114+AB114</f>
        <v>0</v>
      </c>
      <c r="AD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4" s="209">
        <f>AD114+AE114+AF114</f>
        <v>0</v>
      </c>
      <c r="AH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4" s="209">
        <f>AH114+AI114+AJ114</f>
        <v>0</v>
      </c>
      <c r="AL114" s="209">
        <f>Y114+AC114+AG114+AK114</f>
        <v>0</v>
      </c>
    </row>
    <row r="115" spans="2:38">
      <c r="B115" s="207" t="s">
        <v>869</v>
      </c>
      <c r="C115" s="208" t="s">
        <v>870</v>
      </c>
      <c r="D11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5" s="209">
        <f t="shared" si="37"/>
        <v>0</v>
      </c>
      <c r="G115" s="209"/>
      <c r="H115" s="209">
        <f>F115-G115</f>
        <v>0</v>
      </c>
      <c r="I115" s="209"/>
      <c r="J115" s="209">
        <f>F115-I115</f>
        <v>0</v>
      </c>
      <c r="K1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5" s="209">
        <f>V115+W115+X115</f>
        <v>0</v>
      </c>
      <c r="Z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5" s="209">
        <f>Z115+AA115+AB115</f>
        <v>0</v>
      </c>
      <c r="AD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5" s="209">
        <f>AD115+AE115+AF115</f>
        <v>0</v>
      </c>
      <c r="AH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5" s="209">
        <f>AH115+AI115+AJ115</f>
        <v>0</v>
      </c>
      <c r="AL115" s="209">
        <f>Y115+AC115+AG115+AK115</f>
        <v>0</v>
      </c>
    </row>
    <row r="116" spans="2:38">
      <c r="B116" s="207" t="s">
        <v>871</v>
      </c>
      <c r="C116" s="208" t="s">
        <v>872</v>
      </c>
      <c r="D11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6" s="209">
        <f t="shared" si="37"/>
        <v>0</v>
      </c>
      <c r="G116" s="209"/>
      <c r="H116" s="209">
        <f t="shared" si="52"/>
        <v>0</v>
      </c>
      <c r="I116" s="209"/>
      <c r="J116" s="209">
        <f t="shared" si="53"/>
        <v>0</v>
      </c>
      <c r="K1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6" s="209">
        <f t="shared" si="54"/>
        <v>0</v>
      </c>
      <c r="Z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6" s="209">
        <f t="shared" si="55"/>
        <v>0</v>
      </c>
      <c r="AD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6" s="209">
        <f t="shared" si="56"/>
        <v>0</v>
      </c>
      <c r="AH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6" s="209">
        <f t="shared" si="57"/>
        <v>0</v>
      </c>
      <c r="AL116" s="209">
        <f t="shared" si="58"/>
        <v>0</v>
      </c>
    </row>
    <row r="117" spans="2:38">
      <c r="B117" s="207" t="s">
        <v>873</v>
      </c>
      <c r="C117" s="208" t="s">
        <v>874</v>
      </c>
      <c r="D1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7" s="209">
        <f t="shared" si="37"/>
        <v>0</v>
      </c>
      <c r="G117" s="209"/>
      <c r="H117" s="209">
        <f>F117-G117</f>
        <v>0</v>
      </c>
      <c r="I117" s="209"/>
      <c r="J117" s="209">
        <f>F117-I117</f>
        <v>0</v>
      </c>
      <c r="K1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7" s="209">
        <f>V117+W117+X117</f>
        <v>0</v>
      </c>
      <c r="Z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7" s="209">
        <f>Z117+AA117+AB117</f>
        <v>0</v>
      </c>
      <c r="AD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7" s="209">
        <f>AD117+AE117+AF117</f>
        <v>0</v>
      </c>
      <c r="AH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7" s="209">
        <f>AH117+AI117+AJ117</f>
        <v>0</v>
      </c>
      <c r="AL117" s="209">
        <f>Y117+AC117+AG117+AK117</f>
        <v>0</v>
      </c>
    </row>
    <row r="118" spans="2:38">
      <c r="B118" s="207" t="s">
        <v>875</v>
      </c>
      <c r="C118" s="208" t="s">
        <v>876</v>
      </c>
      <c r="D11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8" s="209">
        <f t="shared" si="37"/>
        <v>0</v>
      </c>
      <c r="G118" s="209"/>
      <c r="H118" s="209">
        <f>F118-G118</f>
        <v>0</v>
      </c>
      <c r="I118" s="209"/>
      <c r="J118" s="209">
        <f>F118-I118</f>
        <v>0</v>
      </c>
      <c r="K1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8" s="209">
        <f>V118+W118+X118</f>
        <v>0</v>
      </c>
      <c r="Z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8" s="209">
        <f>Z118+AA118+AB118</f>
        <v>0</v>
      </c>
      <c r="AD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8" s="209">
        <f>AD118+AE118+AF118</f>
        <v>0</v>
      </c>
      <c r="AH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8" s="209">
        <f>AH118+AI118+AJ118</f>
        <v>0</v>
      </c>
      <c r="AL118" s="209">
        <f>Y118+AC118+AG118+AK118</f>
        <v>0</v>
      </c>
    </row>
    <row r="119" spans="2:38">
      <c r="B119" s="216" t="s">
        <v>343</v>
      </c>
      <c r="C119" s="217" t="s">
        <v>225</v>
      </c>
      <c r="D119" s="218">
        <f>SUM(D120:D133)</f>
        <v>0</v>
      </c>
      <c r="E119" s="218">
        <f>SUM(E120:E133)</f>
        <v>0</v>
      </c>
      <c r="F119" s="218">
        <f t="shared" si="37"/>
        <v>0</v>
      </c>
      <c r="G119" s="218">
        <f>SUM(G120:G133)</f>
        <v>0</v>
      </c>
      <c r="H119" s="218">
        <f>F119-G119</f>
        <v>0</v>
      </c>
      <c r="I119" s="218">
        <f>SUM(I120:I133)</f>
        <v>0</v>
      </c>
      <c r="J119" s="218">
        <f>F119-I119</f>
        <v>0</v>
      </c>
      <c r="K119" s="218">
        <f t="shared" ref="K119:AJ119" si="59">SUM(K120:K133)</f>
        <v>0</v>
      </c>
      <c r="L119" s="218">
        <f t="shared" si="59"/>
        <v>0</v>
      </c>
      <c r="M119" s="218">
        <f t="shared" si="59"/>
        <v>0</v>
      </c>
      <c r="N119" s="218">
        <f t="shared" si="59"/>
        <v>0</v>
      </c>
      <c r="O119" s="218">
        <f t="shared" si="59"/>
        <v>0</v>
      </c>
      <c r="P119" s="218">
        <f t="shared" si="59"/>
        <v>0</v>
      </c>
      <c r="Q119" s="218">
        <f t="shared" si="59"/>
        <v>0</v>
      </c>
      <c r="R119" s="218">
        <f t="shared" si="59"/>
        <v>0</v>
      </c>
      <c r="S119" s="218">
        <f t="shared" si="59"/>
        <v>0</v>
      </c>
      <c r="T119" s="218">
        <f t="shared" si="59"/>
        <v>0</v>
      </c>
      <c r="U119" s="218">
        <f t="shared" si="59"/>
        <v>0</v>
      </c>
      <c r="V119" s="218">
        <f t="shared" si="59"/>
        <v>0</v>
      </c>
      <c r="W119" s="218">
        <f t="shared" si="59"/>
        <v>0</v>
      </c>
      <c r="X119" s="218">
        <f t="shared" si="59"/>
        <v>0</v>
      </c>
      <c r="Y119" s="218">
        <f>V119+W119+X119</f>
        <v>0</v>
      </c>
      <c r="Z119" s="218">
        <f t="shared" si="59"/>
        <v>0</v>
      </c>
      <c r="AA119" s="218">
        <f t="shared" si="59"/>
        <v>0</v>
      </c>
      <c r="AB119" s="218">
        <f t="shared" si="59"/>
        <v>0</v>
      </c>
      <c r="AC119" s="218">
        <f>Z119+AA119+AB119</f>
        <v>0</v>
      </c>
      <c r="AD119" s="218">
        <f t="shared" si="59"/>
        <v>0</v>
      </c>
      <c r="AE119" s="218">
        <f t="shared" si="59"/>
        <v>0</v>
      </c>
      <c r="AF119" s="218">
        <f t="shared" si="59"/>
        <v>0</v>
      </c>
      <c r="AG119" s="218">
        <f>AD119+AE119+AF119</f>
        <v>0</v>
      </c>
      <c r="AH119" s="218">
        <f t="shared" si="59"/>
        <v>0</v>
      </c>
      <c r="AI119" s="218">
        <f t="shared" si="59"/>
        <v>0</v>
      </c>
      <c r="AJ119" s="218">
        <f t="shared" si="59"/>
        <v>0</v>
      </c>
      <c r="AK119" s="218">
        <f>AH119+AI119+AJ119</f>
        <v>0</v>
      </c>
      <c r="AL119" s="218">
        <f>Y119+AC119+AG119+AK119</f>
        <v>0</v>
      </c>
    </row>
    <row r="120" spans="2:38">
      <c r="B120" s="207" t="s">
        <v>344</v>
      </c>
      <c r="C120" s="208" t="s">
        <v>226</v>
      </c>
      <c r="D1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0" s="209">
        <f t="shared" si="37"/>
        <v>0</v>
      </c>
      <c r="G120" s="209"/>
      <c r="H120" s="209">
        <f>F120-G120</f>
        <v>0</v>
      </c>
      <c r="I120" s="209"/>
      <c r="J120" s="209">
        <f>F120-I120</f>
        <v>0</v>
      </c>
      <c r="K1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0" s="209">
        <f>V120+W120+X120</f>
        <v>0</v>
      </c>
      <c r="Z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0" s="209">
        <f>Z120+AA120+AB120</f>
        <v>0</v>
      </c>
      <c r="AD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0" s="209">
        <f>AD120+AE120+AF120</f>
        <v>0</v>
      </c>
      <c r="AH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0" s="209">
        <f>AH120+AI120+AJ120</f>
        <v>0</v>
      </c>
      <c r="AL120" s="209">
        <f>Y120+AC120+AG120+AK120</f>
        <v>0</v>
      </c>
    </row>
    <row r="121" spans="2:38">
      <c r="B121" s="207" t="s">
        <v>877</v>
      </c>
      <c r="C121" s="208" t="s">
        <v>878</v>
      </c>
      <c r="D12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1" s="209">
        <f t="shared" ref="F121:F126" si="60">D121+E121</f>
        <v>0</v>
      </c>
      <c r="G121" s="209"/>
      <c r="H121" s="209">
        <f t="shared" ref="H121:H126" si="61">F121-G121</f>
        <v>0</v>
      </c>
      <c r="I121" s="209"/>
      <c r="J121" s="209">
        <f t="shared" ref="J121:J126" si="62">F121-I121</f>
        <v>0</v>
      </c>
      <c r="K1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1" s="209">
        <f t="shared" ref="Y121:Y126" si="63">V121+W121+X121</f>
        <v>0</v>
      </c>
      <c r="Z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1" s="209">
        <f t="shared" ref="AC121:AC126" si="64">Z121+AA121+AB121</f>
        <v>0</v>
      </c>
      <c r="AD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1" s="209">
        <f t="shared" ref="AG121:AG126" si="65">AD121+AE121+AF121</f>
        <v>0</v>
      </c>
      <c r="AH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1" s="209">
        <f t="shared" ref="AK121:AK126" si="66">AH121+AI121+AJ121</f>
        <v>0</v>
      </c>
      <c r="AL121" s="209">
        <f t="shared" ref="AL121:AL126" si="67">Y121+AC121+AG121+AK121</f>
        <v>0</v>
      </c>
    </row>
    <row r="122" spans="2:38">
      <c r="B122" s="207" t="s">
        <v>345</v>
      </c>
      <c r="C122" s="208" t="s">
        <v>227</v>
      </c>
      <c r="D1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2" s="209">
        <f t="shared" si="60"/>
        <v>0</v>
      </c>
      <c r="G122" s="209"/>
      <c r="H122" s="209">
        <f t="shared" si="61"/>
        <v>0</v>
      </c>
      <c r="I122" s="209"/>
      <c r="J122" s="209">
        <f t="shared" si="62"/>
        <v>0</v>
      </c>
      <c r="K1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2" s="209">
        <f t="shared" si="63"/>
        <v>0</v>
      </c>
      <c r="Z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2" s="209">
        <f t="shared" si="64"/>
        <v>0</v>
      </c>
      <c r="AD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2" s="209">
        <f t="shared" si="65"/>
        <v>0</v>
      </c>
      <c r="AH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2" s="209">
        <f t="shared" si="66"/>
        <v>0</v>
      </c>
      <c r="AL122" s="209">
        <f t="shared" si="67"/>
        <v>0</v>
      </c>
    </row>
    <row r="123" spans="2:38">
      <c r="B123" s="207" t="s">
        <v>879</v>
      </c>
      <c r="C123" s="208" t="s">
        <v>880</v>
      </c>
      <c r="D1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3" s="209">
        <f t="shared" si="60"/>
        <v>0</v>
      </c>
      <c r="G123" s="209"/>
      <c r="H123" s="209">
        <f t="shared" si="61"/>
        <v>0</v>
      </c>
      <c r="I123" s="209"/>
      <c r="J123" s="209">
        <f t="shared" si="62"/>
        <v>0</v>
      </c>
      <c r="K1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3" s="209">
        <f t="shared" si="63"/>
        <v>0</v>
      </c>
      <c r="Z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3" s="209">
        <f t="shared" si="64"/>
        <v>0</v>
      </c>
      <c r="AD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3" s="209">
        <f t="shared" si="65"/>
        <v>0</v>
      </c>
      <c r="AH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3" s="209">
        <f t="shared" si="66"/>
        <v>0</v>
      </c>
      <c r="AL123" s="209">
        <f t="shared" si="67"/>
        <v>0</v>
      </c>
    </row>
    <row r="124" spans="2:38">
      <c r="B124" s="207" t="s">
        <v>881</v>
      </c>
      <c r="C124" s="208" t="s">
        <v>882</v>
      </c>
      <c r="D12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4" s="209">
        <f t="shared" si="60"/>
        <v>0</v>
      </c>
      <c r="G124" s="209"/>
      <c r="H124" s="209">
        <f t="shared" si="61"/>
        <v>0</v>
      </c>
      <c r="I124" s="209"/>
      <c r="J124" s="209">
        <f t="shared" si="62"/>
        <v>0</v>
      </c>
      <c r="K1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4" s="209">
        <f t="shared" si="63"/>
        <v>0</v>
      </c>
      <c r="Z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4" s="209">
        <f t="shared" si="64"/>
        <v>0</v>
      </c>
      <c r="AD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4" s="209">
        <f t="shared" si="65"/>
        <v>0</v>
      </c>
      <c r="AH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4" s="209">
        <f t="shared" si="66"/>
        <v>0</v>
      </c>
      <c r="AL124" s="209">
        <f t="shared" si="67"/>
        <v>0</v>
      </c>
    </row>
    <row r="125" spans="2:38">
      <c r="B125" s="207" t="s">
        <v>883</v>
      </c>
      <c r="C125" s="208" t="s">
        <v>884</v>
      </c>
      <c r="D12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5" s="209">
        <f t="shared" si="60"/>
        <v>0</v>
      </c>
      <c r="G125" s="209"/>
      <c r="H125" s="209">
        <f t="shared" si="61"/>
        <v>0</v>
      </c>
      <c r="I125" s="209"/>
      <c r="J125" s="209">
        <f t="shared" si="62"/>
        <v>0</v>
      </c>
      <c r="K1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5" s="209">
        <f t="shared" si="63"/>
        <v>0</v>
      </c>
      <c r="Z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5" s="209">
        <f t="shared" si="64"/>
        <v>0</v>
      </c>
      <c r="AD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5" s="209">
        <f t="shared" si="65"/>
        <v>0</v>
      </c>
      <c r="AH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5" s="209">
        <f t="shared" si="66"/>
        <v>0</v>
      </c>
      <c r="AL125" s="209">
        <f t="shared" si="67"/>
        <v>0</v>
      </c>
    </row>
    <row r="126" spans="2:38">
      <c r="B126" s="207" t="s">
        <v>885</v>
      </c>
      <c r="C126" s="208" t="s">
        <v>886</v>
      </c>
      <c r="D12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6" s="209">
        <f t="shared" si="60"/>
        <v>0</v>
      </c>
      <c r="G126" s="209"/>
      <c r="H126" s="209">
        <f t="shared" si="61"/>
        <v>0</v>
      </c>
      <c r="I126" s="209"/>
      <c r="J126" s="209">
        <f t="shared" si="62"/>
        <v>0</v>
      </c>
      <c r="K1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6" s="209">
        <f t="shared" si="63"/>
        <v>0</v>
      </c>
      <c r="Z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6" s="209">
        <f t="shared" si="64"/>
        <v>0</v>
      </c>
      <c r="AD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6" s="209">
        <f t="shared" si="65"/>
        <v>0</v>
      </c>
      <c r="AH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6" s="209">
        <f t="shared" si="66"/>
        <v>0</v>
      </c>
      <c r="AL126" s="209">
        <f t="shared" si="67"/>
        <v>0</v>
      </c>
    </row>
    <row r="127" spans="2:38">
      <c r="B127" s="207" t="s">
        <v>887</v>
      </c>
      <c r="C127" s="208" t="s">
        <v>888</v>
      </c>
      <c r="D12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7" s="209">
        <f t="shared" ref="F127:F138" si="68">D127+E127</f>
        <v>0</v>
      </c>
      <c r="G127" s="209"/>
      <c r="H127" s="209">
        <f t="shared" ref="H127:H134" si="69">F127-G127</f>
        <v>0</v>
      </c>
      <c r="I127" s="209"/>
      <c r="J127" s="209">
        <f t="shared" ref="J127:J134" si="70">F127-I127</f>
        <v>0</v>
      </c>
      <c r="K1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7" s="209">
        <f t="shared" ref="Y127:Y134" si="71">V127+W127+X127</f>
        <v>0</v>
      </c>
      <c r="Z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7" s="209">
        <f t="shared" ref="AC127:AC134" si="72">Z127+AA127+AB127</f>
        <v>0</v>
      </c>
      <c r="AD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7" s="209">
        <f t="shared" ref="AG127:AG134" si="73">AD127+AE127+AF127</f>
        <v>0</v>
      </c>
      <c r="AH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7" s="209">
        <f t="shared" ref="AK127:AK134" si="74">AH127+AI127+AJ127</f>
        <v>0</v>
      </c>
      <c r="AL127" s="209">
        <f t="shared" ref="AL127:AL134" si="75">Y127+AC127+AG127+AK127</f>
        <v>0</v>
      </c>
    </row>
    <row r="128" spans="2:38">
      <c r="B128" s="207" t="s">
        <v>889</v>
      </c>
      <c r="C128" s="208" t="s">
        <v>890</v>
      </c>
      <c r="D12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8" s="209">
        <f t="shared" si="68"/>
        <v>0</v>
      </c>
      <c r="G128" s="209"/>
      <c r="H128" s="209">
        <f t="shared" si="69"/>
        <v>0</v>
      </c>
      <c r="I128" s="209"/>
      <c r="J128" s="209">
        <f t="shared" si="70"/>
        <v>0</v>
      </c>
      <c r="K1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8" s="209">
        <f t="shared" si="71"/>
        <v>0</v>
      </c>
      <c r="Z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8" s="209">
        <f t="shared" si="72"/>
        <v>0</v>
      </c>
      <c r="AD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8" s="209">
        <f t="shared" si="73"/>
        <v>0</v>
      </c>
      <c r="AH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8" s="209">
        <f t="shared" si="74"/>
        <v>0</v>
      </c>
      <c r="AL128" s="209">
        <f t="shared" si="75"/>
        <v>0</v>
      </c>
    </row>
    <row r="129" spans="2:38">
      <c r="B129" s="207" t="s">
        <v>891</v>
      </c>
      <c r="C129" s="208" t="s">
        <v>892</v>
      </c>
      <c r="D12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9" s="209">
        <f t="shared" si="68"/>
        <v>0</v>
      </c>
      <c r="G129" s="209"/>
      <c r="H129" s="209">
        <f t="shared" si="69"/>
        <v>0</v>
      </c>
      <c r="I129" s="209"/>
      <c r="J129" s="209">
        <f t="shared" si="70"/>
        <v>0</v>
      </c>
      <c r="K1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9" s="209">
        <f t="shared" si="71"/>
        <v>0</v>
      </c>
      <c r="Z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9" s="209">
        <f t="shared" si="72"/>
        <v>0</v>
      </c>
      <c r="AD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9" s="209">
        <f t="shared" si="73"/>
        <v>0</v>
      </c>
      <c r="AH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9" s="209">
        <f t="shared" si="74"/>
        <v>0</v>
      </c>
      <c r="AL129" s="209">
        <f t="shared" si="75"/>
        <v>0</v>
      </c>
    </row>
    <row r="130" spans="2:38">
      <c r="B130" s="207" t="s">
        <v>346</v>
      </c>
      <c r="C130" s="208" t="s">
        <v>228</v>
      </c>
      <c r="D1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0" s="209">
        <f t="shared" si="68"/>
        <v>0</v>
      </c>
      <c r="G130" s="209"/>
      <c r="H130" s="209">
        <f t="shared" si="69"/>
        <v>0</v>
      </c>
      <c r="I130" s="209"/>
      <c r="J130" s="209">
        <f t="shared" si="70"/>
        <v>0</v>
      </c>
      <c r="K1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0" s="209">
        <f t="shared" si="71"/>
        <v>0</v>
      </c>
      <c r="Z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0" s="209">
        <f t="shared" si="72"/>
        <v>0</v>
      </c>
      <c r="AD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0" s="209">
        <f t="shared" si="73"/>
        <v>0</v>
      </c>
      <c r="AH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0" s="209">
        <f t="shared" si="74"/>
        <v>0</v>
      </c>
      <c r="AL130" s="209">
        <f t="shared" si="75"/>
        <v>0</v>
      </c>
    </row>
    <row r="131" spans="2:38">
      <c r="B131" s="207" t="s">
        <v>893</v>
      </c>
      <c r="C131" s="208" t="s">
        <v>894</v>
      </c>
      <c r="D1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1" s="209">
        <f t="shared" si="68"/>
        <v>0</v>
      </c>
      <c r="G131" s="209"/>
      <c r="H131" s="209">
        <f t="shared" si="69"/>
        <v>0</v>
      </c>
      <c r="I131" s="209"/>
      <c r="J131" s="209">
        <f t="shared" si="70"/>
        <v>0</v>
      </c>
      <c r="K1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1" s="209">
        <f t="shared" si="71"/>
        <v>0</v>
      </c>
      <c r="Z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1" s="209">
        <f t="shared" si="72"/>
        <v>0</v>
      </c>
      <c r="AD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1" s="209">
        <f t="shared" si="73"/>
        <v>0</v>
      </c>
      <c r="AH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1" s="209">
        <f t="shared" si="74"/>
        <v>0</v>
      </c>
      <c r="AL131" s="209">
        <f t="shared" si="75"/>
        <v>0</v>
      </c>
    </row>
    <row r="132" spans="2:38">
      <c r="B132" s="207" t="s">
        <v>895</v>
      </c>
      <c r="C132" s="208" t="s">
        <v>896</v>
      </c>
      <c r="D13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2" s="209">
        <f t="shared" si="68"/>
        <v>0</v>
      </c>
      <c r="G132" s="209"/>
      <c r="H132" s="209">
        <f t="shared" si="69"/>
        <v>0</v>
      </c>
      <c r="I132" s="209"/>
      <c r="J132" s="209">
        <f t="shared" si="70"/>
        <v>0</v>
      </c>
      <c r="K1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2" s="209">
        <f t="shared" si="71"/>
        <v>0</v>
      </c>
      <c r="Z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2" s="209">
        <f t="shared" si="72"/>
        <v>0</v>
      </c>
      <c r="AD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2" s="209">
        <f t="shared" si="73"/>
        <v>0</v>
      </c>
      <c r="AH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2" s="209">
        <f t="shared" si="74"/>
        <v>0</v>
      </c>
      <c r="AL132" s="209">
        <f t="shared" si="75"/>
        <v>0</v>
      </c>
    </row>
    <row r="133" spans="2:38">
      <c r="B133" s="207" t="s">
        <v>897</v>
      </c>
      <c r="C133" s="208" t="s">
        <v>898</v>
      </c>
      <c r="D13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3" s="209">
        <f t="shared" si="68"/>
        <v>0</v>
      </c>
      <c r="G133" s="209"/>
      <c r="H133" s="209">
        <f t="shared" si="69"/>
        <v>0</v>
      </c>
      <c r="I133" s="209"/>
      <c r="J133" s="209">
        <f t="shared" si="70"/>
        <v>0</v>
      </c>
      <c r="K1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3" s="209">
        <f t="shared" si="71"/>
        <v>0</v>
      </c>
      <c r="Z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3" s="209">
        <f t="shared" si="72"/>
        <v>0</v>
      </c>
      <c r="AD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3" s="209">
        <f t="shared" si="73"/>
        <v>0</v>
      </c>
      <c r="AH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3" s="209">
        <f t="shared" si="74"/>
        <v>0</v>
      </c>
      <c r="AL133" s="209">
        <f t="shared" si="75"/>
        <v>0</v>
      </c>
    </row>
    <row r="134" spans="2:38">
      <c r="B134" s="216" t="s">
        <v>347</v>
      </c>
      <c r="C134" s="217" t="s">
        <v>229</v>
      </c>
      <c r="D134" s="218">
        <f>SUM(D135:D149)</f>
        <v>133000</v>
      </c>
      <c r="E134" s="218">
        <f>SUM(E135:E149)</f>
        <v>0</v>
      </c>
      <c r="F134" s="218">
        <f t="shared" si="68"/>
        <v>133000</v>
      </c>
      <c r="G134" s="218">
        <f>SUM(G135:G149)</f>
        <v>0</v>
      </c>
      <c r="H134" s="218">
        <f t="shared" si="69"/>
        <v>133000</v>
      </c>
      <c r="I134" s="218">
        <f>SUM(I135:I149)</f>
        <v>0</v>
      </c>
      <c r="J134" s="218">
        <f t="shared" si="70"/>
        <v>133000</v>
      </c>
      <c r="K134" s="218">
        <f t="shared" ref="K134:AJ134" si="76">SUM(K135:K149)</f>
        <v>0</v>
      </c>
      <c r="L134" s="218">
        <f t="shared" si="76"/>
        <v>0</v>
      </c>
      <c r="M134" s="218">
        <f t="shared" si="76"/>
        <v>0</v>
      </c>
      <c r="N134" s="218">
        <f t="shared" si="76"/>
        <v>0</v>
      </c>
      <c r="O134" s="218">
        <f t="shared" si="76"/>
        <v>0</v>
      </c>
      <c r="P134" s="218">
        <f t="shared" si="76"/>
        <v>0</v>
      </c>
      <c r="Q134" s="218">
        <f t="shared" si="76"/>
        <v>0</v>
      </c>
      <c r="R134" s="218">
        <f t="shared" si="76"/>
        <v>0</v>
      </c>
      <c r="S134" s="218">
        <f t="shared" si="76"/>
        <v>0</v>
      </c>
      <c r="T134" s="218">
        <f t="shared" si="76"/>
        <v>0</v>
      </c>
      <c r="U134" s="218">
        <f t="shared" si="76"/>
        <v>0</v>
      </c>
      <c r="V134" s="218">
        <f t="shared" si="76"/>
        <v>0</v>
      </c>
      <c r="W134" s="218">
        <f t="shared" si="76"/>
        <v>0</v>
      </c>
      <c r="X134" s="218">
        <f t="shared" si="76"/>
        <v>0</v>
      </c>
      <c r="Y134" s="218">
        <f t="shared" si="71"/>
        <v>0</v>
      </c>
      <c r="Z134" s="218">
        <f t="shared" si="76"/>
        <v>0</v>
      </c>
      <c r="AA134" s="218">
        <f t="shared" si="76"/>
        <v>0</v>
      </c>
      <c r="AB134" s="218">
        <f t="shared" si="76"/>
        <v>0</v>
      </c>
      <c r="AC134" s="218">
        <f t="shared" si="72"/>
        <v>0</v>
      </c>
      <c r="AD134" s="218">
        <f t="shared" si="76"/>
        <v>0</v>
      </c>
      <c r="AE134" s="218">
        <f t="shared" si="76"/>
        <v>0</v>
      </c>
      <c r="AF134" s="218">
        <f t="shared" si="76"/>
        <v>0</v>
      </c>
      <c r="AG134" s="218">
        <f t="shared" si="73"/>
        <v>0</v>
      </c>
      <c r="AH134" s="218">
        <f t="shared" si="76"/>
        <v>0</v>
      </c>
      <c r="AI134" s="218">
        <f t="shared" si="76"/>
        <v>0</v>
      </c>
      <c r="AJ134" s="218">
        <f t="shared" si="76"/>
        <v>0</v>
      </c>
      <c r="AK134" s="218">
        <f t="shared" si="74"/>
        <v>0</v>
      </c>
      <c r="AL134" s="218">
        <f t="shared" si="75"/>
        <v>0</v>
      </c>
    </row>
    <row r="135" spans="2:38">
      <c r="B135" s="207" t="s">
        <v>899</v>
      </c>
      <c r="C135" s="208" t="s">
        <v>900</v>
      </c>
      <c r="D13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36000</v>
      </c>
      <c r="E13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5" s="209">
        <f t="shared" si="68"/>
        <v>36000</v>
      </c>
      <c r="G135" s="209"/>
      <c r="H135" s="209">
        <f t="shared" ref="H135:H149" si="77">F135-G135</f>
        <v>36000</v>
      </c>
      <c r="I135" s="209"/>
      <c r="J135" s="209">
        <f t="shared" ref="J135:J149" si="78">F135-I135</f>
        <v>36000</v>
      </c>
      <c r="K1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5" s="209">
        <f t="shared" ref="Y135:Y149" si="79">V135+W135+X135</f>
        <v>0</v>
      </c>
      <c r="Z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5" s="209">
        <f t="shared" ref="AC135:AC149" si="80">Z135+AA135+AB135</f>
        <v>0</v>
      </c>
      <c r="AD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5" s="209">
        <f t="shared" ref="AG135:AG149" si="81">AD135+AE135+AF135</f>
        <v>0</v>
      </c>
      <c r="AH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5" s="209">
        <f t="shared" ref="AK135:AK149" si="82">AH135+AI135+AJ135</f>
        <v>0</v>
      </c>
      <c r="AL135" s="209">
        <f t="shared" ref="AL135:AL149" si="83">Y135+AC135+AG135+AK135</f>
        <v>0</v>
      </c>
    </row>
    <row r="136" spans="2:38">
      <c r="B136" s="207" t="s">
        <v>348</v>
      </c>
      <c r="C136" s="208" t="s">
        <v>230</v>
      </c>
      <c r="D13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6" s="209">
        <f t="shared" si="68"/>
        <v>0</v>
      </c>
      <c r="G136" s="209"/>
      <c r="H136" s="209">
        <f t="shared" si="77"/>
        <v>0</v>
      </c>
      <c r="I136" s="209"/>
      <c r="J136" s="209">
        <f t="shared" si="78"/>
        <v>0</v>
      </c>
      <c r="K1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6" s="209">
        <f t="shared" si="79"/>
        <v>0</v>
      </c>
      <c r="Z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6" s="209">
        <f t="shared" si="80"/>
        <v>0</v>
      </c>
      <c r="AD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6" s="209">
        <f t="shared" si="81"/>
        <v>0</v>
      </c>
      <c r="AH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6" s="209">
        <f t="shared" si="82"/>
        <v>0</v>
      </c>
      <c r="AL136" s="209">
        <f t="shared" si="83"/>
        <v>0</v>
      </c>
    </row>
    <row r="137" spans="2:38">
      <c r="B137" s="207" t="s">
        <v>901</v>
      </c>
      <c r="C137" s="208" t="s">
        <v>902</v>
      </c>
      <c r="D13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72000</v>
      </c>
      <c r="E13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7" s="209">
        <f t="shared" si="68"/>
        <v>72000</v>
      </c>
      <c r="G137" s="209"/>
      <c r="H137" s="209">
        <f t="shared" si="77"/>
        <v>72000</v>
      </c>
      <c r="I137" s="209"/>
      <c r="J137" s="209">
        <f t="shared" si="78"/>
        <v>72000</v>
      </c>
      <c r="K1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7" s="209">
        <f t="shared" si="79"/>
        <v>0</v>
      </c>
      <c r="Z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7" s="209">
        <f t="shared" si="80"/>
        <v>0</v>
      </c>
      <c r="AD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7" s="209">
        <f t="shared" si="81"/>
        <v>0</v>
      </c>
      <c r="AH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7" s="209">
        <f t="shared" si="82"/>
        <v>0</v>
      </c>
      <c r="AL137" s="209">
        <f t="shared" si="83"/>
        <v>0</v>
      </c>
    </row>
    <row r="138" spans="2:38">
      <c r="B138" s="207" t="s">
        <v>349</v>
      </c>
      <c r="C138" s="208" t="s">
        <v>231</v>
      </c>
      <c r="D1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25000</v>
      </c>
      <c r="E1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8" s="209">
        <f t="shared" si="68"/>
        <v>25000</v>
      </c>
      <c r="G138" s="209"/>
      <c r="H138" s="209">
        <f t="shared" si="77"/>
        <v>25000</v>
      </c>
      <c r="I138" s="209"/>
      <c r="J138" s="209">
        <f t="shared" si="78"/>
        <v>25000</v>
      </c>
      <c r="K1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8" s="209">
        <f t="shared" si="79"/>
        <v>0</v>
      </c>
      <c r="Z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8" s="209">
        <f t="shared" si="80"/>
        <v>0</v>
      </c>
      <c r="AD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8" s="209">
        <f t="shared" si="81"/>
        <v>0</v>
      </c>
      <c r="AH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8" s="209">
        <f t="shared" si="82"/>
        <v>0</v>
      </c>
      <c r="AL138" s="209">
        <f t="shared" si="83"/>
        <v>0</v>
      </c>
    </row>
    <row r="139" spans="2:38">
      <c r="B139" s="207" t="s">
        <v>903</v>
      </c>
      <c r="C139" s="208" t="s">
        <v>904</v>
      </c>
      <c r="D1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9" s="209">
        <f t="shared" ref="F139:F144" si="84">D139+E139</f>
        <v>0</v>
      </c>
      <c r="G139" s="209"/>
      <c r="H139" s="209">
        <f t="shared" ref="H139:H144" si="85">F139-G139</f>
        <v>0</v>
      </c>
      <c r="I139" s="209"/>
      <c r="J139" s="209">
        <f t="shared" ref="J139:J144" si="86">F139-I139</f>
        <v>0</v>
      </c>
      <c r="K1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9" s="209">
        <f t="shared" ref="Y139:Y144" si="87">V139+W139+X139</f>
        <v>0</v>
      </c>
      <c r="Z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9" s="209">
        <f t="shared" ref="AC139:AC144" si="88">Z139+AA139+AB139</f>
        <v>0</v>
      </c>
      <c r="AD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9" s="209">
        <f t="shared" ref="AG139:AG144" si="89">AD139+AE139+AF139</f>
        <v>0</v>
      </c>
      <c r="AH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9" s="209">
        <f t="shared" ref="AK139:AK144" si="90">AH139+AI139+AJ139</f>
        <v>0</v>
      </c>
      <c r="AL139" s="209">
        <f t="shared" ref="AL139:AL144" si="91">Y139+AC139+AG139+AK139</f>
        <v>0</v>
      </c>
    </row>
    <row r="140" spans="2:38">
      <c r="B140" s="207" t="s">
        <v>905</v>
      </c>
      <c r="C140" s="208" t="s">
        <v>906</v>
      </c>
      <c r="D1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0" s="209">
        <f>D140+E140</f>
        <v>0</v>
      </c>
      <c r="G140" s="209"/>
      <c r="H140" s="209">
        <f>F140-G140</f>
        <v>0</v>
      </c>
      <c r="I140" s="209"/>
      <c r="J140" s="209">
        <f>F140-I140</f>
        <v>0</v>
      </c>
      <c r="K1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0" s="209">
        <f>V140+W140+X140</f>
        <v>0</v>
      </c>
      <c r="Z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0" s="209">
        <f>Z140+AA140+AB140</f>
        <v>0</v>
      </c>
      <c r="AD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0" s="209">
        <f>AD140+AE140+AF140</f>
        <v>0</v>
      </c>
      <c r="AH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0" s="209">
        <f>AH140+AI140+AJ140</f>
        <v>0</v>
      </c>
      <c r="AL140" s="209">
        <f>Y140+AC140+AG140+AK140</f>
        <v>0</v>
      </c>
    </row>
    <row r="141" spans="2:38">
      <c r="B141" s="207" t="s">
        <v>907</v>
      </c>
      <c r="C141" s="208" t="s">
        <v>908</v>
      </c>
      <c r="D1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1" s="209">
        <f>D141+E141</f>
        <v>0</v>
      </c>
      <c r="G141" s="209"/>
      <c r="H141" s="209">
        <f>F141-G141</f>
        <v>0</v>
      </c>
      <c r="I141" s="209"/>
      <c r="J141" s="209">
        <f>F141-I141</f>
        <v>0</v>
      </c>
      <c r="K1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1" s="209">
        <f>V141+W141+X141</f>
        <v>0</v>
      </c>
      <c r="Z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1" s="209">
        <f>Z141+AA141+AB141</f>
        <v>0</v>
      </c>
      <c r="AD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1" s="209">
        <f>AD141+AE141+AF141</f>
        <v>0</v>
      </c>
      <c r="AH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1" s="209">
        <f>AH141+AI141+AJ141</f>
        <v>0</v>
      </c>
      <c r="AL141" s="209">
        <f>Y141+AC141+AG141+AK141</f>
        <v>0</v>
      </c>
    </row>
    <row r="142" spans="2:38">
      <c r="B142" s="207" t="s">
        <v>909</v>
      </c>
      <c r="C142" s="208" t="s">
        <v>910</v>
      </c>
      <c r="D14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2" s="209">
        <f t="shared" si="84"/>
        <v>0</v>
      </c>
      <c r="G142" s="209"/>
      <c r="H142" s="209">
        <f t="shared" si="85"/>
        <v>0</v>
      </c>
      <c r="I142" s="209"/>
      <c r="J142" s="209">
        <f t="shared" si="86"/>
        <v>0</v>
      </c>
      <c r="K1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2" s="209">
        <f t="shared" si="87"/>
        <v>0</v>
      </c>
      <c r="Z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2" s="209">
        <f t="shared" si="88"/>
        <v>0</v>
      </c>
      <c r="AD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2" s="209">
        <f t="shared" si="89"/>
        <v>0</v>
      </c>
      <c r="AH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2" s="209">
        <f t="shared" si="90"/>
        <v>0</v>
      </c>
      <c r="AL142" s="209">
        <f t="shared" si="91"/>
        <v>0</v>
      </c>
    </row>
    <row r="143" spans="2:38">
      <c r="B143" s="207" t="s">
        <v>911</v>
      </c>
      <c r="C143" s="208" t="s">
        <v>912</v>
      </c>
      <c r="D14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3" s="209">
        <f t="shared" si="84"/>
        <v>0</v>
      </c>
      <c r="G143" s="209"/>
      <c r="H143" s="209">
        <f t="shared" si="85"/>
        <v>0</v>
      </c>
      <c r="I143" s="209"/>
      <c r="J143" s="209">
        <f t="shared" si="86"/>
        <v>0</v>
      </c>
      <c r="K1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3" s="209">
        <f t="shared" si="87"/>
        <v>0</v>
      </c>
      <c r="Z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3" s="209">
        <f t="shared" si="88"/>
        <v>0</v>
      </c>
      <c r="AD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3" s="209">
        <f t="shared" si="89"/>
        <v>0</v>
      </c>
      <c r="AH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3" s="209">
        <f t="shared" si="90"/>
        <v>0</v>
      </c>
      <c r="AL143" s="209">
        <f t="shared" si="91"/>
        <v>0</v>
      </c>
    </row>
    <row r="144" spans="2:38">
      <c r="B144" s="207" t="s">
        <v>913</v>
      </c>
      <c r="C144" s="208" t="s">
        <v>914</v>
      </c>
      <c r="D1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4" s="209">
        <f t="shared" si="84"/>
        <v>0</v>
      </c>
      <c r="G144" s="209"/>
      <c r="H144" s="209">
        <f t="shared" si="85"/>
        <v>0</v>
      </c>
      <c r="I144" s="209"/>
      <c r="J144" s="209">
        <f t="shared" si="86"/>
        <v>0</v>
      </c>
      <c r="K1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4" s="209">
        <f t="shared" si="87"/>
        <v>0</v>
      </c>
      <c r="Z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4" s="209">
        <f t="shared" si="88"/>
        <v>0</v>
      </c>
      <c r="AD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4" s="209">
        <f t="shared" si="89"/>
        <v>0</v>
      </c>
      <c r="AH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4" s="209">
        <f t="shared" si="90"/>
        <v>0</v>
      </c>
      <c r="AL144" s="209">
        <f t="shared" si="91"/>
        <v>0</v>
      </c>
    </row>
    <row r="145" spans="2:38">
      <c r="B145" s="207" t="s">
        <v>915</v>
      </c>
      <c r="C145" s="208" t="s">
        <v>916</v>
      </c>
      <c r="D1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5" s="209">
        <f t="shared" ref="F145:F169" si="92">D145+E145</f>
        <v>0</v>
      </c>
      <c r="G145" s="209"/>
      <c r="H145" s="209">
        <f t="shared" si="77"/>
        <v>0</v>
      </c>
      <c r="I145" s="209"/>
      <c r="J145" s="209">
        <f t="shared" si="78"/>
        <v>0</v>
      </c>
      <c r="K1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5" s="209">
        <f t="shared" si="79"/>
        <v>0</v>
      </c>
      <c r="Z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5" s="209">
        <f t="shared" si="80"/>
        <v>0</v>
      </c>
      <c r="AD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5" s="209">
        <f t="shared" si="81"/>
        <v>0</v>
      </c>
      <c r="AH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5" s="209">
        <f t="shared" si="82"/>
        <v>0</v>
      </c>
      <c r="AL145" s="209">
        <f t="shared" si="83"/>
        <v>0</v>
      </c>
    </row>
    <row r="146" spans="2:38">
      <c r="B146" s="207" t="s">
        <v>917</v>
      </c>
      <c r="C146" s="208" t="s">
        <v>918</v>
      </c>
      <c r="D14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6" s="209">
        <f t="shared" si="92"/>
        <v>0</v>
      </c>
      <c r="G146" s="209"/>
      <c r="H146" s="209">
        <f t="shared" si="77"/>
        <v>0</v>
      </c>
      <c r="I146" s="209"/>
      <c r="J146" s="209">
        <f t="shared" si="78"/>
        <v>0</v>
      </c>
      <c r="K1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6" s="209">
        <f t="shared" si="79"/>
        <v>0</v>
      </c>
      <c r="Z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6" s="209">
        <f t="shared" si="80"/>
        <v>0</v>
      </c>
      <c r="AD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6" s="209">
        <f t="shared" si="81"/>
        <v>0</v>
      </c>
      <c r="AH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6" s="209">
        <f t="shared" si="82"/>
        <v>0</v>
      </c>
      <c r="AL146" s="209">
        <f t="shared" si="83"/>
        <v>0</v>
      </c>
    </row>
    <row r="147" spans="2:38">
      <c r="B147" s="207" t="s">
        <v>919</v>
      </c>
      <c r="C147" s="208" t="s">
        <v>920</v>
      </c>
      <c r="D14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7" s="209">
        <f t="shared" si="92"/>
        <v>0</v>
      </c>
      <c r="G147" s="209"/>
      <c r="H147" s="209">
        <f>F147-G147</f>
        <v>0</v>
      </c>
      <c r="I147" s="209"/>
      <c r="J147" s="209">
        <f>F147-I147</f>
        <v>0</v>
      </c>
      <c r="K1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7" s="209">
        <f>V147+W147+X147</f>
        <v>0</v>
      </c>
      <c r="Z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7" s="209">
        <f>Z147+AA147+AB147</f>
        <v>0</v>
      </c>
      <c r="AD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7" s="209">
        <f>AD147+AE147+AF147</f>
        <v>0</v>
      </c>
      <c r="AH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7" s="209">
        <f>AH147+AI147+AJ147</f>
        <v>0</v>
      </c>
      <c r="AL147" s="209">
        <f>Y147+AC147+AG147+AK147</f>
        <v>0</v>
      </c>
    </row>
    <row r="148" spans="2:38">
      <c r="B148" s="207" t="s">
        <v>921</v>
      </c>
      <c r="C148" s="208" t="s">
        <v>922</v>
      </c>
      <c r="D1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8" s="209">
        <f t="shared" si="92"/>
        <v>0</v>
      </c>
      <c r="G148" s="209"/>
      <c r="H148" s="209">
        <f>F148-G148</f>
        <v>0</v>
      </c>
      <c r="I148" s="209"/>
      <c r="J148" s="209">
        <f>F148-I148</f>
        <v>0</v>
      </c>
      <c r="K1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8" s="209">
        <f>V148+W148+X148</f>
        <v>0</v>
      </c>
      <c r="Z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8" s="209">
        <f>Z148+AA148+AB148</f>
        <v>0</v>
      </c>
      <c r="AD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8" s="209">
        <f>AD148+AE148+AF148</f>
        <v>0</v>
      </c>
      <c r="AH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8" s="209">
        <f>AH148+AI148+AJ148</f>
        <v>0</v>
      </c>
      <c r="AL148" s="209">
        <f>Y148+AC148+AG148+AK148</f>
        <v>0</v>
      </c>
    </row>
    <row r="149" spans="2:38">
      <c r="B149" s="207" t="s">
        <v>923</v>
      </c>
      <c r="C149" s="208" t="s">
        <v>924</v>
      </c>
      <c r="D1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9" s="209">
        <f t="shared" si="92"/>
        <v>0</v>
      </c>
      <c r="G149" s="209"/>
      <c r="H149" s="209">
        <f t="shared" si="77"/>
        <v>0</v>
      </c>
      <c r="I149" s="209"/>
      <c r="J149" s="209">
        <f t="shared" si="78"/>
        <v>0</v>
      </c>
      <c r="K1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9" s="209">
        <f t="shared" si="79"/>
        <v>0</v>
      </c>
      <c r="Z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9" s="209">
        <f t="shared" si="80"/>
        <v>0</v>
      </c>
      <c r="AD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9" s="209">
        <f t="shared" si="81"/>
        <v>0</v>
      </c>
      <c r="AH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9" s="209">
        <f t="shared" si="82"/>
        <v>0</v>
      </c>
      <c r="AL149" s="209">
        <f t="shared" si="83"/>
        <v>0</v>
      </c>
    </row>
    <row r="150" spans="2:38">
      <c r="B150" s="216" t="s">
        <v>350</v>
      </c>
      <c r="C150" s="217" t="s">
        <v>232</v>
      </c>
      <c r="D150" s="218">
        <f>SUM(D151:D164)</f>
        <v>84900</v>
      </c>
      <c r="E150" s="218">
        <f>SUM(E151:E164)</f>
        <v>0</v>
      </c>
      <c r="F150" s="218">
        <f t="shared" si="92"/>
        <v>84900</v>
      </c>
      <c r="G150" s="218">
        <f>SUM(G151:G164)</f>
        <v>0</v>
      </c>
      <c r="H150" s="218">
        <f t="shared" ref="H150:H169" si="93">F150-G150</f>
        <v>84900</v>
      </c>
      <c r="I150" s="218">
        <f>SUM(I151:I164)</f>
        <v>0</v>
      </c>
      <c r="J150" s="218">
        <f t="shared" ref="J150:J169" si="94">F150-I150</f>
        <v>84900</v>
      </c>
      <c r="K150" s="218">
        <f t="shared" ref="K150:X150" si="95">SUM(K151:K164)</f>
        <v>0</v>
      </c>
      <c r="L150" s="218">
        <f t="shared" si="95"/>
        <v>0</v>
      </c>
      <c r="M150" s="218">
        <f t="shared" si="95"/>
        <v>0</v>
      </c>
      <c r="N150" s="218">
        <f t="shared" si="95"/>
        <v>0</v>
      </c>
      <c r="O150" s="218">
        <f t="shared" si="95"/>
        <v>0</v>
      </c>
      <c r="P150" s="218">
        <f t="shared" si="95"/>
        <v>0</v>
      </c>
      <c r="Q150" s="218">
        <f t="shared" si="95"/>
        <v>0</v>
      </c>
      <c r="R150" s="218">
        <f t="shared" si="95"/>
        <v>0</v>
      </c>
      <c r="S150" s="218">
        <f t="shared" si="95"/>
        <v>0</v>
      </c>
      <c r="T150" s="218">
        <f t="shared" si="95"/>
        <v>0</v>
      </c>
      <c r="U150" s="218">
        <f t="shared" si="95"/>
        <v>0</v>
      </c>
      <c r="V150" s="218">
        <f t="shared" si="95"/>
        <v>0</v>
      </c>
      <c r="W150" s="218">
        <f t="shared" si="95"/>
        <v>0</v>
      </c>
      <c r="X150" s="218">
        <f t="shared" si="95"/>
        <v>0</v>
      </c>
      <c r="Y150" s="218">
        <f t="shared" ref="Y150:Y169" si="96">V150+W150+X150</f>
        <v>0</v>
      </c>
      <c r="Z150" s="218">
        <f>SUM(Z151:Z164)</f>
        <v>0</v>
      </c>
      <c r="AA150" s="218">
        <f>SUM(AA151:AA164)</f>
        <v>0</v>
      </c>
      <c r="AB150" s="218">
        <f>SUM(AB151:AB164)</f>
        <v>0</v>
      </c>
      <c r="AC150" s="218">
        <f t="shared" ref="AC150:AC169" si="97">Z150+AA150+AB150</f>
        <v>0</v>
      </c>
      <c r="AD150" s="218">
        <f>SUM(AD151:AD164)</f>
        <v>0</v>
      </c>
      <c r="AE150" s="218">
        <f>SUM(AE151:AE164)</f>
        <v>0</v>
      </c>
      <c r="AF150" s="218">
        <f>SUM(AF151:AF164)</f>
        <v>0</v>
      </c>
      <c r="AG150" s="218">
        <f t="shared" ref="AG150:AG169" si="98">AD150+AE150+AF150</f>
        <v>0</v>
      </c>
      <c r="AH150" s="218">
        <f>SUM(AH151:AH164)</f>
        <v>0</v>
      </c>
      <c r="AI150" s="218">
        <f>SUM(AI151:AI164)</f>
        <v>0</v>
      </c>
      <c r="AJ150" s="218">
        <f>SUM(AJ151:AJ164)</f>
        <v>0</v>
      </c>
      <c r="AK150" s="218">
        <f t="shared" ref="AK150:AK169" si="99">AH150+AI150+AJ150</f>
        <v>0</v>
      </c>
      <c r="AL150" s="218">
        <f t="shared" ref="AL150:AL169" si="100">Y150+AC150+AG150+AK150</f>
        <v>0</v>
      </c>
    </row>
    <row r="151" spans="2:38">
      <c r="B151" s="207" t="s">
        <v>925</v>
      </c>
      <c r="C151" s="208" t="s">
        <v>926</v>
      </c>
      <c r="D1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1" s="209">
        <f t="shared" si="92"/>
        <v>0</v>
      </c>
      <c r="G151" s="209"/>
      <c r="H151" s="209">
        <f t="shared" si="93"/>
        <v>0</v>
      </c>
      <c r="I151" s="209"/>
      <c r="J151" s="209">
        <f t="shared" si="94"/>
        <v>0</v>
      </c>
      <c r="K1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1" s="209">
        <f t="shared" si="96"/>
        <v>0</v>
      </c>
      <c r="Z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1" s="209">
        <f t="shared" si="97"/>
        <v>0</v>
      </c>
      <c r="AD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1" s="209">
        <f t="shared" si="98"/>
        <v>0</v>
      </c>
      <c r="AH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1" s="209">
        <f t="shared" si="99"/>
        <v>0</v>
      </c>
      <c r="AL151" s="209">
        <f t="shared" si="100"/>
        <v>0</v>
      </c>
    </row>
    <row r="152" spans="2:38">
      <c r="B152" s="207" t="s">
        <v>351</v>
      </c>
      <c r="C152" s="208" t="s">
        <v>233</v>
      </c>
      <c r="D1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2" s="209">
        <f t="shared" si="92"/>
        <v>0</v>
      </c>
      <c r="G152" s="209"/>
      <c r="H152" s="209">
        <f t="shared" si="93"/>
        <v>0</v>
      </c>
      <c r="I152" s="209"/>
      <c r="J152" s="209">
        <f t="shared" si="94"/>
        <v>0</v>
      </c>
      <c r="K1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2" s="209">
        <f t="shared" si="96"/>
        <v>0</v>
      </c>
      <c r="Z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2" s="209">
        <f t="shared" si="97"/>
        <v>0</v>
      </c>
      <c r="AD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2" s="209">
        <f t="shared" si="98"/>
        <v>0</v>
      </c>
      <c r="AH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2" s="209">
        <f t="shared" si="99"/>
        <v>0</v>
      </c>
      <c r="AL152" s="209">
        <f t="shared" si="100"/>
        <v>0</v>
      </c>
    </row>
    <row r="153" spans="2:38">
      <c r="B153" s="207" t="s">
        <v>927</v>
      </c>
      <c r="C153" s="208" t="s">
        <v>928</v>
      </c>
      <c r="D1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3" s="209">
        <f t="shared" si="92"/>
        <v>0</v>
      </c>
      <c r="G153" s="209"/>
      <c r="H153" s="209">
        <f t="shared" si="93"/>
        <v>0</v>
      </c>
      <c r="I153" s="209"/>
      <c r="J153" s="209">
        <f t="shared" si="94"/>
        <v>0</v>
      </c>
      <c r="K1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3" s="209">
        <f t="shared" si="96"/>
        <v>0</v>
      </c>
      <c r="Z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3" s="209">
        <f t="shared" si="97"/>
        <v>0</v>
      </c>
      <c r="AD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3" s="209">
        <f t="shared" si="98"/>
        <v>0</v>
      </c>
      <c r="AH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3" s="209">
        <f t="shared" si="99"/>
        <v>0</v>
      </c>
      <c r="AL153" s="209">
        <f t="shared" si="100"/>
        <v>0</v>
      </c>
    </row>
    <row r="154" spans="2:38">
      <c r="B154" s="207" t="s">
        <v>929</v>
      </c>
      <c r="C154" s="208" t="s">
        <v>930</v>
      </c>
      <c r="D1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4" s="209">
        <f t="shared" si="92"/>
        <v>0</v>
      </c>
      <c r="G154" s="209"/>
      <c r="H154" s="209">
        <f t="shared" si="93"/>
        <v>0</v>
      </c>
      <c r="I154" s="209"/>
      <c r="J154" s="209">
        <f t="shared" si="94"/>
        <v>0</v>
      </c>
      <c r="K1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4" s="209">
        <f t="shared" si="96"/>
        <v>0</v>
      </c>
      <c r="Z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4" s="209">
        <f t="shared" si="97"/>
        <v>0</v>
      </c>
      <c r="AD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4" s="209">
        <f t="shared" si="98"/>
        <v>0</v>
      </c>
      <c r="AH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4" s="209">
        <f t="shared" si="99"/>
        <v>0</v>
      </c>
      <c r="AL154" s="209">
        <f t="shared" si="100"/>
        <v>0</v>
      </c>
    </row>
    <row r="155" spans="2:38">
      <c r="B155" s="207" t="s">
        <v>352</v>
      </c>
      <c r="C155" s="208" t="s">
        <v>234</v>
      </c>
      <c r="D1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5" s="209">
        <f t="shared" si="92"/>
        <v>0</v>
      </c>
      <c r="G155" s="209"/>
      <c r="H155" s="209">
        <f t="shared" si="93"/>
        <v>0</v>
      </c>
      <c r="I155" s="209"/>
      <c r="J155" s="209">
        <f t="shared" si="94"/>
        <v>0</v>
      </c>
      <c r="K1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5" s="209">
        <f t="shared" si="96"/>
        <v>0</v>
      </c>
      <c r="Z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5" s="209">
        <f t="shared" si="97"/>
        <v>0</v>
      </c>
      <c r="AD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5" s="209">
        <f t="shared" si="98"/>
        <v>0</v>
      </c>
      <c r="AH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5" s="209">
        <f t="shared" si="99"/>
        <v>0</v>
      </c>
      <c r="AL155" s="209">
        <f t="shared" si="100"/>
        <v>0</v>
      </c>
    </row>
    <row r="156" spans="2:38">
      <c r="B156" s="207" t="s">
        <v>931</v>
      </c>
      <c r="C156" s="208" t="s">
        <v>932</v>
      </c>
      <c r="D1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6" s="209">
        <f t="shared" si="92"/>
        <v>0</v>
      </c>
      <c r="G156" s="209"/>
      <c r="H156" s="209">
        <f t="shared" si="93"/>
        <v>0</v>
      </c>
      <c r="I156" s="209"/>
      <c r="J156" s="209">
        <f t="shared" si="94"/>
        <v>0</v>
      </c>
      <c r="K1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6" s="209">
        <f t="shared" si="96"/>
        <v>0</v>
      </c>
      <c r="Z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6" s="209">
        <f t="shared" si="97"/>
        <v>0</v>
      </c>
      <c r="AD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6" s="209">
        <f t="shared" si="98"/>
        <v>0</v>
      </c>
      <c r="AH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6" s="209">
        <f t="shared" si="99"/>
        <v>0</v>
      </c>
      <c r="AL156" s="209">
        <f t="shared" si="100"/>
        <v>0</v>
      </c>
    </row>
    <row r="157" spans="2:38">
      <c r="B157" s="207" t="s">
        <v>933</v>
      </c>
      <c r="C157" s="208" t="s">
        <v>934</v>
      </c>
      <c r="D15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7" s="209">
        <f t="shared" si="92"/>
        <v>0</v>
      </c>
      <c r="G157" s="209"/>
      <c r="H157" s="209">
        <f t="shared" si="93"/>
        <v>0</v>
      </c>
      <c r="I157" s="209"/>
      <c r="J157" s="209">
        <f t="shared" si="94"/>
        <v>0</v>
      </c>
      <c r="K1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7" s="209">
        <f t="shared" si="96"/>
        <v>0</v>
      </c>
      <c r="Z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7" s="209">
        <f t="shared" si="97"/>
        <v>0</v>
      </c>
      <c r="AD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7" s="209">
        <f t="shared" si="98"/>
        <v>0</v>
      </c>
      <c r="AH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7" s="209">
        <f t="shared" si="99"/>
        <v>0</v>
      </c>
      <c r="AL157" s="209">
        <f t="shared" si="100"/>
        <v>0</v>
      </c>
    </row>
    <row r="158" spans="2:38">
      <c r="B158" s="207" t="s">
        <v>353</v>
      </c>
      <c r="C158" s="208" t="s">
        <v>235</v>
      </c>
      <c r="D1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60000</v>
      </c>
      <c r="E1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8" s="209">
        <f t="shared" si="92"/>
        <v>60000</v>
      </c>
      <c r="G158" s="209"/>
      <c r="H158" s="209">
        <f t="shared" si="93"/>
        <v>60000</v>
      </c>
      <c r="I158" s="209"/>
      <c r="J158" s="209">
        <f t="shared" si="94"/>
        <v>60000</v>
      </c>
      <c r="K1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8" s="209">
        <f t="shared" si="96"/>
        <v>0</v>
      </c>
      <c r="Z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8" s="209">
        <f t="shared" si="97"/>
        <v>0</v>
      </c>
      <c r="AD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8" s="209">
        <f t="shared" si="98"/>
        <v>0</v>
      </c>
      <c r="AH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8" s="209">
        <f t="shared" si="99"/>
        <v>0</v>
      </c>
      <c r="AL158" s="209">
        <f t="shared" si="100"/>
        <v>0</v>
      </c>
    </row>
    <row r="159" spans="2:38">
      <c r="B159" s="207" t="s">
        <v>935</v>
      </c>
      <c r="C159" s="208" t="s">
        <v>936</v>
      </c>
      <c r="D15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9" s="209">
        <f t="shared" si="92"/>
        <v>0</v>
      </c>
      <c r="G159" s="209"/>
      <c r="H159" s="209">
        <f t="shared" si="93"/>
        <v>0</v>
      </c>
      <c r="I159" s="209"/>
      <c r="J159" s="209">
        <f t="shared" si="94"/>
        <v>0</v>
      </c>
      <c r="K1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9" s="209">
        <f t="shared" si="96"/>
        <v>0</v>
      </c>
      <c r="Z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9" s="209">
        <f t="shared" si="97"/>
        <v>0</v>
      </c>
      <c r="AD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9" s="209">
        <f t="shared" si="98"/>
        <v>0</v>
      </c>
      <c r="AH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9" s="209">
        <f t="shared" si="99"/>
        <v>0</v>
      </c>
      <c r="AL159" s="209">
        <f t="shared" si="100"/>
        <v>0</v>
      </c>
    </row>
    <row r="160" spans="2:38">
      <c r="B160" s="207" t="s">
        <v>937</v>
      </c>
      <c r="C160" s="208" t="s">
        <v>938</v>
      </c>
      <c r="D16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0" s="209">
        <f t="shared" si="92"/>
        <v>0</v>
      </c>
      <c r="G160" s="209"/>
      <c r="H160" s="209">
        <f t="shared" si="93"/>
        <v>0</v>
      </c>
      <c r="I160" s="209"/>
      <c r="J160" s="209">
        <f t="shared" si="94"/>
        <v>0</v>
      </c>
      <c r="K1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0" s="209">
        <f t="shared" si="96"/>
        <v>0</v>
      </c>
      <c r="Z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0" s="209">
        <f t="shared" si="97"/>
        <v>0</v>
      </c>
      <c r="AD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0" s="209">
        <f t="shared" si="98"/>
        <v>0</v>
      </c>
      <c r="AH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0" s="209">
        <f t="shared" si="99"/>
        <v>0</v>
      </c>
      <c r="AL160" s="209">
        <f t="shared" si="100"/>
        <v>0</v>
      </c>
    </row>
    <row r="161" spans="2:38">
      <c r="B161" s="207" t="s">
        <v>939</v>
      </c>
      <c r="C161" s="208" t="s">
        <v>940</v>
      </c>
      <c r="D1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1" s="209">
        <f t="shared" si="92"/>
        <v>0</v>
      </c>
      <c r="G161" s="209"/>
      <c r="H161" s="209">
        <f t="shared" si="93"/>
        <v>0</v>
      </c>
      <c r="I161" s="209"/>
      <c r="J161" s="209">
        <f t="shared" si="94"/>
        <v>0</v>
      </c>
      <c r="K1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1" s="209">
        <f t="shared" si="96"/>
        <v>0</v>
      </c>
      <c r="Z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1" s="209">
        <f t="shared" si="97"/>
        <v>0</v>
      </c>
      <c r="AD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1" s="209">
        <f t="shared" si="98"/>
        <v>0</v>
      </c>
      <c r="AH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1" s="209">
        <f t="shared" si="99"/>
        <v>0</v>
      </c>
      <c r="AL161" s="209">
        <f t="shared" si="100"/>
        <v>0</v>
      </c>
    </row>
    <row r="162" spans="2:38">
      <c r="B162" s="207" t="s">
        <v>354</v>
      </c>
      <c r="C162" s="208" t="s">
        <v>236</v>
      </c>
      <c r="D1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24900</v>
      </c>
      <c r="E1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2" s="209">
        <f t="shared" si="92"/>
        <v>24900</v>
      </c>
      <c r="G162" s="209"/>
      <c r="H162" s="209">
        <f t="shared" si="93"/>
        <v>24900</v>
      </c>
      <c r="I162" s="209"/>
      <c r="J162" s="209">
        <f t="shared" si="94"/>
        <v>24900</v>
      </c>
      <c r="K1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2" s="209">
        <f t="shared" si="96"/>
        <v>0</v>
      </c>
      <c r="Z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2" s="209">
        <f t="shared" si="97"/>
        <v>0</v>
      </c>
      <c r="AD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2" s="209">
        <f t="shared" si="98"/>
        <v>0</v>
      </c>
      <c r="AH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2" s="209">
        <f t="shared" si="99"/>
        <v>0</v>
      </c>
      <c r="AL162" s="209">
        <f t="shared" si="100"/>
        <v>0</v>
      </c>
    </row>
    <row r="163" spans="2:38">
      <c r="B163" s="207" t="s">
        <v>941</v>
      </c>
      <c r="C163" s="208" t="s">
        <v>942</v>
      </c>
      <c r="D1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3" s="209">
        <f t="shared" si="92"/>
        <v>0</v>
      </c>
      <c r="G163" s="209"/>
      <c r="H163" s="209">
        <f t="shared" si="93"/>
        <v>0</v>
      </c>
      <c r="I163" s="209"/>
      <c r="J163" s="209">
        <f t="shared" si="94"/>
        <v>0</v>
      </c>
      <c r="K1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3" s="209">
        <f t="shared" si="96"/>
        <v>0</v>
      </c>
      <c r="Z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3" s="209">
        <f t="shared" si="97"/>
        <v>0</v>
      </c>
      <c r="AD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3" s="209">
        <f t="shared" si="98"/>
        <v>0</v>
      </c>
      <c r="AH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3" s="209">
        <f t="shared" si="99"/>
        <v>0</v>
      </c>
      <c r="AL163" s="209">
        <f t="shared" si="100"/>
        <v>0</v>
      </c>
    </row>
    <row r="164" spans="2:38">
      <c r="B164" s="207" t="s">
        <v>943</v>
      </c>
      <c r="C164" s="208" t="s">
        <v>944</v>
      </c>
      <c r="D1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4" s="209">
        <f t="shared" si="92"/>
        <v>0</v>
      </c>
      <c r="G164" s="209"/>
      <c r="H164" s="209">
        <f t="shared" si="93"/>
        <v>0</v>
      </c>
      <c r="I164" s="209"/>
      <c r="J164" s="209">
        <f t="shared" si="94"/>
        <v>0</v>
      </c>
      <c r="K1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4" s="209">
        <f t="shared" si="96"/>
        <v>0</v>
      </c>
      <c r="Z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4" s="209">
        <f t="shared" si="97"/>
        <v>0</v>
      </c>
      <c r="AD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4" s="209">
        <f t="shared" si="98"/>
        <v>0</v>
      </c>
      <c r="AH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4" s="209">
        <f t="shared" si="99"/>
        <v>0</v>
      </c>
      <c r="AL164" s="209">
        <f t="shared" si="100"/>
        <v>0</v>
      </c>
    </row>
    <row r="165" spans="2:38">
      <c r="B165" s="216" t="s">
        <v>355</v>
      </c>
      <c r="C165" s="217" t="s">
        <v>237</v>
      </c>
      <c r="D165" s="218">
        <f>SUM(D166:D190)</f>
        <v>173400</v>
      </c>
      <c r="E165" s="218">
        <f>SUM(E166:E190)</f>
        <v>42008</v>
      </c>
      <c r="F165" s="218">
        <f t="shared" si="92"/>
        <v>215408</v>
      </c>
      <c r="G165" s="218">
        <f>SUM(G166:G190)</f>
        <v>0</v>
      </c>
      <c r="H165" s="218">
        <f t="shared" si="93"/>
        <v>215408</v>
      </c>
      <c r="I165" s="218">
        <f>SUM(I166:I190)</f>
        <v>0</v>
      </c>
      <c r="J165" s="218">
        <f t="shared" si="94"/>
        <v>215408</v>
      </c>
      <c r="K165" s="218">
        <f t="shared" ref="K165:X165" si="101">SUM(K166:K190)</f>
        <v>500</v>
      </c>
      <c r="L165" s="218">
        <f t="shared" si="101"/>
        <v>4050</v>
      </c>
      <c r="M165" s="218">
        <f t="shared" si="101"/>
        <v>0</v>
      </c>
      <c r="N165" s="218">
        <f t="shared" si="101"/>
        <v>0</v>
      </c>
      <c r="O165" s="218">
        <f t="shared" si="101"/>
        <v>2500</v>
      </c>
      <c r="P165" s="218">
        <f t="shared" si="101"/>
        <v>0</v>
      </c>
      <c r="Q165" s="218">
        <f t="shared" si="101"/>
        <v>32500</v>
      </c>
      <c r="R165" s="218">
        <f t="shared" si="101"/>
        <v>458</v>
      </c>
      <c r="S165" s="218">
        <f t="shared" si="101"/>
        <v>2500</v>
      </c>
      <c r="T165" s="218">
        <f t="shared" si="101"/>
        <v>0</v>
      </c>
      <c r="U165" s="218">
        <f t="shared" si="101"/>
        <v>0</v>
      </c>
      <c r="V165" s="218">
        <f t="shared" si="101"/>
        <v>0</v>
      </c>
      <c r="W165" s="218">
        <f t="shared" si="101"/>
        <v>0</v>
      </c>
      <c r="X165" s="218">
        <f t="shared" si="101"/>
        <v>0</v>
      </c>
      <c r="Y165" s="218">
        <f t="shared" si="96"/>
        <v>0</v>
      </c>
      <c r="Z165" s="218">
        <f>SUM(Z166:Z190)</f>
        <v>0</v>
      </c>
      <c r="AA165" s="218">
        <f>SUM(AA166:AA190)</f>
        <v>0</v>
      </c>
      <c r="AB165" s="218">
        <f>SUM(AB166:AB190)</f>
        <v>0</v>
      </c>
      <c r="AC165" s="218">
        <f t="shared" si="97"/>
        <v>0</v>
      </c>
      <c r="AD165" s="218">
        <f>SUM(AD166:AD190)</f>
        <v>0</v>
      </c>
      <c r="AE165" s="218">
        <f>SUM(AE166:AE190)</f>
        <v>0</v>
      </c>
      <c r="AF165" s="218">
        <f>SUM(AF166:AF190)</f>
        <v>0</v>
      </c>
      <c r="AG165" s="218">
        <f t="shared" si="98"/>
        <v>0</v>
      </c>
      <c r="AH165" s="218">
        <f>SUM(AH166:AH190)</f>
        <v>0</v>
      </c>
      <c r="AI165" s="218">
        <f>SUM(AI166:AI190)</f>
        <v>0</v>
      </c>
      <c r="AJ165" s="218">
        <f>SUM(AJ166:AJ190)</f>
        <v>0</v>
      </c>
      <c r="AK165" s="218">
        <f t="shared" si="99"/>
        <v>0</v>
      </c>
      <c r="AL165" s="218">
        <f t="shared" si="100"/>
        <v>0</v>
      </c>
    </row>
    <row r="166" spans="2:38">
      <c r="B166" s="207" t="s">
        <v>356</v>
      </c>
      <c r="C166" s="208" t="s">
        <v>238</v>
      </c>
      <c r="D16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30000</v>
      </c>
      <c r="E16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6" s="209">
        <f t="shared" si="92"/>
        <v>30000</v>
      </c>
      <c r="G166" s="209"/>
      <c r="H166" s="209">
        <f t="shared" si="93"/>
        <v>30000</v>
      </c>
      <c r="I166" s="209"/>
      <c r="J166" s="209">
        <f t="shared" si="94"/>
        <v>30000</v>
      </c>
      <c r="K1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6" s="209">
        <f t="shared" si="96"/>
        <v>0</v>
      </c>
      <c r="Z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6" s="209">
        <f t="shared" si="97"/>
        <v>0</v>
      </c>
      <c r="AD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6" s="209">
        <f t="shared" si="98"/>
        <v>0</v>
      </c>
      <c r="AH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6" s="209">
        <f t="shared" si="99"/>
        <v>0</v>
      </c>
      <c r="AL166" s="209">
        <f t="shared" si="100"/>
        <v>0</v>
      </c>
    </row>
    <row r="167" spans="2:38">
      <c r="B167" s="207" t="s">
        <v>945</v>
      </c>
      <c r="C167" s="208" t="s">
        <v>946</v>
      </c>
      <c r="D16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7" s="209">
        <f t="shared" si="92"/>
        <v>0</v>
      </c>
      <c r="G167" s="209"/>
      <c r="H167" s="209">
        <f t="shared" si="93"/>
        <v>0</v>
      </c>
      <c r="I167" s="209"/>
      <c r="J167" s="209">
        <f t="shared" si="94"/>
        <v>0</v>
      </c>
      <c r="K1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7" s="209">
        <f t="shared" si="96"/>
        <v>0</v>
      </c>
      <c r="Z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7" s="209">
        <f t="shared" si="97"/>
        <v>0</v>
      </c>
      <c r="AD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7" s="209">
        <f t="shared" si="98"/>
        <v>0</v>
      </c>
      <c r="AH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7" s="209">
        <f t="shared" si="99"/>
        <v>0</v>
      </c>
      <c r="AL167" s="209">
        <f t="shared" si="100"/>
        <v>0</v>
      </c>
    </row>
    <row r="168" spans="2:38">
      <c r="B168" s="207" t="s">
        <v>947</v>
      </c>
      <c r="C168" s="208" t="s">
        <v>948</v>
      </c>
      <c r="D1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8" s="209">
        <f t="shared" si="92"/>
        <v>0</v>
      </c>
      <c r="G168" s="209"/>
      <c r="H168" s="209">
        <f t="shared" si="93"/>
        <v>0</v>
      </c>
      <c r="I168" s="209"/>
      <c r="J168" s="209">
        <f t="shared" si="94"/>
        <v>0</v>
      </c>
      <c r="K1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8" s="209">
        <f t="shared" si="96"/>
        <v>0</v>
      </c>
      <c r="Z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8" s="209">
        <f t="shared" si="97"/>
        <v>0</v>
      </c>
      <c r="AD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8" s="209">
        <f t="shared" si="98"/>
        <v>0</v>
      </c>
      <c r="AH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8" s="209">
        <f t="shared" si="99"/>
        <v>0</v>
      </c>
      <c r="AL168" s="209">
        <f t="shared" si="100"/>
        <v>0</v>
      </c>
    </row>
    <row r="169" spans="2:38">
      <c r="B169" s="207" t="s">
        <v>949</v>
      </c>
      <c r="C169" s="208" t="s">
        <v>950</v>
      </c>
      <c r="D1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9" s="209">
        <f t="shared" si="92"/>
        <v>0</v>
      </c>
      <c r="G169" s="209"/>
      <c r="H169" s="209">
        <f t="shared" si="93"/>
        <v>0</v>
      </c>
      <c r="I169" s="209"/>
      <c r="J169" s="209">
        <f t="shared" si="94"/>
        <v>0</v>
      </c>
      <c r="K1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9" s="209">
        <f t="shared" si="96"/>
        <v>0</v>
      </c>
      <c r="Z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9" s="209">
        <f t="shared" si="97"/>
        <v>0</v>
      </c>
      <c r="AD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9" s="209">
        <f t="shared" si="98"/>
        <v>0</v>
      </c>
      <c r="AH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9" s="209">
        <f t="shared" si="99"/>
        <v>0</v>
      </c>
      <c r="AL169" s="209">
        <f t="shared" si="100"/>
        <v>0</v>
      </c>
    </row>
    <row r="170" spans="2:38">
      <c r="B170" s="207" t="s">
        <v>951</v>
      </c>
      <c r="C170" s="208" t="s">
        <v>952</v>
      </c>
      <c r="D1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0" s="209">
        <f t="shared" ref="F170:F178" si="102">D170+E170</f>
        <v>0</v>
      </c>
      <c r="G170" s="209"/>
      <c r="H170" s="209">
        <f t="shared" ref="H170:H178" si="103">F170-G170</f>
        <v>0</v>
      </c>
      <c r="I170" s="209"/>
      <c r="J170" s="209">
        <f t="shared" ref="J170:J178" si="104">F170-I170</f>
        <v>0</v>
      </c>
      <c r="K1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0" s="209">
        <f t="shared" ref="Y170:Y178" si="105">V170+W170+X170</f>
        <v>0</v>
      </c>
      <c r="Z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0" s="209">
        <f t="shared" ref="AC170:AC178" si="106">Z170+AA170+AB170</f>
        <v>0</v>
      </c>
      <c r="AD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0" s="209">
        <f t="shared" ref="AG170:AG178" si="107">AD170+AE170+AF170</f>
        <v>0</v>
      </c>
      <c r="AH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0" s="209">
        <f t="shared" ref="AK170:AK178" si="108">AH170+AI170+AJ170</f>
        <v>0</v>
      </c>
      <c r="AL170" s="209">
        <f t="shared" ref="AL170:AL178" si="109">Y170+AC170+AG170+AK170</f>
        <v>0</v>
      </c>
    </row>
    <row r="171" spans="2:38">
      <c r="B171" s="207" t="s">
        <v>357</v>
      </c>
      <c r="C171" s="208" t="s">
        <v>239</v>
      </c>
      <c r="D1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2600</v>
      </c>
      <c r="E1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41648</v>
      </c>
      <c r="F171" s="209">
        <f t="shared" si="102"/>
        <v>44248</v>
      </c>
      <c r="G171" s="209"/>
      <c r="H171" s="209">
        <f t="shared" si="103"/>
        <v>44248</v>
      </c>
      <c r="I171" s="209"/>
      <c r="J171" s="209">
        <f t="shared" si="104"/>
        <v>44248</v>
      </c>
      <c r="K1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v>
      </c>
      <c r="L1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4050</v>
      </c>
      <c r="M1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2500</v>
      </c>
      <c r="P1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32500</v>
      </c>
      <c r="R1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98</v>
      </c>
      <c r="S1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2500</v>
      </c>
      <c r="T1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1" s="209">
        <f t="shared" si="105"/>
        <v>0</v>
      </c>
      <c r="Z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1" s="209">
        <f t="shared" si="106"/>
        <v>0</v>
      </c>
      <c r="AD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1" s="209">
        <f t="shared" si="107"/>
        <v>0</v>
      </c>
      <c r="AH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1" s="209">
        <f t="shared" si="108"/>
        <v>0</v>
      </c>
      <c r="AL171" s="209">
        <f t="shared" si="109"/>
        <v>0</v>
      </c>
    </row>
    <row r="172" spans="2:38">
      <c r="B172" s="207" t="s">
        <v>953</v>
      </c>
      <c r="C172" s="208" t="s">
        <v>954</v>
      </c>
      <c r="D1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2" s="209">
        <f t="shared" si="102"/>
        <v>0</v>
      </c>
      <c r="G172" s="209"/>
      <c r="H172" s="209">
        <f t="shared" si="103"/>
        <v>0</v>
      </c>
      <c r="I172" s="209"/>
      <c r="J172" s="209">
        <f t="shared" si="104"/>
        <v>0</v>
      </c>
      <c r="K1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2" s="209">
        <f t="shared" si="105"/>
        <v>0</v>
      </c>
      <c r="Z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2" s="209">
        <f t="shared" si="106"/>
        <v>0</v>
      </c>
      <c r="AD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2" s="209">
        <f t="shared" si="107"/>
        <v>0</v>
      </c>
      <c r="AH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2" s="209">
        <f t="shared" si="108"/>
        <v>0</v>
      </c>
      <c r="AL172" s="209">
        <f t="shared" si="109"/>
        <v>0</v>
      </c>
    </row>
    <row r="173" spans="2:38">
      <c r="B173" s="207" t="s">
        <v>955</v>
      </c>
      <c r="C173" s="208" t="s">
        <v>956</v>
      </c>
      <c r="D17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3" s="209">
        <f t="shared" si="102"/>
        <v>0</v>
      </c>
      <c r="G173" s="209"/>
      <c r="H173" s="209">
        <f t="shared" si="103"/>
        <v>0</v>
      </c>
      <c r="I173" s="209"/>
      <c r="J173" s="209">
        <f t="shared" si="104"/>
        <v>0</v>
      </c>
      <c r="K1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3" s="209">
        <f t="shared" si="105"/>
        <v>0</v>
      </c>
      <c r="Z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3" s="209">
        <f t="shared" si="106"/>
        <v>0</v>
      </c>
      <c r="AD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3" s="209">
        <f t="shared" si="107"/>
        <v>0</v>
      </c>
      <c r="AH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3" s="209">
        <f t="shared" si="108"/>
        <v>0</v>
      </c>
      <c r="AL173" s="209">
        <f t="shared" si="109"/>
        <v>0</v>
      </c>
    </row>
    <row r="174" spans="2:38">
      <c r="B174" s="207" t="s">
        <v>957</v>
      </c>
      <c r="C174" s="208" t="s">
        <v>958</v>
      </c>
      <c r="D1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4" s="209">
        <f t="shared" si="102"/>
        <v>0</v>
      </c>
      <c r="G174" s="209"/>
      <c r="H174" s="209">
        <f t="shared" si="103"/>
        <v>0</v>
      </c>
      <c r="I174" s="209"/>
      <c r="J174" s="209">
        <f t="shared" si="104"/>
        <v>0</v>
      </c>
      <c r="K1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4" s="209">
        <f t="shared" si="105"/>
        <v>0</v>
      </c>
      <c r="Z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4" s="209">
        <f t="shared" si="106"/>
        <v>0</v>
      </c>
      <c r="AD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4" s="209">
        <f t="shared" si="107"/>
        <v>0</v>
      </c>
      <c r="AH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4" s="209">
        <f t="shared" si="108"/>
        <v>0</v>
      </c>
      <c r="AL174" s="209">
        <f t="shared" si="109"/>
        <v>0</v>
      </c>
    </row>
    <row r="175" spans="2:38">
      <c r="B175" s="207" t="s">
        <v>959</v>
      </c>
      <c r="C175" s="208" t="s">
        <v>960</v>
      </c>
      <c r="D17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5" s="209">
        <f t="shared" si="102"/>
        <v>0</v>
      </c>
      <c r="G175" s="209"/>
      <c r="H175" s="209">
        <f t="shared" si="103"/>
        <v>0</v>
      </c>
      <c r="I175" s="209"/>
      <c r="J175" s="209">
        <f t="shared" si="104"/>
        <v>0</v>
      </c>
      <c r="K1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5" s="209">
        <f t="shared" si="105"/>
        <v>0</v>
      </c>
      <c r="Z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5" s="209">
        <f t="shared" si="106"/>
        <v>0</v>
      </c>
      <c r="AD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5" s="209">
        <f t="shared" si="107"/>
        <v>0</v>
      </c>
      <c r="AH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5" s="209">
        <f t="shared" si="108"/>
        <v>0</v>
      </c>
      <c r="AL175" s="209">
        <f t="shared" si="109"/>
        <v>0</v>
      </c>
    </row>
    <row r="176" spans="2:38">
      <c r="B176" s="207" t="s">
        <v>961</v>
      </c>
      <c r="C176" s="208" t="s">
        <v>962</v>
      </c>
      <c r="D1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6" s="209">
        <f t="shared" si="102"/>
        <v>0</v>
      </c>
      <c r="G176" s="209"/>
      <c r="H176" s="209">
        <f t="shared" si="103"/>
        <v>0</v>
      </c>
      <c r="I176" s="209"/>
      <c r="J176" s="209">
        <f t="shared" si="104"/>
        <v>0</v>
      </c>
      <c r="K1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6" s="209">
        <f t="shared" si="105"/>
        <v>0</v>
      </c>
      <c r="Z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6" s="209">
        <f t="shared" si="106"/>
        <v>0</v>
      </c>
      <c r="AD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6" s="209">
        <f t="shared" si="107"/>
        <v>0</v>
      </c>
      <c r="AH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6" s="209">
        <f t="shared" si="108"/>
        <v>0</v>
      </c>
      <c r="AL176" s="209">
        <f t="shared" si="109"/>
        <v>0</v>
      </c>
    </row>
    <row r="177" spans="2:38">
      <c r="B177" s="207" t="s">
        <v>358</v>
      </c>
      <c r="C177" s="208" t="s">
        <v>963</v>
      </c>
      <c r="D1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7" s="209">
        <f t="shared" si="102"/>
        <v>0</v>
      </c>
      <c r="G177" s="209"/>
      <c r="H177" s="209">
        <f t="shared" si="103"/>
        <v>0</v>
      </c>
      <c r="I177" s="209"/>
      <c r="J177" s="209">
        <f t="shared" si="104"/>
        <v>0</v>
      </c>
      <c r="K1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7" s="209">
        <f t="shared" si="105"/>
        <v>0</v>
      </c>
      <c r="Z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7" s="209">
        <f t="shared" si="106"/>
        <v>0</v>
      </c>
      <c r="AD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7" s="209">
        <f t="shared" si="107"/>
        <v>0</v>
      </c>
      <c r="AH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7" s="209">
        <f t="shared" si="108"/>
        <v>0</v>
      </c>
      <c r="AL177" s="209">
        <f t="shared" si="109"/>
        <v>0</v>
      </c>
    </row>
    <row r="178" spans="2:38">
      <c r="B178" s="207" t="s">
        <v>964</v>
      </c>
      <c r="C178" s="208" t="s">
        <v>965</v>
      </c>
      <c r="D17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8" s="209">
        <f t="shared" si="102"/>
        <v>0</v>
      </c>
      <c r="G178" s="209"/>
      <c r="H178" s="209">
        <f t="shared" si="103"/>
        <v>0</v>
      </c>
      <c r="I178" s="209"/>
      <c r="J178" s="209">
        <f t="shared" si="104"/>
        <v>0</v>
      </c>
      <c r="K1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8" s="209">
        <f t="shared" si="105"/>
        <v>0</v>
      </c>
      <c r="Z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8" s="209">
        <f t="shared" si="106"/>
        <v>0</v>
      </c>
      <c r="AD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8" s="209">
        <f t="shared" si="107"/>
        <v>0</v>
      </c>
      <c r="AH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8" s="209">
        <f t="shared" si="108"/>
        <v>0</v>
      </c>
      <c r="AL178" s="209">
        <f t="shared" si="109"/>
        <v>0</v>
      </c>
    </row>
    <row r="179" spans="2:38">
      <c r="B179" s="207" t="s">
        <v>359</v>
      </c>
      <c r="C179" s="208" t="s">
        <v>966</v>
      </c>
      <c r="D1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100000</v>
      </c>
      <c r="E1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9" s="209">
        <f t="shared" ref="F179:F186" si="110">D179+E179</f>
        <v>100000</v>
      </c>
      <c r="G179" s="209"/>
      <c r="H179" s="209">
        <f t="shared" ref="H179:H186" si="111">F179-G179</f>
        <v>100000</v>
      </c>
      <c r="I179" s="209"/>
      <c r="J179" s="209">
        <f t="shared" ref="J179:J186" si="112">F179-I179</f>
        <v>100000</v>
      </c>
      <c r="K1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9" s="209">
        <f t="shared" ref="Y179:Y186" si="113">V179+W179+X179</f>
        <v>0</v>
      </c>
      <c r="Z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9" s="209">
        <f t="shared" ref="AC179:AC186" si="114">Z179+AA179+AB179</f>
        <v>0</v>
      </c>
      <c r="AD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9" s="209">
        <f t="shared" ref="AG179:AG186" si="115">AD179+AE179+AF179</f>
        <v>0</v>
      </c>
      <c r="AH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9" s="209">
        <f t="shared" ref="AK179:AK186" si="116">AH179+AI179+AJ179</f>
        <v>0</v>
      </c>
      <c r="AL179" s="209">
        <f t="shared" ref="AL179:AL186" si="117">Y179+AC179+AG179+AK179</f>
        <v>0</v>
      </c>
    </row>
    <row r="180" spans="2:38">
      <c r="B180" s="207" t="s">
        <v>967</v>
      </c>
      <c r="C180" s="208" t="s">
        <v>966</v>
      </c>
      <c r="D1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0" s="209">
        <f t="shared" si="110"/>
        <v>0</v>
      </c>
      <c r="G180" s="209"/>
      <c r="H180" s="209">
        <f t="shared" si="111"/>
        <v>0</v>
      </c>
      <c r="I180" s="209"/>
      <c r="J180" s="209">
        <f t="shared" si="112"/>
        <v>0</v>
      </c>
      <c r="K1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0" s="209">
        <f t="shared" si="113"/>
        <v>0</v>
      </c>
      <c r="Z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0" s="209">
        <f t="shared" si="114"/>
        <v>0</v>
      </c>
      <c r="AD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0" s="209">
        <f t="shared" si="115"/>
        <v>0</v>
      </c>
      <c r="AH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0" s="209">
        <f t="shared" si="116"/>
        <v>0</v>
      </c>
      <c r="AL180" s="209">
        <f t="shared" si="117"/>
        <v>0</v>
      </c>
    </row>
    <row r="181" spans="2:38">
      <c r="B181" s="207" t="s">
        <v>968</v>
      </c>
      <c r="C181" s="208" t="s">
        <v>969</v>
      </c>
      <c r="D18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1" s="209">
        <f t="shared" si="110"/>
        <v>0</v>
      </c>
      <c r="G181" s="209"/>
      <c r="H181" s="209">
        <f t="shared" si="111"/>
        <v>0</v>
      </c>
      <c r="I181" s="209"/>
      <c r="J181" s="209">
        <f t="shared" si="112"/>
        <v>0</v>
      </c>
      <c r="K1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1" s="209">
        <f t="shared" si="113"/>
        <v>0</v>
      </c>
      <c r="Z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1" s="209">
        <f t="shared" si="114"/>
        <v>0</v>
      </c>
      <c r="AD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1" s="209">
        <f t="shared" si="115"/>
        <v>0</v>
      </c>
      <c r="AH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1" s="209">
        <f t="shared" si="116"/>
        <v>0</v>
      </c>
      <c r="AL181" s="209">
        <f t="shared" si="117"/>
        <v>0</v>
      </c>
    </row>
    <row r="182" spans="2:38">
      <c r="B182" s="207" t="s">
        <v>970</v>
      </c>
      <c r="C182" s="208" t="s">
        <v>971</v>
      </c>
      <c r="D1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2" s="209">
        <f t="shared" si="110"/>
        <v>0</v>
      </c>
      <c r="G182" s="209"/>
      <c r="H182" s="209">
        <f t="shared" si="111"/>
        <v>0</v>
      </c>
      <c r="I182" s="209"/>
      <c r="J182" s="209">
        <f t="shared" si="112"/>
        <v>0</v>
      </c>
      <c r="K1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2" s="209">
        <f t="shared" si="113"/>
        <v>0</v>
      </c>
      <c r="Z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2" s="209">
        <f t="shared" si="114"/>
        <v>0</v>
      </c>
      <c r="AD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2" s="209">
        <f t="shared" si="115"/>
        <v>0</v>
      </c>
      <c r="AH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2" s="209">
        <f t="shared" si="116"/>
        <v>0</v>
      </c>
      <c r="AL182" s="209">
        <f t="shared" si="117"/>
        <v>0</v>
      </c>
    </row>
    <row r="183" spans="2:38">
      <c r="B183" s="207" t="s">
        <v>360</v>
      </c>
      <c r="C183" s="208" t="s">
        <v>972</v>
      </c>
      <c r="D18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3" s="209">
        <f t="shared" si="110"/>
        <v>0</v>
      </c>
      <c r="G183" s="209"/>
      <c r="H183" s="209">
        <f t="shared" si="111"/>
        <v>0</v>
      </c>
      <c r="I183" s="209"/>
      <c r="J183" s="209">
        <f t="shared" si="112"/>
        <v>0</v>
      </c>
      <c r="K1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3" s="209">
        <f t="shared" si="113"/>
        <v>0</v>
      </c>
      <c r="Z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3" s="209">
        <f t="shared" si="114"/>
        <v>0</v>
      </c>
      <c r="AD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3" s="209">
        <f t="shared" si="115"/>
        <v>0</v>
      </c>
      <c r="AH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3" s="209">
        <f t="shared" si="116"/>
        <v>0</v>
      </c>
      <c r="AL183" s="209">
        <f t="shared" si="117"/>
        <v>0</v>
      </c>
    </row>
    <row r="184" spans="2:38">
      <c r="B184" s="207" t="s">
        <v>973</v>
      </c>
      <c r="C184" s="208" t="s">
        <v>972</v>
      </c>
      <c r="D18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4" s="209">
        <f t="shared" si="110"/>
        <v>0</v>
      </c>
      <c r="G184" s="209"/>
      <c r="H184" s="209">
        <f t="shared" si="111"/>
        <v>0</v>
      </c>
      <c r="I184" s="209"/>
      <c r="J184" s="209">
        <f t="shared" si="112"/>
        <v>0</v>
      </c>
      <c r="K1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4" s="209">
        <f t="shared" si="113"/>
        <v>0</v>
      </c>
      <c r="Z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4" s="209">
        <f t="shared" si="114"/>
        <v>0</v>
      </c>
      <c r="AD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4" s="209">
        <f t="shared" si="115"/>
        <v>0</v>
      </c>
      <c r="AH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4" s="209">
        <f t="shared" si="116"/>
        <v>0</v>
      </c>
      <c r="AL184" s="209">
        <f t="shared" si="117"/>
        <v>0</v>
      </c>
    </row>
    <row r="185" spans="2:38">
      <c r="B185" s="207" t="s">
        <v>974</v>
      </c>
      <c r="C185" s="208" t="s">
        <v>975</v>
      </c>
      <c r="D18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5" s="209">
        <f t="shared" si="110"/>
        <v>0</v>
      </c>
      <c r="G185" s="209"/>
      <c r="H185" s="209">
        <f t="shared" si="111"/>
        <v>0</v>
      </c>
      <c r="I185" s="209"/>
      <c r="J185" s="209">
        <f t="shared" si="112"/>
        <v>0</v>
      </c>
      <c r="K1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5" s="209">
        <f t="shared" si="113"/>
        <v>0</v>
      </c>
      <c r="Z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5" s="209">
        <f t="shared" si="114"/>
        <v>0</v>
      </c>
      <c r="AD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5" s="209">
        <f t="shared" si="115"/>
        <v>0</v>
      </c>
      <c r="AH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5" s="209">
        <f t="shared" si="116"/>
        <v>0</v>
      </c>
      <c r="AL185" s="209">
        <f t="shared" si="117"/>
        <v>0</v>
      </c>
    </row>
    <row r="186" spans="2:38">
      <c r="B186" s="207" t="s">
        <v>976</v>
      </c>
      <c r="C186" s="208" t="s">
        <v>977</v>
      </c>
      <c r="D18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6" s="209">
        <f t="shared" si="110"/>
        <v>0</v>
      </c>
      <c r="G186" s="209"/>
      <c r="H186" s="209">
        <f t="shared" si="111"/>
        <v>0</v>
      </c>
      <c r="I186" s="209"/>
      <c r="J186" s="209">
        <f t="shared" si="112"/>
        <v>0</v>
      </c>
      <c r="K1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6" s="209">
        <f t="shared" si="113"/>
        <v>0</v>
      </c>
      <c r="Z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6" s="209">
        <f t="shared" si="114"/>
        <v>0</v>
      </c>
      <c r="AD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6" s="209">
        <f t="shared" si="115"/>
        <v>0</v>
      </c>
      <c r="AH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6" s="209">
        <f t="shared" si="116"/>
        <v>0</v>
      </c>
      <c r="AL186" s="209">
        <f t="shared" si="117"/>
        <v>0</v>
      </c>
    </row>
    <row r="187" spans="2:38">
      <c r="B187" s="207" t="s">
        <v>361</v>
      </c>
      <c r="C187" s="208" t="s">
        <v>978</v>
      </c>
      <c r="D18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40800</v>
      </c>
      <c r="E18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360</v>
      </c>
      <c r="F187" s="209">
        <f t="shared" ref="F187:F218" si="118">D187+E187</f>
        <v>41160</v>
      </c>
      <c r="G187" s="209"/>
      <c r="H187" s="209">
        <f t="shared" ref="H187:H218" si="119">F187-G187</f>
        <v>41160</v>
      </c>
      <c r="I187" s="209"/>
      <c r="J187" s="209">
        <f t="shared" ref="J187:J218" si="120">F187-I187</f>
        <v>41160</v>
      </c>
      <c r="K1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360</v>
      </c>
      <c r="S1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7" s="209">
        <f t="shared" ref="Y187:Y218" si="121">V187+W187+X187</f>
        <v>0</v>
      </c>
      <c r="Z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7" s="209">
        <f t="shared" ref="AC187:AC218" si="122">Z187+AA187+AB187</f>
        <v>0</v>
      </c>
      <c r="AD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7" s="209">
        <f t="shared" ref="AG187:AG218" si="123">AD187+AE187+AF187</f>
        <v>0</v>
      </c>
      <c r="AH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7" s="209">
        <f t="shared" ref="AK187:AK218" si="124">AH187+AI187+AJ187</f>
        <v>0</v>
      </c>
      <c r="AL187" s="209">
        <f t="shared" ref="AL187:AL218" si="125">Y187+AC187+AG187+AK187</f>
        <v>0</v>
      </c>
    </row>
    <row r="188" spans="2:38">
      <c r="B188" s="207" t="s">
        <v>979</v>
      </c>
      <c r="C188" s="208" t="s">
        <v>980</v>
      </c>
      <c r="D18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8" s="209">
        <f t="shared" si="118"/>
        <v>0</v>
      </c>
      <c r="G188" s="209"/>
      <c r="H188" s="209">
        <f t="shared" si="119"/>
        <v>0</v>
      </c>
      <c r="I188" s="209"/>
      <c r="J188" s="209">
        <f t="shared" si="120"/>
        <v>0</v>
      </c>
      <c r="K1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8" s="209">
        <f t="shared" si="121"/>
        <v>0</v>
      </c>
      <c r="Z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8" s="209">
        <f t="shared" si="122"/>
        <v>0</v>
      </c>
      <c r="AD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8" s="209">
        <f t="shared" si="123"/>
        <v>0</v>
      </c>
      <c r="AH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8" s="209">
        <f t="shared" si="124"/>
        <v>0</v>
      </c>
      <c r="AL188" s="209">
        <f t="shared" si="125"/>
        <v>0</v>
      </c>
    </row>
    <row r="189" spans="2:38">
      <c r="B189" s="207" t="s">
        <v>981</v>
      </c>
      <c r="C189" s="208" t="s">
        <v>982</v>
      </c>
      <c r="D18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9" s="209">
        <f t="shared" si="118"/>
        <v>0</v>
      </c>
      <c r="G189" s="209"/>
      <c r="H189" s="209">
        <f t="shared" si="119"/>
        <v>0</v>
      </c>
      <c r="I189" s="209"/>
      <c r="J189" s="209">
        <f t="shared" si="120"/>
        <v>0</v>
      </c>
      <c r="K1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9" s="209">
        <f t="shared" si="121"/>
        <v>0</v>
      </c>
      <c r="Z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9" s="209">
        <f t="shared" si="122"/>
        <v>0</v>
      </c>
      <c r="AD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9" s="209">
        <f t="shared" si="123"/>
        <v>0</v>
      </c>
      <c r="AH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9" s="209">
        <f t="shared" si="124"/>
        <v>0</v>
      </c>
      <c r="AL189" s="209">
        <f t="shared" si="125"/>
        <v>0</v>
      </c>
    </row>
    <row r="190" spans="2:38">
      <c r="B190" s="207" t="s">
        <v>983</v>
      </c>
      <c r="C190" s="208" t="s">
        <v>984</v>
      </c>
      <c r="D19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0" s="209">
        <f t="shared" si="118"/>
        <v>0</v>
      </c>
      <c r="G190" s="209"/>
      <c r="H190" s="209">
        <f t="shared" si="119"/>
        <v>0</v>
      </c>
      <c r="I190" s="209"/>
      <c r="J190" s="209">
        <f t="shared" si="120"/>
        <v>0</v>
      </c>
      <c r="K1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0" s="209">
        <f t="shared" si="121"/>
        <v>0</v>
      </c>
      <c r="Z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0" s="209">
        <f t="shared" si="122"/>
        <v>0</v>
      </c>
      <c r="AD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0" s="209">
        <f t="shared" si="123"/>
        <v>0</v>
      </c>
      <c r="AH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0" s="209">
        <f t="shared" si="124"/>
        <v>0</v>
      </c>
      <c r="AL190" s="209">
        <f t="shared" si="125"/>
        <v>0</v>
      </c>
    </row>
    <row r="191" spans="2:38">
      <c r="B191" s="216" t="s">
        <v>362</v>
      </c>
      <c r="C191" s="217" t="s">
        <v>240</v>
      </c>
      <c r="D191" s="218">
        <f>SUM(D192:D193)</f>
        <v>0</v>
      </c>
      <c r="E191" s="218">
        <f>SUM(E192:E193)</f>
        <v>141590</v>
      </c>
      <c r="F191" s="218">
        <f t="shared" si="118"/>
        <v>141590</v>
      </c>
      <c r="G191" s="218">
        <f>SUM(G192:G193)</f>
        <v>0</v>
      </c>
      <c r="H191" s="218">
        <f t="shared" si="119"/>
        <v>141590</v>
      </c>
      <c r="I191" s="218">
        <f>SUM(I192:I193)</f>
        <v>0</v>
      </c>
      <c r="J191" s="218">
        <f t="shared" si="120"/>
        <v>141590</v>
      </c>
      <c r="K191" s="218">
        <f t="shared" ref="K191:AJ191" si="126">SUM(K192:K193)</f>
        <v>9000</v>
      </c>
      <c r="L191" s="218">
        <f t="shared" si="126"/>
        <v>60000</v>
      </c>
      <c r="M191" s="218">
        <f t="shared" si="126"/>
        <v>0</v>
      </c>
      <c r="N191" s="218">
        <f t="shared" si="126"/>
        <v>0</v>
      </c>
      <c r="O191" s="218">
        <f t="shared" si="126"/>
        <v>0</v>
      </c>
      <c r="P191" s="218">
        <f t="shared" si="126"/>
        <v>0</v>
      </c>
      <c r="Q191" s="218">
        <f t="shared" si="126"/>
        <v>0</v>
      </c>
      <c r="R191" s="218">
        <f t="shared" si="126"/>
        <v>18000</v>
      </c>
      <c r="S191" s="218">
        <f t="shared" si="126"/>
        <v>5000</v>
      </c>
      <c r="T191" s="218">
        <f t="shared" si="126"/>
        <v>0</v>
      </c>
      <c r="U191" s="218">
        <f t="shared" si="126"/>
        <v>31590</v>
      </c>
      <c r="V191" s="218">
        <f t="shared" si="126"/>
        <v>0</v>
      </c>
      <c r="W191" s="218">
        <f t="shared" si="126"/>
        <v>0</v>
      </c>
      <c r="X191" s="218">
        <f t="shared" si="126"/>
        <v>0</v>
      </c>
      <c r="Y191" s="218">
        <f t="shared" si="121"/>
        <v>0</v>
      </c>
      <c r="Z191" s="218">
        <f t="shared" si="126"/>
        <v>0</v>
      </c>
      <c r="AA191" s="218">
        <f t="shared" si="126"/>
        <v>0</v>
      </c>
      <c r="AB191" s="218">
        <f t="shared" si="126"/>
        <v>0</v>
      </c>
      <c r="AC191" s="218">
        <f t="shared" si="122"/>
        <v>0</v>
      </c>
      <c r="AD191" s="218">
        <f t="shared" si="126"/>
        <v>0</v>
      </c>
      <c r="AE191" s="218">
        <f t="shared" si="126"/>
        <v>0</v>
      </c>
      <c r="AF191" s="218">
        <f t="shared" si="126"/>
        <v>0</v>
      </c>
      <c r="AG191" s="218">
        <f t="shared" si="123"/>
        <v>0</v>
      </c>
      <c r="AH191" s="218">
        <f t="shared" si="126"/>
        <v>0</v>
      </c>
      <c r="AI191" s="218">
        <f t="shared" si="126"/>
        <v>0</v>
      </c>
      <c r="AJ191" s="218">
        <f t="shared" si="126"/>
        <v>0</v>
      </c>
      <c r="AK191" s="218">
        <f t="shared" si="124"/>
        <v>0</v>
      </c>
      <c r="AL191" s="218">
        <f t="shared" si="125"/>
        <v>0</v>
      </c>
    </row>
    <row r="192" spans="2:38">
      <c r="B192" s="207" t="s">
        <v>363</v>
      </c>
      <c r="C192" s="208" t="s">
        <v>241</v>
      </c>
      <c r="D19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9000</v>
      </c>
      <c r="F192" s="209">
        <f t="shared" si="118"/>
        <v>9000</v>
      </c>
      <c r="G192" s="209"/>
      <c r="H192" s="209">
        <f t="shared" si="119"/>
        <v>9000</v>
      </c>
      <c r="I192" s="209"/>
      <c r="J192" s="209">
        <f t="shared" si="120"/>
        <v>9000</v>
      </c>
      <c r="K1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9000</v>
      </c>
      <c r="L1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2" s="209">
        <f t="shared" si="121"/>
        <v>0</v>
      </c>
      <c r="Z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2" s="209">
        <f t="shared" si="122"/>
        <v>0</v>
      </c>
      <c r="AD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2" s="209">
        <f t="shared" si="123"/>
        <v>0</v>
      </c>
      <c r="AH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2" s="209">
        <f t="shared" si="124"/>
        <v>0</v>
      </c>
      <c r="AL192" s="209">
        <f t="shared" si="125"/>
        <v>0</v>
      </c>
    </row>
    <row r="193" spans="2:38">
      <c r="B193" s="207" t="s">
        <v>364</v>
      </c>
      <c r="C193" s="208" t="s">
        <v>242</v>
      </c>
      <c r="D19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132590</v>
      </c>
      <c r="F193" s="209">
        <f t="shared" si="118"/>
        <v>132590</v>
      </c>
      <c r="G193" s="209"/>
      <c r="H193" s="209">
        <f t="shared" si="119"/>
        <v>132590</v>
      </c>
      <c r="I193" s="209"/>
      <c r="J193" s="209">
        <f t="shared" si="120"/>
        <v>132590</v>
      </c>
      <c r="K1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60000</v>
      </c>
      <c r="M1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18000</v>
      </c>
      <c r="S1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v>
      </c>
      <c r="T1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31590</v>
      </c>
      <c r="V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3" s="209">
        <f t="shared" si="121"/>
        <v>0</v>
      </c>
      <c r="Z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3" s="209">
        <f t="shared" si="122"/>
        <v>0</v>
      </c>
      <c r="AD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3" s="209">
        <f t="shared" si="123"/>
        <v>0</v>
      </c>
      <c r="AH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3" s="209">
        <f t="shared" si="124"/>
        <v>0</v>
      </c>
      <c r="AL193" s="209">
        <f t="shared" si="125"/>
        <v>0</v>
      </c>
    </row>
    <row r="194" spans="2:38">
      <c r="B194" s="216" t="s">
        <v>365</v>
      </c>
      <c r="C194" s="217" t="s">
        <v>243</v>
      </c>
      <c r="D194" s="218">
        <f>SUM(D195:D200)</f>
        <v>0</v>
      </c>
      <c r="E194" s="218">
        <f>SUM(E195:E200)</f>
        <v>0</v>
      </c>
      <c r="F194" s="218">
        <f t="shared" si="118"/>
        <v>0</v>
      </c>
      <c r="G194" s="218">
        <f>SUM(G195:G200)</f>
        <v>0</v>
      </c>
      <c r="H194" s="218">
        <f t="shared" si="119"/>
        <v>0</v>
      </c>
      <c r="I194" s="218">
        <f>SUM(I195:I200)</f>
        <v>0</v>
      </c>
      <c r="J194" s="218">
        <f t="shared" si="120"/>
        <v>0</v>
      </c>
      <c r="K194" s="218">
        <f t="shared" ref="K194:X194" si="127">SUM(K195:K200)</f>
        <v>0</v>
      </c>
      <c r="L194" s="218">
        <f t="shared" si="127"/>
        <v>0</v>
      </c>
      <c r="M194" s="218">
        <f t="shared" si="127"/>
        <v>0</v>
      </c>
      <c r="N194" s="218">
        <f t="shared" si="127"/>
        <v>0</v>
      </c>
      <c r="O194" s="218">
        <f t="shared" si="127"/>
        <v>0</v>
      </c>
      <c r="P194" s="218">
        <f t="shared" si="127"/>
        <v>0</v>
      </c>
      <c r="Q194" s="218">
        <f t="shared" si="127"/>
        <v>0</v>
      </c>
      <c r="R194" s="218">
        <f t="shared" si="127"/>
        <v>0</v>
      </c>
      <c r="S194" s="218">
        <f t="shared" si="127"/>
        <v>0</v>
      </c>
      <c r="T194" s="218">
        <f t="shared" si="127"/>
        <v>0</v>
      </c>
      <c r="U194" s="218">
        <f t="shared" si="127"/>
        <v>0</v>
      </c>
      <c r="V194" s="218">
        <f t="shared" si="127"/>
        <v>0</v>
      </c>
      <c r="W194" s="218">
        <f t="shared" si="127"/>
        <v>0</v>
      </c>
      <c r="X194" s="218">
        <f t="shared" si="127"/>
        <v>0</v>
      </c>
      <c r="Y194" s="218">
        <f t="shared" si="121"/>
        <v>0</v>
      </c>
      <c r="Z194" s="218">
        <f>SUM(Z195:Z200)</f>
        <v>0</v>
      </c>
      <c r="AA194" s="218">
        <f>SUM(AA195:AA200)</f>
        <v>0</v>
      </c>
      <c r="AB194" s="218">
        <f>SUM(AB195:AB200)</f>
        <v>0</v>
      </c>
      <c r="AC194" s="218">
        <f t="shared" si="122"/>
        <v>0</v>
      </c>
      <c r="AD194" s="218">
        <f>SUM(AD195:AD200)</f>
        <v>0</v>
      </c>
      <c r="AE194" s="218">
        <f>SUM(AE195:AE200)</f>
        <v>0</v>
      </c>
      <c r="AF194" s="218">
        <f>SUM(AF195:AF200)</f>
        <v>0</v>
      </c>
      <c r="AG194" s="218">
        <f t="shared" si="123"/>
        <v>0</v>
      </c>
      <c r="AH194" s="218">
        <f>SUM(AH195:AH200)</f>
        <v>0</v>
      </c>
      <c r="AI194" s="218">
        <f>SUM(AI195:AI200)</f>
        <v>0</v>
      </c>
      <c r="AJ194" s="218">
        <f>SUM(AJ195:AJ200)</f>
        <v>0</v>
      </c>
      <c r="AK194" s="218">
        <f t="shared" si="124"/>
        <v>0</v>
      </c>
      <c r="AL194" s="218">
        <f t="shared" si="125"/>
        <v>0</v>
      </c>
    </row>
    <row r="195" spans="2:38">
      <c r="B195" s="207" t="s">
        <v>366</v>
      </c>
      <c r="C195" s="208" t="s">
        <v>244</v>
      </c>
      <c r="D19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5" s="209">
        <f t="shared" si="118"/>
        <v>0</v>
      </c>
      <c r="G195" s="209"/>
      <c r="H195" s="209">
        <f t="shared" si="119"/>
        <v>0</v>
      </c>
      <c r="I195" s="209"/>
      <c r="J195" s="209">
        <f t="shared" si="120"/>
        <v>0</v>
      </c>
      <c r="K1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5" s="209">
        <f t="shared" si="121"/>
        <v>0</v>
      </c>
      <c r="Z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5" s="209">
        <f t="shared" si="122"/>
        <v>0</v>
      </c>
      <c r="AD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5" s="209">
        <f t="shared" si="123"/>
        <v>0</v>
      </c>
      <c r="AH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5" s="209">
        <f t="shared" si="124"/>
        <v>0</v>
      </c>
      <c r="AL195" s="209">
        <f t="shared" si="125"/>
        <v>0</v>
      </c>
    </row>
    <row r="196" spans="2:38">
      <c r="B196" s="207" t="s">
        <v>1006</v>
      </c>
      <c r="C196" s="208" t="s">
        <v>1007</v>
      </c>
      <c r="D19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6" s="209">
        <f t="shared" si="118"/>
        <v>0</v>
      </c>
      <c r="G196" s="209"/>
      <c r="H196" s="209">
        <f t="shared" si="119"/>
        <v>0</v>
      </c>
      <c r="I196" s="209"/>
      <c r="J196" s="209">
        <f t="shared" si="120"/>
        <v>0</v>
      </c>
      <c r="K1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6" s="209">
        <f t="shared" si="121"/>
        <v>0</v>
      </c>
      <c r="Z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6" s="209">
        <f t="shared" si="122"/>
        <v>0</v>
      </c>
      <c r="AD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6" s="209">
        <f t="shared" si="123"/>
        <v>0</v>
      </c>
      <c r="AH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6" s="209">
        <f t="shared" si="124"/>
        <v>0</v>
      </c>
      <c r="AL196" s="209">
        <f t="shared" si="125"/>
        <v>0</v>
      </c>
    </row>
    <row r="197" spans="2:38">
      <c r="B197" s="207" t="s">
        <v>1008</v>
      </c>
      <c r="C197" s="208" t="s">
        <v>1009</v>
      </c>
      <c r="D19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7" s="209">
        <f t="shared" si="118"/>
        <v>0</v>
      </c>
      <c r="G197" s="209"/>
      <c r="H197" s="209">
        <f t="shared" si="119"/>
        <v>0</v>
      </c>
      <c r="I197" s="209"/>
      <c r="J197" s="209">
        <f t="shared" si="120"/>
        <v>0</v>
      </c>
      <c r="K1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7" s="209">
        <f t="shared" si="121"/>
        <v>0</v>
      </c>
      <c r="Z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7" s="209">
        <f t="shared" si="122"/>
        <v>0</v>
      </c>
      <c r="AD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7" s="209">
        <f t="shared" si="123"/>
        <v>0</v>
      </c>
      <c r="AH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7" s="209">
        <f t="shared" si="124"/>
        <v>0</v>
      </c>
      <c r="AL197" s="209">
        <f t="shared" si="125"/>
        <v>0</v>
      </c>
    </row>
    <row r="198" spans="2:38">
      <c r="B198" s="207" t="s">
        <v>1010</v>
      </c>
      <c r="C198" s="208" t="s">
        <v>1011</v>
      </c>
      <c r="D19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8" s="209">
        <f t="shared" si="118"/>
        <v>0</v>
      </c>
      <c r="G198" s="209"/>
      <c r="H198" s="209">
        <f t="shared" si="119"/>
        <v>0</v>
      </c>
      <c r="I198" s="209"/>
      <c r="J198" s="209">
        <f t="shared" si="120"/>
        <v>0</v>
      </c>
      <c r="K1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8" s="209">
        <f t="shared" si="121"/>
        <v>0</v>
      </c>
      <c r="Z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8" s="209">
        <f t="shared" si="122"/>
        <v>0</v>
      </c>
      <c r="AD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8" s="209">
        <f t="shared" si="123"/>
        <v>0</v>
      </c>
      <c r="AH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8" s="209">
        <f t="shared" si="124"/>
        <v>0</v>
      </c>
      <c r="AL198" s="209">
        <f t="shared" si="125"/>
        <v>0</v>
      </c>
    </row>
    <row r="199" spans="2:38">
      <c r="B199" s="207" t="s">
        <v>1012</v>
      </c>
      <c r="C199" s="208" t="s">
        <v>1013</v>
      </c>
      <c r="D19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9" s="209">
        <f t="shared" si="118"/>
        <v>0</v>
      </c>
      <c r="G199" s="209"/>
      <c r="H199" s="209">
        <f t="shared" si="119"/>
        <v>0</v>
      </c>
      <c r="I199" s="209"/>
      <c r="J199" s="209">
        <f t="shared" si="120"/>
        <v>0</v>
      </c>
      <c r="K1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9" s="209">
        <f t="shared" si="121"/>
        <v>0</v>
      </c>
      <c r="Z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9" s="209">
        <f t="shared" si="122"/>
        <v>0</v>
      </c>
      <c r="AD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9" s="209">
        <f t="shared" si="123"/>
        <v>0</v>
      </c>
      <c r="AH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9" s="209">
        <f t="shared" si="124"/>
        <v>0</v>
      </c>
      <c r="AL199" s="209">
        <f t="shared" si="125"/>
        <v>0</v>
      </c>
    </row>
    <row r="200" spans="2:38">
      <c r="B200" s="207" t="s">
        <v>1014</v>
      </c>
      <c r="C200" s="208" t="s">
        <v>1015</v>
      </c>
      <c r="D20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0" s="209">
        <f t="shared" si="118"/>
        <v>0</v>
      </c>
      <c r="G200" s="209"/>
      <c r="H200" s="209">
        <f t="shared" si="119"/>
        <v>0</v>
      </c>
      <c r="I200" s="209"/>
      <c r="J200" s="209">
        <f t="shared" si="120"/>
        <v>0</v>
      </c>
      <c r="K2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0" s="209">
        <f t="shared" si="121"/>
        <v>0</v>
      </c>
      <c r="Z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0" s="209">
        <f t="shared" si="122"/>
        <v>0</v>
      </c>
      <c r="AD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0" s="209">
        <f t="shared" si="123"/>
        <v>0</v>
      </c>
      <c r="AH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0" s="209">
        <f t="shared" si="124"/>
        <v>0</v>
      </c>
      <c r="AL200" s="209">
        <f t="shared" si="125"/>
        <v>0</v>
      </c>
    </row>
    <row r="201" spans="2:38">
      <c r="B201" s="216" t="s">
        <v>367</v>
      </c>
      <c r="C201" s="217" t="s">
        <v>245</v>
      </c>
      <c r="D201" s="218">
        <f>SUM(D202:D208)</f>
        <v>0</v>
      </c>
      <c r="E201" s="218">
        <f>SUM(E202:E208)</f>
        <v>8000</v>
      </c>
      <c r="F201" s="218">
        <f t="shared" si="118"/>
        <v>8000</v>
      </c>
      <c r="G201" s="218">
        <f>SUM(G202:G208)</f>
        <v>0</v>
      </c>
      <c r="H201" s="218">
        <f t="shared" si="119"/>
        <v>8000</v>
      </c>
      <c r="I201" s="218">
        <f>SUM(I202:I208)</f>
        <v>0</v>
      </c>
      <c r="J201" s="218">
        <f t="shared" si="120"/>
        <v>8000</v>
      </c>
      <c r="K201" s="218">
        <f t="shared" ref="K201:X201" si="128">SUM(K202:K208)</f>
        <v>0</v>
      </c>
      <c r="L201" s="218">
        <f t="shared" si="128"/>
        <v>0</v>
      </c>
      <c r="M201" s="218">
        <f t="shared" si="128"/>
        <v>0</v>
      </c>
      <c r="N201" s="218">
        <f t="shared" si="128"/>
        <v>0</v>
      </c>
      <c r="O201" s="218">
        <f t="shared" si="128"/>
        <v>0</v>
      </c>
      <c r="P201" s="218">
        <f t="shared" si="128"/>
        <v>0</v>
      </c>
      <c r="Q201" s="218">
        <f t="shared" si="128"/>
        <v>0</v>
      </c>
      <c r="R201" s="218">
        <f t="shared" si="128"/>
        <v>0</v>
      </c>
      <c r="S201" s="218">
        <f t="shared" si="128"/>
        <v>0</v>
      </c>
      <c r="T201" s="218">
        <f t="shared" si="128"/>
        <v>0</v>
      </c>
      <c r="U201" s="218">
        <f t="shared" si="128"/>
        <v>8000</v>
      </c>
      <c r="V201" s="218">
        <f t="shared" si="128"/>
        <v>0</v>
      </c>
      <c r="W201" s="218">
        <f t="shared" si="128"/>
        <v>0</v>
      </c>
      <c r="X201" s="218">
        <f t="shared" si="128"/>
        <v>0</v>
      </c>
      <c r="Y201" s="218">
        <f t="shared" si="121"/>
        <v>0</v>
      </c>
      <c r="Z201" s="218">
        <f>SUM(Z202:Z208)</f>
        <v>0</v>
      </c>
      <c r="AA201" s="218">
        <f>SUM(AA202:AA208)</f>
        <v>0</v>
      </c>
      <c r="AB201" s="218">
        <f>SUM(AB202:AB208)</f>
        <v>0</v>
      </c>
      <c r="AC201" s="218">
        <f t="shared" si="122"/>
        <v>0</v>
      </c>
      <c r="AD201" s="218">
        <f>SUM(AD202:AD208)</f>
        <v>0</v>
      </c>
      <c r="AE201" s="218">
        <f>SUM(AE202:AE208)</f>
        <v>0</v>
      </c>
      <c r="AF201" s="218">
        <f>SUM(AF202:AF208)</f>
        <v>0</v>
      </c>
      <c r="AG201" s="218">
        <f t="shared" si="123"/>
        <v>0</v>
      </c>
      <c r="AH201" s="218">
        <f>SUM(AH202:AH208)</f>
        <v>0</v>
      </c>
      <c r="AI201" s="218">
        <f>SUM(AI202:AI208)</f>
        <v>0</v>
      </c>
      <c r="AJ201" s="218">
        <f>SUM(AJ202:AJ208)</f>
        <v>0</v>
      </c>
      <c r="AK201" s="218">
        <f t="shared" si="124"/>
        <v>0</v>
      </c>
      <c r="AL201" s="218">
        <f t="shared" si="125"/>
        <v>0</v>
      </c>
    </row>
    <row r="202" spans="2:38">
      <c r="B202" s="207" t="s">
        <v>368</v>
      </c>
      <c r="C202" s="208" t="s">
        <v>246</v>
      </c>
      <c r="D20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2" s="209">
        <f t="shared" si="118"/>
        <v>0</v>
      </c>
      <c r="G202" s="209"/>
      <c r="H202" s="209">
        <f t="shared" si="119"/>
        <v>0</v>
      </c>
      <c r="I202" s="209"/>
      <c r="J202" s="209">
        <f t="shared" si="120"/>
        <v>0</v>
      </c>
      <c r="K2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2" s="209">
        <f t="shared" si="121"/>
        <v>0</v>
      </c>
      <c r="Z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2" s="209">
        <f t="shared" si="122"/>
        <v>0</v>
      </c>
      <c r="AD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2" s="209">
        <f t="shared" si="123"/>
        <v>0</v>
      </c>
      <c r="AH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2" s="209">
        <f t="shared" si="124"/>
        <v>0</v>
      </c>
      <c r="AL202" s="209">
        <f t="shared" si="125"/>
        <v>0</v>
      </c>
    </row>
    <row r="203" spans="2:38">
      <c r="B203" s="207" t="s">
        <v>1016</v>
      </c>
      <c r="C203" s="208" t="s">
        <v>1017</v>
      </c>
      <c r="D20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3" s="209">
        <f t="shared" si="118"/>
        <v>0</v>
      </c>
      <c r="G203" s="209"/>
      <c r="H203" s="209">
        <f t="shared" si="119"/>
        <v>0</v>
      </c>
      <c r="I203" s="209"/>
      <c r="J203" s="209">
        <f t="shared" si="120"/>
        <v>0</v>
      </c>
      <c r="K2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3" s="209">
        <f t="shared" si="121"/>
        <v>0</v>
      </c>
      <c r="Z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3" s="209">
        <f t="shared" si="122"/>
        <v>0</v>
      </c>
      <c r="AD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3" s="209">
        <f t="shared" si="123"/>
        <v>0</v>
      </c>
      <c r="AH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3" s="209">
        <f t="shared" si="124"/>
        <v>0</v>
      </c>
      <c r="AL203" s="209">
        <f t="shared" si="125"/>
        <v>0</v>
      </c>
    </row>
    <row r="204" spans="2:38">
      <c r="B204" s="207" t="s">
        <v>1018</v>
      </c>
      <c r="C204" s="208" t="s">
        <v>1019</v>
      </c>
      <c r="D20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4" s="209">
        <f t="shared" si="118"/>
        <v>0</v>
      </c>
      <c r="G204" s="209"/>
      <c r="H204" s="209">
        <f t="shared" si="119"/>
        <v>0</v>
      </c>
      <c r="I204" s="209"/>
      <c r="J204" s="209">
        <f t="shared" si="120"/>
        <v>0</v>
      </c>
      <c r="K2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4" s="209">
        <f t="shared" si="121"/>
        <v>0</v>
      </c>
      <c r="Z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4" s="209">
        <f t="shared" si="122"/>
        <v>0</v>
      </c>
      <c r="AD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4" s="209">
        <f t="shared" si="123"/>
        <v>0</v>
      </c>
      <c r="AH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4" s="209">
        <f t="shared" si="124"/>
        <v>0</v>
      </c>
      <c r="AL204" s="209">
        <f t="shared" si="125"/>
        <v>0</v>
      </c>
    </row>
    <row r="205" spans="2:38">
      <c r="B205" s="207" t="s">
        <v>1020</v>
      </c>
      <c r="C205" s="208" t="s">
        <v>1021</v>
      </c>
      <c r="D20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5" s="209">
        <f t="shared" si="118"/>
        <v>0</v>
      </c>
      <c r="G205" s="209"/>
      <c r="H205" s="209">
        <f t="shared" si="119"/>
        <v>0</v>
      </c>
      <c r="I205" s="209"/>
      <c r="J205" s="209">
        <f t="shared" si="120"/>
        <v>0</v>
      </c>
      <c r="K2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5" s="209">
        <f t="shared" si="121"/>
        <v>0</v>
      </c>
      <c r="Z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5" s="209">
        <f t="shared" si="122"/>
        <v>0</v>
      </c>
      <c r="AD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5" s="209">
        <f t="shared" si="123"/>
        <v>0</v>
      </c>
      <c r="AH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5" s="209">
        <f t="shared" si="124"/>
        <v>0</v>
      </c>
      <c r="AL205" s="209">
        <f t="shared" si="125"/>
        <v>0</v>
      </c>
    </row>
    <row r="206" spans="2:38">
      <c r="B206" s="207" t="s">
        <v>1022</v>
      </c>
      <c r="C206" s="208" t="s">
        <v>1023</v>
      </c>
      <c r="D20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6" s="209">
        <f t="shared" si="118"/>
        <v>0</v>
      </c>
      <c r="G206" s="209"/>
      <c r="H206" s="209">
        <f t="shared" si="119"/>
        <v>0</v>
      </c>
      <c r="I206" s="209"/>
      <c r="J206" s="209">
        <f t="shared" si="120"/>
        <v>0</v>
      </c>
      <c r="K2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6" s="209">
        <f t="shared" si="121"/>
        <v>0</v>
      </c>
      <c r="Z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6" s="209">
        <f t="shared" si="122"/>
        <v>0</v>
      </c>
      <c r="AD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6" s="209">
        <f t="shared" si="123"/>
        <v>0</v>
      </c>
      <c r="AH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6" s="209">
        <f t="shared" si="124"/>
        <v>0</v>
      </c>
      <c r="AL206" s="209">
        <f t="shared" si="125"/>
        <v>0</v>
      </c>
    </row>
    <row r="207" spans="2:38">
      <c r="B207" s="207" t="s">
        <v>1024</v>
      </c>
      <c r="C207" s="208" t="s">
        <v>1025</v>
      </c>
      <c r="D20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7" s="209">
        <f t="shared" si="118"/>
        <v>0</v>
      </c>
      <c r="G207" s="209"/>
      <c r="H207" s="209">
        <f t="shared" si="119"/>
        <v>0</v>
      </c>
      <c r="I207" s="209"/>
      <c r="J207" s="209">
        <f t="shared" si="120"/>
        <v>0</v>
      </c>
      <c r="K2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7" s="209">
        <f t="shared" si="121"/>
        <v>0</v>
      </c>
      <c r="Z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7" s="209">
        <f t="shared" si="122"/>
        <v>0</v>
      </c>
      <c r="AD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7" s="209">
        <f t="shared" si="123"/>
        <v>0</v>
      </c>
      <c r="AH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7" s="209">
        <f t="shared" si="124"/>
        <v>0</v>
      </c>
      <c r="AL207" s="209">
        <f t="shared" si="125"/>
        <v>0</v>
      </c>
    </row>
    <row r="208" spans="2:38">
      <c r="B208" s="207" t="s">
        <v>1026</v>
      </c>
      <c r="C208" s="208" t="s">
        <v>1027</v>
      </c>
      <c r="D20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8000</v>
      </c>
      <c r="F208" s="209">
        <f t="shared" si="118"/>
        <v>8000</v>
      </c>
      <c r="G208" s="209"/>
      <c r="H208" s="209">
        <f t="shared" si="119"/>
        <v>8000</v>
      </c>
      <c r="I208" s="209"/>
      <c r="J208" s="209">
        <f t="shared" si="120"/>
        <v>8000</v>
      </c>
      <c r="K2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v>
      </c>
      <c r="V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8" s="209">
        <f t="shared" si="121"/>
        <v>0</v>
      </c>
      <c r="Z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8" s="209">
        <f t="shared" si="122"/>
        <v>0</v>
      </c>
      <c r="AD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8" s="209">
        <f t="shared" si="123"/>
        <v>0</v>
      </c>
      <c r="AH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8" s="209">
        <f t="shared" si="124"/>
        <v>0</v>
      </c>
      <c r="AL208" s="209">
        <f t="shared" si="125"/>
        <v>0</v>
      </c>
    </row>
    <row r="209" spans="2:38">
      <c r="B209" s="204" t="s">
        <v>362</v>
      </c>
      <c r="C209" s="205" t="s">
        <v>240</v>
      </c>
      <c r="D209" s="206">
        <f>D210+D218</f>
        <v>215000</v>
      </c>
      <c r="E209" s="206">
        <f>E210+E218</f>
        <v>0</v>
      </c>
      <c r="F209" s="206">
        <f t="shared" si="118"/>
        <v>215000</v>
      </c>
      <c r="G209" s="206">
        <f>G210+G218</f>
        <v>0</v>
      </c>
      <c r="H209" s="206">
        <f t="shared" si="119"/>
        <v>215000</v>
      </c>
      <c r="I209" s="206">
        <f>I210+I218</f>
        <v>0</v>
      </c>
      <c r="J209" s="206">
        <f t="shared" si="120"/>
        <v>215000</v>
      </c>
      <c r="K209" s="206">
        <f t="shared" ref="K209:X209" si="129">K210+K218</f>
        <v>0</v>
      </c>
      <c r="L209" s="206">
        <f t="shared" si="129"/>
        <v>0</v>
      </c>
      <c r="M209" s="206">
        <f t="shared" si="129"/>
        <v>0</v>
      </c>
      <c r="N209" s="206">
        <f t="shared" si="129"/>
        <v>0</v>
      </c>
      <c r="O209" s="206">
        <f t="shared" si="129"/>
        <v>0</v>
      </c>
      <c r="P209" s="206">
        <f t="shared" si="129"/>
        <v>0</v>
      </c>
      <c r="Q209" s="206">
        <f t="shared" si="129"/>
        <v>0</v>
      </c>
      <c r="R209" s="206">
        <f t="shared" si="129"/>
        <v>0</v>
      </c>
      <c r="S209" s="206">
        <f t="shared" si="129"/>
        <v>0</v>
      </c>
      <c r="T209" s="206">
        <f t="shared" si="129"/>
        <v>0</v>
      </c>
      <c r="U209" s="206">
        <f t="shared" si="129"/>
        <v>0</v>
      </c>
      <c r="V209" s="206">
        <f t="shared" si="129"/>
        <v>0</v>
      </c>
      <c r="W209" s="206">
        <f t="shared" si="129"/>
        <v>0</v>
      </c>
      <c r="X209" s="206">
        <f t="shared" si="129"/>
        <v>0</v>
      </c>
      <c r="Y209" s="206">
        <f t="shared" si="121"/>
        <v>0</v>
      </c>
      <c r="Z209" s="206">
        <f>Z210+Z218</f>
        <v>0</v>
      </c>
      <c r="AA209" s="206">
        <f>AA210+AA218</f>
        <v>0</v>
      </c>
      <c r="AB209" s="206">
        <f>AB210+AB218</f>
        <v>0</v>
      </c>
      <c r="AC209" s="206">
        <f t="shared" si="122"/>
        <v>0</v>
      </c>
      <c r="AD209" s="206">
        <f>AD210+AD218</f>
        <v>0</v>
      </c>
      <c r="AE209" s="206">
        <f>AE210+AE218</f>
        <v>0</v>
      </c>
      <c r="AF209" s="206">
        <f>AF210+AF218</f>
        <v>0</v>
      </c>
      <c r="AG209" s="206">
        <f t="shared" si="123"/>
        <v>0</v>
      </c>
      <c r="AH209" s="206">
        <f>AH210+AH218</f>
        <v>0</v>
      </c>
      <c r="AI209" s="206">
        <f>AI210+AI218</f>
        <v>0</v>
      </c>
      <c r="AJ209" s="206">
        <f>AJ210+AJ218</f>
        <v>0</v>
      </c>
      <c r="AK209" s="206">
        <f t="shared" si="124"/>
        <v>0</v>
      </c>
      <c r="AL209" s="206">
        <f t="shared" si="125"/>
        <v>0</v>
      </c>
    </row>
    <row r="210" spans="2:38">
      <c r="B210" s="216" t="s">
        <v>363</v>
      </c>
      <c r="C210" s="217" t="s">
        <v>241</v>
      </c>
      <c r="D210" s="218">
        <f>SUM(D211:D217)</f>
        <v>15000</v>
      </c>
      <c r="E210" s="218">
        <f>SUM(E211:E217)</f>
        <v>0</v>
      </c>
      <c r="F210" s="218">
        <f t="shared" si="118"/>
        <v>15000</v>
      </c>
      <c r="G210" s="218">
        <f>SUM(G211:G217)</f>
        <v>0</v>
      </c>
      <c r="H210" s="218">
        <f t="shared" si="119"/>
        <v>15000</v>
      </c>
      <c r="I210" s="218">
        <f>SUM(I211:I217)</f>
        <v>0</v>
      </c>
      <c r="J210" s="218">
        <f t="shared" si="120"/>
        <v>15000</v>
      </c>
      <c r="K210" s="218">
        <f t="shared" ref="K210:X210" si="130">SUM(K211:K217)</f>
        <v>0</v>
      </c>
      <c r="L210" s="218">
        <f t="shared" si="130"/>
        <v>0</v>
      </c>
      <c r="M210" s="218">
        <f t="shared" si="130"/>
        <v>0</v>
      </c>
      <c r="N210" s="218">
        <f t="shared" si="130"/>
        <v>0</v>
      </c>
      <c r="O210" s="218">
        <f t="shared" si="130"/>
        <v>0</v>
      </c>
      <c r="P210" s="218">
        <f t="shared" si="130"/>
        <v>0</v>
      </c>
      <c r="Q210" s="218">
        <f t="shared" si="130"/>
        <v>0</v>
      </c>
      <c r="R210" s="218">
        <f t="shared" si="130"/>
        <v>0</v>
      </c>
      <c r="S210" s="218">
        <f t="shared" si="130"/>
        <v>0</v>
      </c>
      <c r="T210" s="218">
        <f t="shared" si="130"/>
        <v>0</v>
      </c>
      <c r="U210" s="218">
        <f t="shared" si="130"/>
        <v>0</v>
      </c>
      <c r="V210" s="218">
        <f t="shared" si="130"/>
        <v>0</v>
      </c>
      <c r="W210" s="218">
        <f t="shared" si="130"/>
        <v>0</v>
      </c>
      <c r="X210" s="218">
        <f t="shared" si="130"/>
        <v>0</v>
      </c>
      <c r="Y210" s="218">
        <f t="shared" si="121"/>
        <v>0</v>
      </c>
      <c r="Z210" s="218">
        <f>SUM(Z211:Z217)</f>
        <v>0</v>
      </c>
      <c r="AA210" s="218">
        <f>SUM(AA211:AA217)</f>
        <v>0</v>
      </c>
      <c r="AB210" s="218">
        <f>SUM(AB211:AB217)</f>
        <v>0</v>
      </c>
      <c r="AC210" s="218">
        <f t="shared" si="122"/>
        <v>0</v>
      </c>
      <c r="AD210" s="218">
        <f>SUM(AD211:AD217)</f>
        <v>0</v>
      </c>
      <c r="AE210" s="218">
        <f>SUM(AE211:AE217)</f>
        <v>0</v>
      </c>
      <c r="AF210" s="218">
        <f>SUM(AF211:AF217)</f>
        <v>0</v>
      </c>
      <c r="AG210" s="218">
        <f t="shared" si="123"/>
        <v>0</v>
      </c>
      <c r="AH210" s="218">
        <f>SUM(AH211:AH217)</f>
        <v>0</v>
      </c>
      <c r="AI210" s="218">
        <f>SUM(AI211:AI217)</f>
        <v>0</v>
      </c>
      <c r="AJ210" s="218">
        <f>SUM(AJ211:AJ217)</f>
        <v>0</v>
      </c>
      <c r="AK210" s="218">
        <f t="shared" si="124"/>
        <v>0</v>
      </c>
      <c r="AL210" s="218">
        <f t="shared" si="125"/>
        <v>0</v>
      </c>
    </row>
    <row r="211" spans="2:38">
      <c r="B211" s="207" t="s">
        <v>369</v>
      </c>
      <c r="C211" s="208" t="s">
        <v>247</v>
      </c>
      <c r="D2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15000</v>
      </c>
      <c r="E2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1" s="209">
        <f t="shared" si="118"/>
        <v>15000</v>
      </c>
      <c r="G211" s="209"/>
      <c r="H211" s="209">
        <f t="shared" si="119"/>
        <v>15000</v>
      </c>
      <c r="I211" s="209"/>
      <c r="J211" s="209">
        <f t="shared" si="120"/>
        <v>15000</v>
      </c>
      <c r="K2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1" s="209">
        <f t="shared" si="121"/>
        <v>0</v>
      </c>
      <c r="Z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1" s="209">
        <f t="shared" si="122"/>
        <v>0</v>
      </c>
      <c r="AD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1" s="209">
        <f t="shared" si="123"/>
        <v>0</v>
      </c>
      <c r="AH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1" s="209">
        <f t="shared" si="124"/>
        <v>0</v>
      </c>
      <c r="AL211" s="209">
        <f t="shared" si="125"/>
        <v>0</v>
      </c>
    </row>
    <row r="212" spans="2:38">
      <c r="B212" s="207" t="s">
        <v>985</v>
      </c>
      <c r="C212" s="208" t="s">
        <v>986</v>
      </c>
      <c r="D21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2" s="209">
        <f t="shared" si="118"/>
        <v>0</v>
      </c>
      <c r="G212" s="209"/>
      <c r="H212" s="209">
        <f t="shared" si="119"/>
        <v>0</v>
      </c>
      <c r="I212" s="209"/>
      <c r="J212" s="209">
        <f t="shared" si="120"/>
        <v>0</v>
      </c>
      <c r="K2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2" s="209">
        <f t="shared" si="121"/>
        <v>0</v>
      </c>
      <c r="Z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2" s="209">
        <f t="shared" si="122"/>
        <v>0</v>
      </c>
      <c r="AD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2" s="209">
        <f t="shared" si="123"/>
        <v>0</v>
      </c>
      <c r="AH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2" s="209">
        <f t="shared" si="124"/>
        <v>0</v>
      </c>
      <c r="AL212" s="209">
        <f t="shared" si="125"/>
        <v>0</v>
      </c>
    </row>
    <row r="213" spans="2:38">
      <c r="B213" s="207" t="s">
        <v>987</v>
      </c>
      <c r="C213" s="208" t="s">
        <v>988</v>
      </c>
      <c r="D2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3" s="209">
        <f t="shared" si="118"/>
        <v>0</v>
      </c>
      <c r="G213" s="209"/>
      <c r="H213" s="209">
        <f t="shared" si="119"/>
        <v>0</v>
      </c>
      <c r="I213" s="209"/>
      <c r="J213" s="209">
        <f t="shared" si="120"/>
        <v>0</v>
      </c>
      <c r="K2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3" s="209">
        <f t="shared" si="121"/>
        <v>0</v>
      </c>
      <c r="Z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3" s="209">
        <f t="shared" si="122"/>
        <v>0</v>
      </c>
      <c r="AD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3" s="209">
        <f t="shared" si="123"/>
        <v>0</v>
      </c>
      <c r="AH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3" s="209">
        <f t="shared" si="124"/>
        <v>0</v>
      </c>
      <c r="AL213" s="209">
        <f t="shared" si="125"/>
        <v>0</v>
      </c>
    </row>
    <row r="214" spans="2:38">
      <c r="B214" s="207" t="s">
        <v>989</v>
      </c>
      <c r="C214" s="208" t="s">
        <v>990</v>
      </c>
      <c r="D2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4" s="209">
        <f t="shared" si="118"/>
        <v>0</v>
      </c>
      <c r="G214" s="209"/>
      <c r="H214" s="209">
        <f t="shared" si="119"/>
        <v>0</v>
      </c>
      <c r="I214" s="209"/>
      <c r="J214" s="209">
        <f t="shared" si="120"/>
        <v>0</v>
      </c>
      <c r="K2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4" s="209">
        <f t="shared" si="121"/>
        <v>0</v>
      </c>
      <c r="Z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4" s="209">
        <f t="shared" si="122"/>
        <v>0</v>
      </c>
      <c r="AD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4" s="209">
        <f t="shared" si="123"/>
        <v>0</v>
      </c>
      <c r="AH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4" s="209">
        <f t="shared" si="124"/>
        <v>0</v>
      </c>
      <c r="AL214" s="209">
        <f t="shared" si="125"/>
        <v>0</v>
      </c>
    </row>
    <row r="215" spans="2:38">
      <c r="B215" s="207" t="s">
        <v>991</v>
      </c>
      <c r="C215" s="208" t="s">
        <v>992</v>
      </c>
      <c r="D21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5" s="209">
        <f t="shared" si="118"/>
        <v>0</v>
      </c>
      <c r="G215" s="209"/>
      <c r="H215" s="209">
        <f t="shared" si="119"/>
        <v>0</v>
      </c>
      <c r="I215" s="209"/>
      <c r="J215" s="209">
        <f t="shared" si="120"/>
        <v>0</v>
      </c>
      <c r="K2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5" s="209">
        <f t="shared" si="121"/>
        <v>0</v>
      </c>
      <c r="Z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5" s="209">
        <f t="shared" si="122"/>
        <v>0</v>
      </c>
      <c r="AD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5" s="209">
        <f t="shared" si="123"/>
        <v>0</v>
      </c>
      <c r="AH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5" s="209">
        <f t="shared" si="124"/>
        <v>0</v>
      </c>
      <c r="AL215" s="209">
        <f t="shared" si="125"/>
        <v>0</v>
      </c>
    </row>
    <row r="216" spans="2:38">
      <c r="B216" s="207" t="s">
        <v>993</v>
      </c>
      <c r="C216" s="208" t="s">
        <v>994</v>
      </c>
      <c r="D21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6" s="209">
        <f t="shared" si="118"/>
        <v>0</v>
      </c>
      <c r="G216" s="209"/>
      <c r="H216" s="209">
        <f t="shared" si="119"/>
        <v>0</v>
      </c>
      <c r="I216" s="209"/>
      <c r="J216" s="209">
        <f t="shared" si="120"/>
        <v>0</v>
      </c>
      <c r="K2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6" s="209">
        <f t="shared" si="121"/>
        <v>0</v>
      </c>
      <c r="Z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6" s="209">
        <f t="shared" si="122"/>
        <v>0</v>
      </c>
      <c r="AD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6" s="209">
        <f t="shared" si="123"/>
        <v>0</v>
      </c>
      <c r="AH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6" s="209">
        <f t="shared" si="124"/>
        <v>0</v>
      </c>
      <c r="AL216" s="209">
        <f t="shared" si="125"/>
        <v>0</v>
      </c>
    </row>
    <row r="217" spans="2:38">
      <c r="B217" s="207" t="s">
        <v>995</v>
      </c>
      <c r="C217" s="208" t="s">
        <v>996</v>
      </c>
      <c r="D2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7" s="209">
        <f t="shared" si="118"/>
        <v>0</v>
      </c>
      <c r="G217" s="209"/>
      <c r="H217" s="209">
        <f t="shared" si="119"/>
        <v>0</v>
      </c>
      <c r="I217" s="209"/>
      <c r="J217" s="209">
        <f t="shared" si="120"/>
        <v>0</v>
      </c>
      <c r="K2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7" s="209">
        <f t="shared" si="121"/>
        <v>0</v>
      </c>
      <c r="Z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7" s="209">
        <f t="shared" si="122"/>
        <v>0</v>
      </c>
      <c r="AD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7" s="209">
        <f t="shared" si="123"/>
        <v>0</v>
      </c>
      <c r="AH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7" s="209">
        <f t="shared" si="124"/>
        <v>0</v>
      </c>
      <c r="AL217" s="209">
        <f t="shared" si="125"/>
        <v>0</v>
      </c>
    </row>
    <row r="218" spans="2:38">
      <c r="B218" s="216" t="s">
        <v>364</v>
      </c>
      <c r="C218" s="217" t="s">
        <v>242</v>
      </c>
      <c r="D218" s="218">
        <f>SUM(D219:D225)</f>
        <v>200000</v>
      </c>
      <c r="E218" s="218">
        <f>SUM(E219:E225)</f>
        <v>0</v>
      </c>
      <c r="F218" s="218">
        <f t="shared" si="118"/>
        <v>200000</v>
      </c>
      <c r="G218" s="218">
        <f>SUM(G219:G225)</f>
        <v>0</v>
      </c>
      <c r="H218" s="218">
        <f t="shared" si="119"/>
        <v>200000</v>
      </c>
      <c r="I218" s="218">
        <f>SUM(I219:I225)</f>
        <v>0</v>
      </c>
      <c r="J218" s="218">
        <f t="shared" si="120"/>
        <v>200000</v>
      </c>
      <c r="K218" s="218">
        <f t="shared" ref="K218:AJ218" si="131">SUM(K219:K225)</f>
        <v>0</v>
      </c>
      <c r="L218" s="218">
        <f t="shared" si="131"/>
        <v>0</v>
      </c>
      <c r="M218" s="218">
        <f t="shared" si="131"/>
        <v>0</v>
      </c>
      <c r="N218" s="218">
        <f t="shared" si="131"/>
        <v>0</v>
      </c>
      <c r="O218" s="218">
        <f t="shared" si="131"/>
        <v>0</v>
      </c>
      <c r="P218" s="218">
        <f t="shared" si="131"/>
        <v>0</v>
      </c>
      <c r="Q218" s="218">
        <f t="shared" si="131"/>
        <v>0</v>
      </c>
      <c r="R218" s="218">
        <f t="shared" si="131"/>
        <v>0</v>
      </c>
      <c r="S218" s="218">
        <f t="shared" si="131"/>
        <v>0</v>
      </c>
      <c r="T218" s="218">
        <f t="shared" si="131"/>
        <v>0</v>
      </c>
      <c r="U218" s="218">
        <f t="shared" si="131"/>
        <v>0</v>
      </c>
      <c r="V218" s="218">
        <f t="shared" si="131"/>
        <v>0</v>
      </c>
      <c r="W218" s="218">
        <f t="shared" si="131"/>
        <v>0</v>
      </c>
      <c r="X218" s="218">
        <f t="shared" si="131"/>
        <v>0</v>
      </c>
      <c r="Y218" s="218">
        <f t="shared" si="121"/>
        <v>0</v>
      </c>
      <c r="Z218" s="218">
        <f t="shared" si="131"/>
        <v>0</v>
      </c>
      <c r="AA218" s="218">
        <f t="shared" si="131"/>
        <v>0</v>
      </c>
      <c r="AB218" s="218">
        <f t="shared" si="131"/>
        <v>0</v>
      </c>
      <c r="AC218" s="218">
        <f t="shared" si="122"/>
        <v>0</v>
      </c>
      <c r="AD218" s="218">
        <f t="shared" si="131"/>
        <v>0</v>
      </c>
      <c r="AE218" s="218">
        <f t="shared" si="131"/>
        <v>0</v>
      </c>
      <c r="AF218" s="218">
        <f t="shared" si="131"/>
        <v>0</v>
      </c>
      <c r="AG218" s="218">
        <f t="shared" si="123"/>
        <v>0</v>
      </c>
      <c r="AH218" s="218">
        <f t="shared" si="131"/>
        <v>0</v>
      </c>
      <c r="AI218" s="218">
        <f t="shared" si="131"/>
        <v>0</v>
      </c>
      <c r="AJ218" s="218">
        <f t="shared" si="131"/>
        <v>0</v>
      </c>
      <c r="AK218" s="218">
        <f t="shared" si="124"/>
        <v>0</v>
      </c>
      <c r="AL218" s="218">
        <f t="shared" si="125"/>
        <v>0</v>
      </c>
    </row>
    <row r="219" spans="2:38">
      <c r="B219" s="207" t="s">
        <v>370</v>
      </c>
      <c r="C219" s="208" t="s">
        <v>248</v>
      </c>
      <c r="D21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200000</v>
      </c>
      <c r="E21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9" s="209">
        <f t="shared" ref="F219:F244" si="132">D219+E219</f>
        <v>200000</v>
      </c>
      <c r="G219" s="209"/>
      <c r="H219" s="209">
        <f t="shared" ref="H219:H225" si="133">F219-G219</f>
        <v>200000</v>
      </c>
      <c r="I219" s="209"/>
      <c r="J219" s="209">
        <f t="shared" ref="J219:J225" si="134">F219-I219</f>
        <v>200000</v>
      </c>
      <c r="K2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9" s="209">
        <f t="shared" ref="Y219:Y225" si="135">V219+W219+X219</f>
        <v>0</v>
      </c>
      <c r="Z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9" s="209">
        <f t="shared" ref="AC219:AC225" si="136">Z219+AA219+AB219</f>
        <v>0</v>
      </c>
      <c r="AD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9" s="209">
        <f t="shared" ref="AG219:AG225" si="137">AD219+AE219+AF219</f>
        <v>0</v>
      </c>
      <c r="AH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9" s="209">
        <f t="shared" ref="AK219:AK225" si="138">AH219+AI219+AJ219</f>
        <v>0</v>
      </c>
      <c r="AL219" s="209">
        <f t="shared" ref="AL219:AL225" si="139">Y219+AC219+AG219+AK219</f>
        <v>0</v>
      </c>
    </row>
    <row r="220" spans="2:38">
      <c r="B220" s="207" t="s">
        <v>997</v>
      </c>
      <c r="C220" s="208" t="s">
        <v>998</v>
      </c>
      <c r="D2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0" s="209">
        <f t="shared" si="132"/>
        <v>0</v>
      </c>
      <c r="G220" s="209"/>
      <c r="H220" s="209">
        <f t="shared" si="133"/>
        <v>0</v>
      </c>
      <c r="I220" s="209"/>
      <c r="J220" s="209">
        <f t="shared" si="134"/>
        <v>0</v>
      </c>
      <c r="K2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0" s="209">
        <f t="shared" si="135"/>
        <v>0</v>
      </c>
      <c r="Z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0" s="209">
        <f t="shared" si="136"/>
        <v>0</v>
      </c>
      <c r="AD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0" s="209">
        <f t="shared" si="137"/>
        <v>0</v>
      </c>
      <c r="AH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0" s="209">
        <f t="shared" si="138"/>
        <v>0</v>
      </c>
      <c r="AL220" s="209">
        <f t="shared" si="139"/>
        <v>0</v>
      </c>
    </row>
    <row r="221" spans="2:38">
      <c r="B221" s="207" t="s">
        <v>999</v>
      </c>
      <c r="C221" s="208" t="s">
        <v>998</v>
      </c>
      <c r="D22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1" s="209">
        <f t="shared" si="132"/>
        <v>0</v>
      </c>
      <c r="G221" s="209"/>
      <c r="H221" s="209">
        <f>F221-G221</f>
        <v>0</v>
      </c>
      <c r="I221" s="209"/>
      <c r="J221" s="209">
        <f>F221-I221</f>
        <v>0</v>
      </c>
      <c r="K2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1" s="209">
        <f>V221+W221+X221</f>
        <v>0</v>
      </c>
      <c r="Z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1" s="209">
        <f>Z221+AA221+AB221</f>
        <v>0</v>
      </c>
      <c r="AD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1" s="209">
        <f>AD221+AE221+AF221</f>
        <v>0</v>
      </c>
      <c r="AH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1" s="209">
        <f>AH221+AI221+AJ221</f>
        <v>0</v>
      </c>
      <c r="AL221" s="209">
        <f>Y221+AC221+AG221+AK221</f>
        <v>0</v>
      </c>
    </row>
    <row r="222" spans="2:38">
      <c r="B222" s="207" t="s">
        <v>1000</v>
      </c>
      <c r="C222" s="208" t="s">
        <v>1001</v>
      </c>
      <c r="D2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2" s="209">
        <f t="shared" si="132"/>
        <v>0</v>
      </c>
      <c r="G222" s="209"/>
      <c r="H222" s="209">
        <f>F222-G222</f>
        <v>0</v>
      </c>
      <c r="I222" s="209"/>
      <c r="J222" s="209">
        <f>F222-I222</f>
        <v>0</v>
      </c>
      <c r="K2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2" s="209">
        <f>V222+W222+X222</f>
        <v>0</v>
      </c>
      <c r="Z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2" s="209">
        <f>Z222+AA222+AB222</f>
        <v>0</v>
      </c>
      <c r="AD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2" s="209">
        <f>AD222+AE222+AF222</f>
        <v>0</v>
      </c>
      <c r="AH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2" s="209">
        <f>AH222+AI222+AJ222</f>
        <v>0</v>
      </c>
      <c r="AL222" s="209">
        <f>Y222+AC222+AG222+AK222</f>
        <v>0</v>
      </c>
    </row>
    <row r="223" spans="2:38">
      <c r="B223" s="207" t="s">
        <v>371</v>
      </c>
      <c r="C223" s="208" t="s">
        <v>1002</v>
      </c>
      <c r="D2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3" s="209">
        <f t="shared" si="132"/>
        <v>0</v>
      </c>
      <c r="G223" s="209"/>
      <c r="H223" s="209">
        <f>F223-G223</f>
        <v>0</v>
      </c>
      <c r="I223" s="209"/>
      <c r="J223" s="209">
        <f>F223-I223</f>
        <v>0</v>
      </c>
      <c r="K2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3" s="209">
        <f>V223+W223+X223</f>
        <v>0</v>
      </c>
      <c r="Z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3" s="209">
        <f>Z223+AA223+AB223</f>
        <v>0</v>
      </c>
      <c r="AD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3" s="209">
        <f>AD223+AE223+AF223</f>
        <v>0</v>
      </c>
      <c r="AH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3" s="209">
        <f>AH223+AI223+AJ223</f>
        <v>0</v>
      </c>
      <c r="AL223" s="209">
        <f>Y223+AC223+AG223+AK223</f>
        <v>0</v>
      </c>
    </row>
    <row r="224" spans="2:38">
      <c r="B224" s="207" t="s">
        <v>1003</v>
      </c>
      <c r="C224" s="208" t="s">
        <v>1002</v>
      </c>
      <c r="D22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4" s="209">
        <f t="shared" si="132"/>
        <v>0</v>
      </c>
      <c r="G224" s="209"/>
      <c r="H224" s="209">
        <f>F224-G224</f>
        <v>0</v>
      </c>
      <c r="I224" s="209"/>
      <c r="J224" s="209">
        <f>F224-I224</f>
        <v>0</v>
      </c>
      <c r="K2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4" s="209">
        <f>V224+W224+X224</f>
        <v>0</v>
      </c>
      <c r="Z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4" s="209">
        <f>Z224+AA224+AB224</f>
        <v>0</v>
      </c>
      <c r="AD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4" s="209">
        <f>AD224+AE224+AF224</f>
        <v>0</v>
      </c>
      <c r="AH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4" s="209">
        <f>AH224+AI224+AJ224</f>
        <v>0</v>
      </c>
      <c r="AL224" s="209">
        <f>Y224+AC224+AG224+AK224</f>
        <v>0</v>
      </c>
    </row>
    <row r="225" spans="2:38">
      <c r="B225" s="207" t="s">
        <v>1004</v>
      </c>
      <c r="C225" s="208" t="s">
        <v>1005</v>
      </c>
      <c r="D22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5" s="209">
        <f t="shared" si="132"/>
        <v>0</v>
      </c>
      <c r="G225" s="209"/>
      <c r="H225" s="209">
        <f t="shared" si="133"/>
        <v>0</v>
      </c>
      <c r="I225" s="209"/>
      <c r="J225" s="209">
        <f t="shared" si="134"/>
        <v>0</v>
      </c>
      <c r="K2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5" s="209">
        <f t="shared" si="135"/>
        <v>0</v>
      </c>
      <c r="Z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5" s="209">
        <f t="shared" si="136"/>
        <v>0</v>
      </c>
      <c r="AD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5" s="209">
        <f t="shared" si="137"/>
        <v>0</v>
      </c>
      <c r="AH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5" s="209">
        <f t="shared" si="138"/>
        <v>0</v>
      </c>
      <c r="AL225" s="209">
        <f t="shared" si="139"/>
        <v>0</v>
      </c>
    </row>
    <row r="226" spans="2:38">
      <c r="B226" s="204" t="s">
        <v>372</v>
      </c>
      <c r="C226" s="205" t="s">
        <v>249</v>
      </c>
      <c r="D226" s="206">
        <f>D227+D235+D243+D260+D267+D312</f>
        <v>777821.16666666674</v>
      </c>
      <c r="E226" s="206">
        <f>E227+E235+E243+E260+E267+E312</f>
        <v>529232.88</v>
      </c>
      <c r="F226" s="206">
        <f t="shared" si="132"/>
        <v>1307054.0466666669</v>
      </c>
      <c r="G226" s="206">
        <f>G227+G235+G243+G260+G267+G312</f>
        <v>0</v>
      </c>
      <c r="H226" s="206">
        <f t="shared" ref="H226:H244" si="140">F226-G226</f>
        <v>1307054.0466666669</v>
      </c>
      <c r="I226" s="206">
        <f>I227+I235+I243+I260+I267+I312</f>
        <v>0</v>
      </c>
      <c r="J226" s="206">
        <f t="shared" ref="J226:J244" si="141">F226-I226</f>
        <v>1307054.0466666669</v>
      </c>
      <c r="K226" s="206">
        <f t="shared" ref="K226:X226" si="142">K227+K235+K243+K260+K267+K312</f>
        <v>12295</v>
      </c>
      <c r="L226" s="206">
        <f t="shared" si="142"/>
        <v>50917.083333333336</v>
      </c>
      <c r="M226" s="206">
        <f t="shared" si="142"/>
        <v>0</v>
      </c>
      <c r="N226" s="206">
        <f t="shared" si="142"/>
        <v>0</v>
      </c>
      <c r="O226" s="206">
        <f t="shared" si="142"/>
        <v>42875.833333333336</v>
      </c>
      <c r="P226" s="206">
        <f t="shared" si="142"/>
        <v>55832</v>
      </c>
      <c r="Q226" s="206">
        <f t="shared" si="142"/>
        <v>103916.5</v>
      </c>
      <c r="R226" s="206">
        <f t="shared" si="142"/>
        <v>226666.88</v>
      </c>
      <c r="S226" s="206">
        <f t="shared" si="142"/>
        <v>10995.833333333334</v>
      </c>
      <c r="T226" s="206">
        <f t="shared" si="142"/>
        <v>0</v>
      </c>
      <c r="U226" s="206">
        <f t="shared" si="142"/>
        <v>30050</v>
      </c>
      <c r="V226" s="206">
        <f t="shared" si="142"/>
        <v>0</v>
      </c>
      <c r="W226" s="206">
        <f t="shared" si="142"/>
        <v>0</v>
      </c>
      <c r="X226" s="206">
        <f t="shared" si="142"/>
        <v>0</v>
      </c>
      <c r="Y226" s="206">
        <f t="shared" ref="Y226:Y244" si="143">V226+W226+X226</f>
        <v>0</v>
      </c>
      <c r="Z226" s="206">
        <f>Z227+Z235+Z243+Z260+Z267+Z312</f>
        <v>0</v>
      </c>
      <c r="AA226" s="206">
        <f>AA227+AA235+AA243+AA260+AA267+AA312</f>
        <v>0</v>
      </c>
      <c r="AB226" s="206">
        <f>AB227+AB235+AB243+AB260+AB267+AB312</f>
        <v>0</v>
      </c>
      <c r="AC226" s="206">
        <f t="shared" ref="AC226:AC244" si="144">Z226+AA226+AB226</f>
        <v>0</v>
      </c>
      <c r="AD226" s="206">
        <f>AD227+AD235+AD243+AD260+AD267+AD312</f>
        <v>0</v>
      </c>
      <c r="AE226" s="206">
        <f>AE227+AE235+AE243+AE260+AE267+AE312</f>
        <v>0</v>
      </c>
      <c r="AF226" s="206">
        <f>AF227+AF235+AF243+AF260+AF267+AF312</f>
        <v>0</v>
      </c>
      <c r="AG226" s="206">
        <f t="shared" ref="AG226:AG244" si="145">AD226+AE226+AF226</f>
        <v>0</v>
      </c>
      <c r="AH226" s="206">
        <f>AH227+AH235+AH243+AH260+AH267+AH312</f>
        <v>0</v>
      </c>
      <c r="AI226" s="206">
        <f>AI227+AI235+AI243+AI260+AI267+AI312</f>
        <v>0</v>
      </c>
      <c r="AJ226" s="206">
        <f>AJ227+AJ235+AJ243+AJ260+AJ267+AJ312</f>
        <v>0</v>
      </c>
      <c r="AK226" s="206">
        <f t="shared" ref="AK226:AK244" si="146">AH226+AI226+AJ226</f>
        <v>0</v>
      </c>
      <c r="AL226" s="206">
        <f t="shared" ref="AL226:AL244" si="147">Y226+AC226+AG226+AK226</f>
        <v>0</v>
      </c>
    </row>
    <row r="227" spans="2:38">
      <c r="B227" s="216" t="s">
        <v>373</v>
      </c>
      <c r="C227" s="217" t="s">
        <v>250</v>
      </c>
      <c r="D227" s="218">
        <f>SUM(D228:D234)</f>
        <v>35050</v>
      </c>
      <c r="E227" s="218">
        <f>SUM(E228:E234)</f>
        <v>180750</v>
      </c>
      <c r="F227" s="218">
        <f t="shared" si="132"/>
        <v>215800</v>
      </c>
      <c r="G227" s="218">
        <f>SUM(G228:G234)</f>
        <v>0</v>
      </c>
      <c r="H227" s="218">
        <f t="shared" si="140"/>
        <v>215800</v>
      </c>
      <c r="I227" s="218">
        <f>SUM(I228:I234)</f>
        <v>0</v>
      </c>
      <c r="J227" s="218">
        <f t="shared" si="141"/>
        <v>215800</v>
      </c>
      <c r="K227" s="218">
        <f t="shared" ref="K227:X227" si="148">SUM(K228:K234)</f>
        <v>4500</v>
      </c>
      <c r="L227" s="218">
        <f t="shared" si="148"/>
        <v>47450</v>
      </c>
      <c r="M227" s="218">
        <f t="shared" si="148"/>
        <v>0</v>
      </c>
      <c r="N227" s="218">
        <f t="shared" si="148"/>
        <v>0</v>
      </c>
      <c r="O227" s="218">
        <f t="shared" si="148"/>
        <v>7500</v>
      </c>
      <c r="P227" s="218">
        <f t="shared" si="148"/>
        <v>0</v>
      </c>
      <c r="Q227" s="218">
        <f t="shared" si="148"/>
        <v>97500</v>
      </c>
      <c r="R227" s="218">
        <f t="shared" si="148"/>
        <v>3600</v>
      </c>
      <c r="S227" s="218">
        <f t="shared" si="148"/>
        <v>8300</v>
      </c>
      <c r="T227" s="218">
        <f t="shared" si="148"/>
        <v>0</v>
      </c>
      <c r="U227" s="218">
        <f t="shared" si="148"/>
        <v>16400</v>
      </c>
      <c r="V227" s="218">
        <f t="shared" si="148"/>
        <v>0</v>
      </c>
      <c r="W227" s="218">
        <f t="shared" si="148"/>
        <v>0</v>
      </c>
      <c r="X227" s="218">
        <f t="shared" si="148"/>
        <v>0</v>
      </c>
      <c r="Y227" s="218">
        <f t="shared" si="143"/>
        <v>0</v>
      </c>
      <c r="Z227" s="218">
        <f>SUM(Z228:Z234)</f>
        <v>0</v>
      </c>
      <c r="AA227" s="218">
        <f>SUM(AA228:AA234)</f>
        <v>0</v>
      </c>
      <c r="AB227" s="218">
        <f>SUM(AB228:AB234)</f>
        <v>0</v>
      </c>
      <c r="AC227" s="218">
        <f t="shared" si="144"/>
        <v>0</v>
      </c>
      <c r="AD227" s="218">
        <f>SUM(AD228:AD234)</f>
        <v>0</v>
      </c>
      <c r="AE227" s="218">
        <f>SUM(AE228:AE234)</f>
        <v>0</v>
      </c>
      <c r="AF227" s="218">
        <f>SUM(AF228:AF234)</f>
        <v>0</v>
      </c>
      <c r="AG227" s="218">
        <f t="shared" si="145"/>
        <v>0</v>
      </c>
      <c r="AH227" s="218">
        <f>SUM(AH228:AH234)</f>
        <v>0</v>
      </c>
      <c r="AI227" s="218">
        <f>SUM(AI228:AI234)</f>
        <v>0</v>
      </c>
      <c r="AJ227" s="218">
        <f>SUM(AJ228:AJ234)</f>
        <v>0</v>
      </c>
      <c r="AK227" s="218">
        <f t="shared" si="146"/>
        <v>0</v>
      </c>
      <c r="AL227" s="218">
        <f t="shared" si="147"/>
        <v>0</v>
      </c>
    </row>
    <row r="228" spans="2:38">
      <c r="B228" s="207" t="s">
        <v>374</v>
      </c>
      <c r="C228" s="208" t="s">
        <v>251</v>
      </c>
      <c r="D22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35050</v>
      </c>
      <c r="E22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150750</v>
      </c>
      <c r="F228" s="209">
        <f t="shared" si="132"/>
        <v>185800</v>
      </c>
      <c r="G228" s="209"/>
      <c r="H228" s="209">
        <f t="shared" si="140"/>
        <v>185800</v>
      </c>
      <c r="I228" s="209"/>
      <c r="J228" s="209">
        <f t="shared" si="141"/>
        <v>185800</v>
      </c>
      <c r="K2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4500</v>
      </c>
      <c r="L2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47450</v>
      </c>
      <c r="M2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7500</v>
      </c>
      <c r="P2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67500</v>
      </c>
      <c r="R2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3600</v>
      </c>
      <c r="S2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8300</v>
      </c>
      <c r="T2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16400</v>
      </c>
      <c r="V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8" s="209">
        <f t="shared" si="143"/>
        <v>0</v>
      </c>
      <c r="Z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8" s="209">
        <f t="shared" si="144"/>
        <v>0</v>
      </c>
      <c r="AD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8" s="209">
        <f t="shared" si="145"/>
        <v>0</v>
      </c>
      <c r="AH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8" s="209">
        <f t="shared" si="146"/>
        <v>0</v>
      </c>
      <c r="AL228" s="209">
        <f t="shared" si="147"/>
        <v>0</v>
      </c>
    </row>
    <row r="229" spans="2:38">
      <c r="B229" s="207" t="s">
        <v>1028</v>
      </c>
      <c r="C229" s="208" t="s">
        <v>1029</v>
      </c>
      <c r="D22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9" s="209">
        <f t="shared" si="132"/>
        <v>0</v>
      </c>
      <c r="G229" s="209"/>
      <c r="H229" s="209">
        <f t="shared" si="140"/>
        <v>0</v>
      </c>
      <c r="I229" s="209"/>
      <c r="J229" s="209">
        <f t="shared" si="141"/>
        <v>0</v>
      </c>
      <c r="K2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9" s="209">
        <f t="shared" si="143"/>
        <v>0</v>
      </c>
      <c r="Z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9" s="209">
        <f t="shared" si="144"/>
        <v>0</v>
      </c>
      <c r="AD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9" s="209">
        <f t="shared" si="145"/>
        <v>0</v>
      </c>
      <c r="AH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9" s="209">
        <f t="shared" si="146"/>
        <v>0</v>
      </c>
      <c r="AL229" s="209">
        <f t="shared" si="147"/>
        <v>0</v>
      </c>
    </row>
    <row r="230" spans="2:38">
      <c r="B230" s="207" t="s">
        <v>1030</v>
      </c>
      <c r="C230" s="208" t="s">
        <v>1031</v>
      </c>
      <c r="D2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0" s="209">
        <f t="shared" si="132"/>
        <v>0</v>
      </c>
      <c r="G230" s="209"/>
      <c r="H230" s="209">
        <f t="shared" si="140"/>
        <v>0</v>
      </c>
      <c r="I230" s="209"/>
      <c r="J230" s="209">
        <f t="shared" si="141"/>
        <v>0</v>
      </c>
      <c r="K2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0" s="209">
        <f t="shared" si="143"/>
        <v>0</v>
      </c>
      <c r="Z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0" s="209">
        <f t="shared" si="144"/>
        <v>0</v>
      </c>
      <c r="AD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0" s="209">
        <f t="shared" si="145"/>
        <v>0</v>
      </c>
      <c r="AH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0" s="209">
        <f t="shared" si="146"/>
        <v>0</v>
      </c>
      <c r="AL230" s="209">
        <f t="shared" si="147"/>
        <v>0</v>
      </c>
    </row>
    <row r="231" spans="2:38">
      <c r="B231" s="207" t="s">
        <v>1032</v>
      </c>
      <c r="C231" s="208" t="s">
        <v>1033</v>
      </c>
      <c r="D2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1" s="209">
        <f t="shared" si="132"/>
        <v>0</v>
      </c>
      <c r="G231" s="209"/>
      <c r="H231" s="209">
        <f t="shared" si="140"/>
        <v>0</v>
      </c>
      <c r="I231" s="209"/>
      <c r="J231" s="209">
        <f t="shared" si="141"/>
        <v>0</v>
      </c>
      <c r="K2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1" s="209">
        <f t="shared" si="143"/>
        <v>0</v>
      </c>
      <c r="Z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1" s="209">
        <f t="shared" si="144"/>
        <v>0</v>
      </c>
      <c r="AD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1" s="209">
        <f t="shared" si="145"/>
        <v>0</v>
      </c>
      <c r="AH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1" s="209">
        <f t="shared" si="146"/>
        <v>0</v>
      </c>
      <c r="AL231" s="209">
        <f t="shared" si="147"/>
        <v>0</v>
      </c>
    </row>
    <row r="232" spans="2:38">
      <c r="B232" s="207" t="s">
        <v>1034</v>
      </c>
      <c r="C232" s="208" t="s">
        <v>1035</v>
      </c>
      <c r="D23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30000</v>
      </c>
      <c r="F232" s="209">
        <f t="shared" si="132"/>
        <v>30000</v>
      </c>
      <c r="G232" s="209"/>
      <c r="H232" s="209">
        <f t="shared" si="140"/>
        <v>30000</v>
      </c>
      <c r="I232" s="209"/>
      <c r="J232" s="209">
        <f t="shared" si="141"/>
        <v>30000</v>
      </c>
      <c r="K2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30000</v>
      </c>
      <c r="R2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2" s="209">
        <f t="shared" si="143"/>
        <v>0</v>
      </c>
      <c r="Z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2" s="209">
        <f t="shared" si="144"/>
        <v>0</v>
      </c>
      <c r="AD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2" s="209">
        <f t="shared" si="145"/>
        <v>0</v>
      </c>
      <c r="AH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2" s="209">
        <f t="shared" si="146"/>
        <v>0</v>
      </c>
      <c r="AL232" s="209">
        <f t="shared" si="147"/>
        <v>0</v>
      </c>
    </row>
    <row r="233" spans="2:38">
      <c r="B233" s="207" t="s">
        <v>375</v>
      </c>
      <c r="C233" s="208" t="s">
        <v>1036</v>
      </c>
      <c r="D23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3" s="209">
        <f t="shared" si="132"/>
        <v>0</v>
      </c>
      <c r="G233" s="209"/>
      <c r="H233" s="209">
        <f t="shared" si="140"/>
        <v>0</v>
      </c>
      <c r="I233" s="209"/>
      <c r="J233" s="209">
        <f t="shared" si="141"/>
        <v>0</v>
      </c>
      <c r="K2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3" s="209">
        <f t="shared" si="143"/>
        <v>0</v>
      </c>
      <c r="Z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3" s="209">
        <f t="shared" si="144"/>
        <v>0</v>
      </c>
      <c r="AD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3" s="209">
        <f t="shared" si="145"/>
        <v>0</v>
      </c>
      <c r="AH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3" s="209">
        <f t="shared" si="146"/>
        <v>0</v>
      </c>
      <c r="AL233" s="209">
        <f t="shared" si="147"/>
        <v>0</v>
      </c>
    </row>
    <row r="234" spans="2:38">
      <c r="B234" s="207" t="s">
        <v>1037</v>
      </c>
      <c r="C234" s="208" t="s">
        <v>1038</v>
      </c>
      <c r="D23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4" s="209">
        <f t="shared" si="132"/>
        <v>0</v>
      </c>
      <c r="G234" s="209"/>
      <c r="H234" s="209">
        <f t="shared" si="140"/>
        <v>0</v>
      </c>
      <c r="I234" s="209"/>
      <c r="J234" s="209">
        <f t="shared" si="141"/>
        <v>0</v>
      </c>
      <c r="K2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4" s="209">
        <f t="shared" si="143"/>
        <v>0</v>
      </c>
      <c r="Z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4" s="209">
        <f t="shared" si="144"/>
        <v>0</v>
      </c>
      <c r="AD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4" s="209">
        <f t="shared" si="145"/>
        <v>0</v>
      </c>
      <c r="AH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4" s="209">
        <f t="shared" si="146"/>
        <v>0</v>
      </c>
      <c r="AL234" s="209">
        <f t="shared" si="147"/>
        <v>0</v>
      </c>
    </row>
    <row r="235" spans="2:38">
      <c r="B235" s="216" t="s">
        <v>376</v>
      </c>
      <c r="C235" s="217" t="s">
        <v>253</v>
      </c>
      <c r="D235" s="218">
        <f>SUM(D236:D242)</f>
        <v>0</v>
      </c>
      <c r="E235" s="218">
        <f>SUM(E236:E242)</f>
        <v>0</v>
      </c>
      <c r="F235" s="218">
        <f t="shared" si="132"/>
        <v>0</v>
      </c>
      <c r="G235" s="218">
        <f>SUM(G236:G242)</f>
        <v>0</v>
      </c>
      <c r="H235" s="218">
        <f t="shared" si="140"/>
        <v>0</v>
      </c>
      <c r="I235" s="218">
        <f>SUM(I236:I242)</f>
        <v>0</v>
      </c>
      <c r="J235" s="218">
        <f t="shared" si="141"/>
        <v>0</v>
      </c>
      <c r="K235" s="218">
        <f t="shared" ref="K235:X235" si="149">SUM(K236:K242)</f>
        <v>0</v>
      </c>
      <c r="L235" s="218">
        <f t="shared" si="149"/>
        <v>0</v>
      </c>
      <c r="M235" s="218">
        <f t="shared" si="149"/>
        <v>0</v>
      </c>
      <c r="N235" s="218">
        <f t="shared" si="149"/>
        <v>0</v>
      </c>
      <c r="O235" s="218">
        <f t="shared" si="149"/>
        <v>0</v>
      </c>
      <c r="P235" s="218">
        <f t="shared" si="149"/>
        <v>0</v>
      </c>
      <c r="Q235" s="218">
        <f t="shared" si="149"/>
        <v>0</v>
      </c>
      <c r="R235" s="218">
        <f t="shared" si="149"/>
        <v>0</v>
      </c>
      <c r="S235" s="218">
        <f t="shared" si="149"/>
        <v>0</v>
      </c>
      <c r="T235" s="218">
        <f t="shared" si="149"/>
        <v>0</v>
      </c>
      <c r="U235" s="218">
        <f t="shared" si="149"/>
        <v>0</v>
      </c>
      <c r="V235" s="218">
        <f t="shared" si="149"/>
        <v>0</v>
      </c>
      <c r="W235" s="218">
        <f t="shared" si="149"/>
        <v>0</v>
      </c>
      <c r="X235" s="218">
        <f t="shared" si="149"/>
        <v>0</v>
      </c>
      <c r="Y235" s="218">
        <f t="shared" si="143"/>
        <v>0</v>
      </c>
      <c r="Z235" s="218">
        <f>SUM(Z236:Z242)</f>
        <v>0</v>
      </c>
      <c r="AA235" s="218">
        <f>SUM(AA236:AA242)</f>
        <v>0</v>
      </c>
      <c r="AB235" s="218">
        <f>SUM(AB236:AB242)</f>
        <v>0</v>
      </c>
      <c r="AC235" s="218">
        <f t="shared" si="144"/>
        <v>0</v>
      </c>
      <c r="AD235" s="218">
        <f>SUM(AD236:AD242)</f>
        <v>0</v>
      </c>
      <c r="AE235" s="218">
        <f>SUM(AE236:AE242)</f>
        <v>0</v>
      </c>
      <c r="AF235" s="218">
        <f>SUM(AF236:AF242)</f>
        <v>0</v>
      </c>
      <c r="AG235" s="218">
        <f t="shared" si="145"/>
        <v>0</v>
      </c>
      <c r="AH235" s="218">
        <f>SUM(AH236:AH242)</f>
        <v>0</v>
      </c>
      <c r="AI235" s="218">
        <f>SUM(AI236:AI242)</f>
        <v>0</v>
      </c>
      <c r="AJ235" s="218">
        <f>SUM(AJ236:AJ242)</f>
        <v>0</v>
      </c>
      <c r="AK235" s="218">
        <f t="shared" si="146"/>
        <v>0</v>
      </c>
      <c r="AL235" s="218">
        <f t="shared" si="147"/>
        <v>0</v>
      </c>
    </row>
    <row r="236" spans="2:38">
      <c r="B236" s="207" t="s">
        <v>1039</v>
      </c>
      <c r="C236" s="208" t="s">
        <v>1040</v>
      </c>
      <c r="D23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6" s="209">
        <f t="shared" si="132"/>
        <v>0</v>
      </c>
      <c r="G236" s="209"/>
      <c r="H236" s="209">
        <f t="shared" si="140"/>
        <v>0</v>
      </c>
      <c r="I236" s="209"/>
      <c r="J236" s="209">
        <f t="shared" si="141"/>
        <v>0</v>
      </c>
      <c r="K2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6" s="209">
        <f t="shared" si="143"/>
        <v>0</v>
      </c>
      <c r="Z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6" s="209">
        <f t="shared" si="144"/>
        <v>0</v>
      </c>
      <c r="AD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6" s="209">
        <f t="shared" si="145"/>
        <v>0</v>
      </c>
      <c r="AH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6" s="209">
        <f t="shared" si="146"/>
        <v>0</v>
      </c>
      <c r="AL236" s="209">
        <f t="shared" si="147"/>
        <v>0</v>
      </c>
    </row>
    <row r="237" spans="2:38">
      <c r="B237" s="207" t="s">
        <v>1041</v>
      </c>
      <c r="C237" s="208" t="s">
        <v>1042</v>
      </c>
      <c r="D23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7" s="209">
        <f t="shared" si="132"/>
        <v>0</v>
      </c>
      <c r="G237" s="209"/>
      <c r="H237" s="209">
        <f t="shared" si="140"/>
        <v>0</v>
      </c>
      <c r="I237" s="209"/>
      <c r="J237" s="209">
        <f t="shared" si="141"/>
        <v>0</v>
      </c>
      <c r="K2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7" s="209">
        <f t="shared" si="143"/>
        <v>0</v>
      </c>
      <c r="Z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7" s="209">
        <f t="shared" si="144"/>
        <v>0</v>
      </c>
      <c r="AD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7" s="209">
        <f t="shared" si="145"/>
        <v>0</v>
      </c>
      <c r="AH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7" s="209">
        <f t="shared" si="146"/>
        <v>0</v>
      </c>
      <c r="AL237" s="209">
        <f t="shared" si="147"/>
        <v>0</v>
      </c>
    </row>
    <row r="238" spans="2:38">
      <c r="B238" s="207" t="s">
        <v>377</v>
      </c>
      <c r="C238" s="208" t="s">
        <v>1043</v>
      </c>
      <c r="D2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8" s="209">
        <f t="shared" si="132"/>
        <v>0</v>
      </c>
      <c r="G238" s="209"/>
      <c r="H238" s="209">
        <f t="shared" si="140"/>
        <v>0</v>
      </c>
      <c r="I238" s="209"/>
      <c r="J238" s="209">
        <f t="shared" si="141"/>
        <v>0</v>
      </c>
      <c r="K2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8" s="209">
        <f t="shared" si="143"/>
        <v>0</v>
      </c>
      <c r="Z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8" s="209">
        <f t="shared" si="144"/>
        <v>0</v>
      </c>
      <c r="AD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8" s="209">
        <f t="shared" si="145"/>
        <v>0</v>
      </c>
      <c r="AH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8" s="209">
        <f t="shared" si="146"/>
        <v>0</v>
      </c>
      <c r="AL238" s="209">
        <f t="shared" si="147"/>
        <v>0</v>
      </c>
    </row>
    <row r="239" spans="2:38">
      <c r="B239" s="207" t="s">
        <v>1044</v>
      </c>
      <c r="C239" s="208" t="s">
        <v>1045</v>
      </c>
      <c r="D2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9" s="209">
        <f t="shared" si="132"/>
        <v>0</v>
      </c>
      <c r="G239" s="209"/>
      <c r="H239" s="209">
        <f t="shared" si="140"/>
        <v>0</v>
      </c>
      <c r="I239" s="209"/>
      <c r="J239" s="209">
        <f t="shared" si="141"/>
        <v>0</v>
      </c>
      <c r="K2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9" s="209">
        <f t="shared" si="143"/>
        <v>0</v>
      </c>
      <c r="Z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9" s="209">
        <f t="shared" si="144"/>
        <v>0</v>
      </c>
      <c r="AD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9" s="209">
        <f t="shared" si="145"/>
        <v>0</v>
      </c>
      <c r="AH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9" s="209">
        <f t="shared" si="146"/>
        <v>0</v>
      </c>
      <c r="AL239" s="209">
        <f t="shared" si="147"/>
        <v>0</v>
      </c>
    </row>
    <row r="240" spans="2:38">
      <c r="B240" s="207" t="s">
        <v>1046</v>
      </c>
      <c r="C240" s="208" t="s">
        <v>1043</v>
      </c>
      <c r="D2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0" s="209">
        <f t="shared" si="132"/>
        <v>0</v>
      </c>
      <c r="G240" s="209"/>
      <c r="H240" s="209">
        <f t="shared" si="140"/>
        <v>0</v>
      </c>
      <c r="I240" s="209"/>
      <c r="J240" s="209">
        <f t="shared" si="141"/>
        <v>0</v>
      </c>
      <c r="K2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0" s="209">
        <f t="shared" si="143"/>
        <v>0</v>
      </c>
      <c r="Z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0" s="209">
        <f t="shared" si="144"/>
        <v>0</v>
      </c>
      <c r="AD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0" s="209">
        <f t="shared" si="145"/>
        <v>0</v>
      </c>
      <c r="AH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0" s="209">
        <f t="shared" si="146"/>
        <v>0</v>
      </c>
      <c r="AL240" s="209">
        <f t="shared" si="147"/>
        <v>0</v>
      </c>
    </row>
    <row r="241" spans="2:38">
      <c r="B241" s="207" t="s">
        <v>1047</v>
      </c>
      <c r="C241" s="208" t="s">
        <v>1048</v>
      </c>
      <c r="D2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1" s="209">
        <f t="shared" si="132"/>
        <v>0</v>
      </c>
      <c r="G241" s="209"/>
      <c r="H241" s="209">
        <f t="shared" si="140"/>
        <v>0</v>
      </c>
      <c r="I241" s="209"/>
      <c r="J241" s="209">
        <f t="shared" si="141"/>
        <v>0</v>
      </c>
      <c r="K2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1" s="209">
        <f t="shared" si="143"/>
        <v>0</v>
      </c>
      <c r="Z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1" s="209">
        <f t="shared" si="144"/>
        <v>0</v>
      </c>
      <c r="AD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1" s="209">
        <f t="shared" si="145"/>
        <v>0</v>
      </c>
      <c r="AH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1" s="209">
        <f t="shared" si="146"/>
        <v>0</v>
      </c>
      <c r="AL241" s="209">
        <f t="shared" si="147"/>
        <v>0</v>
      </c>
    </row>
    <row r="242" spans="2:38">
      <c r="B242" s="207" t="s">
        <v>1049</v>
      </c>
      <c r="C242" s="208" t="s">
        <v>1050</v>
      </c>
      <c r="D24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2" s="209">
        <f t="shared" si="132"/>
        <v>0</v>
      </c>
      <c r="G242" s="209"/>
      <c r="H242" s="209">
        <f t="shared" si="140"/>
        <v>0</v>
      </c>
      <c r="I242" s="209"/>
      <c r="J242" s="209">
        <f t="shared" si="141"/>
        <v>0</v>
      </c>
      <c r="K2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2" s="209">
        <f t="shared" si="143"/>
        <v>0</v>
      </c>
      <c r="Z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2" s="209">
        <f t="shared" si="144"/>
        <v>0</v>
      </c>
      <c r="AD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2" s="209">
        <f t="shared" si="145"/>
        <v>0</v>
      </c>
      <c r="AH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2" s="209">
        <f t="shared" si="146"/>
        <v>0</v>
      </c>
      <c r="AL242" s="209">
        <f t="shared" si="147"/>
        <v>0</v>
      </c>
    </row>
    <row r="243" spans="2:38">
      <c r="B243" s="216" t="s">
        <v>378</v>
      </c>
      <c r="C243" s="217" t="s">
        <v>254</v>
      </c>
      <c r="D243" s="218">
        <f>SUM(D244:D259)</f>
        <v>3213.5</v>
      </c>
      <c r="E243" s="218">
        <f>SUM(E244:E259)</f>
        <v>53840</v>
      </c>
      <c r="F243" s="218">
        <f t="shared" si="132"/>
        <v>57053.5</v>
      </c>
      <c r="G243" s="218">
        <f>SUM(G244:G259)</f>
        <v>0</v>
      </c>
      <c r="H243" s="218">
        <f t="shared" si="140"/>
        <v>57053.5</v>
      </c>
      <c r="I243" s="218">
        <f>SUM(I244:I259)</f>
        <v>0</v>
      </c>
      <c r="J243" s="218">
        <f t="shared" si="141"/>
        <v>57053.5</v>
      </c>
      <c r="K243" s="218">
        <f t="shared" ref="K243:X243" si="150">SUM(K244:K259)</f>
        <v>7585</v>
      </c>
      <c r="L243" s="218">
        <f t="shared" si="150"/>
        <v>1743.75</v>
      </c>
      <c r="M243" s="218">
        <f t="shared" si="150"/>
        <v>0</v>
      </c>
      <c r="N243" s="218">
        <f t="shared" si="150"/>
        <v>0</v>
      </c>
      <c r="O243" s="218">
        <f t="shared" si="150"/>
        <v>34892.5</v>
      </c>
      <c r="P243" s="218">
        <f t="shared" si="150"/>
        <v>0</v>
      </c>
      <c r="Q243" s="218">
        <f t="shared" si="150"/>
        <v>3722.5</v>
      </c>
      <c r="R243" s="218">
        <f t="shared" si="150"/>
        <v>0</v>
      </c>
      <c r="S243" s="218">
        <f t="shared" si="150"/>
        <v>212.5</v>
      </c>
      <c r="T243" s="218">
        <f t="shared" si="150"/>
        <v>0</v>
      </c>
      <c r="U243" s="218">
        <f t="shared" si="150"/>
        <v>8000</v>
      </c>
      <c r="V243" s="218">
        <f t="shared" si="150"/>
        <v>0</v>
      </c>
      <c r="W243" s="218">
        <f t="shared" si="150"/>
        <v>0</v>
      </c>
      <c r="X243" s="218">
        <f t="shared" si="150"/>
        <v>0</v>
      </c>
      <c r="Y243" s="218">
        <f t="shared" si="143"/>
        <v>0</v>
      </c>
      <c r="Z243" s="218">
        <f>SUM(Z244:Z259)</f>
        <v>0</v>
      </c>
      <c r="AA243" s="218">
        <f>SUM(AA244:AA259)</f>
        <v>0</v>
      </c>
      <c r="AB243" s="218">
        <f>SUM(AB244:AB259)</f>
        <v>0</v>
      </c>
      <c r="AC243" s="218">
        <f t="shared" si="144"/>
        <v>0</v>
      </c>
      <c r="AD243" s="218">
        <f>SUM(AD244:AD259)</f>
        <v>0</v>
      </c>
      <c r="AE243" s="218">
        <f>SUM(AE244:AE259)</f>
        <v>0</v>
      </c>
      <c r="AF243" s="218">
        <f>SUM(AF244:AF259)</f>
        <v>0</v>
      </c>
      <c r="AG243" s="218">
        <f t="shared" si="145"/>
        <v>0</v>
      </c>
      <c r="AH243" s="218">
        <f>SUM(AH244:AH259)</f>
        <v>0</v>
      </c>
      <c r="AI243" s="218">
        <f>SUM(AI244:AI259)</f>
        <v>0</v>
      </c>
      <c r="AJ243" s="218">
        <f>SUM(AJ244:AJ259)</f>
        <v>0</v>
      </c>
      <c r="AK243" s="218">
        <f t="shared" si="146"/>
        <v>0</v>
      </c>
      <c r="AL243" s="218">
        <f t="shared" si="147"/>
        <v>0</v>
      </c>
    </row>
    <row r="244" spans="2:38">
      <c r="B244" s="207" t="s">
        <v>1051</v>
      </c>
      <c r="C244" s="208" t="s">
        <v>1052</v>
      </c>
      <c r="D2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2473.5</v>
      </c>
      <c r="E2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10700</v>
      </c>
      <c r="F244" s="209">
        <f t="shared" si="132"/>
        <v>13173.5</v>
      </c>
      <c r="G244" s="209"/>
      <c r="H244" s="209">
        <f t="shared" si="140"/>
        <v>13173.5</v>
      </c>
      <c r="I244" s="209"/>
      <c r="J244" s="209">
        <f t="shared" si="141"/>
        <v>13173.5</v>
      </c>
      <c r="K2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85</v>
      </c>
      <c r="L2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1543.75</v>
      </c>
      <c r="M2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212.5</v>
      </c>
      <c r="P2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2962.5</v>
      </c>
      <c r="R2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212.5</v>
      </c>
      <c r="T2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v>
      </c>
      <c r="V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4" s="209">
        <f t="shared" si="143"/>
        <v>0</v>
      </c>
      <c r="Z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4" s="209">
        <f t="shared" si="144"/>
        <v>0</v>
      </c>
      <c r="AD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4" s="209">
        <f t="shared" si="145"/>
        <v>0</v>
      </c>
      <c r="AH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4" s="209">
        <f t="shared" si="146"/>
        <v>0</v>
      </c>
      <c r="AL244" s="209">
        <f t="shared" si="147"/>
        <v>0</v>
      </c>
    </row>
    <row r="245" spans="2:38">
      <c r="B245" s="207" t="s">
        <v>1053</v>
      </c>
      <c r="C245" s="208" t="s">
        <v>1054</v>
      </c>
      <c r="D2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5" s="209">
        <f t="shared" ref="F245:F253" si="151">D245+E245</f>
        <v>0</v>
      </c>
      <c r="G245" s="209"/>
      <c r="H245" s="209">
        <f t="shared" ref="H245:H253" si="152">F245-G245</f>
        <v>0</v>
      </c>
      <c r="I245" s="209"/>
      <c r="J245" s="209">
        <f t="shared" ref="J245:J253" si="153">F245-I245</f>
        <v>0</v>
      </c>
      <c r="K2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5" s="209">
        <f t="shared" ref="Y245:Y253" si="154">V245+W245+X245</f>
        <v>0</v>
      </c>
      <c r="Z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5" s="209">
        <f t="shared" ref="AC245:AC253" si="155">Z245+AA245+AB245</f>
        <v>0</v>
      </c>
      <c r="AD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5" s="209">
        <f t="shared" ref="AG245:AG253" si="156">AD245+AE245+AF245</f>
        <v>0</v>
      </c>
      <c r="AH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5" s="209">
        <f t="shared" ref="AK245:AK253" si="157">AH245+AI245+AJ245</f>
        <v>0</v>
      </c>
      <c r="AL245" s="209">
        <f t="shared" ref="AL245:AL253" si="158">Y245+AC245+AG245+AK245</f>
        <v>0</v>
      </c>
    </row>
    <row r="246" spans="2:38">
      <c r="B246" s="207" t="s">
        <v>1055</v>
      </c>
      <c r="C246" s="208" t="s">
        <v>1056</v>
      </c>
      <c r="D24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740</v>
      </c>
      <c r="E24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3460</v>
      </c>
      <c r="F246" s="209">
        <f t="shared" si="151"/>
        <v>4200</v>
      </c>
      <c r="G246" s="209"/>
      <c r="H246" s="209">
        <f t="shared" si="152"/>
        <v>4200</v>
      </c>
      <c r="I246" s="209"/>
      <c r="J246" s="209">
        <f t="shared" si="153"/>
        <v>4200</v>
      </c>
      <c r="K2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2500</v>
      </c>
      <c r="L2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v>
      </c>
      <c r="M2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760</v>
      </c>
      <c r="R2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6" s="209">
        <f t="shared" si="154"/>
        <v>0</v>
      </c>
      <c r="Z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6" s="209">
        <f t="shared" si="155"/>
        <v>0</v>
      </c>
      <c r="AD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6" s="209">
        <f t="shared" si="156"/>
        <v>0</v>
      </c>
      <c r="AH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6" s="209">
        <f t="shared" si="157"/>
        <v>0</v>
      </c>
      <c r="AL246" s="209">
        <f t="shared" si="158"/>
        <v>0</v>
      </c>
    </row>
    <row r="247" spans="2:38">
      <c r="B247" s="207" t="s">
        <v>379</v>
      </c>
      <c r="C247" s="208" t="s">
        <v>255</v>
      </c>
      <c r="D24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7" s="209">
        <f t="shared" si="151"/>
        <v>0</v>
      </c>
      <c r="G247" s="209"/>
      <c r="H247" s="209">
        <f t="shared" si="152"/>
        <v>0</v>
      </c>
      <c r="I247" s="209"/>
      <c r="J247" s="209">
        <f t="shared" si="153"/>
        <v>0</v>
      </c>
      <c r="K2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7" s="209">
        <f t="shared" si="154"/>
        <v>0</v>
      </c>
      <c r="Z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7" s="209">
        <f t="shared" si="155"/>
        <v>0</v>
      </c>
      <c r="AD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7" s="209">
        <f t="shared" si="156"/>
        <v>0</v>
      </c>
      <c r="AH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7" s="209">
        <f t="shared" si="157"/>
        <v>0</v>
      </c>
      <c r="AL247" s="209">
        <f t="shared" si="158"/>
        <v>0</v>
      </c>
    </row>
    <row r="248" spans="2:38">
      <c r="B248" s="207" t="s">
        <v>1057</v>
      </c>
      <c r="C248" s="208" t="s">
        <v>1058</v>
      </c>
      <c r="D2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8" s="209">
        <f t="shared" si="151"/>
        <v>0</v>
      </c>
      <c r="G248" s="209"/>
      <c r="H248" s="209">
        <f t="shared" si="152"/>
        <v>0</v>
      </c>
      <c r="I248" s="209"/>
      <c r="J248" s="209">
        <f t="shared" si="153"/>
        <v>0</v>
      </c>
      <c r="K2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8" s="209">
        <f t="shared" si="154"/>
        <v>0</v>
      </c>
      <c r="Z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8" s="209">
        <f t="shared" si="155"/>
        <v>0</v>
      </c>
      <c r="AD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8" s="209">
        <f t="shared" si="156"/>
        <v>0</v>
      </c>
      <c r="AH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8" s="209">
        <f t="shared" si="157"/>
        <v>0</v>
      </c>
      <c r="AL248" s="209">
        <f t="shared" si="158"/>
        <v>0</v>
      </c>
    </row>
    <row r="249" spans="2:38">
      <c r="B249" s="207" t="s">
        <v>1059</v>
      </c>
      <c r="C249" s="208" t="s">
        <v>1060</v>
      </c>
      <c r="D2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9" s="209">
        <f t="shared" si="151"/>
        <v>0</v>
      </c>
      <c r="G249" s="209"/>
      <c r="H249" s="209">
        <f t="shared" si="152"/>
        <v>0</v>
      </c>
      <c r="I249" s="209"/>
      <c r="J249" s="209">
        <f t="shared" si="153"/>
        <v>0</v>
      </c>
      <c r="K2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9" s="209">
        <f t="shared" si="154"/>
        <v>0</v>
      </c>
      <c r="Z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9" s="209">
        <f t="shared" si="155"/>
        <v>0</v>
      </c>
      <c r="AD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9" s="209">
        <f t="shared" si="156"/>
        <v>0</v>
      </c>
      <c r="AH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9" s="209">
        <f t="shared" si="157"/>
        <v>0</v>
      </c>
      <c r="AL249" s="209">
        <f t="shared" si="158"/>
        <v>0</v>
      </c>
    </row>
    <row r="250" spans="2:38">
      <c r="B250" s="207" t="s">
        <v>380</v>
      </c>
      <c r="C250" s="208" t="s">
        <v>256</v>
      </c>
      <c r="D25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39680</v>
      </c>
      <c r="F250" s="209">
        <f t="shared" si="151"/>
        <v>39680</v>
      </c>
      <c r="G250" s="209"/>
      <c r="H250" s="209">
        <f t="shared" si="152"/>
        <v>39680</v>
      </c>
      <c r="I250" s="209"/>
      <c r="J250" s="209">
        <f t="shared" si="153"/>
        <v>39680</v>
      </c>
      <c r="K2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v>
      </c>
      <c r="L2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34680</v>
      </c>
      <c r="P2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0" s="209">
        <f t="shared" si="154"/>
        <v>0</v>
      </c>
      <c r="Z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0" s="209">
        <f t="shared" si="155"/>
        <v>0</v>
      </c>
      <c r="AD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0" s="209">
        <f t="shared" si="156"/>
        <v>0</v>
      </c>
      <c r="AH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0" s="209">
        <f t="shared" si="157"/>
        <v>0</v>
      </c>
      <c r="AL250" s="209">
        <f t="shared" si="158"/>
        <v>0</v>
      </c>
    </row>
    <row r="251" spans="2:38">
      <c r="B251" s="207" t="s">
        <v>1061</v>
      </c>
      <c r="C251" s="208" t="s">
        <v>1062</v>
      </c>
      <c r="D2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1" s="209">
        <f t="shared" si="151"/>
        <v>0</v>
      </c>
      <c r="G251" s="209"/>
      <c r="H251" s="209">
        <f t="shared" si="152"/>
        <v>0</v>
      </c>
      <c r="I251" s="209"/>
      <c r="J251" s="209">
        <f t="shared" si="153"/>
        <v>0</v>
      </c>
      <c r="K2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1" s="209">
        <f t="shared" si="154"/>
        <v>0</v>
      </c>
      <c r="Z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1" s="209">
        <f t="shared" si="155"/>
        <v>0</v>
      </c>
      <c r="AD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1" s="209">
        <f t="shared" si="156"/>
        <v>0</v>
      </c>
      <c r="AH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1" s="209">
        <f t="shared" si="157"/>
        <v>0</v>
      </c>
      <c r="AL251" s="209">
        <f t="shared" si="158"/>
        <v>0</v>
      </c>
    </row>
    <row r="252" spans="2:38">
      <c r="B252" s="207" t="s">
        <v>1063</v>
      </c>
      <c r="C252" s="208" t="s">
        <v>1064</v>
      </c>
      <c r="D2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2" s="209">
        <f t="shared" si="151"/>
        <v>0</v>
      </c>
      <c r="G252" s="209"/>
      <c r="H252" s="209">
        <f t="shared" si="152"/>
        <v>0</v>
      </c>
      <c r="I252" s="209"/>
      <c r="J252" s="209">
        <f t="shared" si="153"/>
        <v>0</v>
      </c>
      <c r="K2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2" s="209">
        <f t="shared" si="154"/>
        <v>0</v>
      </c>
      <c r="Z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2" s="209">
        <f t="shared" si="155"/>
        <v>0</v>
      </c>
      <c r="AD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2" s="209">
        <f t="shared" si="156"/>
        <v>0</v>
      </c>
      <c r="AH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2" s="209">
        <f t="shared" si="157"/>
        <v>0</v>
      </c>
      <c r="AL252" s="209">
        <f t="shared" si="158"/>
        <v>0</v>
      </c>
    </row>
    <row r="253" spans="2:38">
      <c r="B253" s="207" t="s">
        <v>381</v>
      </c>
      <c r="C253" s="208" t="s">
        <v>257</v>
      </c>
      <c r="D2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3" s="209">
        <f t="shared" si="151"/>
        <v>0</v>
      </c>
      <c r="G253" s="209"/>
      <c r="H253" s="209">
        <f t="shared" si="152"/>
        <v>0</v>
      </c>
      <c r="I253" s="209"/>
      <c r="J253" s="209">
        <f t="shared" si="153"/>
        <v>0</v>
      </c>
      <c r="K2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3" s="209">
        <f t="shared" si="154"/>
        <v>0</v>
      </c>
      <c r="Z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3" s="209">
        <f t="shared" si="155"/>
        <v>0</v>
      </c>
      <c r="AD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3" s="209">
        <f t="shared" si="156"/>
        <v>0</v>
      </c>
      <c r="AH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3" s="209">
        <f t="shared" si="157"/>
        <v>0</v>
      </c>
      <c r="AL253" s="209">
        <f t="shared" si="158"/>
        <v>0</v>
      </c>
    </row>
    <row r="254" spans="2:38">
      <c r="B254" s="207" t="s">
        <v>1065</v>
      </c>
      <c r="C254" s="208" t="s">
        <v>1066</v>
      </c>
      <c r="D2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4" s="209">
        <f t="shared" ref="F254:F268" si="159">D254+E254</f>
        <v>0</v>
      </c>
      <c r="G254" s="209"/>
      <c r="H254" s="209">
        <f t="shared" ref="H254:H268" si="160">F254-G254</f>
        <v>0</v>
      </c>
      <c r="I254" s="209"/>
      <c r="J254" s="209">
        <f t="shared" ref="J254:J268" si="161">F254-I254</f>
        <v>0</v>
      </c>
      <c r="K2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4" s="209">
        <f t="shared" ref="Y254:Y268" si="162">V254+W254+X254</f>
        <v>0</v>
      </c>
      <c r="Z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4" s="209">
        <f t="shared" ref="AC254:AC268" si="163">Z254+AA254+AB254</f>
        <v>0</v>
      </c>
      <c r="AD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4" s="209">
        <f t="shared" ref="AG254:AG268" si="164">AD254+AE254+AF254</f>
        <v>0</v>
      </c>
      <c r="AH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4" s="209">
        <f t="shared" ref="AK254:AK268" si="165">AH254+AI254+AJ254</f>
        <v>0</v>
      </c>
      <c r="AL254" s="209">
        <f t="shared" ref="AL254:AL268" si="166">Y254+AC254+AG254+AK254</f>
        <v>0</v>
      </c>
    </row>
    <row r="255" spans="2:38">
      <c r="B255" s="207" t="s">
        <v>1067</v>
      </c>
      <c r="C255" s="208" t="s">
        <v>1068</v>
      </c>
      <c r="D2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5" s="209">
        <f t="shared" si="159"/>
        <v>0</v>
      </c>
      <c r="G255" s="209"/>
      <c r="H255" s="209">
        <f t="shared" si="160"/>
        <v>0</v>
      </c>
      <c r="I255" s="209"/>
      <c r="J255" s="209">
        <f t="shared" si="161"/>
        <v>0</v>
      </c>
      <c r="K2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5" s="209">
        <f t="shared" si="162"/>
        <v>0</v>
      </c>
      <c r="Z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5" s="209">
        <f t="shared" si="163"/>
        <v>0</v>
      </c>
      <c r="AD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5" s="209">
        <f t="shared" si="164"/>
        <v>0</v>
      </c>
      <c r="AH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5" s="209">
        <f t="shared" si="165"/>
        <v>0</v>
      </c>
      <c r="AL255" s="209">
        <f t="shared" si="166"/>
        <v>0</v>
      </c>
    </row>
    <row r="256" spans="2:38">
      <c r="B256" s="207" t="s">
        <v>1069</v>
      </c>
      <c r="C256" s="208" t="s">
        <v>1070</v>
      </c>
      <c r="D2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6" s="209">
        <f t="shared" si="159"/>
        <v>0</v>
      </c>
      <c r="G256" s="209"/>
      <c r="H256" s="209">
        <f t="shared" si="160"/>
        <v>0</v>
      </c>
      <c r="I256" s="209"/>
      <c r="J256" s="209">
        <f t="shared" si="161"/>
        <v>0</v>
      </c>
      <c r="K2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6" s="209">
        <f t="shared" si="162"/>
        <v>0</v>
      </c>
      <c r="Z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6" s="209">
        <f t="shared" si="163"/>
        <v>0</v>
      </c>
      <c r="AD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6" s="209">
        <f t="shared" si="164"/>
        <v>0</v>
      </c>
      <c r="AH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6" s="209">
        <f t="shared" si="165"/>
        <v>0</v>
      </c>
      <c r="AL256" s="209">
        <f t="shared" si="166"/>
        <v>0</v>
      </c>
    </row>
    <row r="257" spans="2:38">
      <c r="B257" s="207" t="s">
        <v>1071</v>
      </c>
      <c r="C257" s="208" t="s">
        <v>1072</v>
      </c>
      <c r="D25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7" s="209">
        <f t="shared" si="159"/>
        <v>0</v>
      </c>
      <c r="G257" s="209"/>
      <c r="H257" s="209">
        <f t="shared" si="160"/>
        <v>0</v>
      </c>
      <c r="I257" s="209"/>
      <c r="J257" s="209">
        <f t="shared" si="161"/>
        <v>0</v>
      </c>
      <c r="K2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7" s="209">
        <f t="shared" si="162"/>
        <v>0</v>
      </c>
      <c r="Z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7" s="209">
        <f t="shared" si="163"/>
        <v>0</v>
      </c>
      <c r="AD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7" s="209">
        <f t="shared" si="164"/>
        <v>0</v>
      </c>
      <c r="AH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7" s="209">
        <f t="shared" si="165"/>
        <v>0</v>
      </c>
      <c r="AL257" s="209">
        <f t="shared" si="166"/>
        <v>0</v>
      </c>
    </row>
    <row r="258" spans="2:38">
      <c r="B258" s="207" t="s">
        <v>382</v>
      </c>
      <c r="C258" s="208" t="s">
        <v>258</v>
      </c>
      <c r="D2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8" s="209">
        <f t="shared" si="159"/>
        <v>0</v>
      </c>
      <c r="G258" s="209"/>
      <c r="H258" s="209">
        <f t="shared" si="160"/>
        <v>0</v>
      </c>
      <c r="I258" s="209"/>
      <c r="J258" s="209">
        <f t="shared" si="161"/>
        <v>0</v>
      </c>
      <c r="K2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8" s="209">
        <f t="shared" si="162"/>
        <v>0</v>
      </c>
      <c r="Z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8" s="209">
        <f t="shared" si="163"/>
        <v>0</v>
      </c>
      <c r="AD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8" s="209">
        <f t="shared" si="164"/>
        <v>0</v>
      </c>
      <c r="AH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8" s="209">
        <f t="shared" si="165"/>
        <v>0</v>
      </c>
      <c r="AL258" s="209">
        <f t="shared" si="166"/>
        <v>0</v>
      </c>
    </row>
    <row r="259" spans="2:38">
      <c r="B259" s="207" t="s">
        <v>1073</v>
      </c>
      <c r="C259" s="208" t="s">
        <v>1074</v>
      </c>
      <c r="D25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9" s="209">
        <f t="shared" si="159"/>
        <v>0</v>
      </c>
      <c r="G259" s="209"/>
      <c r="H259" s="209">
        <f t="shared" si="160"/>
        <v>0</v>
      </c>
      <c r="I259" s="209"/>
      <c r="J259" s="209">
        <f t="shared" si="161"/>
        <v>0</v>
      </c>
      <c r="K2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9" s="209">
        <f t="shared" si="162"/>
        <v>0</v>
      </c>
      <c r="Z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9" s="209">
        <f t="shared" si="163"/>
        <v>0</v>
      </c>
      <c r="AD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9" s="209">
        <f t="shared" si="164"/>
        <v>0</v>
      </c>
      <c r="AH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9" s="209">
        <f t="shared" si="165"/>
        <v>0</v>
      </c>
      <c r="AL259" s="209">
        <f t="shared" si="166"/>
        <v>0</v>
      </c>
    </row>
    <row r="260" spans="2:38">
      <c r="B260" s="216" t="s">
        <v>383</v>
      </c>
      <c r="C260" s="217" t="s">
        <v>259</v>
      </c>
      <c r="D260" s="218">
        <f>SUM(D261:D266)</f>
        <v>42000</v>
      </c>
      <c r="E260" s="218">
        <f>SUM(E261:E266)</f>
        <v>0</v>
      </c>
      <c r="F260" s="218">
        <f t="shared" si="159"/>
        <v>42000</v>
      </c>
      <c r="G260" s="218">
        <f>SUM(G261:G266)</f>
        <v>0</v>
      </c>
      <c r="H260" s="218">
        <f t="shared" si="160"/>
        <v>42000</v>
      </c>
      <c r="I260" s="218">
        <f>SUM(I261:I266)</f>
        <v>0</v>
      </c>
      <c r="J260" s="218">
        <f t="shared" si="161"/>
        <v>42000</v>
      </c>
      <c r="K260" s="218">
        <f t="shared" ref="K260:X260" si="167">SUM(K261:K266)</f>
        <v>0</v>
      </c>
      <c r="L260" s="218">
        <f t="shared" si="167"/>
        <v>0</v>
      </c>
      <c r="M260" s="218">
        <f t="shared" si="167"/>
        <v>0</v>
      </c>
      <c r="N260" s="218">
        <f t="shared" si="167"/>
        <v>0</v>
      </c>
      <c r="O260" s="218">
        <f t="shared" si="167"/>
        <v>0</v>
      </c>
      <c r="P260" s="218">
        <f t="shared" si="167"/>
        <v>0</v>
      </c>
      <c r="Q260" s="218">
        <f t="shared" si="167"/>
        <v>0</v>
      </c>
      <c r="R260" s="218">
        <f t="shared" si="167"/>
        <v>0</v>
      </c>
      <c r="S260" s="218">
        <f t="shared" si="167"/>
        <v>0</v>
      </c>
      <c r="T260" s="218">
        <f t="shared" si="167"/>
        <v>0</v>
      </c>
      <c r="U260" s="218">
        <f t="shared" si="167"/>
        <v>0</v>
      </c>
      <c r="V260" s="218">
        <f t="shared" si="167"/>
        <v>0</v>
      </c>
      <c r="W260" s="218">
        <f t="shared" si="167"/>
        <v>0</v>
      </c>
      <c r="X260" s="218">
        <f t="shared" si="167"/>
        <v>0</v>
      </c>
      <c r="Y260" s="218">
        <f t="shared" si="162"/>
        <v>0</v>
      </c>
      <c r="Z260" s="218">
        <f>SUM(Z261:Z266)</f>
        <v>0</v>
      </c>
      <c r="AA260" s="218">
        <f>SUM(AA261:AA266)</f>
        <v>0</v>
      </c>
      <c r="AB260" s="218">
        <f>SUM(AB261:AB266)</f>
        <v>0</v>
      </c>
      <c r="AC260" s="218">
        <f t="shared" si="163"/>
        <v>0</v>
      </c>
      <c r="AD260" s="218">
        <f>SUM(AD261:AD266)</f>
        <v>0</v>
      </c>
      <c r="AE260" s="218">
        <f>SUM(AE261:AE266)</f>
        <v>0</v>
      </c>
      <c r="AF260" s="218">
        <f>SUM(AF261:AF266)</f>
        <v>0</v>
      </c>
      <c r="AG260" s="218">
        <f t="shared" si="164"/>
        <v>0</v>
      </c>
      <c r="AH260" s="218">
        <f>SUM(AH261:AH266)</f>
        <v>0</v>
      </c>
      <c r="AI260" s="218">
        <f>SUM(AI261:AI266)</f>
        <v>0</v>
      </c>
      <c r="AJ260" s="218">
        <f>SUM(AJ261:AJ266)</f>
        <v>0</v>
      </c>
      <c r="AK260" s="218">
        <f t="shared" si="165"/>
        <v>0</v>
      </c>
      <c r="AL260" s="218">
        <f t="shared" si="166"/>
        <v>0</v>
      </c>
    </row>
    <row r="261" spans="2:38">
      <c r="B261" s="207" t="s">
        <v>1081</v>
      </c>
      <c r="C261" s="208" t="s">
        <v>1082</v>
      </c>
      <c r="D2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1" s="209">
        <f t="shared" si="159"/>
        <v>0</v>
      </c>
      <c r="G261" s="209"/>
      <c r="H261" s="209">
        <f t="shared" si="160"/>
        <v>0</v>
      </c>
      <c r="I261" s="209"/>
      <c r="J261" s="209">
        <f t="shared" si="161"/>
        <v>0</v>
      </c>
      <c r="K2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1" s="209">
        <f t="shared" si="162"/>
        <v>0</v>
      </c>
      <c r="Z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1" s="209">
        <f t="shared" si="163"/>
        <v>0</v>
      </c>
      <c r="AD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1" s="209">
        <f t="shared" si="164"/>
        <v>0</v>
      </c>
      <c r="AH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1" s="209">
        <f t="shared" si="165"/>
        <v>0</v>
      </c>
      <c r="AL261" s="209">
        <f t="shared" si="166"/>
        <v>0</v>
      </c>
    </row>
    <row r="262" spans="2:38">
      <c r="B262" s="207" t="s">
        <v>1083</v>
      </c>
      <c r="C262" s="208" t="s">
        <v>1084</v>
      </c>
      <c r="D2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2" s="209">
        <f t="shared" si="159"/>
        <v>0</v>
      </c>
      <c r="G262" s="209"/>
      <c r="H262" s="209">
        <f t="shared" si="160"/>
        <v>0</v>
      </c>
      <c r="I262" s="209"/>
      <c r="J262" s="209">
        <f t="shared" si="161"/>
        <v>0</v>
      </c>
      <c r="K2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2" s="209">
        <f t="shared" si="162"/>
        <v>0</v>
      </c>
      <c r="Z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2" s="209">
        <f t="shared" si="163"/>
        <v>0</v>
      </c>
      <c r="AD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2" s="209">
        <f t="shared" si="164"/>
        <v>0</v>
      </c>
      <c r="AH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2" s="209">
        <f t="shared" si="165"/>
        <v>0</v>
      </c>
      <c r="AL262" s="209">
        <f t="shared" si="166"/>
        <v>0</v>
      </c>
    </row>
    <row r="263" spans="2:38">
      <c r="B263" s="207" t="s">
        <v>384</v>
      </c>
      <c r="C263" s="208" t="s">
        <v>260</v>
      </c>
      <c r="D2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3" s="209">
        <f t="shared" si="159"/>
        <v>0</v>
      </c>
      <c r="G263" s="209"/>
      <c r="H263" s="209">
        <f t="shared" si="160"/>
        <v>0</v>
      </c>
      <c r="I263" s="209"/>
      <c r="J263" s="209">
        <f t="shared" si="161"/>
        <v>0</v>
      </c>
      <c r="K2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3" s="209">
        <f t="shared" si="162"/>
        <v>0</v>
      </c>
      <c r="Z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3" s="209">
        <f t="shared" si="163"/>
        <v>0</v>
      </c>
      <c r="AD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3" s="209">
        <f t="shared" si="164"/>
        <v>0</v>
      </c>
      <c r="AH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3" s="209">
        <f t="shared" si="165"/>
        <v>0</v>
      </c>
      <c r="AL263" s="209">
        <f t="shared" si="166"/>
        <v>0</v>
      </c>
    </row>
    <row r="264" spans="2:38">
      <c r="B264" s="207" t="s">
        <v>1085</v>
      </c>
      <c r="C264" s="208" t="s">
        <v>1086</v>
      </c>
      <c r="D2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4" s="209">
        <f t="shared" si="159"/>
        <v>0</v>
      </c>
      <c r="G264" s="209"/>
      <c r="H264" s="209">
        <f t="shared" si="160"/>
        <v>0</v>
      </c>
      <c r="I264" s="209"/>
      <c r="J264" s="209">
        <f t="shared" si="161"/>
        <v>0</v>
      </c>
      <c r="K2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4" s="209">
        <f t="shared" si="162"/>
        <v>0</v>
      </c>
      <c r="Z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4" s="209">
        <f t="shared" si="163"/>
        <v>0</v>
      </c>
      <c r="AD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4" s="209">
        <f t="shared" si="164"/>
        <v>0</v>
      </c>
      <c r="AH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4" s="209">
        <f t="shared" si="165"/>
        <v>0</v>
      </c>
      <c r="AL264" s="209">
        <f t="shared" si="166"/>
        <v>0</v>
      </c>
    </row>
    <row r="265" spans="2:38">
      <c r="B265" s="207" t="s">
        <v>1087</v>
      </c>
      <c r="C265" s="208" t="s">
        <v>1088</v>
      </c>
      <c r="D26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5" s="209">
        <f t="shared" si="159"/>
        <v>0</v>
      </c>
      <c r="G265" s="209"/>
      <c r="H265" s="209">
        <f t="shared" si="160"/>
        <v>0</v>
      </c>
      <c r="I265" s="209"/>
      <c r="J265" s="209">
        <f t="shared" si="161"/>
        <v>0</v>
      </c>
      <c r="K2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5" s="209">
        <f t="shared" si="162"/>
        <v>0</v>
      </c>
      <c r="Z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5" s="209">
        <f t="shared" si="163"/>
        <v>0</v>
      </c>
      <c r="AD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5" s="209">
        <f t="shared" si="164"/>
        <v>0</v>
      </c>
      <c r="AH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5" s="209">
        <f t="shared" si="165"/>
        <v>0</v>
      </c>
      <c r="AL265" s="209">
        <f t="shared" si="166"/>
        <v>0</v>
      </c>
    </row>
    <row r="266" spans="2:38">
      <c r="B266" s="207" t="s">
        <v>1089</v>
      </c>
      <c r="C266" s="208" t="s">
        <v>1090</v>
      </c>
      <c r="D26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42000</v>
      </c>
      <c r="E26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6" s="209">
        <f t="shared" si="159"/>
        <v>42000</v>
      </c>
      <c r="G266" s="209"/>
      <c r="H266" s="209">
        <f t="shared" si="160"/>
        <v>42000</v>
      </c>
      <c r="I266" s="209"/>
      <c r="J266" s="209">
        <f t="shared" si="161"/>
        <v>42000</v>
      </c>
      <c r="K2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6" s="209">
        <f t="shared" si="162"/>
        <v>0</v>
      </c>
      <c r="Z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6" s="209">
        <f t="shared" si="163"/>
        <v>0</v>
      </c>
      <c r="AD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6" s="209">
        <f t="shared" si="164"/>
        <v>0</v>
      </c>
      <c r="AH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6" s="209">
        <f t="shared" si="165"/>
        <v>0</v>
      </c>
      <c r="AL266" s="209">
        <f t="shared" si="166"/>
        <v>0</v>
      </c>
    </row>
    <row r="267" spans="2:38">
      <c r="B267" s="216" t="s">
        <v>385</v>
      </c>
      <c r="C267" s="217" t="s">
        <v>261</v>
      </c>
      <c r="D267" s="218">
        <f>SUM(D268:D311)</f>
        <v>426400</v>
      </c>
      <c r="E267" s="218">
        <f>SUM(E268:E311)</f>
        <v>203944.94</v>
      </c>
      <c r="F267" s="218">
        <f t="shared" si="159"/>
        <v>630344.93999999994</v>
      </c>
      <c r="G267" s="218">
        <f>SUM(G268:G311)</f>
        <v>0</v>
      </c>
      <c r="H267" s="218">
        <f t="shared" si="160"/>
        <v>630344.93999999994</v>
      </c>
      <c r="I267" s="218">
        <f>SUM(I268:I311)</f>
        <v>0</v>
      </c>
      <c r="J267" s="218">
        <f t="shared" si="161"/>
        <v>630344.93999999994</v>
      </c>
      <c r="K267" s="218">
        <f t="shared" ref="K267:X267" si="168">SUM(K268:K311)</f>
        <v>0</v>
      </c>
      <c r="L267" s="218">
        <f t="shared" si="168"/>
        <v>0</v>
      </c>
      <c r="M267" s="218">
        <f t="shared" si="168"/>
        <v>0</v>
      </c>
      <c r="N267" s="218">
        <f t="shared" si="168"/>
        <v>0</v>
      </c>
      <c r="O267" s="218">
        <f t="shared" si="168"/>
        <v>0</v>
      </c>
      <c r="P267" s="218">
        <f t="shared" si="168"/>
        <v>0</v>
      </c>
      <c r="Q267" s="218">
        <f t="shared" si="168"/>
        <v>0</v>
      </c>
      <c r="R267" s="218">
        <f t="shared" si="168"/>
        <v>201944.94</v>
      </c>
      <c r="S267" s="218">
        <f t="shared" si="168"/>
        <v>2000</v>
      </c>
      <c r="T267" s="218">
        <f t="shared" si="168"/>
        <v>0</v>
      </c>
      <c r="U267" s="218">
        <f t="shared" si="168"/>
        <v>0</v>
      </c>
      <c r="V267" s="218">
        <f t="shared" si="168"/>
        <v>0</v>
      </c>
      <c r="W267" s="218">
        <f t="shared" si="168"/>
        <v>0</v>
      </c>
      <c r="X267" s="218">
        <f t="shared" si="168"/>
        <v>0</v>
      </c>
      <c r="Y267" s="218">
        <f t="shared" si="162"/>
        <v>0</v>
      </c>
      <c r="Z267" s="218">
        <f>SUM(Z268:Z311)</f>
        <v>0</v>
      </c>
      <c r="AA267" s="218">
        <f>SUM(AA268:AA311)</f>
        <v>0</v>
      </c>
      <c r="AB267" s="218">
        <f>SUM(AB268:AB311)</f>
        <v>0</v>
      </c>
      <c r="AC267" s="218">
        <f t="shared" si="163"/>
        <v>0</v>
      </c>
      <c r="AD267" s="218">
        <f>SUM(AD268:AD311)</f>
        <v>0</v>
      </c>
      <c r="AE267" s="218">
        <f>SUM(AE268:AE311)</f>
        <v>0</v>
      </c>
      <c r="AF267" s="218">
        <f>SUM(AF268:AF311)</f>
        <v>0</v>
      </c>
      <c r="AG267" s="218">
        <f t="shared" si="164"/>
        <v>0</v>
      </c>
      <c r="AH267" s="218">
        <f>SUM(AH268:AH311)</f>
        <v>0</v>
      </c>
      <c r="AI267" s="218">
        <f>SUM(AI268:AI311)</f>
        <v>0</v>
      </c>
      <c r="AJ267" s="218">
        <f>SUM(AJ268:AJ311)</f>
        <v>0</v>
      </c>
      <c r="AK267" s="218">
        <f t="shared" si="165"/>
        <v>0</v>
      </c>
      <c r="AL267" s="218">
        <f t="shared" si="166"/>
        <v>0</v>
      </c>
    </row>
    <row r="268" spans="2:38">
      <c r="B268" s="207" t="s">
        <v>1091</v>
      </c>
      <c r="C268" s="208" t="s">
        <v>1092</v>
      </c>
      <c r="D2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4000</v>
      </c>
      <c r="E2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106226</v>
      </c>
      <c r="F268" s="209">
        <f t="shared" si="159"/>
        <v>110226</v>
      </c>
      <c r="G268" s="209"/>
      <c r="H268" s="209">
        <f t="shared" si="160"/>
        <v>110226</v>
      </c>
      <c r="I268" s="209"/>
      <c r="J268" s="209">
        <f t="shared" si="161"/>
        <v>110226</v>
      </c>
      <c r="K2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106226</v>
      </c>
      <c r="S2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8" s="209">
        <f t="shared" si="162"/>
        <v>0</v>
      </c>
      <c r="Z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8" s="209">
        <f t="shared" si="163"/>
        <v>0</v>
      </c>
      <c r="AD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8" s="209">
        <f t="shared" si="164"/>
        <v>0</v>
      </c>
      <c r="AH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8" s="209">
        <f t="shared" si="165"/>
        <v>0</v>
      </c>
      <c r="AL268" s="209">
        <f t="shared" si="166"/>
        <v>0</v>
      </c>
    </row>
    <row r="269" spans="2:38">
      <c r="B269" s="207" t="s">
        <v>386</v>
      </c>
      <c r="C269" s="208" t="s">
        <v>1093</v>
      </c>
      <c r="D2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9" s="209">
        <f t="shared" ref="F269:F300" si="169">D269+E269</f>
        <v>0</v>
      </c>
      <c r="G269" s="209"/>
      <c r="H269" s="209">
        <f t="shared" ref="H269:H300" si="170">F269-G269</f>
        <v>0</v>
      </c>
      <c r="I269" s="209"/>
      <c r="J269" s="209">
        <f t="shared" ref="J269:J300" si="171">F269-I269</f>
        <v>0</v>
      </c>
      <c r="K2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9" s="209">
        <f t="shared" ref="Y269:Y300" si="172">V269+W269+X269</f>
        <v>0</v>
      </c>
      <c r="Z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9" s="209">
        <f t="shared" ref="AC269:AC300" si="173">Z269+AA269+AB269</f>
        <v>0</v>
      </c>
      <c r="AD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9" s="209">
        <f t="shared" ref="AG269:AG300" si="174">AD269+AE269+AF269</f>
        <v>0</v>
      </c>
      <c r="AH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9" s="209">
        <f t="shared" ref="AK269:AK300" si="175">AH269+AI269+AJ269</f>
        <v>0</v>
      </c>
      <c r="AL269" s="209">
        <f t="shared" ref="AL269:AL300" si="176">Y269+AC269+AG269+AK269</f>
        <v>0</v>
      </c>
    </row>
    <row r="270" spans="2:38">
      <c r="B270" s="207" t="s">
        <v>1094</v>
      </c>
      <c r="C270" s="208" t="s">
        <v>1095</v>
      </c>
      <c r="D2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0" s="209">
        <f t="shared" si="169"/>
        <v>0</v>
      </c>
      <c r="G270" s="209"/>
      <c r="H270" s="209">
        <f t="shared" si="170"/>
        <v>0</v>
      </c>
      <c r="I270" s="209"/>
      <c r="J270" s="209">
        <f t="shared" si="171"/>
        <v>0</v>
      </c>
      <c r="K2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0" s="209">
        <f t="shared" si="172"/>
        <v>0</v>
      </c>
      <c r="Z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0" s="209">
        <f t="shared" si="173"/>
        <v>0</v>
      </c>
      <c r="AD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0" s="209">
        <f t="shared" si="174"/>
        <v>0</v>
      </c>
      <c r="AH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0" s="209">
        <f t="shared" si="175"/>
        <v>0</v>
      </c>
      <c r="AL270" s="209">
        <f t="shared" si="176"/>
        <v>0</v>
      </c>
    </row>
    <row r="271" spans="2:38">
      <c r="B271" s="207" t="s">
        <v>1096</v>
      </c>
      <c r="C271" s="208" t="s">
        <v>1097</v>
      </c>
      <c r="D2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1" s="209">
        <f t="shared" si="169"/>
        <v>0</v>
      </c>
      <c r="G271" s="209"/>
      <c r="H271" s="209">
        <f t="shared" si="170"/>
        <v>0</v>
      </c>
      <c r="I271" s="209"/>
      <c r="J271" s="209">
        <f t="shared" si="171"/>
        <v>0</v>
      </c>
      <c r="K2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1" s="209">
        <f t="shared" si="172"/>
        <v>0</v>
      </c>
      <c r="Z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1" s="209">
        <f t="shared" si="173"/>
        <v>0</v>
      </c>
      <c r="AD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1" s="209">
        <f t="shared" si="174"/>
        <v>0</v>
      </c>
      <c r="AH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1" s="209">
        <f t="shared" si="175"/>
        <v>0</v>
      </c>
      <c r="AL271" s="209">
        <f t="shared" si="176"/>
        <v>0</v>
      </c>
    </row>
    <row r="272" spans="2:38">
      <c r="B272" s="207" t="s">
        <v>1098</v>
      </c>
      <c r="C272" s="208" t="s">
        <v>1099</v>
      </c>
      <c r="D2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2" s="209">
        <f t="shared" si="169"/>
        <v>0</v>
      </c>
      <c r="G272" s="209"/>
      <c r="H272" s="209">
        <f t="shared" si="170"/>
        <v>0</v>
      </c>
      <c r="I272" s="209"/>
      <c r="J272" s="209">
        <f t="shared" si="171"/>
        <v>0</v>
      </c>
      <c r="K2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2" s="209">
        <f t="shared" si="172"/>
        <v>0</v>
      </c>
      <c r="Z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2" s="209">
        <f t="shared" si="173"/>
        <v>0</v>
      </c>
      <c r="AD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2" s="209">
        <f t="shared" si="174"/>
        <v>0</v>
      </c>
      <c r="AH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2" s="209">
        <f t="shared" si="175"/>
        <v>0</v>
      </c>
      <c r="AL272" s="209">
        <f t="shared" si="176"/>
        <v>0</v>
      </c>
    </row>
    <row r="273" spans="2:38">
      <c r="B273" s="207" t="s">
        <v>1100</v>
      </c>
      <c r="C273" s="208" t="s">
        <v>1101</v>
      </c>
      <c r="D27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3" s="209">
        <f t="shared" si="169"/>
        <v>0</v>
      </c>
      <c r="G273" s="209"/>
      <c r="H273" s="209">
        <f t="shared" si="170"/>
        <v>0</v>
      </c>
      <c r="I273" s="209"/>
      <c r="J273" s="209">
        <f t="shared" si="171"/>
        <v>0</v>
      </c>
      <c r="K2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3" s="209">
        <f t="shared" si="172"/>
        <v>0</v>
      </c>
      <c r="Z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3" s="209">
        <f t="shared" si="173"/>
        <v>0</v>
      </c>
      <c r="AD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3" s="209">
        <f t="shared" si="174"/>
        <v>0</v>
      </c>
      <c r="AH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3" s="209">
        <f t="shared" si="175"/>
        <v>0</v>
      </c>
      <c r="AL273" s="209">
        <f t="shared" si="176"/>
        <v>0</v>
      </c>
    </row>
    <row r="274" spans="2:38">
      <c r="B274" s="207" t="s">
        <v>1102</v>
      </c>
      <c r="C274" s="208" t="s">
        <v>1103</v>
      </c>
      <c r="D2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4" s="209">
        <f t="shared" si="169"/>
        <v>0</v>
      </c>
      <c r="G274" s="209"/>
      <c r="H274" s="209">
        <f t="shared" si="170"/>
        <v>0</v>
      </c>
      <c r="I274" s="209"/>
      <c r="J274" s="209">
        <f t="shared" si="171"/>
        <v>0</v>
      </c>
      <c r="K2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4" s="209">
        <f t="shared" si="172"/>
        <v>0</v>
      </c>
      <c r="Z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4" s="209">
        <f t="shared" si="173"/>
        <v>0</v>
      </c>
      <c r="AD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4" s="209">
        <f t="shared" si="174"/>
        <v>0</v>
      </c>
      <c r="AH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4" s="209">
        <f t="shared" si="175"/>
        <v>0</v>
      </c>
      <c r="AL274" s="209">
        <f t="shared" si="176"/>
        <v>0</v>
      </c>
    </row>
    <row r="275" spans="2:38">
      <c r="B275" s="207" t="s">
        <v>1104</v>
      </c>
      <c r="C275" s="208" t="s">
        <v>1105</v>
      </c>
      <c r="D27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150000</v>
      </c>
      <c r="E27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5" s="209">
        <f t="shared" si="169"/>
        <v>150000</v>
      </c>
      <c r="G275" s="209"/>
      <c r="H275" s="209">
        <f t="shared" si="170"/>
        <v>150000</v>
      </c>
      <c r="I275" s="209"/>
      <c r="J275" s="209">
        <f t="shared" si="171"/>
        <v>150000</v>
      </c>
      <c r="K2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5" s="209">
        <f t="shared" si="172"/>
        <v>0</v>
      </c>
      <c r="Z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5" s="209">
        <f t="shared" si="173"/>
        <v>0</v>
      </c>
      <c r="AD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5" s="209">
        <f t="shared" si="174"/>
        <v>0</v>
      </c>
      <c r="AH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5" s="209">
        <f t="shared" si="175"/>
        <v>0</v>
      </c>
      <c r="AL275" s="209">
        <f t="shared" si="176"/>
        <v>0</v>
      </c>
    </row>
    <row r="276" spans="2:38">
      <c r="B276" s="207" t="s">
        <v>387</v>
      </c>
      <c r="C276" s="208" t="s">
        <v>1106</v>
      </c>
      <c r="D2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5500</v>
      </c>
      <c r="F276" s="209">
        <f t="shared" si="169"/>
        <v>5500</v>
      </c>
      <c r="G276" s="209"/>
      <c r="H276" s="209">
        <f t="shared" si="170"/>
        <v>5500</v>
      </c>
      <c r="I276" s="209"/>
      <c r="J276" s="209">
        <f t="shared" si="171"/>
        <v>5500</v>
      </c>
      <c r="K2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3500</v>
      </c>
      <c r="S2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v>
      </c>
      <c r="T2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6" s="209">
        <f t="shared" si="172"/>
        <v>0</v>
      </c>
      <c r="Z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6" s="209">
        <f t="shared" si="173"/>
        <v>0</v>
      </c>
      <c r="AD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6" s="209">
        <f t="shared" si="174"/>
        <v>0</v>
      </c>
      <c r="AH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6" s="209">
        <f t="shared" si="175"/>
        <v>0</v>
      </c>
      <c r="AL276" s="209">
        <f t="shared" si="176"/>
        <v>0</v>
      </c>
    </row>
    <row r="277" spans="2:38">
      <c r="B277" s="207" t="s">
        <v>1107</v>
      </c>
      <c r="C277" s="208" t="s">
        <v>1108</v>
      </c>
      <c r="D2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60000</v>
      </c>
      <c r="E2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7" s="209">
        <f t="shared" si="169"/>
        <v>60000</v>
      </c>
      <c r="G277" s="209"/>
      <c r="H277" s="209">
        <f t="shared" si="170"/>
        <v>60000</v>
      </c>
      <c r="I277" s="209"/>
      <c r="J277" s="209">
        <f t="shared" si="171"/>
        <v>60000</v>
      </c>
      <c r="K2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7" s="209">
        <f t="shared" si="172"/>
        <v>0</v>
      </c>
      <c r="Z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7" s="209">
        <f t="shared" si="173"/>
        <v>0</v>
      </c>
      <c r="AD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7" s="209">
        <f t="shared" si="174"/>
        <v>0</v>
      </c>
      <c r="AH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7" s="209">
        <f t="shared" si="175"/>
        <v>0</v>
      </c>
      <c r="AL277" s="209">
        <f t="shared" si="176"/>
        <v>0</v>
      </c>
    </row>
    <row r="278" spans="2:38">
      <c r="B278" s="207" t="s">
        <v>1109</v>
      </c>
      <c r="C278" s="208" t="s">
        <v>1110</v>
      </c>
      <c r="D27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100000</v>
      </c>
      <c r="E27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8" s="209">
        <f t="shared" si="169"/>
        <v>100000</v>
      </c>
      <c r="G278" s="209"/>
      <c r="H278" s="209">
        <f t="shared" si="170"/>
        <v>100000</v>
      </c>
      <c r="I278" s="209"/>
      <c r="J278" s="209">
        <f t="shared" si="171"/>
        <v>100000</v>
      </c>
      <c r="K2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8" s="209">
        <f t="shared" si="172"/>
        <v>0</v>
      </c>
      <c r="Z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8" s="209">
        <f t="shared" si="173"/>
        <v>0</v>
      </c>
      <c r="AD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8" s="209">
        <f t="shared" si="174"/>
        <v>0</v>
      </c>
      <c r="AH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8" s="209">
        <f t="shared" si="175"/>
        <v>0</v>
      </c>
      <c r="AL278" s="209">
        <f t="shared" si="176"/>
        <v>0</v>
      </c>
    </row>
    <row r="279" spans="2:38">
      <c r="B279" s="207" t="s">
        <v>1111</v>
      </c>
      <c r="C279" s="208" t="s">
        <v>1112</v>
      </c>
      <c r="D2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9" s="209">
        <f t="shared" si="169"/>
        <v>0</v>
      </c>
      <c r="G279" s="209"/>
      <c r="H279" s="209">
        <f t="shared" si="170"/>
        <v>0</v>
      </c>
      <c r="I279" s="209"/>
      <c r="J279" s="209">
        <f t="shared" si="171"/>
        <v>0</v>
      </c>
      <c r="K2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9" s="209">
        <f t="shared" si="172"/>
        <v>0</v>
      </c>
      <c r="Z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9" s="209">
        <f t="shared" si="173"/>
        <v>0</v>
      </c>
      <c r="AD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9" s="209">
        <f t="shared" si="174"/>
        <v>0</v>
      </c>
      <c r="AH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9" s="209">
        <f t="shared" si="175"/>
        <v>0</v>
      </c>
      <c r="AL279" s="209">
        <f t="shared" si="176"/>
        <v>0</v>
      </c>
    </row>
    <row r="280" spans="2:38">
      <c r="B280" s="207" t="s">
        <v>1113</v>
      </c>
      <c r="C280" s="208" t="s">
        <v>1114</v>
      </c>
      <c r="D2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0" s="209">
        <f t="shared" si="169"/>
        <v>0</v>
      </c>
      <c r="G280" s="209"/>
      <c r="H280" s="209">
        <f t="shared" si="170"/>
        <v>0</v>
      </c>
      <c r="I280" s="209"/>
      <c r="J280" s="209">
        <f t="shared" si="171"/>
        <v>0</v>
      </c>
      <c r="K2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0" s="209">
        <f t="shared" si="172"/>
        <v>0</v>
      </c>
      <c r="Z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0" s="209">
        <f t="shared" si="173"/>
        <v>0</v>
      </c>
      <c r="AD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0" s="209">
        <f t="shared" si="174"/>
        <v>0</v>
      </c>
      <c r="AH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0" s="209">
        <f t="shared" si="175"/>
        <v>0</v>
      </c>
      <c r="AL280" s="209">
        <f t="shared" si="176"/>
        <v>0</v>
      </c>
    </row>
    <row r="281" spans="2:38">
      <c r="B281" s="207" t="s">
        <v>1115</v>
      </c>
      <c r="C281" s="208" t="s">
        <v>1116</v>
      </c>
      <c r="D28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1" s="209">
        <f t="shared" si="169"/>
        <v>0</v>
      </c>
      <c r="G281" s="209"/>
      <c r="H281" s="209">
        <f t="shared" si="170"/>
        <v>0</v>
      </c>
      <c r="I281" s="209"/>
      <c r="J281" s="209">
        <f t="shared" si="171"/>
        <v>0</v>
      </c>
      <c r="K2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1" s="209">
        <f t="shared" si="172"/>
        <v>0</v>
      </c>
      <c r="Z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1" s="209">
        <f t="shared" si="173"/>
        <v>0</v>
      </c>
      <c r="AD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1" s="209">
        <f t="shared" si="174"/>
        <v>0</v>
      </c>
      <c r="AH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1" s="209">
        <f t="shared" si="175"/>
        <v>0</v>
      </c>
      <c r="AL281" s="209">
        <f t="shared" si="176"/>
        <v>0</v>
      </c>
    </row>
    <row r="282" spans="2:38">
      <c r="B282" s="207" t="s">
        <v>1117</v>
      </c>
      <c r="C282" s="208" t="s">
        <v>1118</v>
      </c>
      <c r="D2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2" s="209">
        <f t="shared" si="169"/>
        <v>0</v>
      </c>
      <c r="G282" s="209"/>
      <c r="H282" s="209">
        <f t="shared" si="170"/>
        <v>0</v>
      </c>
      <c r="I282" s="209"/>
      <c r="J282" s="209">
        <f t="shared" si="171"/>
        <v>0</v>
      </c>
      <c r="K2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2" s="209">
        <f t="shared" si="172"/>
        <v>0</v>
      </c>
      <c r="Z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2" s="209">
        <f t="shared" si="173"/>
        <v>0</v>
      </c>
      <c r="AD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2" s="209">
        <f t="shared" si="174"/>
        <v>0</v>
      </c>
      <c r="AH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2" s="209">
        <f t="shared" si="175"/>
        <v>0</v>
      </c>
      <c r="AL282" s="209">
        <f t="shared" si="176"/>
        <v>0</v>
      </c>
    </row>
    <row r="283" spans="2:38">
      <c r="B283" s="207" t="s">
        <v>1119</v>
      </c>
      <c r="C283" s="208" t="s">
        <v>1120</v>
      </c>
      <c r="D28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15000</v>
      </c>
      <c r="E28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3" s="209">
        <f t="shared" si="169"/>
        <v>15000</v>
      </c>
      <c r="G283" s="209"/>
      <c r="H283" s="209">
        <f t="shared" si="170"/>
        <v>15000</v>
      </c>
      <c r="I283" s="209"/>
      <c r="J283" s="209">
        <f t="shared" si="171"/>
        <v>15000</v>
      </c>
      <c r="K2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3" s="209">
        <f t="shared" si="172"/>
        <v>0</v>
      </c>
      <c r="Z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3" s="209">
        <f t="shared" si="173"/>
        <v>0</v>
      </c>
      <c r="AD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3" s="209">
        <f t="shared" si="174"/>
        <v>0</v>
      </c>
      <c r="AH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3" s="209">
        <f t="shared" si="175"/>
        <v>0</v>
      </c>
      <c r="AL283" s="209">
        <f t="shared" si="176"/>
        <v>0</v>
      </c>
    </row>
    <row r="284" spans="2:38">
      <c r="B284" s="207" t="s">
        <v>1121</v>
      </c>
      <c r="C284" s="208" t="s">
        <v>1122</v>
      </c>
      <c r="D28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12000</v>
      </c>
      <c r="E28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4" s="209">
        <f t="shared" si="169"/>
        <v>12000</v>
      </c>
      <c r="G284" s="209"/>
      <c r="H284" s="209">
        <f t="shared" si="170"/>
        <v>12000</v>
      </c>
      <c r="I284" s="209"/>
      <c r="J284" s="209">
        <f t="shared" si="171"/>
        <v>12000</v>
      </c>
      <c r="K2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4" s="209">
        <f t="shared" si="172"/>
        <v>0</v>
      </c>
      <c r="Z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4" s="209">
        <f t="shared" si="173"/>
        <v>0</v>
      </c>
      <c r="AD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4" s="209">
        <f t="shared" si="174"/>
        <v>0</v>
      </c>
      <c r="AH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4" s="209">
        <f t="shared" si="175"/>
        <v>0</v>
      </c>
      <c r="AL284" s="209">
        <f t="shared" si="176"/>
        <v>0</v>
      </c>
    </row>
    <row r="285" spans="2:38">
      <c r="B285" s="207" t="s">
        <v>388</v>
      </c>
      <c r="C285" s="208" t="s">
        <v>1123</v>
      </c>
      <c r="D28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2000</v>
      </c>
      <c r="E28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5" s="209">
        <f t="shared" si="169"/>
        <v>2000</v>
      </c>
      <c r="G285" s="209"/>
      <c r="H285" s="209">
        <f t="shared" si="170"/>
        <v>2000</v>
      </c>
      <c r="I285" s="209"/>
      <c r="J285" s="209">
        <f t="shared" si="171"/>
        <v>2000</v>
      </c>
      <c r="K2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5" s="209">
        <f t="shared" si="172"/>
        <v>0</v>
      </c>
      <c r="Z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5" s="209">
        <f t="shared" si="173"/>
        <v>0</v>
      </c>
      <c r="AD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5" s="209">
        <f t="shared" si="174"/>
        <v>0</v>
      </c>
      <c r="AH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5" s="209">
        <f t="shared" si="175"/>
        <v>0</v>
      </c>
      <c r="AL285" s="209">
        <f t="shared" si="176"/>
        <v>0</v>
      </c>
    </row>
    <row r="286" spans="2:38">
      <c r="B286" s="207" t="s">
        <v>1124</v>
      </c>
      <c r="C286" s="208" t="s">
        <v>1125</v>
      </c>
      <c r="D28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6" s="209">
        <f t="shared" si="169"/>
        <v>0</v>
      </c>
      <c r="G286" s="209"/>
      <c r="H286" s="209">
        <f t="shared" si="170"/>
        <v>0</v>
      </c>
      <c r="I286" s="209"/>
      <c r="J286" s="209">
        <f t="shared" si="171"/>
        <v>0</v>
      </c>
      <c r="K2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6" s="209">
        <f t="shared" si="172"/>
        <v>0</v>
      </c>
      <c r="Z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6" s="209">
        <f t="shared" si="173"/>
        <v>0</v>
      </c>
      <c r="AD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6" s="209">
        <f t="shared" si="174"/>
        <v>0</v>
      </c>
      <c r="AH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6" s="209">
        <f t="shared" si="175"/>
        <v>0</v>
      </c>
      <c r="AL286" s="209">
        <f t="shared" si="176"/>
        <v>0</v>
      </c>
    </row>
    <row r="287" spans="2:38">
      <c r="B287" s="207" t="s">
        <v>1126</v>
      </c>
      <c r="C287" s="208" t="s">
        <v>1127</v>
      </c>
      <c r="D28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7" s="209">
        <f t="shared" si="169"/>
        <v>0</v>
      </c>
      <c r="G287" s="209"/>
      <c r="H287" s="209">
        <f t="shared" si="170"/>
        <v>0</v>
      </c>
      <c r="I287" s="209"/>
      <c r="J287" s="209">
        <f t="shared" si="171"/>
        <v>0</v>
      </c>
      <c r="K2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7" s="209">
        <f t="shared" si="172"/>
        <v>0</v>
      </c>
      <c r="Z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7" s="209">
        <f t="shared" si="173"/>
        <v>0</v>
      </c>
      <c r="AD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7" s="209">
        <f t="shared" si="174"/>
        <v>0</v>
      </c>
      <c r="AH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7" s="209">
        <f t="shared" si="175"/>
        <v>0</v>
      </c>
      <c r="AL287" s="209">
        <f t="shared" si="176"/>
        <v>0</v>
      </c>
    </row>
    <row r="288" spans="2:38">
      <c r="B288" s="207" t="s">
        <v>1128</v>
      </c>
      <c r="C288" s="208" t="s">
        <v>1129</v>
      </c>
      <c r="D28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8" s="209">
        <f t="shared" si="169"/>
        <v>0</v>
      </c>
      <c r="G288" s="209"/>
      <c r="H288" s="209">
        <f t="shared" si="170"/>
        <v>0</v>
      </c>
      <c r="I288" s="209"/>
      <c r="J288" s="209">
        <f t="shared" si="171"/>
        <v>0</v>
      </c>
      <c r="K2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8" s="209">
        <f t="shared" si="172"/>
        <v>0</v>
      </c>
      <c r="Z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8" s="209">
        <f t="shared" si="173"/>
        <v>0</v>
      </c>
      <c r="AD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8" s="209">
        <f t="shared" si="174"/>
        <v>0</v>
      </c>
      <c r="AH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8" s="209">
        <f t="shared" si="175"/>
        <v>0</v>
      </c>
      <c r="AL288" s="209">
        <f t="shared" si="176"/>
        <v>0</v>
      </c>
    </row>
    <row r="289" spans="2:38">
      <c r="B289" s="207" t="s">
        <v>1130</v>
      </c>
      <c r="C289" s="208" t="s">
        <v>1123</v>
      </c>
      <c r="D28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9" s="209">
        <f t="shared" si="169"/>
        <v>0</v>
      </c>
      <c r="G289" s="209"/>
      <c r="H289" s="209">
        <f t="shared" si="170"/>
        <v>0</v>
      </c>
      <c r="I289" s="209"/>
      <c r="J289" s="209">
        <f t="shared" si="171"/>
        <v>0</v>
      </c>
      <c r="K2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9" s="209">
        <f t="shared" si="172"/>
        <v>0</v>
      </c>
      <c r="Z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9" s="209">
        <f t="shared" si="173"/>
        <v>0</v>
      </c>
      <c r="AD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9" s="209">
        <f t="shared" si="174"/>
        <v>0</v>
      </c>
      <c r="AH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9" s="209">
        <f t="shared" si="175"/>
        <v>0</v>
      </c>
      <c r="AL289" s="209">
        <f t="shared" si="176"/>
        <v>0</v>
      </c>
    </row>
    <row r="290" spans="2:38">
      <c r="B290" s="207" t="s">
        <v>1131</v>
      </c>
      <c r="C290" s="208" t="s">
        <v>1132</v>
      </c>
      <c r="D29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0" s="209">
        <f t="shared" si="169"/>
        <v>0</v>
      </c>
      <c r="G290" s="209"/>
      <c r="H290" s="209">
        <f t="shared" si="170"/>
        <v>0</v>
      </c>
      <c r="I290" s="209"/>
      <c r="J290" s="209">
        <f t="shared" si="171"/>
        <v>0</v>
      </c>
      <c r="K2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0" s="209">
        <f t="shared" si="172"/>
        <v>0</v>
      </c>
      <c r="Z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0" s="209">
        <f t="shared" si="173"/>
        <v>0</v>
      </c>
      <c r="AD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0" s="209">
        <f t="shared" si="174"/>
        <v>0</v>
      </c>
      <c r="AH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0" s="209">
        <f t="shared" si="175"/>
        <v>0</v>
      </c>
      <c r="AL290" s="209">
        <f t="shared" si="176"/>
        <v>0</v>
      </c>
    </row>
    <row r="291" spans="2:38">
      <c r="B291" s="207" t="s">
        <v>1133</v>
      </c>
      <c r="C291" s="208" t="s">
        <v>1134</v>
      </c>
      <c r="D29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21400</v>
      </c>
      <c r="E29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1" s="209">
        <f t="shared" si="169"/>
        <v>21400</v>
      </c>
      <c r="G291" s="209"/>
      <c r="H291" s="209">
        <f t="shared" si="170"/>
        <v>21400</v>
      </c>
      <c r="I291" s="209"/>
      <c r="J291" s="209">
        <f t="shared" si="171"/>
        <v>21400</v>
      </c>
      <c r="K2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1" s="209">
        <f t="shared" si="172"/>
        <v>0</v>
      </c>
      <c r="Z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1" s="209">
        <f t="shared" si="173"/>
        <v>0</v>
      </c>
      <c r="AD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1" s="209">
        <f t="shared" si="174"/>
        <v>0</v>
      </c>
      <c r="AH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1" s="209">
        <f t="shared" si="175"/>
        <v>0</v>
      </c>
      <c r="AL291" s="209">
        <f t="shared" si="176"/>
        <v>0</v>
      </c>
    </row>
    <row r="292" spans="2:38">
      <c r="B292" s="207" t="s">
        <v>1135</v>
      </c>
      <c r="C292" s="208" t="s">
        <v>1136</v>
      </c>
      <c r="D29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2" s="209">
        <f t="shared" si="169"/>
        <v>0</v>
      </c>
      <c r="G292" s="209"/>
      <c r="H292" s="209">
        <f t="shared" si="170"/>
        <v>0</v>
      </c>
      <c r="I292" s="209"/>
      <c r="J292" s="209">
        <f t="shared" si="171"/>
        <v>0</v>
      </c>
      <c r="K2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2" s="209">
        <f t="shared" si="172"/>
        <v>0</v>
      </c>
      <c r="Z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2" s="209">
        <f t="shared" si="173"/>
        <v>0</v>
      </c>
      <c r="AD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2" s="209">
        <f t="shared" si="174"/>
        <v>0</v>
      </c>
      <c r="AH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2" s="209">
        <f t="shared" si="175"/>
        <v>0</v>
      </c>
      <c r="AL292" s="209">
        <f t="shared" si="176"/>
        <v>0</v>
      </c>
    </row>
    <row r="293" spans="2:38">
      <c r="B293" s="207" t="s">
        <v>1137</v>
      </c>
      <c r="C293" s="208" t="s">
        <v>1138</v>
      </c>
      <c r="D29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44000</v>
      </c>
      <c r="E29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3" s="209">
        <f t="shared" si="169"/>
        <v>44000</v>
      </c>
      <c r="G293" s="209"/>
      <c r="H293" s="209">
        <f t="shared" si="170"/>
        <v>44000</v>
      </c>
      <c r="I293" s="209"/>
      <c r="J293" s="209">
        <f t="shared" si="171"/>
        <v>44000</v>
      </c>
      <c r="K2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3" s="209">
        <f t="shared" si="172"/>
        <v>0</v>
      </c>
      <c r="Z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3" s="209">
        <f t="shared" si="173"/>
        <v>0</v>
      </c>
      <c r="AD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3" s="209">
        <f t="shared" si="174"/>
        <v>0</v>
      </c>
      <c r="AH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3" s="209">
        <f t="shared" si="175"/>
        <v>0</v>
      </c>
      <c r="AL293" s="209">
        <f t="shared" si="176"/>
        <v>0</v>
      </c>
    </row>
    <row r="294" spans="2:38">
      <c r="B294" s="207" t="s">
        <v>1139</v>
      </c>
      <c r="C294" s="208" t="s">
        <v>1140</v>
      </c>
      <c r="D29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8000</v>
      </c>
      <c r="E29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4" s="209">
        <f t="shared" si="169"/>
        <v>8000</v>
      </c>
      <c r="G294" s="209"/>
      <c r="H294" s="209">
        <f t="shared" si="170"/>
        <v>8000</v>
      </c>
      <c r="I294" s="209"/>
      <c r="J294" s="209">
        <f t="shared" si="171"/>
        <v>8000</v>
      </c>
      <c r="K2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4" s="209">
        <f t="shared" si="172"/>
        <v>0</v>
      </c>
      <c r="Z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4" s="209">
        <f t="shared" si="173"/>
        <v>0</v>
      </c>
      <c r="AD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4" s="209">
        <f t="shared" si="174"/>
        <v>0</v>
      </c>
      <c r="AH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4" s="209">
        <f t="shared" si="175"/>
        <v>0</v>
      </c>
      <c r="AL294" s="209">
        <f t="shared" si="176"/>
        <v>0</v>
      </c>
    </row>
    <row r="295" spans="2:38">
      <c r="B295" s="207" t="s">
        <v>1141</v>
      </c>
      <c r="C295" s="208" t="s">
        <v>1142</v>
      </c>
      <c r="D29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5" s="209">
        <f t="shared" si="169"/>
        <v>0</v>
      </c>
      <c r="G295" s="209"/>
      <c r="H295" s="209">
        <f t="shared" si="170"/>
        <v>0</v>
      </c>
      <c r="I295" s="209"/>
      <c r="J295" s="209">
        <f t="shared" si="171"/>
        <v>0</v>
      </c>
      <c r="K2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5" s="209">
        <f t="shared" si="172"/>
        <v>0</v>
      </c>
      <c r="Z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5" s="209">
        <f t="shared" si="173"/>
        <v>0</v>
      </c>
      <c r="AD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5" s="209">
        <f t="shared" si="174"/>
        <v>0</v>
      </c>
      <c r="AH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5" s="209">
        <f t="shared" si="175"/>
        <v>0</v>
      </c>
      <c r="AL295" s="209">
        <f t="shared" si="176"/>
        <v>0</v>
      </c>
    </row>
    <row r="296" spans="2:38">
      <c r="B296" s="207" t="s">
        <v>1143</v>
      </c>
      <c r="C296" s="208" t="s">
        <v>1144</v>
      </c>
      <c r="D29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6" s="209">
        <f t="shared" si="169"/>
        <v>0</v>
      </c>
      <c r="G296" s="209"/>
      <c r="H296" s="209">
        <f t="shared" si="170"/>
        <v>0</v>
      </c>
      <c r="I296" s="209"/>
      <c r="J296" s="209">
        <f t="shared" si="171"/>
        <v>0</v>
      </c>
      <c r="K2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6" s="209">
        <f t="shared" si="172"/>
        <v>0</v>
      </c>
      <c r="Z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6" s="209">
        <f t="shared" si="173"/>
        <v>0</v>
      </c>
      <c r="AD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6" s="209">
        <f t="shared" si="174"/>
        <v>0</v>
      </c>
      <c r="AH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6" s="209">
        <f t="shared" si="175"/>
        <v>0</v>
      </c>
      <c r="AL296" s="209">
        <f t="shared" si="176"/>
        <v>0</v>
      </c>
    </row>
    <row r="297" spans="2:38">
      <c r="B297" s="207" t="s">
        <v>1145</v>
      </c>
      <c r="C297" s="208" t="s">
        <v>1146</v>
      </c>
      <c r="D29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7" s="209">
        <f t="shared" si="169"/>
        <v>0</v>
      </c>
      <c r="G297" s="209"/>
      <c r="H297" s="209">
        <f t="shared" si="170"/>
        <v>0</v>
      </c>
      <c r="I297" s="209"/>
      <c r="J297" s="209">
        <f t="shared" si="171"/>
        <v>0</v>
      </c>
      <c r="K2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7" s="209">
        <f t="shared" si="172"/>
        <v>0</v>
      </c>
      <c r="Z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7" s="209">
        <f t="shared" si="173"/>
        <v>0</v>
      </c>
      <c r="AD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7" s="209">
        <f t="shared" si="174"/>
        <v>0</v>
      </c>
      <c r="AH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7" s="209">
        <f t="shared" si="175"/>
        <v>0</v>
      </c>
      <c r="AL297" s="209">
        <f t="shared" si="176"/>
        <v>0</v>
      </c>
    </row>
    <row r="298" spans="2:38">
      <c r="B298" s="207" t="s">
        <v>1147</v>
      </c>
      <c r="C298" s="208" t="s">
        <v>1148</v>
      </c>
      <c r="D29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8" s="209">
        <f t="shared" si="169"/>
        <v>0</v>
      </c>
      <c r="G298" s="209"/>
      <c r="H298" s="209">
        <f t="shared" si="170"/>
        <v>0</v>
      </c>
      <c r="I298" s="209"/>
      <c r="J298" s="209">
        <f t="shared" si="171"/>
        <v>0</v>
      </c>
      <c r="K2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8" s="209">
        <f t="shared" si="172"/>
        <v>0</v>
      </c>
      <c r="Z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8" s="209">
        <f t="shared" si="173"/>
        <v>0</v>
      </c>
      <c r="AD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8" s="209">
        <f t="shared" si="174"/>
        <v>0</v>
      </c>
      <c r="AH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8" s="209">
        <f t="shared" si="175"/>
        <v>0</v>
      </c>
      <c r="AL298" s="209">
        <f t="shared" si="176"/>
        <v>0</v>
      </c>
    </row>
    <row r="299" spans="2:38">
      <c r="B299" s="207" t="s">
        <v>1149</v>
      </c>
      <c r="C299" s="208" t="s">
        <v>1150</v>
      </c>
      <c r="D29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92218.94</v>
      </c>
      <c r="F299" s="209">
        <f t="shared" si="169"/>
        <v>92218.94</v>
      </c>
      <c r="G299" s="209"/>
      <c r="H299" s="209">
        <f t="shared" si="170"/>
        <v>92218.94</v>
      </c>
      <c r="I299" s="209"/>
      <c r="J299" s="209">
        <f t="shared" si="171"/>
        <v>92218.94</v>
      </c>
      <c r="K2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92218.94</v>
      </c>
      <c r="S2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9" s="209">
        <f t="shared" si="172"/>
        <v>0</v>
      </c>
      <c r="Z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9" s="209">
        <f t="shared" si="173"/>
        <v>0</v>
      </c>
      <c r="AD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9" s="209">
        <f t="shared" si="174"/>
        <v>0</v>
      </c>
      <c r="AH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9" s="209">
        <f t="shared" si="175"/>
        <v>0</v>
      </c>
      <c r="AL299" s="209">
        <f t="shared" si="176"/>
        <v>0</v>
      </c>
    </row>
    <row r="300" spans="2:38">
      <c r="B300" s="207" t="s">
        <v>1151</v>
      </c>
      <c r="C300" s="208" t="s">
        <v>1152</v>
      </c>
      <c r="D30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0" s="209">
        <f t="shared" si="169"/>
        <v>0</v>
      </c>
      <c r="G300" s="209"/>
      <c r="H300" s="209">
        <f t="shared" si="170"/>
        <v>0</v>
      </c>
      <c r="I300" s="209"/>
      <c r="J300" s="209">
        <f t="shared" si="171"/>
        <v>0</v>
      </c>
      <c r="K3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0" s="209">
        <f t="shared" si="172"/>
        <v>0</v>
      </c>
      <c r="Z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0" s="209">
        <f t="shared" si="173"/>
        <v>0</v>
      </c>
      <c r="AD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0" s="209">
        <f t="shared" si="174"/>
        <v>0</v>
      </c>
      <c r="AH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0" s="209">
        <f t="shared" si="175"/>
        <v>0</v>
      </c>
      <c r="AL300" s="209">
        <f t="shared" si="176"/>
        <v>0</v>
      </c>
    </row>
    <row r="301" spans="2:38">
      <c r="B301" s="207" t="s">
        <v>1153</v>
      </c>
      <c r="C301" s="208" t="s">
        <v>1154</v>
      </c>
      <c r="D30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10000</v>
      </c>
      <c r="E30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1" s="209">
        <f t="shared" ref="F301:F332" si="177">D301+E301</f>
        <v>10000</v>
      </c>
      <c r="G301" s="209"/>
      <c r="H301" s="209">
        <f t="shared" ref="H301:H332" si="178">F301-G301</f>
        <v>10000</v>
      </c>
      <c r="I301" s="209"/>
      <c r="J301" s="209">
        <f t="shared" ref="J301:J332" si="179">F301-I301</f>
        <v>10000</v>
      </c>
      <c r="K3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1" s="209">
        <f t="shared" ref="Y301:Y332" si="180">V301+W301+X301</f>
        <v>0</v>
      </c>
      <c r="Z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1" s="209">
        <f t="shared" ref="AC301:AC332" si="181">Z301+AA301+AB301</f>
        <v>0</v>
      </c>
      <c r="AD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1" s="209">
        <f t="shared" ref="AG301:AG332" si="182">AD301+AE301+AF301</f>
        <v>0</v>
      </c>
      <c r="AH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1" s="209">
        <f t="shared" ref="AK301:AK332" si="183">AH301+AI301+AJ301</f>
        <v>0</v>
      </c>
      <c r="AL301" s="209">
        <f t="shared" ref="AL301:AL332" si="184">Y301+AC301+AG301+AK301</f>
        <v>0</v>
      </c>
    </row>
    <row r="302" spans="2:38">
      <c r="B302" s="207" t="s">
        <v>1155</v>
      </c>
      <c r="C302" s="208" t="s">
        <v>1156</v>
      </c>
      <c r="D30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2" s="209">
        <f t="shared" si="177"/>
        <v>0</v>
      </c>
      <c r="G302" s="209"/>
      <c r="H302" s="209">
        <f t="shared" si="178"/>
        <v>0</v>
      </c>
      <c r="I302" s="209"/>
      <c r="J302" s="209">
        <f t="shared" si="179"/>
        <v>0</v>
      </c>
      <c r="K3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2" s="209">
        <f t="shared" si="180"/>
        <v>0</v>
      </c>
      <c r="Z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2" s="209">
        <f t="shared" si="181"/>
        <v>0</v>
      </c>
      <c r="AD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2" s="209">
        <f t="shared" si="182"/>
        <v>0</v>
      </c>
      <c r="AH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2" s="209">
        <f t="shared" si="183"/>
        <v>0</v>
      </c>
      <c r="AL302" s="209">
        <f t="shared" si="184"/>
        <v>0</v>
      </c>
    </row>
    <row r="303" spans="2:38">
      <c r="B303" s="207" t="s">
        <v>1157</v>
      </c>
      <c r="C303" s="208" t="s">
        <v>1158</v>
      </c>
      <c r="D30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3" s="209">
        <f t="shared" si="177"/>
        <v>0</v>
      </c>
      <c r="G303" s="209"/>
      <c r="H303" s="209">
        <f t="shared" si="178"/>
        <v>0</v>
      </c>
      <c r="I303" s="209"/>
      <c r="J303" s="209">
        <f t="shared" si="179"/>
        <v>0</v>
      </c>
      <c r="K3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3" s="209">
        <f t="shared" si="180"/>
        <v>0</v>
      </c>
      <c r="Z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3" s="209">
        <f t="shared" si="181"/>
        <v>0</v>
      </c>
      <c r="AD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3" s="209">
        <f t="shared" si="182"/>
        <v>0</v>
      </c>
      <c r="AH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3" s="209">
        <f t="shared" si="183"/>
        <v>0</v>
      </c>
      <c r="AL303" s="209">
        <f t="shared" si="184"/>
        <v>0</v>
      </c>
    </row>
    <row r="304" spans="2:38">
      <c r="B304" s="207" t="s">
        <v>1159</v>
      </c>
      <c r="C304" s="208" t="s">
        <v>1160</v>
      </c>
      <c r="D30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4" s="209">
        <f t="shared" si="177"/>
        <v>0</v>
      </c>
      <c r="G304" s="209"/>
      <c r="H304" s="209">
        <f t="shared" si="178"/>
        <v>0</v>
      </c>
      <c r="I304" s="209"/>
      <c r="J304" s="209">
        <f t="shared" si="179"/>
        <v>0</v>
      </c>
      <c r="K3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4" s="209">
        <f t="shared" si="180"/>
        <v>0</v>
      </c>
      <c r="Z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4" s="209">
        <f t="shared" si="181"/>
        <v>0</v>
      </c>
      <c r="AD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4" s="209">
        <f t="shared" si="182"/>
        <v>0</v>
      </c>
      <c r="AH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4" s="209">
        <f t="shared" si="183"/>
        <v>0</v>
      </c>
      <c r="AL304" s="209">
        <f t="shared" si="184"/>
        <v>0</v>
      </c>
    </row>
    <row r="305" spans="2:38">
      <c r="B305" s="207" t="s">
        <v>1161</v>
      </c>
      <c r="C305" s="208" t="s">
        <v>1162</v>
      </c>
      <c r="D30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5" s="209">
        <f t="shared" si="177"/>
        <v>0</v>
      </c>
      <c r="G305" s="209"/>
      <c r="H305" s="209">
        <f t="shared" si="178"/>
        <v>0</v>
      </c>
      <c r="I305" s="209"/>
      <c r="J305" s="209">
        <f t="shared" si="179"/>
        <v>0</v>
      </c>
      <c r="K3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5" s="209">
        <f t="shared" si="180"/>
        <v>0</v>
      </c>
      <c r="Z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5" s="209">
        <f t="shared" si="181"/>
        <v>0</v>
      </c>
      <c r="AD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5" s="209">
        <f t="shared" si="182"/>
        <v>0</v>
      </c>
      <c r="AH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5" s="209">
        <f t="shared" si="183"/>
        <v>0</v>
      </c>
      <c r="AL305" s="209">
        <f t="shared" si="184"/>
        <v>0</v>
      </c>
    </row>
    <row r="306" spans="2:38">
      <c r="B306" s="207" t="s">
        <v>1163</v>
      </c>
      <c r="C306" s="208" t="s">
        <v>1164</v>
      </c>
      <c r="D30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6" s="209">
        <f t="shared" si="177"/>
        <v>0</v>
      </c>
      <c r="G306" s="209"/>
      <c r="H306" s="209">
        <f t="shared" si="178"/>
        <v>0</v>
      </c>
      <c r="I306" s="209"/>
      <c r="J306" s="209">
        <f t="shared" si="179"/>
        <v>0</v>
      </c>
      <c r="K3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6" s="209">
        <f t="shared" si="180"/>
        <v>0</v>
      </c>
      <c r="Z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6" s="209">
        <f t="shared" si="181"/>
        <v>0</v>
      </c>
      <c r="AD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6" s="209">
        <f t="shared" si="182"/>
        <v>0</v>
      </c>
      <c r="AH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6" s="209">
        <f t="shared" si="183"/>
        <v>0</v>
      </c>
      <c r="AL306" s="209">
        <f t="shared" si="184"/>
        <v>0</v>
      </c>
    </row>
    <row r="307" spans="2:38">
      <c r="B307" s="207" t="s">
        <v>1165</v>
      </c>
      <c r="C307" s="208" t="s">
        <v>1166</v>
      </c>
      <c r="D30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7" s="209">
        <f t="shared" si="177"/>
        <v>0</v>
      </c>
      <c r="G307" s="209"/>
      <c r="H307" s="209">
        <f t="shared" si="178"/>
        <v>0</v>
      </c>
      <c r="I307" s="209"/>
      <c r="J307" s="209">
        <f t="shared" si="179"/>
        <v>0</v>
      </c>
      <c r="K3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7" s="209">
        <f t="shared" si="180"/>
        <v>0</v>
      </c>
      <c r="Z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7" s="209">
        <f t="shared" si="181"/>
        <v>0</v>
      </c>
      <c r="AD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7" s="209">
        <f t="shared" si="182"/>
        <v>0</v>
      </c>
      <c r="AH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7" s="209">
        <f t="shared" si="183"/>
        <v>0</v>
      </c>
      <c r="AL307" s="209">
        <f t="shared" si="184"/>
        <v>0</v>
      </c>
    </row>
    <row r="308" spans="2:38">
      <c r="B308" s="207" t="s">
        <v>1167</v>
      </c>
      <c r="C308" s="208" t="s">
        <v>1168</v>
      </c>
      <c r="D30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8" s="209">
        <f t="shared" si="177"/>
        <v>0</v>
      </c>
      <c r="G308" s="209"/>
      <c r="H308" s="209">
        <f t="shared" si="178"/>
        <v>0</v>
      </c>
      <c r="I308" s="209"/>
      <c r="J308" s="209">
        <f t="shared" si="179"/>
        <v>0</v>
      </c>
      <c r="K3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8" s="209">
        <f t="shared" si="180"/>
        <v>0</v>
      </c>
      <c r="Z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8" s="209">
        <f t="shared" si="181"/>
        <v>0</v>
      </c>
      <c r="AD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8" s="209">
        <f t="shared" si="182"/>
        <v>0</v>
      </c>
      <c r="AH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8" s="209">
        <f t="shared" si="183"/>
        <v>0</v>
      </c>
      <c r="AL308" s="209">
        <f t="shared" si="184"/>
        <v>0</v>
      </c>
    </row>
    <row r="309" spans="2:38">
      <c r="B309" s="207" t="s">
        <v>1169</v>
      </c>
      <c r="C309" s="208" t="s">
        <v>1170</v>
      </c>
      <c r="D30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9" s="209">
        <f t="shared" si="177"/>
        <v>0</v>
      </c>
      <c r="G309" s="209"/>
      <c r="H309" s="209">
        <f t="shared" si="178"/>
        <v>0</v>
      </c>
      <c r="I309" s="209"/>
      <c r="J309" s="209">
        <f t="shared" si="179"/>
        <v>0</v>
      </c>
      <c r="K3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9" s="209">
        <f t="shared" si="180"/>
        <v>0</v>
      </c>
      <c r="Z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9" s="209">
        <f t="shared" si="181"/>
        <v>0</v>
      </c>
      <c r="AD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9" s="209">
        <f t="shared" si="182"/>
        <v>0</v>
      </c>
      <c r="AH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9" s="209">
        <f t="shared" si="183"/>
        <v>0</v>
      </c>
      <c r="AL309" s="209">
        <f t="shared" si="184"/>
        <v>0</v>
      </c>
    </row>
    <row r="310" spans="2:38">
      <c r="B310" s="207" t="s">
        <v>1171</v>
      </c>
      <c r="C310" s="208" t="s">
        <v>1172</v>
      </c>
      <c r="D31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0" s="209">
        <f t="shared" si="177"/>
        <v>0</v>
      </c>
      <c r="G310" s="209"/>
      <c r="H310" s="209">
        <f t="shared" si="178"/>
        <v>0</v>
      </c>
      <c r="I310" s="209"/>
      <c r="J310" s="209">
        <f t="shared" si="179"/>
        <v>0</v>
      </c>
      <c r="K3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0" s="209">
        <f t="shared" si="180"/>
        <v>0</v>
      </c>
      <c r="Z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0" s="209">
        <f t="shared" si="181"/>
        <v>0</v>
      </c>
      <c r="AD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0" s="209">
        <f t="shared" si="182"/>
        <v>0</v>
      </c>
      <c r="AH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0" s="209">
        <f t="shared" si="183"/>
        <v>0</v>
      </c>
      <c r="AL310" s="209">
        <f t="shared" si="184"/>
        <v>0</v>
      </c>
    </row>
    <row r="311" spans="2:38">
      <c r="B311" s="207" t="s">
        <v>1173</v>
      </c>
      <c r="C311" s="208" t="s">
        <v>1174</v>
      </c>
      <c r="D3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1" s="209">
        <f t="shared" si="177"/>
        <v>0</v>
      </c>
      <c r="G311" s="209"/>
      <c r="H311" s="209">
        <f t="shared" si="178"/>
        <v>0</v>
      </c>
      <c r="I311" s="209"/>
      <c r="J311" s="209">
        <f t="shared" si="179"/>
        <v>0</v>
      </c>
      <c r="K3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1" s="209">
        <f t="shared" si="180"/>
        <v>0</v>
      </c>
      <c r="Z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1" s="209">
        <f t="shared" si="181"/>
        <v>0</v>
      </c>
      <c r="AD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1" s="209">
        <f t="shared" si="182"/>
        <v>0</v>
      </c>
      <c r="AH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1" s="209">
        <f t="shared" si="183"/>
        <v>0</v>
      </c>
      <c r="AL311" s="209">
        <f t="shared" si="184"/>
        <v>0</v>
      </c>
    </row>
    <row r="312" spans="2:38">
      <c r="B312" s="216" t="s">
        <v>389</v>
      </c>
      <c r="C312" s="217" t="s">
        <v>262</v>
      </c>
      <c r="D312" s="218">
        <f>SUM(D313:D326)</f>
        <v>271157.66666666669</v>
      </c>
      <c r="E312" s="218">
        <f>SUM(E313:E326)</f>
        <v>90697.94</v>
      </c>
      <c r="F312" s="218">
        <f t="shared" si="177"/>
        <v>361855.60666666669</v>
      </c>
      <c r="G312" s="218">
        <f>SUM(G313:G326)</f>
        <v>0</v>
      </c>
      <c r="H312" s="218">
        <f t="shared" si="178"/>
        <v>361855.60666666669</v>
      </c>
      <c r="I312" s="218">
        <f>SUM(I313:I326)</f>
        <v>0</v>
      </c>
      <c r="J312" s="218">
        <f t="shared" si="179"/>
        <v>361855.60666666669</v>
      </c>
      <c r="K312" s="218">
        <f t="shared" ref="K312:X312" si="185">SUM(K313:K326)</f>
        <v>210</v>
      </c>
      <c r="L312" s="218">
        <f t="shared" si="185"/>
        <v>1723.3333333333335</v>
      </c>
      <c r="M312" s="218">
        <f t="shared" si="185"/>
        <v>0</v>
      </c>
      <c r="N312" s="218">
        <f t="shared" si="185"/>
        <v>0</v>
      </c>
      <c r="O312" s="218">
        <f t="shared" si="185"/>
        <v>483.33333333333337</v>
      </c>
      <c r="P312" s="218">
        <f t="shared" si="185"/>
        <v>55832</v>
      </c>
      <c r="Q312" s="218">
        <f t="shared" si="185"/>
        <v>2694</v>
      </c>
      <c r="R312" s="218">
        <f t="shared" si="185"/>
        <v>21121.940000000002</v>
      </c>
      <c r="S312" s="218">
        <f t="shared" si="185"/>
        <v>483.33333333333337</v>
      </c>
      <c r="T312" s="218">
        <f t="shared" si="185"/>
        <v>0</v>
      </c>
      <c r="U312" s="218">
        <f t="shared" si="185"/>
        <v>5650</v>
      </c>
      <c r="V312" s="218">
        <f t="shared" si="185"/>
        <v>0</v>
      </c>
      <c r="W312" s="218">
        <f t="shared" si="185"/>
        <v>0</v>
      </c>
      <c r="X312" s="218">
        <f t="shared" si="185"/>
        <v>0</v>
      </c>
      <c r="Y312" s="218">
        <f t="shared" si="180"/>
        <v>0</v>
      </c>
      <c r="Z312" s="218">
        <f>SUM(Z313:Z326)</f>
        <v>0</v>
      </c>
      <c r="AA312" s="218">
        <f>SUM(AA313:AA326)</f>
        <v>0</v>
      </c>
      <c r="AB312" s="218">
        <f>SUM(AB313:AB326)</f>
        <v>0</v>
      </c>
      <c r="AC312" s="218">
        <f t="shared" si="181"/>
        <v>0</v>
      </c>
      <c r="AD312" s="218">
        <f>SUM(AD313:AD326)</f>
        <v>0</v>
      </c>
      <c r="AE312" s="218">
        <f>SUM(AE313:AE326)</f>
        <v>0</v>
      </c>
      <c r="AF312" s="218">
        <f>SUM(AF313:AF326)</f>
        <v>0</v>
      </c>
      <c r="AG312" s="218">
        <f t="shared" si="182"/>
        <v>0</v>
      </c>
      <c r="AH312" s="218">
        <f>SUM(AH313:AH326)</f>
        <v>0</v>
      </c>
      <c r="AI312" s="218">
        <f>SUM(AI313:AI326)</f>
        <v>0</v>
      </c>
      <c r="AJ312" s="218">
        <f>SUM(AJ313:AJ326)</f>
        <v>0</v>
      </c>
      <c r="AK312" s="218">
        <f t="shared" si="183"/>
        <v>0</v>
      </c>
      <c r="AL312" s="218">
        <f t="shared" si="184"/>
        <v>0</v>
      </c>
    </row>
    <row r="313" spans="2:38">
      <c r="B313" s="207" t="s">
        <v>1175</v>
      </c>
      <c r="C313" s="208" t="s">
        <v>1176</v>
      </c>
      <c r="D3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50000</v>
      </c>
      <c r="E3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3" s="209">
        <f t="shared" si="177"/>
        <v>50000</v>
      </c>
      <c r="G313" s="209"/>
      <c r="H313" s="209">
        <f t="shared" si="178"/>
        <v>50000</v>
      </c>
      <c r="I313" s="209"/>
      <c r="J313" s="209">
        <f t="shared" si="179"/>
        <v>50000</v>
      </c>
      <c r="K3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3" s="209">
        <f t="shared" si="180"/>
        <v>0</v>
      </c>
      <c r="Z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3" s="209">
        <f t="shared" si="181"/>
        <v>0</v>
      </c>
      <c r="AD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3" s="209">
        <f t="shared" si="182"/>
        <v>0</v>
      </c>
      <c r="AH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3" s="209">
        <f t="shared" si="183"/>
        <v>0</v>
      </c>
      <c r="AL313" s="209">
        <f t="shared" si="184"/>
        <v>0</v>
      </c>
    </row>
    <row r="314" spans="2:38">
      <c r="B314" s="207" t="s">
        <v>390</v>
      </c>
      <c r="C314" s="208" t="s">
        <v>1177</v>
      </c>
      <c r="D3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30357.666666666668</v>
      </c>
      <c r="E3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11244</v>
      </c>
      <c r="F314" s="209">
        <f t="shared" si="177"/>
        <v>41601.666666666672</v>
      </c>
      <c r="G314" s="209"/>
      <c r="H314" s="209">
        <f t="shared" si="178"/>
        <v>41601.666666666672</v>
      </c>
      <c r="I314" s="209"/>
      <c r="J314" s="209">
        <f t="shared" si="179"/>
        <v>41601.666666666672</v>
      </c>
      <c r="K3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210</v>
      </c>
      <c r="L3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1723.3333333333335</v>
      </c>
      <c r="M3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483.33333333333337</v>
      </c>
      <c r="P3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2694</v>
      </c>
      <c r="R3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483.33333333333337</v>
      </c>
      <c r="T3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5650</v>
      </c>
      <c r="V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4" s="209">
        <f t="shared" si="180"/>
        <v>0</v>
      </c>
      <c r="Z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4" s="209">
        <f t="shared" si="181"/>
        <v>0</v>
      </c>
      <c r="AD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4" s="209">
        <f t="shared" si="182"/>
        <v>0</v>
      </c>
      <c r="AH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4" s="209">
        <f t="shared" si="183"/>
        <v>0</v>
      </c>
      <c r="AL314" s="209">
        <f t="shared" si="184"/>
        <v>0</v>
      </c>
    </row>
    <row r="315" spans="2:38">
      <c r="B315" s="207" t="s">
        <v>1178</v>
      </c>
      <c r="C315" s="208" t="s">
        <v>1179</v>
      </c>
      <c r="D31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5" s="209">
        <f t="shared" si="177"/>
        <v>0</v>
      </c>
      <c r="G315" s="209"/>
      <c r="H315" s="209">
        <f t="shared" si="178"/>
        <v>0</v>
      </c>
      <c r="I315" s="209"/>
      <c r="J315" s="209">
        <f t="shared" si="179"/>
        <v>0</v>
      </c>
      <c r="K3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5" s="209">
        <f t="shared" si="180"/>
        <v>0</v>
      </c>
      <c r="Z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5" s="209">
        <f t="shared" si="181"/>
        <v>0</v>
      </c>
      <c r="AD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5" s="209">
        <f t="shared" si="182"/>
        <v>0</v>
      </c>
      <c r="AH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5" s="209">
        <f t="shared" si="183"/>
        <v>0</v>
      </c>
      <c r="AL315" s="209">
        <f t="shared" si="184"/>
        <v>0</v>
      </c>
    </row>
    <row r="316" spans="2:38">
      <c r="B316" s="207" t="s">
        <v>1180</v>
      </c>
      <c r="C316" s="208" t="s">
        <v>1181</v>
      </c>
      <c r="D31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6" s="209">
        <f t="shared" si="177"/>
        <v>0</v>
      </c>
      <c r="G316" s="209"/>
      <c r="H316" s="209">
        <f t="shared" si="178"/>
        <v>0</v>
      </c>
      <c r="I316" s="209"/>
      <c r="J316" s="209">
        <f t="shared" si="179"/>
        <v>0</v>
      </c>
      <c r="K3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6" s="209">
        <f t="shared" si="180"/>
        <v>0</v>
      </c>
      <c r="Z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6" s="209">
        <f t="shared" si="181"/>
        <v>0</v>
      </c>
      <c r="AD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6" s="209">
        <f t="shared" si="182"/>
        <v>0</v>
      </c>
      <c r="AH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6" s="209">
        <f t="shared" si="183"/>
        <v>0</v>
      </c>
      <c r="AL316" s="209">
        <f t="shared" si="184"/>
        <v>0</v>
      </c>
    </row>
    <row r="317" spans="2:38">
      <c r="B317" s="207" t="s">
        <v>1182</v>
      </c>
      <c r="C317" s="208" t="s">
        <v>1183</v>
      </c>
      <c r="D3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115800</v>
      </c>
      <c r="E3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7" s="209">
        <f t="shared" si="177"/>
        <v>115800</v>
      </c>
      <c r="G317" s="209"/>
      <c r="H317" s="209">
        <f t="shared" si="178"/>
        <v>115800</v>
      </c>
      <c r="I317" s="209"/>
      <c r="J317" s="209">
        <f t="shared" si="179"/>
        <v>115800</v>
      </c>
      <c r="K3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7" s="209">
        <f t="shared" si="180"/>
        <v>0</v>
      </c>
      <c r="Z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7" s="209">
        <f t="shared" si="181"/>
        <v>0</v>
      </c>
      <c r="AD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7" s="209">
        <f t="shared" si="182"/>
        <v>0</v>
      </c>
      <c r="AH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7" s="209">
        <f t="shared" si="183"/>
        <v>0</v>
      </c>
      <c r="AL317" s="209">
        <f t="shared" si="184"/>
        <v>0</v>
      </c>
    </row>
    <row r="318" spans="2:38">
      <c r="B318" s="207" t="s">
        <v>1184</v>
      </c>
      <c r="C318" s="208" t="s">
        <v>1185</v>
      </c>
      <c r="D31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8" s="209">
        <f t="shared" si="177"/>
        <v>0</v>
      </c>
      <c r="G318" s="209"/>
      <c r="H318" s="209">
        <f t="shared" si="178"/>
        <v>0</v>
      </c>
      <c r="I318" s="209"/>
      <c r="J318" s="209">
        <f t="shared" si="179"/>
        <v>0</v>
      </c>
      <c r="K3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8" s="209">
        <f t="shared" si="180"/>
        <v>0</v>
      </c>
      <c r="Z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8" s="209">
        <f t="shared" si="181"/>
        <v>0</v>
      </c>
      <c r="AD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8" s="209">
        <f t="shared" si="182"/>
        <v>0</v>
      </c>
      <c r="AH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8" s="209">
        <f t="shared" si="183"/>
        <v>0</v>
      </c>
      <c r="AL318" s="209">
        <f t="shared" si="184"/>
        <v>0</v>
      </c>
    </row>
    <row r="319" spans="2:38">
      <c r="B319" s="207" t="s">
        <v>391</v>
      </c>
      <c r="C319" s="208" t="s">
        <v>1186</v>
      </c>
      <c r="D31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21121.940000000002</v>
      </c>
      <c r="F319" s="209">
        <f t="shared" si="177"/>
        <v>21121.940000000002</v>
      </c>
      <c r="G319" s="209"/>
      <c r="H319" s="209">
        <f t="shared" si="178"/>
        <v>21121.940000000002</v>
      </c>
      <c r="I319" s="209"/>
      <c r="J319" s="209">
        <f t="shared" si="179"/>
        <v>21121.940000000002</v>
      </c>
      <c r="K3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21121.940000000002</v>
      </c>
      <c r="S3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9" s="209">
        <f t="shared" si="180"/>
        <v>0</v>
      </c>
      <c r="Z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9" s="209">
        <f t="shared" si="181"/>
        <v>0</v>
      </c>
      <c r="AD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9" s="209">
        <f t="shared" si="182"/>
        <v>0</v>
      </c>
      <c r="AH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9" s="209">
        <f t="shared" si="183"/>
        <v>0</v>
      </c>
      <c r="AL319" s="209">
        <f t="shared" si="184"/>
        <v>0</v>
      </c>
    </row>
    <row r="320" spans="2:38">
      <c r="B320" s="207" t="s">
        <v>1187</v>
      </c>
      <c r="C320" s="208" t="s">
        <v>1188</v>
      </c>
      <c r="D3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0" s="209">
        <f t="shared" si="177"/>
        <v>0</v>
      </c>
      <c r="G320" s="209"/>
      <c r="H320" s="209">
        <f t="shared" si="178"/>
        <v>0</v>
      </c>
      <c r="I320" s="209"/>
      <c r="J320" s="209">
        <f t="shared" si="179"/>
        <v>0</v>
      </c>
      <c r="K3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0" s="209">
        <f t="shared" si="180"/>
        <v>0</v>
      </c>
      <c r="Z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0" s="209">
        <f t="shared" si="181"/>
        <v>0</v>
      </c>
      <c r="AD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0" s="209">
        <f t="shared" si="182"/>
        <v>0</v>
      </c>
      <c r="AH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0" s="209">
        <f t="shared" si="183"/>
        <v>0</v>
      </c>
      <c r="AL320" s="209">
        <f t="shared" si="184"/>
        <v>0</v>
      </c>
    </row>
    <row r="321" spans="2:38">
      <c r="B321" s="207" t="s">
        <v>1189</v>
      </c>
      <c r="C321" s="208" t="s">
        <v>1190</v>
      </c>
      <c r="D32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1" s="209">
        <f t="shared" si="177"/>
        <v>0</v>
      </c>
      <c r="G321" s="209"/>
      <c r="H321" s="209">
        <f t="shared" si="178"/>
        <v>0</v>
      </c>
      <c r="I321" s="209"/>
      <c r="J321" s="209">
        <f t="shared" si="179"/>
        <v>0</v>
      </c>
      <c r="K3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1" s="209">
        <f t="shared" si="180"/>
        <v>0</v>
      </c>
      <c r="Z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1" s="209">
        <f t="shared" si="181"/>
        <v>0</v>
      </c>
      <c r="AD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1" s="209">
        <f t="shared" si="182"/>
        <v>0</v>
      </c>
      <c r="AH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1" s="209">
        <f t="shared" si="183"/>
        <v>0</v>
      </c>
      <c r="AL321" s="209">
        <f t="shared" si="184"/>
        <v>0</v>
      </c>
    </row>
    <row r="322" spans="2:38">
      <c r="B322" s="207" t="s">
        <v>1191</v>
      </c>
      <c r="C322" s="208" t="s">
        <v>1192</v>
      </c>
      <c r="D3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75000</v>
      </c>
      <c r="E3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2500</v>
      </c>
      <c r="F322" s="209">
        <f t="shared" si="177"/>
        <v>77500</v>
      </c>
      <c r="G322" s="209"/>
      <c r="H322" s="209">
        <f t="shared" si="178"/>
        <v>77500</v>
      </c>
      <c r="I322" s="209"/>
      <c r="J322" s="209">
        <f t="shared" si="179"/>
        <v>77500</v>
      </c>
      <c r="K3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2" s="209">
        <f t="shared" si="180"/>
        <v>0</v>
      </c>
      <c r="Z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2" s="209">
        <f t="shared" si="181"/>
        <v>0</v>
      </c>
      <c r="AD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2" s="209">
        <f t="shared" si="182"/>
        <v>0</v>
      </c>
      <c r="AH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2" s="209">
        <f t="shared" si="183"/>
        <v>0</v>
      </c>
      <c r="AL322" s="209">
        <f t="shared" si="184"/>
        <v>0</v>
      </c>
    </row>
    <row r="323" spans="2:38">
      <c r="B323" s="207" t="s">
        <v>1193</v>
      </c>
      <c r="C323" s="208" t="s">
        <v>1194</v>
      </c>
      <c r="D3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55832</v>
      </c>
      <c r="F323" s="209">
        <f t="shared" si="177"/>
        <v>55832</v>
      </c>
      <c r="G323" s="209"/>
      <c r="H323" s="209">
        <f t="shared" si="178"/>
        <v>55832</v>
      </c>
      <c r="I323" s="209"/>
      <c r="J323" s="209">
        <f t="shared" si="179"/>
        <v>55832</v>
      </c>
      <c r="K3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55832</v>
      </c>
      <c r="Q3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3" s="209">
        <f t="shared" si="180"/>
        <v>0</v>
      </c>
      <c r="Z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3" s="209">
        <f t="shared" si="181"/>
        <v>0</v>
      </c>
      <c r="AD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3" s="209">
        <f t="shared" si="182"/>
        <v>0</v>
      </c>
      <c r="AH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3" s="209">
        <f t="shared" si="183"/>
        <v>0</v>
      </c>
      <c r="AL323" s="209">
        <f t="shared" si="184"/>
        <v>0</v>
      </c>
    </row>
    <row r="324" spans="2:38">
      <c r="B324" s="207" t="s">
        <v>1195</v>
      </c>
      <c r="C324" s="208" t="s">
        <v>1196</v>
      </c>
      <c r="D32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4" s="209">
        <f t="shared" si="177"/>
        <v>0</v>
      </c>
      <c r="G324" s="209"/>
      <c r="H324" s="209">
        <f t="shared" si="178"/>
        <v>0</v>
      </c>
      <c r="I324" s="209"/>
      <c r="J324" s="209">
        <f t="shared" si="179"/>
        <v>0</v>
      </c>
      <c r="K3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4" s="209">
        <f t="shared" si="180"/>
        <v>0</v>
      </c>
      <c r="Z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4" s="209">
        <f t="shared" si="181"/>
        <v>0</v>
      </c>
      <c r="AD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4" s="209">
        <f t="shared" si="182"/>
        <v>0</v>
      </c>
      <c r="AH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4" s="209">
        <f t="shared" si="183"/>
        <v>0</v>
      </c>
      <c r="AL324" s="209">
        <f t="shared" si="184"/>
        <v>0</v>
      </c>
    </row>
    <row r="325" spans="2:38">
      <c r="B325" s="207" t="s">
        <v>1197</v>
      </c>
      <c r="C325" s="208" t="s">
        <v>1198</v>
      </c>
      <c r="D32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5" s="209">
        <f t="shared" si="177"/>
        <v>0</v>
      </c>
      <c r="G325" s="209"/>
      <c r="H325" s="209">
        <f t="shared" si="178"/>
        <v>0</v>
      </c>
      <c r="I325" s="209"/>
      <c r="J325" s="209">
        <f t="shared" si="179"/>
        <v>0</v>
      </c>
      <c r="K3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5" s="209">
        <f t="shared" si="180"/>
        <v>0</v>
      </c>
      <c r="Z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5" s="209">
        <f t="shared" si="181"/>
        <v>0</v>
      </c>
      <c r="AD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5" s="209">
        <f t="shared" si="182"/>
        <v>0</v>
      </c>
      <c r="AH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5" s="209">
        <f t="shared" si="183"/>
        <v>0</v>
      </c>
      <c r="AL325" s="209">
        <f t="shared" si="184"/>
        <v>0</v>
      </c>
    </row>
    <row r="326" spans="2:38">
      <c r="B326" s="207" t="s">
        <v>1199</v>
      </c>
      <c r="C326" s="208" t="s">
        <v>1200</v>
      </c>
      <c r="D32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6" s="209">
        <f t="shared" si="177"/>
        <v>0</v>
      </c>
      <c r="G326" s="209"/>
      <c r="H326" s="209">
        <f t="shared" si="178"/>
        <v>0</v>
      </c>
      <c r="I326" s="209"/>
      <c r="J326" s="209">
        <f t="shared" si="179"/>
        <v>0</v>
      </c>
      <c r="K3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6" s="209">
        <f t="shared" si="180"/>
        <v>0</v>
      </c>
      <c r="Z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6" s="209">
        <f t="shared" si="181"/>
        <v>0</v>
      </c>
      <c r="AD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6" s="209">
        <f t="shared" si="182"/>
        <v>0</v>
      </c>
      <c r="AH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6" s="209">
        <f t="shared" si="183"/>
        <v>0</v>
      </c>
      <c r="AL326" s="209">
        <f t="shared" si="184"/>
        <v>0</v>
      </c>
    </row>
    <row r="327" spans="2:38">
      <c r="B327" s="204" t="s">
        <v>373</v>
      </c>
      <c r="C327" s="205" t="s">
        <v>250</v>
      </c>
      <c r="D327" s="206">
        <f>D328</f>
        <v>1500</v>
      </c>
      <c r="E327" s="206">
        <f>E328</f>
        <v>0</v>
      </c>
      <c r="F327" s="206">
        <f t="shared" si="177"/>
        <v>1500</v>
      </c>
      <c r="G327" s="206">
        <f>G328</f>
        <v>0</v>
      </c>
      <c r="H327" s="206">
        <f t="shared" si="178"/>
        <v>1500</v>
      </c>
      <c r="I327" s="206">
        <f>I328</f>
        <v>0</v>
      </c>
      <c r="J327" s="206">
        <f t="shared" si="179"/>
        <v>1500</v>
      </c>
      <c r="K327" s="206">
        <f t="shared" ref="K327:AJ327" si="186">K328</f>
        <v>0</v>
      </c>
      <c r="L327" s="206">
        <f t="shared" si="186"/>
        <v>0</v>
      </c>
      <c r="M327" s="206">
        <f t="shared" si="186"/>
        <v>0</v>
      </c>
      <c r="N327" s="206">
        <f t="shared" si="186"/>
        <v>0</v>
      </c>
      <c r="O327" s="206">
        <f t="shared" si="186"/>
        <v>0</v>
      </c>
      <c r="P327" s="206">
        <f t="shared" si="186"/>
        <v>0</v>
      </c>
      <c r="Q327" s="206">
        <f t="shared" si="186"/>
        <v>0</v>
      </c>
      <c r="R327" s="206">
        <f t="shared" si="186"/>
        <v>0</v>
      </c>
      <c r="S327" s="206">
        <f t="shared" si="186"/>
        <v>0</v>
      </c>
      <c r="T327" s="206">
        <f t="shared" si="186"/>
        <v>0</v>
      </c>
      <c r="U327" s="206">
        <f t="shared" si="186"/>
        <v>0</v>
      </c>
      <c r="V327" s="206">
        <f t="shared" si="186"/>
        <v>0</v>
      </c>
      <c r="W327" s="206">
        <f t="shared" si="186"/>
        <v>0</v>
      </c>
      <c r="X327" s="206">
        <f t="shared" si="186"/>
        <v>0</v>
      </c>
      <c r="Y327" s="206">
        <f t="shared" si="180"/>
        <v>0</v>
      </c>
      <c r="Z327" s="206">
        <f t="shared" si="186"/>
        <v>0</v>
      </c>
      <c r="AA327" s="206">
        <f t="shared" si="186"/>
        <v>0</v>
      </c>
      <c r="AB327" s="206">
        <f t="shared" si="186"/>
        <v>0</v>
      </c>
      <c r="AC327" s="206">
        <f t="shared" si="181"/>
        <v>0</v>
      </c>
      <c r="AD327" s="206">
        <f t="shared" si="186"/>
        <v>0</v>
      </c>
      <c r="AE327" s="206">
        <f t="shared" si="186"/>
        <v>0</v>
      </c>
      <c r="AF327" s="206">
        <f t="shared" si="186"/>
        <v>0</v>
      </c>
      <c r="AG327" s="206">
        <f t="shared" si="182"/>
        <v>0</v>
      </c>
      <c r="AH327" s="206">
        <f t="shared" si="186"/>
        <v>0</v>
      </c>
      <c r="AI327" s="206">
        <f t="shared" si="186"/>
        <v>0</v>
      </c>
      <c r="AJ327" s="206">
        <f t="shared" si="186"/>
        <v>0</v>
      </c>
      <c r="AK327" s="206">
        <f t="shared" si="183"/>
        <v>0</v>
      </c>
      <c r="AL327" s="206">
        <f t="shared" si="184"/>
        <v>0</v>
      </c>
    </row>
    <row r="328" spans="2:38">
      <c r="B328" s="216" t="s">
        <v>375</v>
      </c>
      <c r="C328" s="217" t="s">
        <v>252</v>
      </c>
      <c r="D328" s="218">
        <f>SUM(D329:D332)</f>
        <v>1500</v>
      </c>
      <c r="E328" s="218">
        <f>SUM(E329:E332)</f>
        <v>0</v>
      </c>
      <c r="F328" s="218">
        <f t="shared" si="177"/>
        <v>1500</v>
      </c>
      <c r="G328" s="218">
        <f>SUM(G329:G332)</f>
        <v>0</v>
      </c>
      <c r="H328" s="218">
        <f t="shared" si="178"/>
        <v>1500</v>
      </c>
      <c r="I328" s="218">
        <f>SUM(I329:I332)</f>
        <v>0</v>
      </c>
      <c r="J328" s="218">
        <f t="shared" si="179"/>
        <v>1500</v>
      </c>
      <c r="K328" s="218">
        <f t="shared" ref="K328:X328" si="187">SUM(K329:K332)</f>
        <v>0</v>
      </c>
      <c r="L328" s="218">
        <f t="shared" si="187"/>
        <v>0</v>
      </c>
      <c r="M328" s="218">
        <f t="shared" si="187"/>
        <v>0</v>
      </c>
      <c r="N328" s="218">
        <f t="shared" si="187"/>
        <v>0</v>
      </c>
      <c r="O328" s="218">
        <f t="shared" si="187"/>
        <v>0</v>
      </c>
      <c r="P328" s="218">
        <f t="shared" si="187"/>
        <v>0</v>
      </c>
      <c r="Q328" s="218">
        <f t="shared" si="187"/>
        <v>0</v>
      </c>
      <c r="R328" s="218">
        <f t="shared" si="187"/>
        <v>0</v>
      </c>
      <c r="S328" s="218">
        <f t="shared" si="187"/>
        <v>0</v>
      </c>
      <c r="T328" s="218">
        <f t="shared" si="187"/>
        <v>0</v>
      </c>
      <c r="U328" s="218">
        <f t="shared" si="187"/>
        <v>0</v>
      </c>
      <c r="V328" s="218">
        <f t="shared" si="187"/>
        <v>0</v>
      </c>
      <c r="W328" s="218">
        <f t="shared" si="187"/>
        <v>0</v>
      </c>
      <c r="X328" s="218">
        <f t="shared" si="187"/>
        <v>0</v>
      </c>
      <c r="Y328" s="218">
        <f t="shared" si="180"/>
        <v>0</v>
      </c>
      <c r="Z328" s="218">
        <f>SUM(Z329:Z332)</f>
        <v>0</v>
      </c>
      <c r="AA328" s="218">
        <f>SUM(AA329:AA332)</f>
        <v>0</v>
      </c>
      <c r="AB328" s="218">
        <f>SUM(AB329:AB332)</f>
        <v>0</v>
      </c>
      <c r="AC328" s="218">
        <f t="shared" si="181"/>
        <v>0</v>
      </c>
      <c r="AD328" s="218">
        <f>SUM(AD329:AD332)</f>
        <v>0</v>
      </c>
      <c r="AE328" s="218">
        <f>SUM(AE329:AE332)</f>
        <v>0</v>
      </c>
      <c r="AF328" s="218">
        <f>SUM(AF329:AF332)</f>
        <v>0</v>
      </c>
      <c r="AG328" s="218">
        <f t="shared" si="182"/>
        <v>0</v>
      </c>
      <c r="AH328" s="218">
        <f>SUM(AH329:AH332)</f>
        <v>0</v>
      </c>
      <c r="AI328" s="218">
        <f>SUM(AI329:AI332)</f>
        <v>0</v>
      </c>
      <c r="AJ328" s="218">
        <f>SUM(AJ329:AJ332)</f>
        <v>0</v>
      </c>
      <c r="AK328" s="218">
        <f t="shared" si="183"/>
        <v>0</v>
      </c>
      <c r="AL328" s="218">
        <f t="shared" si="184"/>
        <v>0</v>
      </c>
    </row>
    <row r="329" spans="2:38">
      <c r="B329" s="207" t="s">
        <v>392</v>
      </c>
      <c r="C329" s="208" t="s">
        <v>263</v>
      </c>
      <c r="D32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9" s="209">
        <f t="shared" si="177"/>
        <v>0</v>
      </c>
      <c r="G329" s="209"/>
      <c r="H329" s="209">
        <f t="shared" si="178"/>
        <v>0</v>
      </c>
      <c r="I329" s="209"/>
      <c r="J329" s="209">
        <f t="shared" si="179"/>
        <v>0</v>
      </c>
      <c r="K3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9" s="209">
        <f t="shared" si="180"/>
        <v>0</v>
      </c>
      <c r="Z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9" s="209">
        <f t="shared" si="181"/>
        <v>0</v>
      </c>
      <c r="AD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9" s="209">
        <f t="shared" si="182"/>
        <v>0</v>
      </c>
      <c r="AH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9" s="209">
        <f t="shared" si="183"/>
        <v>0</v>
      </c>
      <c r="AL329" s="209">
        <f t="shared" si="184"/>
        <v>0</v>
      </c>
    </row>
    <row r="330" spans="2:38">
      <c r="B330" s="207" t="s">
        <v>1075</v>
      </c>
      <c r="C330" s="208" t="s">
        <v>1076</v>
      </c>
      <c r="D3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0" s="209">
        <f t="shared" si="177"/>
        <v>0</v>
      </c>
      <c r="G330" s="209"/>
      <c r="H330" s="209">
        <f t="shared" si="178"/>
        <v>0</v>
      </c>
      <c r="I330" s="209"/>
      <c r="J330" s="209">
        <f t="shared" si="179"/>
        <v>0</v>
      </c>
      <c r="K3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0" s="209">
        <f t="shared" si="180"/>
        <v>0</v>
      </c>
      <c r="Z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0" s="209">
        <f t="shared" si="181"/>
        <v>0</v>
      </c>
      <c r="AD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0" s="209">
        <f t="shared" si="182"/>
        <v>0</v>
      </c>
      <c r="AH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0" s="209">
        <f t="shared" si="183"/>
        <v>0</v>
      </c>
      <c r="AL330" s="209">
        <f t="shared" si="184"/>
        <v>0</v>
      </c>
    </row>
    <row r="331" spans="2:38">
      <c r="B331" s="207" t="s">
        <v>1077</v>
      </c>
      <c r="C331" s="208" t="s">
        <v>1078</v>
      </c>
      <c r="D3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1" s="209">
        <f t="shared" si="177"/>
        <v>0</v>
      </c>
      <c r="G331" s="209"/>
      <c r="H331" s="209">
        <f t="shared" si="178"/>
        <v>0</v>
      </c>
      <c r="I331" s="209"/>
      <c r="J331" s="209">
        <f t="shared" si="179"/>
        <v>0</v>
      </c>
      <c r="K3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1" s="209">
        <f t="shared" si="180"/>
        <v>0</v>
      </c>
      <c r="Z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1" s="209">
        <f t="shared" si="181"/>
        <v>0</v>
      </c>
      <c r="AD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1" s="209">
        <f t="shared" si="182"/>
        <v>0</v>
      </c>
      <c r="AH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1" s="209">
        <f t="shared" si="183"/>
        <v>0</v>
      </c>
      <c r="AL331" s="209">
        <f t="shared" si="184"/>
        <v>0</v>
      </c>
    </row>
    <row r="332" spans="2:38">
      <c r="B332" s="207" t="s">
        <v>1079</v>
      </c>
      <c r="C332" s="208" t="s">
        <v>1080</v>
      </c>
      <c r="D33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v>
      </c>
      <c r="E33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2" s="209">
        <f t="shared" si="177"/>
        <v>1500</v>
      </c>
      <c r="G332" s="209"/>
      <c r="H332" s="209">
        <f t="shared" si="178"/>
        <v>1500</v>
      </c>
      <c r="I332" s="209"/>
      <c r="J332" s="209">
        <f t="shared" si="179"/>
        <v>1500</v>
      </c>
      <c r="K3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2" s="209">
        <f t="shared" si="180"/>
        <v>0</v>
      </c>
      <c r="Z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2" s="209">
        <f t="shared" si="181"/>
        <v>0</v>
      </c>
      <c r="AD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2" s="209">
        <f t="shared" si="182"/>
        <v>0</v>
      </c>
      <c r="AH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2" s="209">
        <f t="shared" si="183"/>
        <v>0</v>
      </c>
      <c r="AL332" s="209">
        <f t="shared" si="184"/>
        <v>0</v>
      </c>
    </row>
    <row r="333" spans="2:38">
      <c r="B333" s="204" t="s">
        <v>393</v>
      </c>
      <c r="C333" s="205" t="s">
        <v>264</v>
      </c>
      <c r="D333" s="206">
        <f>D334+D337+D375+D381</f>
        <v>2778976</v>
      </c>
      <c r="E333" s="206">
        <f>E334+E337+E375+E381</f>
        <v>8982640</v>
      </c>
      <c r="F333" s="206">
        <f t="shared" ref="F333:F354" si="188">D333+E333</f>
        <v>11761616</v>
      </c>
      <c r="G333" s="206">
        <f>G334+G337+G375+G381</f>
        <v>0</v>
      </c>
      <c r="H333" s="206">
        <f t="shared" ref="H333:H354" si="189">F333-G333</f>
        <v>11761616</v>
      </c>
      <c r="I333" s="206">
        <f>I334+I337+I375+I381</f>
        <v>0</v>
      </c>
      <c r="J333" s="206">
        <f t="shared" ref="J333:J354" si="190">F333-I333</f>
        <v>11761616</v>
      </c>
      <c r="K333" s="206">
        <f t="shared" ref="K333:X333" si="191">K334+K337+K375+K381</f>
        <v>0</v>
      </c>
      <c r="L333" s="206">
        <f t="shared" si="191"/>
        <v>0</v>
      </c>
      <c r="M333" s="206">
        <f t="shared" si="191"/>
        <v>0</v>
      </c>
      <c r="N333" s="206">
        <f t="shared" si="191"/>
        <v>0</v>
      </c>
      <c r="O333" s="206">
        <f t="shared" si="191"/>
        <v>0</v>
      </c>
      <c r="P333" s="206">
        <f t="shared" si="191"/>
        <v>16192000</v>
      </c>
      <c r="Q333" s="206">
        <f t="shared" si="191"/>
        <v>0</v>
      </c>
      <c r="R333" s="206">
        <f t="shared" si="191"/>
        <v>504740</v>
      </c>
      <c r="S333" s="206">
        <f t="shared" si="191"/>
        <v>0</v>
      </c>
      <c r="T333" s="206">
        <f t="shared" si="191"/>
        <v>0</v>
      </c>
      <c r="U333" s="206">
        <f t="shared" si="191"/>
        <v>0</v>
      </c>
      <c r="V333" s="206">
        <f t="shared" si="191"/>
        <v>0</v>
      </c>
      <c r="W333" s="206">
        <f t="shared" si="191"/>
        <v>0</v>
      </c>
      <c r="X333" s="206">
        <f t="shared" si="191"/>
        <v>0</v>
      </c>
      <c r="Y333" s="206">
        <f t="shared" ref="Y333:Y354" si="192">V333+W333+X333</f>
        <v>0</v>
      </c>
      <c r="Z333" s="206">
        <f>Z334+Z337+Z375+Z381</f>
        <v>0</v>
      </c>
      <c r="AA333" s="206">
        <f>AA334+AA337+AA375+AA381</f>
        <v>0</v>
      </c>
      <c r="AB333" s="206">
        <f>AB334+AB337+AB375+AB381</f>
        <v>0</v>
      </c>
      <c r="AC333" s="206">
        <f t="shared" ref="AC333:AC354" si="193">Z333+AA333+AB333</f>
        <v>0</v>
      </c>
      <c r="AD333" s="206">
        <f>AD334+AD337+AD375+AD381</f>
        <v>0</v>
      </c>
      <c r="AE333" s="206">
        <f>AE334+AE337+AE375+AE381</f>
        <v>0</v>
      </c>
      <c r="AF333" s="206">
        <f>AF334+AF337+AF375+AF381</f>
        <v>0</v>
      </c>
      <c r="AG333" s="206">
        <f t="shared" ref="AG333:AG354" si="194">AD333+AE333+AF333</f>
        <v>0</v>
      </c>
      <c r="AH333" s="206">
        <f>AH334+AH337+AH375+AH381</f>
        <v>0</v>
      </c>
      <c r="AI333" s="206">
        <f>AI334+AI337+AI375+AI381</f>
        <v>0</v>
      </c>
      <c r="AJ333" s="206">
        <f>AJ334+AJ337+AJ375+AJ381</f>
        <v>0</v>
      </c>
      <c r="AK333" s="206">
        <f t="shared" ref="AK333:AK354" si="195">AH333+AI333+AJ333</f>
        <v>0</v>
      </c>
      <c r="AL333" s="206">
        <f t="shared" ref="AL333:AL354" si="196">Y333+AC333+AG333+AK333</f>
        <v>0</v>
      </c>
    </row>
    <row r="334" spans="2:38">
      <c r="B334" s="216" t="s">
        <v>394</v>
      </c>
      <c r="C334" s="217" t="s">
        <v>265</v>
      </c>
      <c r="D334" s="218">
        <f>SUM(D335:D336)</f>
        <v>0</v>
      </c>
      <c r="E334" s="218">
        <f>SUM(E335:E336)</f>
        <v>0</v>
      </c>
      <c r="F334" s="218">
        <f t="shared" si="188"/>
        <v>0</v>
      </c>
      <c r="G334" s="218">
        <f>SUM(G335:G336)</f>
        <v>0</v>
      </c>
      <c r="H334" s="218">
        <f t="shared" si="189"/>
        <v>0</v>
      </c>
      <c r="I334" s="218">
        <f>SUM(I335:I336)</f>
        <v>0</v>
      </c>
      <c r="J334" s="218">
        <f t="shared" si="190"/>
        <v>0</v>
      </c>
      <c r="K334" s="218">
        <f t="shared" ref="K334:AJ334" si="197">SUM(K335:K336)</f>
        <v>0</v>
      </c>
      <c r="L334" s="218">
        <f t="shared" si="197"/>
        <v>0</v>
      </c>
      <c r="M334" s="218">
        <f t="shared" si="197"/>
        <v>0</v>
      </c>
      <c r="N334" s="218">
        <f t="shared" si="197"/>
        <v>0</v>
      </c>
      <c r="O334" s="218">
        <f t="shared" si="197"/>
        <v>0</v>
      </c>
      <c r="P334" s="218">
        <f t="shared" si="197"/>
        <v>0</v>
      </c>
      <c r="Q334" s="218">
        <f t="shared" si="197"/>
        <v>0</v>
      </c>
      <c r="R334" s="218">
        <f t="shared" si="197"/>
        <v>0</v>
      </c>
      <c r="S334" s="218">
        <f t="shared" si="197"/>
        <v>0</v>
      </c>
      <c r="T334" s="218">
        <f t="shared" si="197"/>
        <v>0</v>
      </c>
      <c r="U334" s="218">
        <f t="shared" si="197"/>
        <v>0</v>
      </c>
      <c r="V334" s="218">
        <f t="shared" si="197"/>
        <v>0</v>
      </c>
      <c r="W334" s="218">
        <f t="shared" si="197"/>
        <v>0</v>
      </c>
      <c r="X334" s="218">
        <f t="shared" si="197"/>
        <v>0</v>
      </c>
      <c r="Y334" s="218">
        <f t="shared" si="192"/>
        <v>0</v>
      </c>
      <c r="Z334" s="218">
        <f t="shared" si="197"/>
        <v>0</v>
      </c>
      <c r="AA334" s="218">
        <f t="shared" si="197"/>
        <v>0</v>
      </c>
      <c r="AB334" s="218">
        <f t="shared" si="197"/>
        <v>0</v>
      </c>
      <c r="AC334" s="218">
        <f t="shared" si="193"/>
        <v>0</v>
      </c>
      <c r="AD334" s="218">
        <f t="shared" si="197"/>
        <v>0</v>
      </c>
      <c r="AE334" s="218">
        <f t="shared" si="197"/>
        <v>0</v>
      </c>
      <c r="AF334" s="218">
        <f t="shared" si="197"/>
        <v>0</v>
      </c>
      <c r="AG334" s="218">
        <f t="shared" si="194"/>
        <v>0</v>
      </c>
      <c r="AH334" s="218">
        <f t="shared" si="197"/>
        <v>0</v>
      </c>
      <c r="AI334" s="218">
        <f t="shared" si="197"/>
        <v>0</v>
      </c>
      <c r="AJ334" s="218">
        <f t="shared" si="197"/>
        <v>0</v>
      </c>
      <c r="AK334" s="218">
        <f t="shared" si="195"/>
        <v>0</v>
      </c>
      <c r="AL334" s="218">
        <f t="shared" si="196"/>
        <v>0</v>
      </c>
    </row>
    <row r="335" spans="2:38">
      <c r="B335" s="207" t="s">
        <v>395</v>
      </c>
      <c r="C335" s="208" t="s">
        <v>266</v>
      </c>
      <c r="D33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5" s="209">
        <f t="shared" si="188"/>
        <v>0</v>
      </c>
      <c r="G335" s="209"/>
      <c r="H335" s="209">
        <f t="shared" si="189"/>
        <v>0</v>
      </c>
      <c r="I335" s="209"/>
      <c r="J335" s="209">
        <f t="shared" si="190"/>
        <v>0</v>
      </c>
      <c r="K3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5" s="209">
        <f t="shared" si="192"/>
        <v>0</v>
      </c>
      <c r="Z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5" s="209">
        <f t="shared" si="193"/>
        <v>0</v>
      </c>
      <c r="AD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5" s="209">
        <f t="shared" si="194"/>
        <v>0</v>
      </c>
      <c r="AH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5" s="209">
        <f t="shared" si="195"/>
        <v>0</v>
      </c>
      <c r="AL335" s="209">
        <f t="shared" si="196"/>
        <v>0</v>
      </c>
    </row>
    <row r="336" spans="2:38">
      <c r="B336" s="207" t="s">
        <v>396</v>
      </c>
      <c r="C336" s="208" t="s">
        <v>267</v>
      </c>
      <c r="D33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6" s="209">
        <f t="shared" si="188"/>
        <v>0</v>
      </c>
      <c r="G336" s="209"/>
      <c r="H336" s="209">
        <f t="shared" si="189"/>
        <v>0</v>
      </c>
      <c r="I336" s="209"/>
      <c r="J336" s="209">
        <f t="shared" si="190"/>
        <v>0</v>
      </c>
      <c r="K3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6" s="209">
        <f t="shared" si="192"/>
        <v>0</v>
      </c>
      <c r="Z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6" s="209">
        <f t="shared" si="193"/>
        <v>0</v>
      </c>
      <c r="AD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6" s="209">
        <f t="shared" si="194"/>
        <v>0</v>
      </c>
      <c r="AH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6" s="209">
        <f t="shared" si="195"/>
        <v>0</v>
      </c>
      <c r="AL336" s="209">
        <f t="shared" si="196"/>
        <v>0</v>
      </c>
    </row>
    <row r="337" spans="2:38">
      <c r="B337" s="216" t="s">
        <v>397</v>
      </c>
      <c r="C337" s="217" t="s">
        <v>268</v>
      </c>
      <c r="D337" s="218">
        <f>SUM(D338:D374)</f>
        <v>2188976</v>
      </c>
      <c r="E337" s="218">
        <f>SUM(E338:E374)</f>
        <v>794240</v>
      </c>
      <c r="F337" s="218">
        <f t="shared" si="188"/>
        <v>2983216</v>
      </c>
      <c r="G337" s="218">
        <f>SUM(G338:G374)</f>
        <v>0</v>
      </c>
      <c r="H337" s="218">
        <f t="shared" si="189"/>
        <v>2983216</v>
      </c>
      <c r="I337" s="218">
        <f>SUM(I338:I374)</f>
        <v>0</v>
      </c>
      <c r="J337" s="218">
        <f t="shared" si="190"/>
        <v>2983216</v>
      </c>
      <c r="K337" s="218">
        <f t="shared" ref="K337:X337" si="198">SUM(K338:K374)</f>
        <v>0</v>
      </c>
      <c r="L337" s="218">
        <f t="shared" si="198"/>
        <v>0</v>
      </c>
      <c r="M337" s="218">
        <f t="shared" si="198"/>
        <v>0</v>
      </c>
      <c r="N337" s="218">
        <f t="shared" si="198"/>
        <v>0</v>
      </c>
      <c r="O337" s="218">
        <f t="shared" si="198"/>
        <v>0</v>
      </c>
      <c r="P337" s="218">
        <f t="shared" si="198"/>
        <v>1300000</v>
      </c>
      <c r="Q337" s="218">
        <f t="shared" si="198"/>
        <v>0</v>
      </c>
      <c r="R337" s="218">
        <f t="shared" si="198"/>
        <v>504740</v>
      </c>
      <c r="S337" s="218">
        <f t="shared" si="198"/>
        <v>0</v>
      </c>
      <c r="T337" s="218">
        <f t="shared" si="198"/>
        <v>0</v>
      </c>
      <c r="U337" s="218">
        <f t="shared" si="198"/>
        <v>0</v>
      </c>
      <c r="V337" s="218">
        <f t="shared" si="198"/>
        <v>0</v>
      </c>
      <c r="W337" s="218">
        <f t="shared" si="198"/>
        <v>0</v>
      </c>
      <c r="X337" s="218">
        <f t="shared" si="198"/>
        <v>0</v>
      </c>
      <c r="Y337" s="218">
        <f t="shared" si="192"/>
        <v>0</v>
      </c>
      <c r="Z337" s="218">
        <f>SUM(Z338:Z374)</f>
        <v>0</v>
      </c>
      <c r="AA337" s="218">
        <f>SUM(AA338:AA374)</f>
        <v>0</v>
      </c>
      <c r="AB337" s="218">
        <f>SUM(AB338:AB374)</f>
        <v>0</v>
      </c>
      <c r="AC337" s="218">
        <f t="shared" si="193"/>
        <v>0</v>
      </c>
      <c r="AD337" s="218">
        <f>SUM(AD338:AD374)</f>
        <v>0</v>
      </c>
      <c r="AE337" s="218">
        <f>SUM(AE338:AE374)</f>
        <v>0</v>
      </c>
      <c r="AF337" s="218">
        <f>SUM(AF338:AF374)</f>
        <v>0</v>
      </c>
      <c r="AG337" s="218">
        <f t="shared" si="194"/>
        <v>0</v>
      </c>
      <c r="AH337" s="218">
        <f>SUM(AH338:AH374)</f>
        <v>0</v>
      </c>
      <c r="AI337" s="218">
        <f>SUM(AI338:AI374)</f>
        <v>0</v>
      </c>
      <c r="AJ337" s="218">
        <f>SUM(AJ338:AJ374)</f>
        <v>0</v>
      </c>
      <c r="AK337" s="218">
        <f t="shared" si="195"/>
        <v>0</v>
      </c>
      <c r="AL337" s="218">
        <f t="shared" si="196"/>
        <v>0</v>
      </c>
    </row>
    <row r="338" spans="2:38">
      <c r="B338" s="207" t="s">
        <v>398</v>
      </c>
      <c r="C338" s="208" t="s">
        <v>269</v>
      </c>
      <c r="D3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445200</v>
      </c>
      <c r="E3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8" s="209">
        <f t="shared" si="188"/>
        <v>445200</v>
      </c>
      <c r="G338" s="209"/>
      <c r="H338" s="209">
        <f t="shared" si="189"/>
        <v>445200</v>
      </c>
      <c r="I338" s="209"/>
      <c r="J338" s="209">
        <f t="shared" si="190"/>
        <v>445200</v>
      </c>
      <c r="K3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8" s="209">
        <f t="shared" si="192"/>
        <v>0</v>
      </c>
      <c r="Z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8" s="209">
        <f t="shared" si="193"/>
        <v>0</v>
      </c>
      <c r="AD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8" s="209">
        <f t="shared" si="194"/>
        <v>0</v>
      </c>
      <c r="AH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8" s="209">
        <f t="shared" si="195"/>
        <v>0</v>
      </c>
      <c r="AL338" s="209">
        <f t="shared" si="196"/>
        <v>0</v>
      </c>
    </row>
    <row r="339" spans="2:38">
      <c r="B339" s="207" t="s">
        <v>1219</v>
      </c>
      <c r="C339" s="208" t="s">
        <v>1220</v>
      </c>
      <c r="D3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73500</v>
      </c>
      <c r="E3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9" s="209">
        <f t="shared" si="188"/>
        <v>73500</v>
      </c>
      <c r="G339" s="209"/>
      <c r="H339" s="209">
        <f t="shared" si="189"/>
        <v>73500</v>
      </c>
      <c r="I339" s="209"/>
      <c r="J339" s="209">
        <f t="shared" si="190"/>
        <v>73500</v>
      </c>
      <c r="K3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9" s="209">
        <f t="shared" si="192"/>
        <v>0</v>
      </c>
      <c r="Z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9" s="209">
        <f t="shared" si="193"/>
        <v>0</v>
      </c>
      <c r="AD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9" s="209">
        <f t="shared" si="194"/>
        <v>0</v>
      </c>
      <c r="AH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9" s="209">
        <f t="shared" si="195"/>
        <v>0</v>
      </c>
      <c r="AL339" s="209">
        <f t="shared" si="196"/>
        <v>0</v>
      </c>
    </row>
    <row r="340" spans="2:38">
      <c r="B340" s="207" t="s">
        <v>1221</v>
      </c>
      <c r="C340" s="208" t="s">
        <v>1220</v>
      </c>
      <c r="D3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0" s="209">
        <f t="shared" si="188"/>
        <v>0</v>
      </c>
      <c r="G340" s="209"/>
      <c r="H340" s="209">
        <f t="shared" si="189"/>
        <v>0</v>
      </c>
      <c r="I340" s="209"/>
      <c r="J340" s="209">
        <f t="shared" si="190"/>
        <v>0</v>
      </c>
      <c r="K3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0" s="209">
        <f t="shared" si="192"/>
        <v>0</v>
      </c>
      <c r="Z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0" s="209">
        <f t="shared" si="193"/>
        <v>0</v>
      </c>
      <c r="AD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0" s="209">
        <f t="shared" si="194"/>
        <v>0</v>
      </c>
      <c r="AH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0" s="209">
        <f t="shared" si="195"/>
        <v>0</v>
      </c>
      <c r="AL340" s="209">
        <f t="shared" si="196"/>
        <v>0</v>
      </c>
    </row>
    <row r="341" spans="2:38">
      <c r="B341" s="207" t="s">
        <v>1222</v>
      </c>
      <c r="C341" s="208" t="s">
        <v>1223</v>
      </c>
      <c r="D3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15900</v>
      </c>
      <c r="E3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1" s="209">
        <f t="shared" si="188"/>
        <v>15900</v>
      </c>
      <c r="G341" s="209"/>
      <c r="H341" s="209">
        <f t="shared" si="189"/>
        <v>15900</v>
      </c>
      <c r="I341" s="209"/>
      <c r="J341" s="209">
        <f t="shared" si="190"/>
        <v>15900</v>
      </c>
      <c r="K3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1" s="209">
        <f t="shared" si="192"/>
        <v>0</v>
      </c>
      <c r="Z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1" s="209">
        <f t="shared" si="193"/>
        <v>0</v>
      </c>
      <c r="AD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1" s="209">
        <f t="shared" si="194"/>
        <v>0</v>
      </c>
      <c r="AH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1" s="209">
        <f t="shared" si="195"/>
        <v>0</v>
      </c>
      <c r="AL341" s="209">
        <f t="shared" si="196"/>
        <v>0</v>
      </c>
    </row>
    <row r="342" spans="2:38">
      <c r="B342" s="207" t="s">
        <v>1224</v>
      </c>
      <c r="C342" s="208" t="s">
        <v>1223</v>
      </c>
      <c r="D34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2" s="209">
        <f t="shared" si="188"/>
        <v>0</v>
      </c>
      <c r="G342" s="209"/>
      <c r="H342" s="209">
        <f t="shared" si="189"/>
        <v>0</v>
      </c>
      <c r="I342" s="209"/>
      <c r="J342" s="209">
        <f t="shared" si="190"/>
        <v>0</v>
      </c>
      <c r="K3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2" s="209">
        <f t="shared" si="192"/>
        <v>0</v>
      </c>
      <c r="Z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2" s="209">
        <f t="shared" si="193"/>
        <v>0</v>
      </c>
      <c r="AD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2" s="209">
        <f t="shared" si="194"/>
        <v>0</v>
      </c>
      <c r="AH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2" s="209">
        <f t="shared" si="195"/>
        <v>0</v>
      </c>
      <c r="AL342" s="209">
        <f t="shared" si="196"/>
        <v>0</v>
      </c>
    </row>
    <row r="343" spans="2:38">
      <c r="B343" s="207" t="s">
        <v>1225</v>
      </c>
      <c r="C343" s="208" t="s">
        <v>1226</v>
      </c>
      <c r="D34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3" s="209">
        <f t="shared" si="188"/>
        <v>0</v>
      </c>
      <c r="G343" s="209"/>
      <c r="H343" s="209">
        <f t="shared" si="189"/>
        <v>0</v>
      </c>
      <c r="I343" s="209"/>
      <c r="J343" s="209">
        <f t="shared" si="190"/>
        <v>0</v>
      </c>
      <c r="K3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3" s="209">
        <f t="shared" si="192"/>
        <v>0</v>
      </c>
      <c r="Z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3" s="209">
        <f t="shared" si="193"/>
        <v>0</v>
      </c>
      <c r="AD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3" s="209">
        <f t="shared" si="194"/>
        <v>0</v>
      </c>
      <c r="AH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3" s="209">
        <f t="shared" si="195"/>
        <v>0</v>
      </c>
      <c r="AL343" s="209">
        <f t="shared" si="196"/>
        <v>0</v>
      </c>
    </row>
    <row r="344" spans="2:38">
      <c r="B344" s="207" t="s">
        <v>1227</v>
      </c>
      <c r="C344" s="208" t="s">
        <v>1228</v>
      </c>
      <c r="D3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4" s="209">
        <f t="shared" si="188"/>
        <v>0</v>
      </c>
      <c r="G344" s="209"/>
      <c r="H344" s="209">
        <f t="shared" si="189"/>
        <v>0</v>
      </c>
      <c r="I344" s="209"/>
      <c r="J344" s="209">
        <f t="shared" si="190"/>
        <v>0</v>
      </c>
      <c r="K3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4" s="209">
        <f t="shared" si="192"/>
        <v>0</v>
      </c>
      <c r="Z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4" s="209">
        <f t="shared" si="193"/>
        <v>0</v>
      </c>
      <c r="AD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4" s="209">
        <f t="shared" si="194"/>
        <v>0</v>
      </c>
      <c r="AH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4" s="209">
        <f t="shared" si="195"/>
        <v>0</v>
      </c>
      <c r="AL344" s="209">
        <f t="shared" si="196"/>
        <v>0</v>
      </c>
    </row>
    <row r="345" spans="2:38">
      <c r="B345" s="207" t="s">
        <v>1229</v>
      </c>
      <c r="C345" s="208" t="s">
        <v>1230</v>
      </c>
      <c r="D3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5" s="209">
        <f t="shared" si="188"/>
        <v>0</v>
      </c>
      <c r="G345" s="209"/>
      <c r="H345" s="209">
        <f t="shared" si="189"/>
        <v>0</v>
      </c>
      <c r="I345" s="209"/>
      <c r="J345" s="209">
        <f t="shared" si="190"/>
        <v>0</v>
      </c>
      <c r="K3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5" s="209">
        <f t="shared" si="192"/>
        <v>0</v>
      </c>
      <c r="Z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5" s="209">
        <f t="shared" si="193"/>
        <v>0</v>
      </c>
      <c r="AD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5" s="209">
        <f t="shared" si="194"/>
        <v>0</v>
      </c>
      <c r="AH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5" s="209">
        <f t="shared" si="195"/>
        <v>0</v>
      </c>
      <c r="AL345" s="209">
        <f t="shared" si="196"/>
        <v>0</v>
      </c>
    </row>
    <row r="346" spans="2:38">
      <c r="B346" s="207" t="s">
        <v>1231</v>
      </c>
      <c r="C346" s="208" t="s">
        <v>1232</v>
      </c>
      <c r="D34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6" s="209">
        <f t="shared" si="188"/>
        <v>0</v>
      </c>
      <c r="G346" s="209"/>
      <c r="H346" s="209">
        <f t="shared" si="189"/>
        <v>0</v>
      </c>
      <c r="I346" s="209"/>
      <c r="J346" s="209">
        <f t="shared" si="190"/>
        <v>0</v>
      </c>
      <c r="K3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6" s="209">
        <f t="shared" si="192"/>
        <v>0</v>
      </c>
      <c r="Z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6" s="209">
        <f t="shared" si="193"/>
        <v>0</v>
      </c>
      <c r="AD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6" s="209">
        <f t="shared" si="194"/>
        <v>0</v>
      </c>
      <c r="AH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6" s="209">
        <f t="shared" si="195"/>
        <v>0</v>
      </c>
      <c r="AL346" s="209">
        <f t="shared" si="196"/>
        <v>0</v>
      </c>
    </row>
    <row r="347" spans="2:38">
      <c r="B347" s="207" t="s">
        <v>1233</v>
      </c>
      <c r="C347" s="208" t="s">
        <v>1234</v>
      </c>
      <c r="D34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510000</v>
      </c>
      <c r="E34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7" s="209">
        <f t="shared" si="188"/>
        <v>510000</v>
      </c>
      <c r="G347" s="209"/>
      <c r="H347" s="209">
        <f t="shared" si="189"/>
        <v>510000</v>
      </c>
      <c r="I347" s="209"/>
      <c r="J347" s="209">
        <f t="shared" si="190"/>
        <v>510000</v>
      </c>
      <c r="K3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500000</v>
      </c>
      <c r="Q3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7" s="209">
        <f t="shared" si="192"/>
        <v>0</v>
      </c>
      <c r="Z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7" s="209">
        <f t="shared" si="193"/>
        <v>0</v>
      </c>
      <c r="AD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7" s="209">
        <f t="shared" si="194"/>
        <v>0</v>
      </c>
      <c r="AH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7" s="209">
        <f t="shared" si="195"/>
        <v>0</v>
      </c>
      <c r="AL347" s="209">
        <f t="shared" si="196"/>
        <v>0</v>
      </c>
    </row>
    <row r="348" spans="2:38">
      <c r="B348" s="207" t="s">
        <v>399</v>
      </c>
      <c r="C348" s="208" t="s">
        <v>1235</v>
      </c>
      <c r="D3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800000</v>
      </c>
      <c r="E3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8" s="209">
        <f t="shared" si="188"/>
        <v>800000</v>
      </c>
      <c r="G348" s="209"/>
      <c r="H348" s="209">
        <f t="shared" si="189"/>
        <v>800000</v>
      </c>
      <c r="I348" s="209"/>
      <c r="J348" s="209">
        <f t="shared" si="190"/>
        <v>800000</v>
      </c>
      <c r="K3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800000</v>
      </c>
      <c r="Q3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8" s="209">
        <f t="shared" si="192"/>
        <v>0</v>
      </c>
      <c r="Z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8" s="209">
        <f t="shared" si="193"/>
        <v>0</v>
      </c>
      <c r="AD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8" s="209">
        <f t="shared" si="194"/>
        <v>0</v>
      </c>
      <c r="AH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8" s="209">
        <f t="shared" si="195"/>
        <v>0</v>
      </c>
      <c r="AL348" s="209">
        <f t="shared" si="196"/>
        <v>0</v>
      </c>
    </row>
    <row r="349" spans="2:38">
      <c r="B349" s="207" t="s">
        <v>1236</v>
      </c>
      <c r="C349" s="208" t="s">
        <v>1235</v>
      </c>
      <c r="D3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9" s="209">
        <f t="shared" si="188"/>
        <v>0</v>
      </c>
      <c r="G349" s="209"/>
      <c r="H349" s="209">
        <f t="shared" si="189"/>
        <v>0</v>
      </c>
      <c r="I349" s="209"/>
      <c r="J349" s="209">
        <f t="shared" si="190"/>
        <v>0</v>
      </c>
      <c r="K3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9" s="209">
        <f t="shared" si="192"/>
        <v>0</v>
      </c>
      <c r="Z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9" s="209">
        <f t="shared" si="193"/>
        <v>0</v>
      </c>
      <c r="AD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9" s="209">
        <f t="shared" si="194"/>
        <v>0</v>
      </c>
      <c r="AH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9" s="209">
        <f t="shared" si="195"/>
        <v>0</v>
      </c>
      <c r="AL349" s="209">
        <f t="shared" si="196"/>
        <v>0</v>
      </c>
    </row>
    <row r="350" spans="2:38">
      <c r="B350" s="207" t="s">
        <v>1237</v>
      </c>
      <c r="C350" s="208" t="s">
        <v>1238</v>
      </c>
      <c r="D35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0" s="209">
        <f t="shared" si="188"/>
        <v>0</v>
      </c>
      <c r="G350" s="209"/>
      <c r="H350" s="209">
        <f t="shared" si="189"/>
        <v>0</v>
      </c>
      <c r="I350" s="209"/>
      <c r="J350" s="209">
        <f t="shared" si="190"/>
        <v>0</v>
      </c>
      <c r="K3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0" s="209">
        <f t="shared" si="192"/>
        <v>0</v>
      </c>
      <c r="Z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0" s="209">
        <f t="shared" si="193"/>
        <v>0</v>
      </c>
      <c r="AD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0" s="209">
        <f t="shared" si="194"/>
        <v>0</v>
      </c>
      <c r="AH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0" s="209">
        <f t="shared" si="195"/>
        <v>0</v>
      </c>
      <c r="AL350" s="209">
        <f t="shared" si="196"/>
        <v>0</v>
      </c>
    </row>
    <row r="351" spans="2:38">
      <c r="B351" s="207" t="s">
        <v>1239</v>
      </c>
      <c r="C351" s="208" t="s">
        <v>1240</v>
      </c>
      <c r="D3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219876</v>
      </c>
      <c r="E3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504740</v>
      </c>
      <c r="F351" s="209">
        <f t="shared" si="188"/>
        <v>724616</v>
      </c>
      <c r="G351" s="209"/>
      <c r="H351" s="209">
        <f t="shared" si="189"/>
        <v>724616</v>
      </c>
      <c r="I351" s="209"/>
      <c r="J351" s="209">
        <f t="shared" si="190"/>
        <v>724616</v>
      </c>
      <c r="K3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504740</v>
      </c>
      <c r="S3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1" s="209">
        <f t="shared" si="192"/>
        <v>0</v>
      </c>
      <c r="Z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1" s="209">
        <f t="shared" si="193"/>
        <v>0</v>
      </c>
      <c r="AD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1" s="209">
        <f t="shared" si="194"/>
        <v>0</v>
      </c>
      <c r="AH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1" s="209">
        <f t="shared" si="195"/>
        <v>0</v>
      </c>
      <c r="AL351" s="209">
        <f t="shared" si="196"/>
        <v>0</v>
      </c>
    </row>
    <row r="352" spans="2:38">
      <c r="B352" s="207" t="s">
        <v>400</v>
      </c>
      <c r="C352" s="208" t="s">
        <v>1241</v>
      </c>
      <c r="D3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87500</v>
      </c>
      <c r="E3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137000</v>
      </c>
      <c r="F352" s="209">
        <f t="shared" si="188"/>
        <v>224500</v>
      </c>
      <c r="G352" s="209"/>
      <c r="H352" s="209">
        <f t="shared" si="189"/>
        <v>224500</v>
      </c>
      <c r="I352" s="209"/>
      <c r="J352" s="209">
        <f t="shared" si="190"/>
        <v>224500</v>
      </c>
      <c r="K3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2" s="209">
        <f t="shared" si="192"/>
        <v>0</v>
      </c>
      <c r="Z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2" s="209">
        <f t="shared" si="193"/>
        <v>0</v>
      </c>
      <c r="AD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2" s="209">
        <f t="shared" si="194"/>
        <v>0</v>
      </c>
      <c r="AH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2" s="209">
        <f t="shared" si="195"/>
        <v>0</v>
      </c>
      <c r="AL352" s="209">
        <f t="shared" si="196"/>
        <v>0</v>
      </c>
    </row>
    <row r="353" spans="2:38">
      <c r="B353" s="207" t="s">
        <v>1242</v>
      </c>
      <c r="C353" s="208" t="s">
        <v>1241</v>
      </c>
      <c r="D3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3" s="209">
        <f t="shared" si="188"/>
        <v>0</v>
      </c>
      <c r="G353" s="209"/>
      <c r="H353" s="209">
        <f t="shared" si="189"/>
        <v>0</v>
      </c>
      <c r="I353" s="209"/>
      <c r="J353" s="209">
        <f t="shared" si="190"/>
        <v>0</v>
      </c>
      <c r="K3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3" s="209">
        <f t="shared" si="192"/>
        <v>0</v>
      </c>
      <c r="Z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3" s="209">
        <f t="shared" si="193"/>
        <v>0</v>
      </c>
      <c r="AD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3" s="209">
        <f t="shared" si="194"/>
        <v>0</v>
      </c>
      <c r="AH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3" s="209">
        <f t="shared" si="195"/>
        <v>0</v>
      </c>
      <c r="AL353" s="209">
        <f t="shared" si="196"/>
        <v>0</v>
      </c>
    </row>
    <row r="354" spans="2:38">
      <c r="B354" s="207" t="s">
        <v>1243</v>
      </c>
      <c r="C354" s="208" t="s">
        <v>1244</v>
      </c>
      <c r="D3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4" s="209">
        <f t="shared" si="188"/>
        <v>0</v>
      </c>
      <c r="G354" s="209"/>
      <c r="H354" s="209">
        <f t="shared" si="189"/>
        <v>0</v>
      </c>
      <c r="I354" s="209"/>
      <c r="J354" s="209">
        <f t="shared" si="190"/>
        <v>0</v>
      </c>
      <c r="K3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4" s="209">
        <f t="shared" si="192"/>
        <v>0</v>
      </c>
      <c r="Z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4" s="209">
        <f t="shared" si="193"/>
        <v>0</v>
      </c>
      <c r="AD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4" s="209">
        <f t="shared" si="194"/>
        <v>0</v>
      </c>
      <c r="AH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4" s="209">
        <f t="shared" si="195"/>
        <v>0</v>
      </c>
      <c r="AL354" s="209">
        <f t="shared" si="196"/>
        <v>0</v>
      </c>
    </row>
    <row r="355" spans="2:38">
      <c r="B355" s="207" t="s">
        <v>1245</v>
      </c>
      <c r="C355" s="208" t="s">
        <v>1246</v>
      </c>
      <c r="D3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5" s="209">
        <f t="shared" ref="F355:F370" si="199">D355+E355</f>
        <v>0</v>
      </c>
      <c r="G355" s="209"/>
      <c r="H355" s="209">
        <f t="shared" ref="H355:H370" si="200">F355-G355</f>
        <v>0</v>
      </c>
      <c r="I355" s="209"/>
      <c r="J355" s="209">
        <f t="shared" ref="J355:J370" si="201">F355-I355</f>
        <v>0</v>
      </c>
      <c r="K3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5" s="209">
        <f t="shared" ref="Y355:Y370" si="202">V355+W355+X355</f>
        <v>0</v>
      </c>
      <c r="Z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5" s="209">
        <f t="shared" ref="AC355:AC370" si="203">Z355+AA355+AB355</f>
        <v>0</v>
      </c>
      <c r="AD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5" s="209">
        <f t="shared" ref="AG355:AG370" si="204">AD355+AE355+AF355</f>
        <v>0</v>
      </c>
      <c r="AH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5" s="209">
        <f t="shared" ref="AK355:AK370" si="205">AH355+AI355+AJ355</f>
        <v>0</v>
      </c>
      <c r="AL355" s="209">
        <f t="shared" ref="AL355:AL370" si="206">Y355+AC355+AG355+AK355</f>
        <v>0</v>
      </c>
    </row>
    <row r="356" spans="2:38">
      <c r="B356" s="207" t="s">
        <v>1247</v>
      </c>
      <c r="C356" s="208" t="s">
        <v>1248</v>
      </c>
      <c r="D3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6" s="209">
        <f t="shared" si="199"/>
        <v>0</v>
      </c>
      <c r="G356" s="209"/>
      <c r="H356" s="209">
        <f t="shared" si="200"/>
        <v>0</v>
      </c>
      <c r="I356" s="209"/>
      <c r="J356" s="209">
        <f t="shared" si="201"/>
        <v>0</v>
      </c>
      <c r="K3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6" s="209">
        <f t="shared" si="202"/>
        <v>0</v>
      </c>
      <c r="Z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6" s="209">
        <f t="shared" si="203"/>
        <v>0</v>
      </c>
      <c r="AD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6" s="209">
        <f t="shared" si="204"/>
        <v>0</v>
      </c>
      <c r="AH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6" s="209">
        <f t="shared" si="205"/>
        <v>0</v>
      </c>
      <c r="AL356" s="209">
        <f t="shared" si="206"/>
        <v>0</v>
      </c>
    </row>
    <row r="357" spans="2:38">
      <c r="B357" s="207" t="s">
        <v>401</v>
      </c>
      <c r="C357" s="208" t="s">
        <v>1249</v>
      </c>
      <c r="D35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26500</v>
      </c>
      <c r="E35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152500</v>
      </c>
      <c r="F357" s="209">
        <f t="shared" si="199"/>
        <v>179000</v>
      </c>
      <c r="G357" s="209"/>
      <c r="H357" s="209">
        <f t="shared" si="200"/>
        <v>179000</v>
      </c>
      <c r="I357" s="209"/>
      <c r="J357" s="209">
        <f t="shared" si="201"/>
        <v>179000</v>
      </c>
      <c r="K3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7" s="209">
        <f t="shared" si="202"/>
        <v>0</v>
      </c>
      <c r="Z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7" s="209">
        <f t="shared" si="203"/>
        <v>0</v>
      </c>
      <c r="AD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7" s="209">
        <f t="shared" si="204"/>
        <v>0</v>
      </c>
      <c r="AH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7" s="209">
        <f t="shared" si="205"/>
        <v>0</v>
      </c>
      <c r="AL357" s="209">
        <f t="shared" si="206"/>
        <v>0</v>
      </c>
    </row>
    <row r="358" spans="2:38">
      <c r="B358" s="207" t="s">
        <v>1250</v>
      </c>
      <c r="C358" s="208" t="s">
        <v>1251</v>
      </c>
      <c r="D3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8" s="209">
        <f t="shared" si="199"/>
        <v>0</v>
      </c>
      <c r="G358" s="209"/>
      <c r="H358" s="209">
        <f t="shared" si="200"/>
        <v>0</v>
      </c>
      <c r="I358" s="209"/>
      <c r="J358" s="209">
        <f t="shared" si="201"/>
        <v>0</v>
      </c>
      <c r="K3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8" s="209">
        <f t="shared" si="202"/>
        <v>0</v>
      </c>
      <c r="Z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8" s="209">
        <f t="shared" si="203"/>
        <v>0</v>
      </c>
      <c r="AD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8" s="209">
        <f t="shared" si="204"/>
        <v>0</v>
      </c>
      <c r="AH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8" s="209">
        <f t="shared" si="205"/>
        <v>0</v>
      </c>
      <c r="AL358" s="209">
        <f t="shared" si="206"/>
        <v>0</v>
      </c>
    </row>
    <row r="359" spans="2:38">
      <c r="B359" s="207" t="s">
        <v>1252</v>
      </c>
      <c r="C359" s="208" t="s">
        <v>1253</v>
      </c>
      <c r="D35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9" s="209">
        <f t="shared" si="199"/>
        <v>0</v>
      </c>
      <c r="G359" s="209"/>
      <c r="H359" s="209">
        <f t="shared" si="200"/>
        <v>0</v>
      </c>
      <c r="I359" s="209"/>
      <c r="J359" s="209">
        <f t="shared" si="201"/>
        <v>0</v>
      </c>
      <c r="K3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9" s="209">
        <f t="shared" si="202"/>
        <v>0</v>
      </c>
      <c r="Z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9" s="209">
        <f t="shared" si="203"/>
        <v>0</v>
      </c>
      <c r="AD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9" s="209">
        <f t="shared" si="204"/>
        <v>0</v>
      </c>
      <c r="AH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9" s="209">
        <f t="shared" si="205"/>
        <v>0</v>
      </c>
      <c r="AL359" s="209">
        <f t="shared" si="206"/>
        <v>0</v>
      </c>
    </row>
    <row r="360" spans="2:38">
      <c r="B360" s="207" t="s">
        <v>1254</v>
      </c>
      <c r="C360" s="208" t="s">
        <v>1255</v>
      </c>
      <c r="D36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0" s="209">
        <f t="shared" si="199"/>
        <v>0</v>
      </c>
      <c r="G360" s="209"/>
      <c r="H360" s="209">
        <f t="shared" si="200"/>
        <v>0</v>
      </c>
      <c r="I360" s="209"/>
      <c r="J360" s="209">
        <f t="shared" si="201"/>
        <v>0</v>
      </c>
      <c r="K3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0" s="209">
        <f t="shared" si="202"/>
        <v>0</v>
      </c>
      <c r="Z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0" s="209">
        <f t="shared" si="203"/>
        <v>0</v>
      </c>
      <c r="AD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0" s="209">
        <f t="shared" si="204"/>
        <v>0</v>
      </c>
      <c r="AH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0" s="209">
        <f t="shared" si="205"/>
        <v>0</v>
      </c>
      <c r="AL360" s="209">
        <f t="shared" si="206"/>
        <v>0</v>
      </c>
    </row>
    <row r="361" spans="2:38">
      <c r="B361" s="207" t="s">
        <v>1256</v>
      </c>
      <c r="C361" s="208" t="s">
        <v>1257</v>
      </c>
      <c r="D3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1" s="209">
        <f t="shared" si="199"/>
        <v>0</v>
      </c>
      <c r="G361" s="209"/>
      <c r="H361" s="209">
        <f t="shared" si="200"/>
        <v>0</v>
      </c>
      <c r="I361" s="209"/>
      <c r="J361" s="209">
        <f t="shared" si="201"/>
        <v>0</v>
      </c>
      <c r="K3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1" s="209">
        <f t="shared" si="202"/>
        <v>0</v>
      </c>
      <c r="Z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1" s="209">
        <f t="shared" si="203"/>
        <v>0</v>
      </c>
      <c r="AD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1" s="209">
        <f t="shared" si="204"/>
        <v>0</v>
      </c>
      <c r="AH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1" s="209">
        <f t="shared" si="205"/>
        <v>0</v>
      </c>
      <c r="AL361" s="209">
        <f t="shared" si="206"/>
        <v>0</v>
      </c>
    </row>
    <row r="362" spans="2:38">
      <c r="B362" s="207" t="s">
        <v>402</v>
      </c>
      <c r="C362" s="208" t="s">
        <v>1258</v>
      </c>
      <c r="D3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2" s="209">
        <f t="shared" si="199"/>
        <v>0</v>
      </c>
      <c r="G362" s="209"/>
      <c r="H362" s="209">
        <f t="shared" si="200"/>
        <v>0</v>
      </c>
      <c r="I362" s="209"/>
      <c r="J362" s="209">
        <f t="shared" si="201"/>
        <v>0</v>
      </c>
      <c r="K3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2" s="209">
        <f t="shared" si="202"/>
        <v>0</v>
      </c>
      <c r="Z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2" s="209">
        <f t="shared" si="203"/>
        <v>0</v>
      </c>
      <c r="AD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2" s="209">
        <f t="shared" si="204"/>
        <v>0</v>
      </c>
      <c r="AH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2" s="209">
        <f t="shared" si="205"/>
        <v>0</v>
      </c>
      <c r="AL362" s="209">
        <f t="shared" si="206"/>
        <v>0</v>
      </c>
    </row>
    <row r="363" spans="2:38">
      <c r="B363" s="207" t="s">
        <v>1259</v>
      </c>
      <c r="C363" s="208" t="s">
        <v>1260</v>
      </c>
      <c r="D3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2500</v>
      </c>
      <c r="E3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3" s="209">
        <f t="shared" si="199"/>
        <v>2500</v>
      </c>
      <c r="G363" s="209"/>
      <c r="H363" s="209">
        <f t="shared" si="200"/>
        <v>2500</v>
      </c>
      <c r="I363" s="209"/>
      <c r="J363" s="209">
        <f t="shared" si="201"/>
        <v>2500</v>
      </c>
      <c r="K3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3" s="209">
        <f t="shared" si="202"/>
        <v>0</v>
      </c>
      <c r="Z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3" s="209">
        <f t="shared" si="203"/>
        <v>0</v>
      </c>
      <c r="AD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3" s="209">
        <f t="shared" si="204"/>
        <v>0</v>
      </c>
      <c r="AH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3" s="209">
        <f t="shared" si="205"/>
        <v>0</v>
      </c>
      <c r="AL363" s="209">
        <f t="shared" si="206"/>
        <v>0</v>
      </c>
    </row>
    <row r="364" spans="2:38">
      <c r="B364" s="207" t="s">
        <v>1261</v>
      </c>
      <c r="C364" s="208" t="s">
        <v>1262</v>
      </c>
      <c r="D3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4" s="209">
        <f t="shared" si="199"/>
        <v>0</v>
      </c>
      <c r="G364" s="209"/>
      <c r="H364" s="209">
        <f t="shared" si="200"/>
        <v>0</v>
      </c>
      <c r="I364" s="209"/>
      <c r="J364" s="209">
        <f t="shared" si="201"/>
        <v>0</v>
      </c>
      <c r="K3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4" s="209">
        <f t="shared" si="202"/>
        <v>0</v>
      </c>
      <c r="Z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4" s="209">
        <f t="shared" si="203"/>
        <v>0</v>
      </c>
      <c r="AD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4" s="209">
        <f t="shared" si="204"/>
        <v>0</v>
      </c>
      <c r="AH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4" s="209">
        <f t="shared" si="205"/>
        <v>0</v>
      </c>
      <c r="AL364" s="209">
        <f t="shared" si="206"/>
        <v>0</v>
      </c>
    </row>
    <row r="365" spans="2:38">
      <c r="B365" s="207" t="s">
        <v>1263</v>
      </c>
      <c r="C365" s="208" t="s">
        <v>1264</v>
      </c>
      <c r="D36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5" s="209">
        <f t="shared" si="199"/>
        <v>0</v>
      </c>
      <c r="G365" s="209"/>
      <c r="H365" s="209">
        <f t="shared" si="200"/>
        <v>0</v>
      </c>
      <c r="I365" s="209"/>
      <c r="J365" s="209">
        <f t="shared" si="201"/>
        <v>0</v>
      </c>
      <c r="K3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5" s="209">
        <f t="shared" si="202"/>
        <v>0</v>
      </c>
      <c r="Z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5" s="209">
        <f t="shared" si="203"/>
        <v>0</v>
      </c>
      <c r="AD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5" s="209">
        <f t="shared" si="204"/>
        <v>0</v>
      </c>
      <c r="AH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5" s="209">
        <f t="shared" si="205"/>
        <v>0</v>
      </c>
      <c r="AL365" s="209">
        <f t="shared" si="206"/>
        <v>0</v>
      </c>
    </row>
    <row r="366" spans="2:38">
      <c r="B366" s="207" t="s">
        <v>1265</v>
      </c>
      <c r="C366" s="208" t="s">
        <v>1266</v>
      </c>
      <c r="D36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8000</v>
      </c>
      <c r="E36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6" s="209">
        <f t="shared" si="199"/>
        <v>8000</v>
      </c>
      <c r="G366" s="209"/>
      <c r="H366" s="209">
        <f t="shared" si="200"/>
        <v>8000</v>
      </c>
      <c r="I366" s="209"/>
      <c r="J366" s="209">
        <f t="shared" si="201"/>
        <v>8000</v>
      </c>
      <c r="K3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6" s="209">
        <f t="shared" si="202"/>
        <v>0</v>
      </c>
      <c r="Z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6" s="209">
        <f t="shared" si="203"/>
        <v>0</v>
      </c>
      <c r="AD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6" s="209">
        <f t="shared" si="204"/>
        <v>0</v>
      </c>
      <c r="AH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6" s="209">
        <f t="shared" si="205"/>
        <v>0</v>
      </c>
      <c r="AL366" s="209">
        <f t="shared" si="206"/>
        <v>0</v>
      </c>
    </row>
    <row r="367" spans="2:38">
      <c r="B367" s="207" t="s">
        <v>1267</v>
      </c>
      <c r="C367" s="208" t="s">
        <v>1268</v>
      </c>
      <c r="D36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7" s="209">
        <f t="shared" si="199"/>
        <v>0</v>
      </c>
      <c r="G367" s="209"/>
      <c r="H367" s="209">
        <f t="shared" si="200"/>
        <v>0</v>
      </c>
      <c r="I367" s="209"/>
      <c r="J367" s="209">
        <f t="shared" si="201"/>
        <v>0</v>
      </c>
      <c r="K3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7" s="209">
        <f t="shared" si="202"/>
        <v>0</v>
      </c>
      <c r="Z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7" s="209">
        <f t="shared" si="203"/>
        <v>0</v>
      </c>
      <c r="AD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7" s="209">
        <f t="shared" si="204"/>
        <v>0</v>
      </c>
      <c r="AH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7" s="209">
        <f t="shared" si="205"/>
        <v>0</v>
      </c>
      <c r="AL367" s="209">
        <f t="shared" si="206"/>
        <v>0</v>
      </c>
    </row>
    <row r="368" spans="2:38">
      <c r="B368" s="207" t="s">
        <v>1269</v>
      </c>
      <c r="C368" s="208" t="s">
        <v>1270</v>
      </c>
      <c r="D3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8" s="209">
        <f t="shared" si="199"/>
        <v>0</v>
      </c>
      <c r="G368" s="209"/>
      <c r="H368" s="209">
        <f t="shared" si="200"/>
        <v>0</v>
      </c>
      <c r="I368" s="209"/>
      <c r="J368" s="209">
        <f t="shared" si="201"/>
        <v>0</v>
      </c>
      <c r="K3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8" s="209">
        <f t="shared" si="202"/>
        <v>0</v>
      </c>
      <c r="Z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8" s="209">
        <f t="shared" si="203"/>
        <v>0</v>
      </c>
      <c r="AD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8" s="209">
        <f t="shared" si="204"/>
        <v>0</v>
      </c>
      <c r="AH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8" s="209">
        <f t="shared" si="205"/>
        <v>0</v>
      </c>
      <c r="AL368" s="209">
        <f t="shared" si="206"/>
        <v>0</v>
      </c>
    </row>
    <row r="369" spans="1:38">
      <c r="B369" s="207" t="s">
        <v>1271</v>
      </c>
      <c r="C369" s="208" t="s">
        <v>1272</v>
      </c>
      <c r="D3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9" s="209">
        <f t="shared" si="199"/>
        <v>0</v>
      </c>
      <c r="G369" s="209"/>
      <c r="H369" s="209">
        <f t="shared" si="200"/>
        <v>0</v>
      </c>
      <c r="I369" s="209"/>
      <c r="J369" s="209">
        <f t="shared" si="201"/>
        <v>0</v>
      </c>
      <c r="K3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9" s="209">
        <f t="shared" si="202"/>
        <v>0</v>
      </c>
      <c r="Z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9" s="209">
        <f t="shared" si="203"/>
        <v>0</v>
      </c>
      <c r="AD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9" s="209">
        <f t="shared" si="204"/>
        <v>0</v>
      </c>
      <c r="AH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9" s="209">
        <f t="shared" si="205"/>
        <v>0</v>
      </c>
      <c r="AL369" s="209">
        <f t="shared" si="206"/>
        <v>0</v>
      </c>
    </row>
    <row r="370" spans="1:38">
      <c r="B370" s="207" t="s">
        <v>1273</v>
      </c>
      <c r="C370" s="208" t="s">
        <v>1274</v>
      </c>
      <c r="D3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0" s="209">
        <f t="shared" si="199"/>
        <v>0</v>
      </c>
      <c r="G370" s="209"/>
      <c r="H370" s="209">
        <f t="shared" si="200"/>
        <v>0</v>
      </c>
      <c r="I370" s="209"/>
      <c r="J370" s="209">
        <f t="shared" si="201"/>
        <v>0</v>
      </c>
      <c r="K3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0" s="209">
        <f t="shared" si="202"/>
        <v>0</v>
      </c>
      <c r="Z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0" s="209">
        <f t="shared" si="203"/>
        <v>0</v>
      </c>
      <c r="AD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0" s="209">
        <f t="shared" si="204"/>
        <v>0</v>
      </c>
      <c r="AH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0" s="209">
        <f t="shared" si="205"/>
        <v>0</v>
      </c>
      <c r="AL370" s="209">
        <f t="shared" si="206"/>
        <v>0</v>
      </c>
    </row>
    <row r="371" spans="1:38">
      <c r="B371" s="207" t="s">
        <v>1275</v>
      </c>
      <c r="C371" s="208" t="s">
        <v>1276</v>
      </c>
      <c r="D3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1" s="209">
        <f>D371+E371</f>
        <v>0</v>
      </c>
      <c r="G371" s="209"/>
      <c r="H371" s="209">
        <f t="shared" ref="H371:H402" si="207">F371-G371</f>
        <v>0</v>
      </c>
      <c r="I371" s="209"/>
      <c r="J371" s="209">
        <f t="shared" ref="J371:J402" si="208">F371-I371</f>
        <v>0</v>
      </c>
      <c r="K3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1" s="209">
        <f t="shared" ref="Y371:Y402" si="209">V371+W371+X371</f>
        <v>0</v>
      </c>
      <c r="Z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1" s="209">
        <f t="shared" ref="AC371:AC402" si="210">Z371+AA371+AB371</f>
        <v>0</v>
      </c>
      <c r="AD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1" s="209">
        <f t="shared" ref="AG371:AG402" si="211">AD371+AE371+AF371</f>
        <v>0</v>
      </c>
      <c r="AH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1" s="209">
        <f t="shared" ref="AK371:AK402" si="212">AH371+AI371+AJ371</f>
        <v>0</v>
      </c>
      <c r="AL371" s="209">
        <f t="shared" ref="AL371:AL402" si="213">Y371+AC371+AG371+AK371</f>
        <v>0</v>
      </c>
    </row>
    <row r="372" spans="1:38">
      <c r="B372" s="207" t="s">
        <v>1277</v>
      </c>
      <c r="C372" s="208" t="s">
        <v>1278</v>
      </c>
      <c r="D3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2" s="209">
        <f>D372+E372</f>
        <v>0</v>
      </c>
      <c r="G372" s="209"/>
      <c r="H372" s="209">
        <f t="shared" si="207"/>
        <v>0</v>
      </c>
      <c r="I372" s="209"/>
      <c r="J372" s="209">
        <f t="shared" si="208"/>
        <v>0</v>
      </c>
      <c r="K3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2" s="209">
        <f t="shared" si="209"/>
        <v>0</v>
      </c>
      <c r="Z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2" s="209">
        <f t="shared" si="210"/>
        <v>0</v>
      </c>
      <c r="AD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2" s="209">
        <f t="shared" si="211"/>
        <v>0</v>
      </c>
      <c r="AH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2" s="209">
        <f t="shared" si="212"/>
        <v>0</v>
      </c>
      <c r="AL372" s="209">
        <f t="shared" si="213"/>
        <v>0</v>
      </c>
    </row>
    <row r="373" spans="1:38">
      <c r="B373" s="207" t="s">
        <v>1279</v>
      </c>
      <c r="C373" s="208" t="s">
        <v>1278</v>
      </c>
      <c r="D37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3" s="209">
        <f>D373+E373</f>
        <v>0</v>
      </c>
      <c r="G373" s="209"/>
      <c r="H373" s="209">
        <f t="shared" si="207"/>
        <v>0</v>
      </c>
      <c r="I373" s="209"/>
      <c r="J373" s="209">
        <f t="shared" si="208"/>
        <v>0</v>
      </c>
      <c r="K3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3" s="209">
        <f t="shared" si="209"/>
        <v>0</v>
      </c>
      <c r="Z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3" s="209">
        <f t="shared" si="210"/>
        <v>0</v>
      </c>
      <c r="AD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3" s="209">
        <f t="shared" si="211"/>
        <v>0</v>
      </c>
      <c r="AH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3" s="209">
        <f t="shared" si="212"/>
        <v>0</v>
      </c>
      <c r="AL373" s="209">
        <f t="shared" si="213"/>
        <v>0</v>
      </c>
    </row>
    <row r="374" spans="1:38">
      <c r="B374" s="207" t="s">
        <v>1280</v>
      </c>
      <c r="C374" s="208" t="s">
        <v>1281</v>
      </c>
      <c r="D3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4" s="209">
        <f>D374+E374</f>
        <v>0</v>
      </c>
      <c r="G374" s="209"/>
      <c r="H374" s="209">
        <f t="shared" si="207"/>
        <v>0</v>
      </c>
      <c r="I374" s="209"/>
      <c r="J374" s="209">
        <f t="shared" si="208"/>
        <v>0</v>
      </c>
      <c r="K3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4" s="209">
        <f t="shared" si="209"/>
        <v>0</v>
      </c>
      <c r="Z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4" s="209">
        <f t="shared" si="210"/>
        <v>0</v>
      </c>
      <c r="AD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4" s="209">
        <f t="shared" si="211"/>
        <v>0</v>
      </c>
      <c r="AH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4" s="209">
        <f t="shared" si="212"/>
        <v>0</v>
      </c>
      <c r="AL374" s="209">
        <f t="shared" si="213"/>
        <v>0</v>
      </c>
    </row>
    <row r="375" spans="1:38">
      <c r="B375" s="216" t="s">
        <v>403</v>
      </c>
      <c r="C375" s="217" t="s">
        <v>270</v>
      </c>
      <c r="D375" s="218">
        <f>SUM(D376:D380)</f>
        <v>90000</v>
      </c>
      <c r="E375" s="218">
        <f>SUM(E376:E380)</f>
        <v>10000</v>
      </c>
      <c r="F375" s="218">
        <f t="shared" ref="F375:F445" si="214">D375+E375</f>
        <v>100000</v>
      </c>
      <c r="G375" s="218">
        <f>SUM(G376:G380)</f>
        <v>0</v>
      </c>
      <c r="H375" s="218">
        <f t="shared" si="207"/>
        <v>100000</v>
      </c>
      <c r="I375" s="218">
        <f>SUM(I376:I380)</f>
        <v>0</v>
      </c>
      <c r="J375" s="218">
        <f t="shared" si="208"/>
        <v>100000</v>
      </c>
      <c r="K375" s="218">
        <f t="shared" ref="K375:X375" si="215">SUM(K376:K380)</f>
        <v>0</v>
      </c>
      <c r="L375" s="218">
        <f t="shared" si="215"/>
        <v>0</v>
      </c>
      <c r="M375" s="218">
        <f t="shared" si="215"/>
        <v>0</v>
      </c>
      <c r="N375" s="218">
        <f t="shared" si="215"/>
        <v>0</v>
      </c>
      <c r="O375" s="218">
        <f t="shared" si="215"/>
        <v>0</v>
      </c>
      <c r="P375" s="218">
        <f t="shared" si="215"/>
        <v>0</v>
      </c>
      <c r="Q375" s="218">
        <f t="shared" si="215"/>
        <v>0</v>
      </c>
      <c r="R375" s="218">
        <f t="shared" si="215"/>
        <v>0</v>
      </c>
      <c r="S375" s="218">
        <f t="shared" si="215"/>
        <v>0</v>
      </c>
      <c r="T375" s="218">
        <f t="shared" si="215"/>
        <v>0</v>
      </c>
      <c r="U375" s="218">
        <f t="shared" si="215"/>
        <v>0</v>
      </c>
      <c r="V375" s="218">
        <f t="shared" si="215"/>
        <v>0</v>
      </c>
      <c r="W375" s="218">
        <f t="shared" si="215"/>
        <v>0</v>
      </c>
      <c r="X375" s="218">
        <f t="shared" si="215"/>
        <v>0</v>
      </c>
      <c r="Y375" s="218">
        <f t="shared" si="209"/>
        <v>0</v>
      </c>
      <c r="Z375" s="218">
        <f>SUM(Z376:Z380)</f>
        <v>0</v>
      </c>
      <c r="AA375" s="218">
        <f>SUM(AA376:AA380)</f>
        <v>0</v>
      </c>
      <c r="AB375" s="218">
        <f>SUM(AB376:AB380)</f>
        <v>0</v>
      </c>
      <c r="AC375" s="218">
        <f t="shared" si="210"/>
        <v>0</v>
      </c>
      <c r="AD375" s="218">
        <f>SUM(AD376:AD380)</f>
        <v>0</v>
      </c>
      <c r="AE375" s="218">
        <f>SUM(AE376:AE380)</f>
        <v>0</v>
      </c>
      <c r="AF375" s="218">
        <f>SUM(AF376:AF380)</f>
        <v>0</v>
      </c>
      <c r="AG375" s="218">
        <f t="shared" si="211"/>
        <v>0</v>
      </c>
      <c r="AH375" s="218">
        <f>SUM(AH376:AH380)</f>
        <v>0</v>
      </c>
      <c r="AI375" s="218">
        <f>SUM(AI376:AI380)</f>
        <v>0</v>
      </c>
      <c r="AJ375" s="218">
        <f>SUM(AJ376:AJ380)</f>
        <v>0</v>
      </c>
      <c r="AK375" s="218">
        <f t="shared" si="212"/>
        <v>0</v>
      </c>
      <c r="AL375" s="218">
        <f t="shared" si="213"/>
        <v>0</v>
      </c>
    </row>
    <row r="376" spans="1:38">
      <c r="B376" s="207" t="s">
        <v>404</v>
      </c>
      <c r="C376" s="208" t="s">
        <v>271</v>
      </c>
      <c r="D3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90000</v>
      </c>
      <c r="E3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10000</v>
      </c>
      <c r="F376" s="209">
        <f t="shared" si="214"/>
        <v>100000</v>
      </c>
      <c r="G376" s="209"/>
      <c r="H376" s="209">
        <f t="shared" si="207"/>
        <v>100000</v>
      </c>
      <c r="I376" s="209"/>
      <c r="J376" s="209">
        <f t="shared" si="208"/>
        <v>100000</v>
      </c>
      <c r="K3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6" s="209">
        <f t="shared" si="209"/>
        <v>0</v>
      </c>
      <c r="Z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6" s="209">
        <f t="shared" si="210"/>
        <v>0</v>
      </c>
      <c r="AD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6" s="209">
        <f t="shared" si="211"/>
        <v>0</v>
      </c>
      <c r="AH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6" s="209">
        <f t="shared" si="212"/>
        <v>0</v>
      </c>
      <c r="AL376" s="209">
        <f t="shared" si="213"/>
        <v>0</v>
      </c>
    </row>
    <row r="377" spans="1:38">
      <c r="B377" s="207" t="s">
        <v>1282</v>
      </c>
      <c r="C377" s="208" t="s">
        <v>1283</v>
      </c>
      <c r="D3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7" s="209">
        <f t="shared" si="214"/>
        <v>0</v>
      </c>
      <c r="G377" s="209"/>
      <c r="H377" s="209">
        <f t="shared" si="207"/>
        <v>0</v>
      </c>
      <c r="I377" s="209"/>
      <c r="J377" s="209">
        <f t="shared" si="208"/>
        <v>0</v>
      </c>
      <c r="K3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7" s="209">
        <f t="shared" si="209"/>
        <v>0</v>
      </c>
      <c r="Z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7" s="209">
        <f t="shared" si="210"/>
        <v>0</v>
      </c>
      <c r="AD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7" s="209">
        <f t="shared" si="211"/>
        <v>0</v>
      </c>
      <c r="AH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7" s="209">
        <f t="shared" si="212"/>
        <v>0</v>
      </c>
      <c r="AL377" s="209">
        <f t="shared" si="213"/>
        <v>0</v>
      </c>
    </row>
    <row r="378" spans="1:38">
      <c r="B378" s="207" t="s">
        <v>1284</v>
      </c>
      <c r="C378" s="208" t="s">
        <v>1285</v>
      </c>
      <c r="D37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8" s="209">
        <f>D378+E378</f>
        <v>0</v>
      </c>
      <c r="G378" s="209"/>
      <c r="H378" s="209">
        <f t="shared" si="207"/>
        <v>0</v>
      </c>
      <c r="I378" s="209"/>
      <c r="J378" s="209">
        <f t="shared" si="208"/>
        <v>0</v>
      </c>
      <c r="K3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8" s="209">
        <f t="shared" si="209"/>
        <v>0</v>
      </c>
      <c r="Z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8" s="209">
        <f t="shared" si="210"/>
        <v>0</v>
      </c>
      <c r="AD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8" s="209">
        <f t="shared" si="211"/>
        <v>0</v>
      </c>
      <c r="AH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8" s="209">
        <f t="shared" si="212"/>
        <v>0</v>
      </c>
      <c r="AL378" s="209">
        <f t="shared" si="213"/>
        <v>0</v>
      </c>
    </row>
    <row r="379" spans="1:38">
      <c r="A379" s="461"/>
      <c r="B379" s="207" t="s">
        <v>1286</v>
      </c>
      <c r="C379" s="208" t="s">
        <v>1287</v>
      </c>
      <c r="D3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9" s="209">
        <f>D379+E379</f>
        <v>0</v>
      </c>
      <c r="G379" s="209"/>
      <c r="H379" s="209">
        <f t="shared" si="207"/>
        <v>0</v>
      </c>
      <c r="I379" s="209"/>
      <c r="J379" s="209">
        <f t="shared" si="208"/>
        <v>0</v>
      </c>
      <c r="K3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9" s="209">
        <f t="shared" si="209"/>
        <v>0</v>
      </c>
      <c r="Z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9" s="209">
        <f t="shared" si="210"/>
        <v>0</v>
      </c>
      <c r="AD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9" s="209">
        <f t="shared" si="211"/>
        <v>0</v>
      </c>
      <c r="AH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9" s="209">
        <f t="shared" si="212"/>
        <v>0</v>
      </c>
      <c r="AL379" s="209">
        <f t="shared" si="213"/>
        <v>0</v>
      </c>
    </row>
    <row r="380" spans="1:38">
      <c r="A380" s="461"/>
      <c r="B380" s="207" t="s">
        <v>1288</v>
      </c>
      <c r="C380" s="208" t="s">
        <v>1287</v>
      </c>
      <c r="D3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0" s="209">
        <f t="shared" si="214"/>
        <v>0</v>
      </c>
      <c r="G380" s="209"/>
      <c r="H380" s="209">
        <f t="shared" si="207"/>
        <v>0</v>
      </c>
      <c r="I380" s="209"/>
      <c r="J380" s="209">
        <f t="shared" si="208"/>
        <v>0</v>
      </c>
      <c r="K3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0" s="209">
        <f t="shared" si="209"/>
        <v>0</v>
      </c>
      <c r="Z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0" s="209">
        <f t="shared" si="210"/>
        <v>0</v>
      </c>
      <c r="AD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0" s="209">
        <f t="shared" si="211"/>
        <v>0</v>
      </c>
      <c r="AH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0" s="209">
        <f t="shared" si="212"/>
        <v>0</v>
      </c>
      <c r="AL380" s="209">
        <f t="shared" si="213"/>
        <v>0</v>
      </c>
    </row>
    <row r="381" spans="1:38">
      <c r="B381" s="216" t="s">
        <v>405</v>
      </c>
      <c r="C381" s="217" t="s">
        <v>272</v>
      </c>
      <c r="D381" s="218">
        <f>SUM(D382:D389)</f>
        <v>500000</v>
      </c>
      <c r="E381" s="218">
        <f>SUM(E382:E389)</f>
        <v>8178400</v>
      </c>
      <c r="F381" s="218">
        <f t="shared" si="214"/>
        <v>8678400</v>
      </c>
      <c r="G381" s="218">
        <f>SUM(G382:G389)</f>
        <v>0</v>
      </c>
      <c r="H381" s="218">
        <f t="shared" si="207"/>
        <v>8678400</v>
      </c>
      <c r="I381" s="218">
        <f>SUM(I382:I389)</f>
        <v>0</v>
      </c>
      <c r="J381" s="218">
        <f t="shared" si="208"/>
        <v>8678400</v>
      </c>
      <c r="K381" s="218">
        <f t="shared" ref="K381:AJ381" si="216">SUM(K382:K389)</f>
        <v>0</v>
      </c>
      <c r="L381" s="218">
        <f t="shared" si="216"/>
        <v>0</v>
      </c>
      <c r="M381" s="218">
        <f t="shared" si="216"/>
        <v>0</v>
      </c>
      <c r="N381" s="218">
        <f t="shared" si="216"/>
        <v>0</v>
      </c>
      <c r="O381" s="218">
        <f t="shared" si="216"/>
        <v>0</v>
      </c>
      <c r="P381" s="218">
        <f t="shared" si="216"/>
        <v>14892000</v>
      </c>
      <c r="Q381" s="218">
        <f t="shared" si="216"/>
        <v>0</v>
      </c>
      <c r="R381" s="218">
        <f t="shared" si="216"/>
        <v>0</v>
      </c>
      <c r="S381" s="218">
        <f t="shared" si="216"/>
        <v>0</v>
      </c>
      <c r="T381" s="218">
        <f t="shared" si="216"/>
        <v>0</v>
      </c>
      <c r="U381" s="218">
        <f t="shared" si="216"/>
        <v>0</v>
      </c>
      <c r="V381" s="218">
        <f t="shared" si="216"/>
        <v>0</v>
      </c>
      <c r="W381" s="218">
        <f t="shared" si="216"/>
        <v>0</v>
      </c>
      <c r="X381" s="218">
        <f t="shared" si="216"/>
        <v>0</v>
      </c>
      <c r="Y381" s="218">
        <f t="shared" si="209"/>
        <v>0</v>
      </c>
      <c r="Z381" s="218">
        <f t="shared" si="216"/>
        <v>0</v>
      </c>
      <c r="AA381" s="218">
        <f t="shared" si="216"/>
        <v>0</v>
      </c>
      <c r="AB381" s="218">
        <f t="shared" si="216"/>
        <v>0</v>
      </c>
      <c r="AC381" s="218">
        <f t="shared" si="210"/>
        <v>0</v>
      </c>
      <c r="AD381" s="218">
        <f t="shared" si="216"/>
        <v>0</v>
      </c>
      <c r="AE381" s="218">
        <f t="shared" si="216"/>
        <v>0</v>
      </c>
      <c r="AF381" s="218">
        <f t="shared" si="216"/>
        <v>0</v>
      </c>
      <c r="AG381" s="218">
        <f t="shared" si="211"/>
        <v>0</v>
      </c>
      <c r="AH381" s="218">
        <f t="shared" si="216"/>
        <v>0</v>
      </c>
      <c r="AI381" s="218">
        <f t="shared" si="216"/>
        <v>0</v>
      </c>
      <c r="AJ381" s="218">
        <f t="shared" si="216"/>
        <v>0</v>
      </c>
      <c r="AK381" s="218">
        <f t="shared" si="212"/>
        <v>0</v>
      </c>
      <c r="AL381" s="218">
        <f t="shared" si="213"/>
        <v>0</v>
      </c>
    </row>
    <row r="382" spans="1:38">
      <c r="B382" s="207" t="s">
        <v>406</v>
      </c>
      <c r="C382" s="208" t="s">
        <v>273</v>
      </c>
      <c r="D3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478400</v>
      </c>
      <c r="F382" s="209">
        <f t="shared" si="214"/>
        <v>478400</v>
      </c>
      <c r="G382" s="209"/>
      <c r="H382" s="209">
        <f t="shared" si="207"/>
        <v>478400</v>
      </c>
      <c r="I382" s="209"/>
      <c r="J382" s="209">
        <f t="shared" si="208"/>
        <v>478400</v>
      </c>
      <c r="K3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2" s="209">
        <f t="shared" si="209"/>
        <v>0</v>
      </c>
      <c r="Z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2" s="209">
        <f t="shared" si="210"/>
        <v>0</v>
      </c>
      <c r="AD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2" s="209">
        <f t="shared" si="211"/>
        <v>0</v>
      </c>
      <c r="AH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2" s="209">
        <f t="shared" si="212"/>
        <v>0</v>
      </c>
      <c r="AL382" s="209">
        <f t="shared" si="213"/>
        <v>0</v>
      </c>
    </row>
    <row r="383" spans="1:38">
      <c r="B383" s="207" t="s">
        <v>1289</v>
      </c>
      <c r="C383" s="208" t="s">
        <v>1290</v>
      </c>
      <c r="D38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3" s="209">
        <f>D383+E383</f>
        <v>0</v>
      </c>
      <c r="G383" s="209"/>
      <c r="H383" s="209">
        <f t="shared" si="207"/>
        <v>0</v>
      </c>
      <c r="I383" s="209"/>
      <c r="J383" s="209">
        <f t="shared" si="208"/>
        <v>0</v>
      </c>
      <c r="K3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3" s="209">
        <f t="shared" si="209"/>
        <v>0</v>
      </c>
      <c r="Z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3" s="209">
        <f t="shared" si="210"/>
        <v>0</v>
      </c>
      <c r="AD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3" s="209">
        <f t="shared" si="211"/>
        <v>0</v>
      </c>
      <c r="AH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3" s="209">
        <f t="shared" si="212"/>
        <v>0</v>
      </c>
      <c r="AL383" s="209">
        <f t="shared" si="213"/>
        <v>0</v>
      </c>
    </row>
    <row r="384" spans="1:38">
      <c r="B384" s="207" t="s">
        <v>407</v>
      </c>
      <c r="C384" s="208" t="s">
        <v>274</v>
      </c>
      <c r="D38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500000</v>
      </c>
      <c r="E38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7700000</v>
      </c>
      <c r="F384" s="209">
        <f>D384+E384</f>
        <v>8200000</v>
      </c>
      <c r="G384" s="209"/>
      <c r="H384" s="209">
        <f t="shared" si="207"/>
        <v>8200000</v>
      </c>
      <c r="I384" s="209"/>
      <c r="J384" s="209">
        <f t="shared" si="208"/>
        <v>8200000</v>
      </c>
      <c r="K3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14892000</v>
      </c>
      <c r="Q3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4" s="209">
        <f t="shared" si="209"/>
        <v>0</v>
      </c>
      <c r="Z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4" s="209">
        <f t="shared" si="210"/>
        <v>0</v>
      </c>
      <c r="AD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4" s="209">
        <f t="shared" si="211"/>
        <v>0</v>
      </c>
      <c r="AH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4" s="209">
        <f t="shared" si="212"/>
        <v>0</v>
      </c>
      <c r="AL384" s="209">
        <f t="shared" si="213"/>
        <v>0</v>
      </c>
    </row>
    <row r="385" spans="2:38">
      <c r="B385" s="207" t="s">
        <v>1291</v>
      </c>
      <c r="C385" s="208" t="s">
        <v>1292</v>
      </c>
      <c r="D38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5" s="209">
        <f>D385+E385</f>
        <v>0</v>
      </c>
      <c r="G385" s="209"/>
      <c r="H385" s="209">
        <f t="shared" si="207"/>
        <v>0</v>
      </c>
      <c r="I385" s="209"/>
      <c r="J385" s="209">
        <f t="shared" si="208"/>
        <v>0</v>
      </c>
      <c r="K3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5" s="209">
        <f t="shared" si="209"/>
        <v>0</v>
      </c>
      <c r="Z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5" s="209">
        <f t="shared" si="210"/>
        <v>0</v>
      </c>
      <c r="AD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5" s="209">
        <f t="shared" si="211"/>
        <v>0</v>
      </c>
      <c r="AH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5" s="209">
        <f t="shared" si="212"/>
        <v>0</v>
      </c>
      <c r="AL385" s="209">
        <f t="shared" si="213"/>
        <v>0</v>
      </c>
    </row>
    <row r="386" spans="2:38">
      <c r="B386" s="207" t="s">
        <v>1293</v>
      </c>
      <c r="C386" s="208" t="s">
        <v>1294</v>
      </c>
      <c r="D38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6" s="209">
        <f>D386+E386</f>
        <v>0</v>
      </c>
      <c r="G386" s="209"/>
      <c r="H386" s="209">
        <f t="shared" si="207"/>
        <v>0</v>
      </c>
      <c r="I386" s="209"/>
      <c r="J386" s="209">
        <f t="shared" si="208"/>
        <v>0</v>
      </c>
      <c r="K3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6" s="209">
        <f t="shared" si="209"/>
        <v>0</v>
      </c>
      <c r="Z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6" s="209">
        <f t="shared" si="210"/>
        <v>0</v>
      </c>
      <c r="AD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6" s="209">
        <f t="shared" si="211"/>
        <v>0</v>
      </c>
      <c r="AH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6" s="209">
        <f t="shared" si="212"/>
        <v>0</v>
      </c>
      <c r="AL386" s="209">
        <f t="shared" si="213"/>
        <v>0</v>
      </c>
    </row>
    <row r="387" spans="2:38">
      <c r="B387" s="207" t="s">
        <v>408</v>
      </c>
      <c r="C387" s="208" t="s">
        <v>275</v>
      </c>
      <c r="D38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7" s="209">
        <f t="shared" si="214"/>
        <v>0</v>
      </c>
      <c r="G387" s="209"/>
      <c r="H387" s="209">
        <f t="shared" si="207"/>
        <v>0</v>
      </c>
      <c r="I387" s="209"/>
      <c r="J387" s="209">
        <f t="shared" si="208"/>
        <v>0</v>
      </c>
      <c r="K3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7" s="209">
        <f t="shared" si="209"/>
        <v>0</v>
      </c>
      <c r="Z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7" s="209">
        <f t="shared" si="210"/>
        <v>0</v>
      </c>
      <c r="AD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7" s="209">
        <f t="shared" si="211"/>
        <v>0</v>
      </c>
      <c r="AH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7" s="209">
        <f t="shared" si="212"/>
        <v>0</v>
      </c>
      <c r="AL387" s="209">
        <f t="shared" si="213"/>
        <v>0</v>
      </c>
    </row>
    <row r="388" spans="2:38">
      <c r="B388" s="207" t="s">
        <v>1295</v>
      </c>
      <c r="C388" s="208" t="s">
        <v>1296</v>
      </c>
      <c r="D38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8" s="209">
        <f>D388+E388</f>
        <v>0</v>
      </c>
      <c r="G388" s="209"/>
      <c r="H388" s="209">
        <f t="shared" si="207"/>
        <v>0</v>
      </c>
      <c r="I388" s="209"/>
      <c r="J388" s="209">
        <f t="shared" si="208"/>
        <v>0</v>
      </c>
      <c r="K3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8" s="209">
        <f t="shared" si="209"/>
        <v>0</v>
      </c>
      <c r="Z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8" s="209">
        <f t="shared" si="210"/>
        <v>0</v>
      </c>
      <c r="AD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8" s="209">
        <f t="shared" si="211"/>
        <v>0</v>
      </c>
      <c r="AH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8" s="209">
        <f t="shared" si="212"/>
        <v>0</v>
      </c>
      <c r="AL388" s="209">
        <f t="shared" si="213"/>
        <v>0</v>
      </c>
    </row>
    <row r="389" spans="2:38">
      <c r="B389" s="207" t="s">
        <v>1297</v>
      </c>
      <c r="C389" s="208" t="s">
        <v>1298</v>
      </c>
      <c r="D38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9" s="209">
        <f t="shared" si="214"/>
        <v>0</v>
      </c>
      <c r="G389" s="209"/>
      <c r="H389" s="209">
        <f t="shared" si="207"/>
        <v>0</v>
      </c>
      <c r="I389" s="209"/>
      <c r="J389" s="209">
        <f t="shared" si="208"/>
        <v>0</v>
      </c>
      <c r="K3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9" s="209">
        <f t="shared" si="209"/>
        <v>0</v>
      </c>
      <c r="Z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9" s="209">
        <f t="shared" si="210"/>
        <v>0</v>
      </c>
      <c r="AD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9" s="209">
        <f t="shared" si="211"/>
        <v>0</v>
      </c>
      <c r="AH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9" s="209">
        <f t="shared" si="212"/>
        <v>0</v>
      </c>
      <c r="AL389" s="209">
        <f t="shared" si="213"/>
        <v>0</v>
      </c>
    </row>
    <row r="390" spans="2:38">
      <c r="B390" s="204" t="s">
        <v>394</v>
      </c>
      <c r="C390" s="205" t="s">
        <v>265</v>
      </c>
      <c r="D390" s="206">
        <f>D391+D401</f>
        <v>0</v>
      </c>
      <c r="E390" s="206">
        <f>E391+E401</f>
        <v>0</v>
      </c>
      <c r="F390" s="206">
        <f t="shared" si="214"/>
        <v>0</v>
      </c>
      <c r="G390" s="206">
        <f>G391+G401</f>
        <v>0</v>
      </c>
      <c r="H390" s="206">
        <f t="shared" si="207"/>
        <v>0</v>
      </c>
      <c r="I390" s="206">
        <f>I391+I401</f>
        <v>0</v>
      </c>
      <c r="J390" s="206">
        <f t="shared" si="208"/>
        <v>0</v>
      </c>
      <c r="K390" s="206">
        <f t="shared" ref="K390:AJ390" si="217">K391+K401</f>
        <v>0</v>
      </c>
      <c r="L390" s="206">
        <f t="shared" si="217"/>
        <v>0</v>
      </c>
      <c r="M390" s="206">
        <f t="shared" si="217"/>
        <v>0</v>
      </c>
      <c r="N390" s="206">
        <f t="shared" si="217"/>
        <v>0</v>
      </c>
      <c r="O390" s="206">
        <f t="shared" si="217"/>
        <v>0</v>
      </c>
      <c r="P390" s="206">
        <f t="shared" si="217"/>
        <v>0</v>
      </c>
      <c r="Q390" s="206">
        <f t="shared" si="217"/>
        <v>0</v>
      </c>
      <c r="R390" s="206">
        <f t="shared" si="217"/>
        <v>0</v>
      </c>
      <c r="S390" s="206">
        <f t="shared" si="217"/>
        <v>0</v>
      </c>
      <c r="T390" s="206">
        <f t="shared" si="217"/>
        <v>0</v>
      </c>
      <c r="U390" s="206">
        <f t="shared" si="217"/>
        <v>0</v>
      </c>
      <c r="V390" s="206">
        <f t="shared" si="217"/>
        <v>0</v>
      </c>
      <c r="W390" s="206">
        <f t="shared" si="217"/>
        <v>0</v>
      </c>
      <c r="X390" s="206">
        <f t="shared" si="217"/>
        <v>0</v>
      </c>
      <c r="Y390" s="206">
        <f t="shared" si="209"/>
        <v>0</v>
      </c>
      <c r="Z390" s="206">
        <f t="shared" si="217"/>
        <v>0</v>
      </c>
      <c r="AA390" s="206">
        <f t="shared" si="217"/>
        <v>0</v>
      </c>
      <c r="AB390" s="206">
        <f t="shared" si="217"/>
        <v>0</v>
      </c>
      <c r="AC390" s="206">
        <f t="shared" si="210"/>
        <v>0</v>
      </c>
      <c r="AD390" s="206">
        <f t="shared" si="217"/>
        <v>0</v>
      </c>
      <c r="AE390" s="206">
        <f t="shared" si="217"/>
        <v>0</v>
      </c>
      <c r="AF390" s="206">
        <f t="shared" si="217"/>
        <v>0</v>
      </c>
      <c r="AG390" s="206">
        <f t="shared" si="211"/>
        <v>0</v>
      </c>
      <c r="AH390" s="206">
        <f t="shared" si="217"/>
        <v>0</v>
      </c>
      <c r="AI390" s="206">
        <f t="shared" si="217"/>
        <v>0</v>
      </c>
      <c r="AJ390" s="206">
        <f t="shared" si="217"/>
        <v>0</v>
      </c>
      <c r="AK390" s="206">
        <f t="shared" si="212"/>
        <v>0</v>
      </c>
      <c r="AL390" s="206">
        <f t="shared" si="213"/>
        <v>0</v>
      </c>
    </row>
    <row r="391" spans="2:38">
      <c r="B391" s="216" t="s">
        <v>395</v>
      </c>
      <c r="C391" s="217" t="s">
        <v>266</v>
      </c>
      <c r="D391" s="218">
        <f>SUM(D392:D400)</f>
        <v>0</v>
      </c>
      <c r="E391" s="218">
        <f>SUM(E392:E400)</f>
        <v>0</v>
      </c>
      <c r="F391" s="218">
        <f t="shared" si="214"/>
        <v>0</v>
      </c>
      <c r="G391" s="218">
        <f>SUM(G392:G400)</f>
        <v>0</v>
      </c>
      <c r="H391" s="218">
        <f t="shared" si="207"/>
        <v>0</v>
      </c>
      <c r="I391" s="218">
        <f>SUM(I392:I400)</f>
        <v>0</v>
      </c>
      <c r="J391" s="218">
        <f t="shared" si="208"/>
        <v>0</v>
      </c>
      <c r="K391" s="218">
        <f t="shared" ref="K391:AJ391" si="218">SUM(K392:K400)</f>
        <v>0</v>
      </c>
      <c r="L391" s="218">
        <f t="shared" si="218"/>
        <v>0</v>
      </c>
      <c r="M391" s="218">
        <f t="shared" si="218"/>
        <v>0</v>
      </c>
      <c r="N391" s="218">
        <f t="shared" si="218"/>
        <v>0</v>
      </c>
      <c r="O391" s="218">
        <f t="shared" si="218"/>
        <v>0</v>
      </c>
      <c r="P391" s="218">
        <f t="shared" si="218"/>
        <v>0</v>
      </c>
      <c r="Q391" s="218">
        <f t="shared" si="218"/>
        <v>0</v>
      </c>
      <c r="R391" s="218">
        <f t="shared" si="218"/>
        <v>0</v>
      </c>
      <c r="S391" s="218">
        <f t="shared" si="218"/>
        <v>0</v>
      </c>
      <c r="T391" s="218">
        <f t="shared" si="218"/>
        <v>0</v>
      </c>
      <c r="U391" s="218">
        <f t="shared" si="218"/>
        <v>0</v>
      </c>
      <c r="V391" s="218">
        <f t="shared" si="218"/>
        <v>0</v>
      </c>
      <c r="W391" s="218">
        <f t="shared" si="218"/>
        <v>0</v>
      </c>
      <c r="X391" s="218">
        <f t="shared" si="218"/>
        <v>0</v>
      </c>
      <c r="Y391" s="218">
        <f t="shared" si="209"/>
        <v>0</v>
      </c>
      <c r="Z391" s="218">
        <f t="shared" si="218"/>
        <v>0</v>
      </c>
      <c r="AA391" s="218">
        <f t="shared" si="218"/>
        <v>0</v>
      </c>
      <c r="AB391" s="218">
        <f t="shared" si="218"/>
        <v>0</v>
      </c>
      <c r="AC391" s="218">
        <f t="shared" si="210"/>
        <v>0</v>
      </c>
      <c r="AD391" s="218">
        <f t="shared" si="218"/>
        <v>0</v>
      </c>
      <c r="AE391" s="218">
        <f t="shared" si="218"/>
        <v>0</v>
      </c>
      <c r="AF391" s="218">
        <f t="shared" si="218"/>
        <v>0</v>
      </c>
      <c r="AG391" s="218">
        <f t="shared" si="211"/>
        <v>0</v>
      </c>
      <c r="AH391" s="218">
        <f t="shared" si="218"/>
        <v>0</v>
      </c>
      <c r="AI391" s="218">
        <f t="shared" si="218"/>
        <v>0</v>
      </c>
      <c r="AJ391" s="218">
        <f t="shared" si="218"/>
        <v>0</v>
      </c>
      <c r="AK391" s="218">
        <f t="shared" si="212"/>
        <v>0</v>
      </c>
      <c r="AL391" s="218">
        <f t="shared" si="213"/>
        <v>0</v>
      </c>
    </row>
    <row r="392" spans="2:38">
      <c r="B392" s="207" t="s">
        <v>409</v>
      </c>
      <c r="C392" s="208" t="s">
        <v>276</v>
      </c>
      <c r="D39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2" s="209">
        <f t="shared" si="214"/>
        <v>0</v>
      </c>
      <c r="G392" s="209"/>
      <c r="H392" s="209">
        <f t="shared" si="207"/>
        <v>0</v>
      </c>
      <c r="I392" s="209"/>
      <c r="J392" s="209">
        <f t="shared" si="208"/>
        <v>0</v>
      </c>
      <c r="K3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2" s="209">
        <f t="shared" si="209"/>
        <v>0</v>
      </c>
      <c r="Z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2" s="209">
        <f t="shared" si="210"/>
        <v>0</v>
      </c>
      <c r="AD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2" s="209">
        <f t="shared" si="211"/>
        <v>0</v>
      </c>
      <c r="AH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2" s="209">
        <f t="shared" si="212"/>
        <v>0</v>
      </c>
      <c r="AL392" s="209">
        <f t="shared" si="213"/>
        <v>0</v>
      </c>
    </row>
    <row r="393" spans="2:38">
      <c r="B393" s="207" t="s">
        <v>1201</v>
      </c>
      <c r="C393" s="208" t="s">
        <v>1202</v>
      </c>
      <c r="D39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3" s="209">
        <f t="shared" si="214"/>
        <v>0</v>
      </c>
      <c r="G393" s="209"/>
      <c r="H393" s="209">
        <f t="shared" si="207"/>
        <v>0</v>
      </c>
      <c r="I393" s="209"/>
      <c r="J393" s="209">
        <f t="shared" si="208"/>
        <v>0</v>
      </c>
      <c r="K3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3" s="209">
        <f t="shared" si="209"/>
        <v>0</v>
      </c>
      <c r="Z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3" s="209">
        <f t="shared" si="210"/>
        <v>0</v>
      </c>
      <c r="AD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3" s="209">
        <f t="shared" si="211"/>
        <v>0</v>
      </c>
      <c r="AH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3" s="209">
        <f t="shared" si="212"/>
        <v>0</v>
      </c>
      <c r="AL393" s="209">
        <f t="shared" si="213"/>
        <v>0</v>
      </c>
    </row>
    <row r="394" spans="2:38">
      <c r="B394" s="207" t="s">
        <v>1203</v>
      </c>
      <c r="C394" s="208" t="s">
        <v>1204</v>
      </c>
      <c r="D39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4" s="209">
        <f>D394+E394</f>
        <v>0</v>
      </c>
      <c r="G394" s="209"/>
      <c r="H394" s="209">
        <f t="shared" si="207"/>
        <v>0</v>
      </c>
      <c r="I394" s="209"/>
      <c r="J394" s="209">
        <f t="shared" si="208"/>
        <v>0</v>
      </c>
      <c r="K3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4" s="209">
        <f t="shared" si="209"/>
        <v>0</v>
      </c>
      <c r="Z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4" s="209">
        <f t="shared" si="210"/>
        <v>0</v>
      </c>
      <c r="AD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4" s="209">
        <f t="shared" si="211"/>
        <v>0</v>
      </c>
      <c r="AH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4" s="209">
        <f t="shared" si="212"/>
        <v>0</v>
      </c>
      <c r="AL394" s="209">
        <f t="shared" si="213"/>
        <v>0</v>
      </c>
    </row>
    <row r="395" spans="2:38">
      <c r="B395" s="207" t="s">
        <v>1205</v>
      </c>
      <c r="C395" s="208" t="s">
        <v>1206</v>
      </c>
      <c r="D39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5" s="209">
        <f>D395+E395</f>
        <v>0</v>
      </c>
      <c r="G395" s="209"/>
      <c r="H395" s="209">
        <f t="shared" si="207"/>
        <v>0</v>
      </c>
      <c r="I395" s="209"/>
      <c r="J395" s="209">
        <f t="shared" si="208"/>
        <v>0</v>
      </c>
      <c r="K3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5" s="209">
        <f t="shared" si="209"/>
        <v>0</v>
      </c>
      <c r="Z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5" s="209">
        <f t="shared" si="210"/>
        <v>0</v>
      </c>
      <c r="AD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5" s="209">
        <f t="shared" si="211"/>
        <v>0</v>
      </c>
      <c r="AH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5" s="209">
        <f t="shared" si="212"/>
        <v>0</v>
      </c>
      <c r="AL395" s="209">
        <f t="shared" si="213"/>
        <v>0</v>
      </c>
    </row>
    <row r="396" spans="2:38">
      <c r="B396" s="207" t="s">
        <v>1207</v>
      </c>
      <c r="C396" s="208" t="s">
        <v>1208</v>
      </c>
      <c r="D39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6" s="209">
        <f>D396+E396</f>
        <v>0</v>
      </c>
      <c r="G396" s="209"/>
      <c r="H396" s="209">
        <f t="shared" si="207"/>
        <v>0</v>
      </c>
      <c r="I396" s="209"/>
      <c r="J396" s="209">
        <f t="shared" si="208"/>
        <v>0</v>
      </c>
      <c r="K3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6" s="209">
        <f t="shared" si="209"/>
        <v>0</v>
      </c>
      <c r="Z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6" s="209">
        <f t="shared" si="210"/>
        <v>0</v>
      </c>
      <c r="AD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6" s="209">
        <f t="shared" si="211"/>
        <v>0</v>
      </c>
      <c r="AH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6" s="209">
        <f t="shared" si="212"/>
        <v>0</v>
      </c>
      <c r="AL396" s="209">
        <f t="shared" si="213"/>
        <v>0</v>
      </c>
    </row>
    <row r="397" spans="2:38">
      <c r="B397" s="207" t="s">
        <v>410</v>
      </c>
      <c r="C397" s="208" t="s">
        <v>277</v>
      </c>
      <c r="D39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7" s="209">
        <f t="shared" si="214"/>
        <v>0</v>
      </c>
      <c r="G397" s="209"/>
      <c r="H397" s="209">
        <f t="shared" si="207"/>
        <v>0</v>
      </c>
      <c r="I397" s="209"/>
      <c r="J397" s="209">
        <f t="shared" si="208"/>
        <v>0</v>
      </c>
      <c r="K3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7" s="209">
        <f t="shared" si="209"/>
        <v>0</v>
      </c>
      <c r="Z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7" s="209">
        <f t="shared" si="210"/>
        <v>0</v>
      </c>
      <c r="AD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7" s="209">
        <f t="shared" si="211"/>
        <v>0</v>
      </c>
      <c r="AH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7" s="209">
        <f t="shared" si="212"/>
        <v>0</v>
      </c>
      <c r="AL397" s="209">
        <f t="shared" si="213"/>
        <v>0</v>
      </c>
    </row>
    <row r="398" spans="2:38">
      <c r="B398" s="207" t="s">
        <v>1209</v>
      </c>
      <c r="C398" s="208" t="s">
        <v>1210</v>
      </c>
      <c r="D39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8" s="209">
        <f>D398+E398</f>
        <v>0</v>
      </c>
      <c r="G398" s="209"/>
      <c r="H398" s="209">
        <f t="shared" si="207"/>
        <v>0</v>
      </c>
      <c r="I398" s="209"/>
      <c r="J398" s="209">
        <f t="shared" si="208"/>
        <v>0</v>
      </c>
      <c r="K3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8" s="209">
        <f t="shared" si="209"/>
        <v>0</v>
      </c>
      <c r="Z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8" s="209">
        <f t="shared" si="210"/>
        <v>0</v>
      </c>
      <c r="AD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8" s="209">
        <f t="shared" si="211"/>
        <v>0</v>
      </c>
      <c r="AH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8" s="209">
        <f t="shared" si="212"/>
        <v>0</v>
      </c>
      <c r="AL398" s="209">
        <f t="shared" si="213"/>
        <v>0</v>
      </c>
    </row>
    <row r="399" spans="2:38">
      <c r="B399" s="207" t="s">
        <v>411</v>
      </c>
      <c r="C399" s="208" t="s">
        <v>278</v>
      </c>
      <c r="D39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9" s="209">
        <f>D399+E399</f>
        <v>0</v>
      </c>
      <c r="G399" s="209"/>
      <c r="H399" s="209">
        <f t="shared" si="207"/>
        <v>0</v>
      </c>
      <c r="I399" s="209"/>
      <c r="J399" s="209">
        <f t="shared" si="208"/>
        <v>0</v>
      </c>
      <c r="K3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9" s="209">
        <f t="shared" si="209"/>
        <v>0</v>
      </c>
      <c r="Z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9" s="209">
        <f t="shared" si="210"/>
        <v>0</v>
      </c>
      <c r="AD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9" s="209">
        <f t="shared" si="211"/>
        <v>0</v>
      </c>
      <c r="AH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9" s="209">
        <f t="shared" si="212"/>
        <v>0</v>
      </c>
      <c r="AL399" s="209">
        <f t="shared" si="213"/>
        <v>0</v>
      </c>
    </row>
    <row r="400" spans="2:38">
      <c r="B400" s="207" t="s">
        <v>1211</v>
      </c>
      <c r="C400" s="208" t="s">
        <v>1212</v>
      </c>
      <c r="D40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0" s="209">
        <f t="shared" si="214"/>
        <v>0</v>
      </c>
      <c r="G400" s="209"/>
      <c r="H400" s="209">
        <f t="shared" si="207"/>
        <v>0</v>
      </c>
      <c r="I400" s="209"/>
      <c r="J400" s="209">
        <f t="shared" si="208"/>
        <v>0</v>
      </c>
      <c r="K4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0" s="209">
        <f t="shared" si="209"/>
        <v>0</v>
      </c>
      <c r="Z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0" s="209">
        <f t="shared" si="210"/>
        <v>0</v>
      </c>
      <c r="AD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0" s="209">
        <f t="shared" si="211"/>
        <v>0</v>
      </c>
      <c r="AH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0" s="209">
        <f t="shared" si="212"/>
        <v>0</v>
      </c>
      <c r="AL400" s="209">
        <f t="shared" si="213"/>
        <v>0</v>
      </c>
    </row>
    <row r="401" spans="2:38">
      <c r="B401" s="216" t="s">
        <v>396</v>
      </c>
      <c r="C401" s="217" t="s">
        <v>267</v>
      </c>
      <c r="D401" s="218">
        <f>SUM(D402:D403)</f>
        <v>0</v>
      </c>
      <c r="E401" s="218">
        <f>SUM(E402:E403)</f>
        <v>0</v>
      </c>
      <c r="F401" s="218">
        <f t="shared" si="214"/>
        <v>0</v>
      </c>
      <c r="G401" s="218">
        <f>SUM(G402:G403)</f>
        <v>0</v>
      </c>
      <c r="H401" s="218">
        <f t="shared" si="207"/>
        <v>0</v>
      </c>
      <c r="I401" s="218">
        <f>SUM(I402:I403)</f>
        <v>0</v>
      </c>
      <c r="J401" s="218">
        <f t="shared" si="208"/>
        <v>0</v>
      </c>
      <c r="K401" s="218">
        <f t="shared" ref="K401:X401" si="219">SUM(K402:K403)</f>
        <v>0</v>
      </c>
      <c r="L401" s="218">
        <f t="shared" si="219"/>
        <v>0</v>
      </c>
      <c r="M401" s="218">
        <f t="shared" si="219"/>
        <v>0</v>
      </c>
      <c r="N401" s="218">
        <f t="shared" si="219"/>
        <v>0</v>
      </c>
      <c r="O401" s="218">
        <f t="shared" si="219"/>
        <v>0</v>
      </c>
      <c r="P401" s="218">
        <f t="shared" si="219"/>
        <v>0</v>
      </c>
      <c r="Q401" s="218">
        <f t="shared" si="219"/>
        <v>0</v>
      </c>
      <c r="R401" s="218">
        <f t="shared" si="219"/>
        <v>0</v>
      </c>
      <c r="S401" s="218">
        <f t="shared" si="219"/>
        <v>0</v>
      </c>
      <c r="T401" s="218">
        <f t="shared" si="219"/>
        <v>0</v>
      </c>
      <c r="U401" s="218">
        <f t="shared" si="219"/>
        <v>0</v>
      </c>
      <c r="V401" s="218">
        <f t="shared" si="219"/>
        <v>0</v>
      </c>
      <c r="W401" s="218">
        <f t="shared" si="219"/>
        <v>0</v>
      </c>
      <c r="X401" s="218">
        <f t="shared" si="219"/>
        <v>0</v>
      </c>
      <c r="Y401" s="218">
        <f t="shared" si="209"/>
        <v>0</v>
      </c>
      <c r="Z401" s="218">
        <f>SUM(Z402:Z403)</f>
        <v>0</v>
      </c>
      <c r="AA401" s="218">
        <f>SUM(AA402:AA403)</f>
        <v>0</v>
      </c>
      <c r="AB401" s="218">
        <f>SUM(AB402:AB403)</f>
        <v>0</v>
      </c>
      <c r="AC401" s="218">
        <f t="shared" si="210"/>
        <v>0</v>
      </c>
      <c r="AD401" s="218">
        <f>SUM(AD402:AD403)</f>
        <v>0</v>
      </c>
      <c r="AE401" s="218">
        <f>SUM(AE402:AE403)</f>
        <v>0</v>
      </c>
      <c r="AF401" s="218">
        <f>SUM(AF402:AF403)</f>
        <v>0</v>
      </c>
      <c r="AG401" s="218">
        <f t="shared" si="211"/>
        <v>0</v>
      </c>
      <c r="AH401" s="218">
        <f>SUM(AH402:AH403)</f>
        <v>0</v>
      </c>
      <c r="AI401" s="218">
        <f>SUM(AI402:AI403)</f>
        <v>0</v>
      </c>
      <c r="AJ401" s="218">
        <f>SUM(AJ402:AJ403)</f>
        <v>0</v>
      </c>
      <c r="AK401" s="218">
        <f t="shared" si="212"/>
        <v>0</v>
      </c>
      <c r="AL401" s="218">
        <f t="shared" si="213"/>
        <v>0</v>
      </c>
    </row>
    <row r="402" spans="2:38">
      <c r="B402" s="207" t="s">
        <v>1213</v>
      </c>
      <c r="C402" s="208" t="s">
        <v>1214</v>
      </c>
      <c r="D40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2" s="209">
        <f>D402+E402</f>
        <v>0</v>
      </c>
      <c r="G402" s="209"/>
      <c r="H402" s="209">
        <f t="shared" si="207"/>
        <v>0</v>
      </c>
      <c r="I402" s="209"/>
      <c r="J402" s="209">
        <f t="shared" si="208"/>
        <v>0</v>
      </c>
      <c r="K4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2" s="209">
        <f t="shared" si="209"/>
        <v>0</v>
      </c>
      <c r="Z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2" s="209">
        <f t="shared" si="210"/>
        <v>0</v>
      </c>
      <c r="AD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2" s="209">
        <f t="shared" si="211"/>
        <v>0</v>
      </c>
      <c r="AH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2" s="209">
        <f t="shared" si="212"/>
        <v>0</v>
      </c>
      <c r="AL402" s="209">
        <f t="shared" si="213"/>
        <v>0</v>
      </c>
    </row>
    <row r="403" spans="2:38">
      <c r="B403" s="207" t="s">
        <v>412</v>
      </c>
      <c r="C403" s="208" t="s">
        <v>279</v>
      </c>
      <c r="D40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3" s="209">
        <f t="shared" si="214"/>
        <v>0</v>
      </c>
      <c r="G403" s="209"/>
      <c r="H403" s="209">
        <f t="shared" ref="H403:H434" si="220">F403-G403</f>
        <v>0</v>
      </c>
      <c r="I403" s="209"/>
      <c r="J403" s="209">
        <f t="shared" ref="J403:J434" si="221">F403-I403</f>
        <v>0</v>
      </c>
      <c r="K4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3" s="209">
        <f t="shared" ref="Y403:Y434" si="222">V403+W403+X403</f>
        <v>0</v>
      </c>
      <c r="Z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3" s="209">
        <f t="shared" ref="AC403:AC434" si="223">Z403+AA403+AB403</f>
        <v>0</v>
      </c>
      <c r="AD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3" s="209">
        <f t="shared" ref="AG403:AG434" si="224">AD403+AE403+AF403</f>
        <v>0</v>
      </c>
      <c r="AH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3" s="209">
        <f t="shared" ref="AK403:AK434" si="225">AH403+AI403+AJ403</f>
        <v>0</v>
      </c>
      <c r="AL403" s="209">
        <f t="shared" ref="AL403:AL434" si="226">Y403+AC403+AG403+AK403</f>
        <v>0</v>
      </c>
    </row>
    <row r="404" spans="2:38">
      <c r="B404" s="204" t="s">
        <v>396</v>
      </c>
      <c r="C404" s="205" t="s">
        <v>267</v>
      </c>
      <c r="D404" s="206">
        <f>D405</f>
        <v>0</v>
      </c>
      <c r="E404" s="206">
        <f>E405</f>
        <v>0</v>
      </c>
      <c r="F404" s="206">
        <f t="shared" si="214"/>
        <v>0</v>
      </c>
      <c r="G404" s="206">
        <f>G405</f>
        <v>0</v>
      </c>
      <c r="H404" s="206">
        <f t="shared" si="220"/>
        <v>0</v>
      </c>
      <c r="I404" s="206">
        <f>I405</f>
        <v>0</v>
      </c>
      <c r="J404" s="206">
        <f t="shared" si="221"/>
        <v>0</v>
      </c>
      <c r="K404" s="206">
        <f t="shared" ref="K404:AJ404" si="227">K405</f>
        <v>0</v>
      </c>
      <c r="L404" s="206">
        <f t="shared" si="227"/>
        <v>0</v>
      </c>
      <c r="M404" s="206">
        <f t="shared" si="227"/>
        <v>0</v>
      </c>
      <c r="N404" s="206">
        <f t="shared" si="227"/>
        <v>0</v>
      </c>
      <c r="O404" s="206">
        <f t="shared" si="227"/>
        <v>0</v>
      </c>
      <c r="P404" s="206">
        <f t="shared" si="227"/>
        <v>0</v>
      </c>
      <c r="Q404" s="206">
        <f t="shared" si="227"/>
        <v>0</v>
      </c>
      <c r="R404" s="206">
        <f t="shared" si="227"/>
        <v>0</v>
      </c>
      <c r="S404" s="206">
        <f t="shared" si="227"/>
        <v>0</v>
      </c>
      <c r="T404" s="206">
        <f t="shared" si="227"/>
        <v>0</v>
      </c>
      <c r="U404" s="206">
        <f t="shared" si="227"/>
        <v>0</v>
      </c>
      <c r="V404" s="206">
        <f t="shared" si="227"/>
        <v>0</v>
      </c>
      <c r="W404" s="206">
        <f t="shared" si="227"/>
        <v>0</v>
      </c>
      <c r="X404" s="206">
        <f t="shared" si="227"/>
        <v>0</v>
      </c>
      <c r="Y404" s="206">
        <f t="shared" si="222"/>
        <v>0</v>
      </c>
      <c r="Z404" s="206">
        <f t="shared" si="227"/>
        <v>0</v>
      </c>
      <c r="AA404" s="206">
        <f t="shared" si="227"/>
        <v>0</v>
      </c>
      <c r="AB404" s="206">
        <f t="shared" si="227"/>
        <v>0</v>
      </c>
      <c r="AC404" s="206">
        <f t="shared" si="223"/>
        <v>0</v>
      </c>
      <c r="AD404" s="206">
        <f t="shared" si="227"/>
        <v>0</v>
      </c>
      <c r="AE404" s="206">
        <f t="shared" si="227"/>
        <v>0</v>
      </c>
      <c r="AF404" s="206">
        <f t="shared" si="227"/>
        <v>0</v>
      </c>
      <c r="AG404" s="206">
        <f t="shared" si="224"/>
        <v>0</v>
      </c>
      <c r="AH404" s="206">
        <f t="shared" si="227"/>
        <v>0</v>
      </c>
      <c r="AI404" s="206">
        <f t="shared" si="227"/>
        <v>0</v>
      </c>
      <c r="AJ404" s="206">
        <f t="shared" si="227"/>
        <v>0</v>
      </c>
      <c r="AK404" s="206">
        <f t="shared" si="225"/>
        <v>0</v>
      </c>
      <c r="AL404" s="206">
        <f t="shared" si="226"/>
        <v>0</v>
      </c>
    </row>
    <row r="405" spans="2:38">
      <c r="B405" s="216" t="s">
        <v>412</v>
      </c>
      <c r="C405" s="217" t="s">
        <v>279</v>
      </c>
      <c r="D405" s="218">
        <f>SUM(D406:D408)</f>
        <v>0</v>
      </c>
      <c r="E405" s="218">
        <f>SUM(E406:E408)</f>
        <v>0</v>
      </c>
      <c r="F405" s="218">
        <f t="shared" si="214"/>
        <v>0</v>
      </c>
      <c r="G405" s="218">
        <f>SUM(G406:G408)</f>
        <v>0</v>
      </c>
      <c r="H405" s="218">
        <f t="shared" si="220"/>
        <v>0</v>
      </c>
      <c r="I405" s="218">
        <f>SUM(I406:I408)</f>
        <v>0</v>
      </c>
      <c r="J405" s="218">
        <f t="shared" si="221"/>
        <v>0</v>
      </c>
      <c r="K405" s="218">
        <f t="shared" ref="K405:X405" si="228">SUM(K406:K408)</f>
        <v>0</v>
      </c>
      <c r="L405" s="218">
        <f t="shared" si="228"/>
        <v>0</v>
      </c>
      <c r="M405" s="218">
        <f t="shared" si="228"/>
        <v>0</v>
      </c>
      <c r="N405" s="218">
        <f t="shared" si="228"/>
        <v>0</v>
      </c>
      <c r="O405" s="218">
        <f t="shared" si="228"/>
        <v>0</v>
      </c>
      <c r="P405" s="218">
        <f t="shared" si="228"/>
        <v>0</v>
      </c>
      <c r="Q405" s="218">
        <f t="shared" si="228"/>
        <v>0</v>
      </c>
      <c r="R405" s="218">
        <f t="shared" si="228"/>
        <v>0</v>
      </c>
      <c r="S405" s="218">
        <f t="shared" si="228"/>
        <v>0</v>
      </c>
      <c r="T405" s="218">
        <f t="shared" si="228"/>
        <v>0</v>
      </c>
      <c r="U405" s="218">
        <f t="shared" si="228"/>
        <v>0</v>
      </c>
      <c r="V405" s="218">
        <f t="shared" si="228"/>
        <v>0</v>
      </c>
      <c r="W405" s="218">
        <f t="shared" si="228"/>
        <v>0</v>
      </c>
      <c r="X405" s="218">
        <f t="shared" si="228"/>
        <v>0</v>
      </c>
      <c r="Y405" s="218">
        <f t="shared" si="222"/>
        <v>0</v>
      </c>
      <c r="Z405" s="218">
        <f>SUM(Z406:Z408)</f>
        <v>0</v>
      </c>
      <c r="AA405" s="218">
        <f>SUM(AA406:AA408)</f>
        <v>0</v>
      </c>
      <c r="AB405" s="218">
        <f>SUM(AB406:AB408)</f>
        <v>0</v>
      </c>
      <c r="AC405" s="218">
        <f t="shared" si="223"/>
        <v>0</v>
      </c>
      <c r="AD405" s="218">
        <f>SUM(AD406:AD408)</f>
        <v>0</v>
      </c>
      <c r="AE405" s="218">
        <f>SUM(AE406:AE408)</f>
        <v>0</v>
      </c>
      <c r="AF405" s="218">
        <f>SUM(AF406:AF408)</f>
        <v>0</v>
      </c>
      <c r="AG405" s="218">
        <f t="shared" si="224"/>
        <v>0</v>
      </c>
      <c r="AH405" s="218">
        <f>SUM(AH406:AH408)</f>
        <v>0</v>
      </c>
      <c r="AI405" s="218">
        <f>SUM(AI406:AI408)</f>
        <v>0</v>
      </c>
      <c r="AJ405" s="218">
        <f>SUM(AJ406:AJ408)</f>
        <v>0</v>
      </c>
      <c r="AK405" s="218">
        <f t="shared" si="225"/>
        <v>0</v>
      </c>
      <c r="AL405" s="218">
        <f t="shared" si="226"/>
        <v>0</v>
      </c>
    </row>
    <row r="406" spans="2:38">
      <c r="B406" s="207" t="s">
        <v>1215</v>
      </c>
      <c r="C406" s="208" t="s">
        <v>1216</v>
      </c>
      <c r="D40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6" s="209">
        <f t="shared" si="214"/>
        <v>0</v>
      </c>
      <c r="G406" s="209"/>
      <c r="H406" s="209">
        <f t="shared" si="220"/>
        <v>0</v>
      </c>
      <c r="I406" s="209"/>
      <c r="J406" s="209">
        <f t="shared" si="221"/>
        <v>0</v>
      </c>
      <c r="K4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6" s="209">
        <f t="shared" si="222"/>
        <v>0</v>
      </c>
      <c r="Z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6" s="209">
        <f t="shared" si="223"/>
        <v>0</v>
      </c>
      <c r="AD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6" s="209">
        <f t="shared" si="224"/>
        <v>0</v>
      </c>
      <c r="AH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6" s="209">
        <f t="shared" si="225"/>
        <v>0</v>
      </c>
      <c r="AL406" s="209">
        <f t="shared" si="226"/>
        <v>0</v>
      </c>
    </row>
    <row r="407" spans="2:38">
      <c r="B407" s="207" t="s">
        <v>1217</v>
      </c>
      <c r="C407" s="208" t="s">
        <v>1218</v>
      </c>
      <c r="D40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7" s="209">
        <f>D407+E407</f>
        <v>0</v>
      </c>
      <c r="G407" s="209"/>
      <c r="H407" s="209">
        <f t="shared" si="220"/>
        <v>0</v>
      </c>
      <c r="I407" s="209"/>
      <c r="J407" s="209">
        <f t="shared" si="221"/>
        <v>0</v>
      </c>
      <c r="K4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7" s="209">
        <f t="shared" si="222"/>
        <v>0</v>
      </c>
      <c r="Z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7" s="209">
        <f t="shared" si="223"/>
        <v>0</v>
      </c>
      <c r="AD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7" s="209">
        <f t="shared" si="224"/>
        <v>0</v>
      </c>
      <c r="AH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7" s="209">
        <f t="shared" si="225"/>
        <v>0</v>
      </c>
      <c r="AL407" s="209">
        <f t="shared" si="226"/>
        <v>0</v>
      </c>
    </row>
    <row r="408" spans="2:38">
      <c r="B408" s="207" t="s">
        <v>413</v>
      </c>
      <c r="C408" s="208" t="s">
        <v>280</v>
      </c>
      <c r="D40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8" s="209">
        <f t="shared" si="214"/>
        <v>0</v>
      </c>
      <c r="G408" s="209"/>
      <c r="H408" s="209">
        <f t="shared" si="220"/>
        <v>0</v>
      </c>
      <c r="I408" s="209"/>
      <c r="J408" s="209">
        <f t="shared" si="221"/>
        <v>0</v>
      </c>
      <c r="K4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8" s="209">
        <f t="shared" si="222"/>
        <v>0</v>
      </c>
      <c r="Z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8" s="209">
        <f t="shared" si="223"/>
        <v>0</v>
      </c>
      <c r="AD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8" s="209">
        <f t="shared" si="224"/>
        <v>0</v>
      </c>
      <c r="AH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8" s="209">
        <f t="shared" si="225"/>
        <v>0</v>
      </c>
      <c r="AL408" s="209">
        <f t="shared" si="226"/>
        <v>0</v>
      </c>
    </row>
    <row r="409" spans="2:38">
      <c r="B409" s="204" t="s">
        <v>414</v>
      </c>
      <c r="C409" s="205" t="s">
        <v>281</v>
      </c>
      <c r="D409" s="206">
        <f>D410+D421+D429+D432+D436</f>
        <v>0</v>
      </c>
      <c r="E409" s="206">
        <f>E410+E421+E429+E432+E436</f>
        <v>0</v>
      </c>
      <c r="F409" s="206">
        <f t="shared" si="214"/>
        <v>0</v>
      </c>
      <c r="G409" s="206">
        <f>G410+G421+G429+G432+G436</f>
        <v>0</v>
      </c>
      <c r="H409" s="206">
        <f t="shared" si="220"/>
        <v>0</v>
      </c>
      <c r="I409" s="206">
        <f>I410+I421+I429+I432+I436</f>
        <v>0</v>
      </c>
      <c r="J409" s="206">
        <f t="shared" si="221"/>
        <v>0</v>
      </c>
      <c r="K409" s="206">
        <f t="shared" ref="K409:AJ409" si="229">K410+K421+K429+K432+K436</f>
        <v>0</v>
      </c>
      <c r="L409" s="206">
        <f t="shared" si="229"/>
        <v>0</v>
      </c>
      <c r="M409" s="206">
        <f t="shared" si="229"/>
        <v>0</v>
      </c>
      <c r="N409" s="206">
        <f t="shared" si="229"/>
        <v>0</v>
      </c>
      <c r="O409" s="206">
        <f t="shared" si="229"/>
        <v>0</v>
      </c>
      <c r="P409" s="206">
        <f t="shared" si="229"/>
        <v>0</v>
      </c>
      <c r="Q409" s="206">
        <f t="shared" si="229"/>
        <v>0</v>
      </c>
      <c r="R409" s="206">
        <f t="shared" si="229"/>
        <v>0</v>
      </c>
      <c r="S409" s="206">
        <f t="shared" si="229"/>
        <v>0</v>
      </c>
      <c r="T409" s="206">
        <f t="shared" si="229"/>
        <v>0</v>
      </c>
      <c r="U409" s="206">
        <f t="shared" si="229"/>
        <v>0</v>
      </c>
      <c r="V409" s="206">
        <f t="shared" si="229"/>
        <v>0</v>
      </c>
      <c r="W409" s="206">
        <f t="shared" si="229"/>
        <v>0</v>
      </c>
      <c r="X409" s="206">
        <f t="shared" si="229"/>
        <v>0</v>
      </c>
      <c r="Y409" s="206">
        <f t="shared" si="222"/>
        <v>0</v>
      </c>
      <c r="Z409" s="206">
        <f t="shared" si="229"/>
        <v>0</v>
      </c>
      <c r="AA409" s="206">
        <f t="shared" si="229"/>
        <v>0</v>
      </c>
      <c r="AB409" s="206">
        <f t="shared" si="229"/>
        <v>0</v>
      </c>
      <c r="AC409" s="206">
        <f t="shared" si="223"/>
        <v>0</v>
      </c>
      <c r="AD409" s="206">
        <f t="shared" si="229"/>
        <v>0</v>
      </c>
      <c r="AE409" s="206">
        <f t="shared" si="229"/>
        <v>0</v>
      </c>
      <c r="AF409" s="206">
        <f t="shared" si="229"/>
        <v>0</v>
      </c>
      <c r="AG409" s="206">
        <f t="shared" si="224"/>
        <v>0</v>
      </c>
      <c r="AH409" s="206">
        <f t="shared" si="229"/>
        <v>0</v>
      </c>
      <c r="AI409" s="206">
        <f t="shared" si="229"/>
        <v>0</v>
      </c>
      <c r="AJ409" s="206">
        <f t="shared" si="229"/>
        <v>0</v>
      </c>
      <c r="AK409" s="206">
        <f t="shared" si="225"/>
        <v>0</v>
      </c>
      <c r="AL409" s="206">
        <f t="shared" si="226"/>
        <v>0</v>
      </c>
    </row>
    <row r="410" spans="2:38">
      <c r="B410" s="216" t="s">
        <v>415</v>
      </c>
      <c r="C410" s="217" t="s">
        <v>282</v>
      </c>
      <c r="D410" s="218">
        <f>SUM(D411:D420)</f>
        <v>0</v>
      </c>
      <c r="E410" s="218">
        <f>SUM(E411:E420)</f>
        <v>0</v>
      </c>
      <c r="F410" s="218">
        <f t="shared" si="214"/>
        <v>0</v>
      </c>
      <c r="G410" s="218">
        <f>SUM(G411:G420)</f>
        <v>0</v>
      </c>
      <c r="H410" s="218">
        <f t="shared" si="220"/>
        <v>0</v>
      </c>
      <c r="I410" s="218">
        <f>SUM(I411:I420)</f>
        <v>0</v>
      </c>
      <c r="J410" s="218">
        <f t="shared" si="221"/>
        <v>0</v>
      </c>
      <c r="K410" s="218">
        <f t="shared" ref="K410:AJ410" si="230">SUM(K411:K420)</f>
        <v>0</v>
      </c>
      <c r="L410" s="218">
        <f t="shared" si="230"/>
        <v>0</v>
      </c>
      <c r="M410" s="218">
        <f t="shared" si="230"/>
        <v>0</v>
      </c>
      <c r="N410" s="218">
        <f t="shared" si="230"/>
        <v>0</v>
      </c>
      <c r="O410" s="218">
        <f t="shared" si="230"/>
        <v>0</v>
      </c>
      <c r="P410" s="218">
        <f t="shared" si="230"/>
        <v>0</v>
      </c>
      <c r="Q410" s="218">
        <f t="shared" si="230"/>
        <v>0</v>
      </c>
      <c r="R410" s="218">
        <f t="shared" si="230"/>
        <v>0</v>
      </c>
      <c r="S410" s="218">
        <f t="shared" si="230"/>
        <v>0</v>
      </c>
      <c r="T410" s="218">
        <f t="shared" si="230"/>
        <v>0</v>
      </c>
      <c r="U410" s="218">
        <f t="shared" si="230"/>
        <v>0</v>
      </c>
      <c r="V410" s="218">
        <f t="shared" si="230"/>
        <v>0</v>
      </c>
      <c r="W410" s="218">
        <f t="shared" si="230"/>
        <v>0</v>
      </c>
      <c r="X410" s="218">
        <f t="shared" si="230"/>
        <v>0</v>
      </c>
      <c r="Y410" s="218">
        <f t="shared" si="222"/>
        <v>0</v>
      </c>
      <c r="Z410" s="218">
        <f t="shared" si="230"/>
        <v>0</v>
      </c>
      <c r="AA410" s="218">
        <f t="shared" si="230"/>
        <v>0</v>
      </c>
      <c r="AB410" s="218">
        <f t="shared" si="230"/>
        <v>0</v>
      </c>
      <c r="AC410" s="218">
        <f t="shared" si="223"/>
        <v>0</v>
      </c>
      <c r="AD410" s="218">
        <f t="shared" si="230"/>
        <v>0</v>
      </c>
      <c r="AE410" s="218">
        <f t="shared" si="230"/>
        <v>0</v>
      </c>
      <c r="AF410" s="218">
        <f t="shared" si="230"/>
        <v>0</v>
      </c>
      <c r="AG410" s="218">
        <f t="shared" si="224"/>
        <v>0</v>
      </c>
      <c r="AH410" s="218">
        <f t="shared" si="230"/>
        <v>0</v>
      </c>
      <c r="AI410" s="218">
        <f t="shared" si="230"/>
        <v>0</v>
      </c>
      <c r="AJ410" s="218">
        <f t="shared" si="230"/>
        <v>0</v>
      </c>
      <c r="AK410" s="218">
        <f t="shared" si="225"/>
        <v>0</v>
      </c>
      <c r="AL410" s="218">
        <f t="shared" si="226"/>
        <v>0</v>
      </c>
    </row>
    <row r="411" spans="2:38">
      <c r="B411" s="207" t="s">
        <v>416</v>
      </c>
      <c r="C411" s="208" t="s">
        <v>283</v>
      </c>
      <c r="D4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1" s="209">
        <f t="shared" si="214"/>
        <v>0</v>
      </c>
      <c r="G411" s="209"/>
      <c r="H411" s="209">
        <f t="shared" si="220"/>
        <v>0</v>
      </c>
      <c r="I411" s="209"/>
      <c r="J411" s="209">
        <f t="shared" si="221"/>
        <v>0</v>
      </c>
      <c r="K4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1" s="209">
        <f t="shared" si="222"/>
        <v>0</v>
      </c>
      <c r="Z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1" s="209">
        <f t="shared" si="223"/>
        <v>0</v>
      </c>
      <c r="AD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1" s="209">
        <f t="shared" si="224"/>
        <v>0</v>
      </c>
      <c r="AH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1" s="209">
        <f t="shared" si="225"/>
        <v>0</v>
      </c>
      <c r="AL411" s="209">
        <f t="shared" si="226"/>
        <v>0</v>
      </c>
    </row>
    <row r="412" spans="2:38">
      <c r="B412" s="207" t="s">
        <v>1299</v>
      </c>
      <c r="C412" s="208" t="s">
        <v>1300</v>
      </c>
      <c r="D41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2" s="209">
        <f t="shared" si="214"/>
        <v>0</v>
      </c>
      <c r="G412" s="209"/>
      <c r="H412" s="209">
        <f t="shared" si="220"/>
        <v>0</v>
      </c>
      <c r="I412" s="209"/>
      <c r="J412" s="209">
        <f t="shared" si="221"/>
        <v>0</v>
      </c>
      <c r="K4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2" s="209">
        <f t="shared" si="222"/>
        <v>0</v>
      </c>
      <c r="Z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2" s="209">
        <f t="shared" si="223"/>
        <v>0</v>
      </c>
      <c r="AD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2" s="209">
        <f t="shared" si="224"/>
        <v>0</v>
      </c>
      <c r="AH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2" s="209">
        <f t="shared" si="225"/>
        <v>0</v>
      </c>
      <c r="AL412" s="209">
        <f t="shared" si="226"/>
        <v>0</v>
      </c>
    </row>
    <row r="413" spans="2:38">
      <c r="B413" s="207" t="s">
        <v>1301</v>
      </c>
      <c r="C413" s="208" t="s">
        <v>1302</v>
      </c>
      <c r="D4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3" s="209">
        <f t="shared" si="214"/>
        <v>0</v>
      </c>
      <c r="G413" s="209"/>
      <c r="H413" s="209">
        <f t="shared" si="220"/>
        <v>0</v>
      </c>
      <c r="I413" s="209"/>
      <c r="J413" s="209">
        <f t="shared" si="221"/>
        <v>0</v>
      </c>
      <c r="K4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3" s="209">
        <f t="shared" si="222"/>
        <v>0</v>
      </c>
      <c r="Z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3" s="209">
        <f t="shared" si="223"/>
        <v>0</v>
      </c>
      <c r="AD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3" s="209">
        <f t="shared" si="224"/>
        <v>0</v>
      </c>
      <c r="AH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3" s="209">
        <f t="shared" si="225"/>
        <v>0</v>
      </c>
      <c r="AL413" s="209">
        <f t="shared" si="226"/>
        <v>0</v>
      </c>
    </row>
    <row r="414" spans="2:38">
      <c r="B414" s="207" t="s">
        <v>417</v>
      </c>
      <c r="C414" s="208" t="s">
        <v>284</v>
      </c>
      <c r="D4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4" s="209">
        <f>D414+E414</f>
        <v>0</v>
      </c>
      <c r="G414" s="209"/>
      <c r="H414" s="209">
        <f t="shared" si="220"/>
        <v>0</v>
      </c>
      <c r="I414" s="209"/>
      <c r="J414" s="209">
        <f t="shared" si="221"/>
        <v>0</v>
      </c>
      <c r="K4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4" s="209">
        <f t="shared" si="222"/>
        <v>0</v>
      </c>
      <c r="Z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4" s="209">
        <f t="shared" si="223"/>
        <v>0</v>
      </c>
      <c r="AD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4" s="209">
        <f t="shared" si="224"/>
        <v>0</v>
      </c>
      <c r="AH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4" s="209">
        <f t="shared" si="225"/>
        <v>0</v>
      </c>
      <c r="AL414" s="209">
        <f t="shared" si="226"/>
        <v>0</v>
      </c>
    </row>
    <row r="415" spans="2:38">
      <c r="B415" s="207" t="s">
        <v>418</v>
      </c>
      <c r="C415" s="208" t="s">
        <v>285</v>
      </c>
      <c r="D41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5" s="209">
        <f>D415+E415</f>
        <v>0</v>
      </c>
      <c r="G415" s="209"/>
      <c r="H415" s="209">
        <f t="shared" si="220"/>
        <v>0</v>
      </c>
      <c r="I415" s="209"/>
      <c r="J415" s="209">
        <f t="shared" si="221"/>
        <v>0</v>
      </c>
      <c r="K4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5" s="209">
        <f t="shared" si="222"/>
        <v>0</v>
      </c>
      <c r="Z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5" s="209">
        <f t="shared" si="223"/>
        <v>0</v>
      </c>
      <c r="AD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5" s="209">
        <f t="shared" si="224"/>
        <v>0</v>
      </c>
      <c r="AH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5" s="209">
        <f t="shared" si="225"/>
        <v>0</v>
      </c>
      <c r="AL415" s="209">
        <f t="shared" si="226"/>
        <v>0</v>
      </c>
    </row>
    <row r="416" spans="2:38">
      <c r="B416" s="207" t="s">
        <v>1399</v>
      </c>
      <c r="C416" s="208" t="s">
        <v>1400</v>
      </c>
      <c r="D41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6" s="209">
        <f>D416+E416</f>
        <v>0</v>
      </c>
      <c r="G416" s="209"/>
      <c r="H416" s="209">
        <f t="shared" si="220"/>
        <v>0</v>
      </c>
      <c r="I416" s="209"/>
      <c r="J416" s="209">
        <f t="shared" si="221"/>
        <v>0</v>
      </c>
      <c r="K4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6" s="209">
        <f t="shared" si="222"/>
        <v>0</v>
      </c>
      <c r="Z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6" s="209">
        <f t="shared" si="223"/>
        <v>0</v>
      </c>
      <c r="AD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6" s="209">
        <f t="shared" si="224"/>
        <v>0</v>
      </c>
      <c r="AH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6" s="209">
        <f t="shared" si="225"/>
        <v>0</v>
      </c>
      <c r="AL416" s="209">
        <f t="shared" si="226"/>
        <v>0</v>
      </c>
    </row>
    <row r="417" spans="2:38">
      <c r="B417" s="207" t="s">
        <v>1401</v>
      </c>
      <c r="C417" s="208" t="s">
        <v>1402</v>
      </c>
      <c r="D4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7" s="209">
        <f>D417+E417</f>
        <v>0</v>
      </c>
      <c r="G417" s="209"/>
      <c r="H417" s="209">
        <f t="shared" si="220"/>
        <v>0</v>
      </c>
      <c r="I417" s="209"/>
      <c r="J417" s="209">
        <f t="shared" si="221"/>
        <v>0</v>
      </c>
      <c r="K4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7" s="209">
        <f t="shared" si="222"/>
        <v>0</v>
      </c>
      <c r="Z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7" s="209">
        <f t="shared" si="223"/>
        <v>0</v>
      </c>
      <c r="AD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7" s="209">
        <f t="shared" si="224"/>
        <v>0</v>
      </c>
      <c r="AH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7" s="209">
        <f t="shared" si="225"/>
        <v>0</v>
      </c>
      <c r="AL417" s="209">
        <f t="shared" si="226"/>
        <v>0</v>
      </c>
    </row>
    <row r="418" spans="2:38">
      <c r="B418" s="207" t="s">
        <v>1403</v>
      </c>
      <c r="C418" s="208" t="s">
        <v>1404</v>
      </c>
      <c r="D41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8" s="209">
        <f>D418+E418</f>
        <v>0</v>
      </c>
      <c r="G418" s="209"/>
      <c r="H418" s="209">
        <f t="shared" si="220"/>
        <v>0</v>
      </c>
      <c r="I418" s="209"/>
      <c r="J418" s="209">
        <f t="shared" si="221"/>
        <v>0</v>
      </c>
      <c r="K4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8" s="209">
        <f t="shared" si="222"/>
        <v>0</v>
      </c>
      <c r="Z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8" s="209">
        <f t="shared" si="223"/>
        <v>0</v>
      </c>
      <c r="AD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8" s="209">
        <f t="shared" si="224"/>
        <v>0</v>
      </c>
      <c r="AH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8" s="209">
        <f t="shared" si="225"/>
        <v>0</v>
      </c>
      <c r="AL418" s="209">
        <f t="shared" si="226"/>
        <v>0</v>
      </c>
    </row>
    <row r="419" spans="2:38">
      <c r="B419" s="207" t="s">
        <v>1405</v>
      </c>
      <c r="C419" s="208" t="s">
        <v>1406</v>
      </c>
      <c r="D41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9" s="209">
        <f t="shared" si="214"/>
        <v>0</v>
      </c>
      <c r="G419" s="209"/>
      <c r="H419" s="209">
        <f t="shared" si="220"/>
        <v>0</v>
      </c>
      <c r="I419" s="209"/>
      <c r="J419" s="209">
        <f t="shared" si="221"/>
        <v>0</v>
      </c>
      <c r="K4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9" s="209">
        <f t="shared" si="222"/>
        <v>0</v>
      </c>
      <c r="Z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9" s="209">
        <f t="shared" si="223"/>
        <v>0</v>
      </c>
      <c r="AD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9" s="209">
        <f t="shared" si="224"/>
        <v>0</v>
      </c>
      <c r="AH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9" s="209">
        <f t="shared" si="225"/>
        <v>0</v>
      </c>
      <c r="AL419" s="209">
        <f t="shared" si="226"/>
        <v>0</v>
      </c>
    </row>
    <row r="420" spans="2:38">
      <c r="B420" s="207" t="s">
        <v>1407</v>
      </c>
      <c r="C420" s="208" t="s">
        <v>1408</v>
      </c>
      <c r="D4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0" s="209">
        <f t="shared" si="214"/>
        <v>0</v>
      </c>
      <c r="G420" s="209"/>
      <c r="H420" s="209">
        <f t="shared" si="220"/>
        <v>0</v>
      </c>
      <c r="I420" s="209"/>
      <c r="J420" s="209">
        <f t="shared" si="221"/>
        <v>0</v>
      </c>
      <c r="K4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0" s="209">
        <f t="shared" si="222"/>
        <v>0</v>
      </c>
      <c r="Z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0" s="209">
        <f t="shared" si="223"/>
        <v>0</v>
      </c>
      <c r="AD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0" s="209">
        <f t="shared" si="224"/>
        <v>0</v>
      </c>
      <c r="AH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0" s="209">
        <f t="shared" si="225"/>
        <v>0</v>
      </c>
      <c r="AL420" s="209">
        <f t="shared" si="226"/>
        <v>0</v>
      </c>
    </row>
    <row r="421" spans="2:38">
      <c r="B421" s="216" t="s">
        <v>419</v>
      </c>
      <c r="C421" s="217" t="s">
        <v>286</v>
      </c>
      <c r="D421" s="218">
        <f>SUM(D422:D428)</f>
        <v>0</v>
      </c>
      <c r="E421" s="218">
        <f>SUM(E422:E428)</f>
        <v>0</v>
      </c>
      <c r="F421" s="218">
        <f t="shared" si="214"/>
        <v>0</v>
      </c>
      <c r="G421" s="218">
        <f>SUM(G422:G428)</f>
        <v>0</v>
      </c>
      <c r="H421" s="218">
        <f t="shared" si="220"/>
        <v>0</v>
      </c>
      <c r="I421" s="218">
        <f>SUM(I422:I428)</f>
        <v>0</v>
      </c>
      <c r="J421" s="218">
        <f t="shared" si="221"/>
        <v>0</v>
      </c>
      <c r="K421" s="218">
        <f t="shared" ref="K421:X421" si="231">SUM(K422:K428)</f>
        <v>0</v>
      </c>
      <c r="L421" s="218">
        <f t="shared" si="231"/>
        <v>0</v>
      </c>
      <c r="M421" s="218">
        <f t="shared" si="231"/>
        <v>0</v>
      </c>
      <c r="N421" s="218">
        <f t="shared" si="231"/>
        <v>0</v>
      </c>
      <c r="O421" s="218">
        <f t="shared" si="231"/>
        <v>0</v>
      </c>
      <c r="P421" s="218">
        <f t="shared" si="231"/>
        <v>0</v>
      </c>
      <c r="Q421" s="218">
        <f t="shared" si="231"/>
        <v>0</v>
      </c>
      <c r="R421" s="218">
        <f t="shared" si="231"/>
        <v>0</v>
      </c>
      <c r="S421" s="218">
        <f t="shared" si="231"/>
        <v>0</v>
      </c>
      <c r="T421" s="218">
        <f t="shared" si="231"/>
        <v>0</v>
      </c>
      <c r="U421" s="218">
        <f t="shared" si="231"/>
        <v>0</v>
      </c>
      <c r="V421" s="218">
        <f t="shared" si="231"/>
        <v>0</v>
      </c>
      <c r="W421" s="218">
        <f t="shared" si="231"/>
        <v>0</v>
      </c>
      <c r="X421" s="218">
        <f t="shared" si="231"/>
        <v>0</v>
      </c>
      <c r="Y421" s="218">
        <f t="shared" si="222"/>
        <v>0</v>
      </c>
      <c r="Z421" s="218">
        <f>SUM(Z422:Z428)</f>
        <v>0</v>
      </c>
      <c r="AA421" s="218">
        <f>SUM(AA422:AA428)</f>
        <v>0</v>
      </c>
      <c r="AB421" s="218">
        <f>SUM(AB422:AB428)</f>
        <v>0</v>
      </c>
      <c r="AC421" s="218">
        <f t="shared" si="223"/>
        <v>0</v>
      </c>
      <c r="AD421" s="218">
        <f>SUM(AD422:AD428)</f>
        <v>0</v>
      </c>
      <c r="AE421" s="218">
        <f>SUM(AE422:AE428)</f>
        <v>0</v>
      </c>
      <c r="AF421" s="218">
        <f>SUM(AF422:AF428)</f>
        <v>0</v>
      </c>
      <c r="AG421" s="218">
        <f t="shared" si="224"/>
        <v>0</v>
      </c>
      <c r="AH421" s="218">
        <f>SUM(AH422:AH428)</f>
        <v>0</v>
      </c>
      <c r="AI421" s="218">
        <f>SUM(AI422:AI428)</f>
        <v>0</v>
      </c>
      <c r="AJ421" s="218">
        <f>SUM(AJ422:AJ428)</f>
        <v>0</v>
      </c>
      <c r="AK421" s="218">
        <f t="shared" si="225"/>
        <v>0</v>
      </c>
      <c r="AL421" s="218">
        <f t="shared" si="226"/>
        <v>0</v>
      </c>
    </row>
    <row r="422" spans="2:38">
      <c r="B422" s="207" t="s">
        <v>420</v>
      </c>
      <c r="C422" s="208" t="s">
        <v>287</v>
      </c>
      <c r="D4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2" s="209">
        <f>D422+E422</f>
        <v>0</v>
      </c>
      <c r="G422" s="209"/>
      <c r="H422" s="209">
        <f t="shared" si="220"/>
        <v>0</v>
      </c>
      <c r="I422" s="209"/>
      <c r="J422" s="209">
        <f t="shared" si="221"/>
        <v>0</v>
      </c>
      <c r="K4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2" s="209">
        <f t="shared" si="222"/>
        <v>0</v>
      </c>
      <c r="Z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2" s="209">
        <f t="shared" si="223"/>
        <v>0</v>
      </c>
      <c r="AD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2" s="209">
        <f t="shared" si="224"/>
        <v>0</v>
      </c>
      <c r="AH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2" s="209">
        <f t="shared" si="225"/>
        <v>0</v>
      </c>
      <c r="AL422" s="209">
        <f t="shared" si="226"/>
        <v>0</v>
      </c>
    </row>
    <row r="423" spans="2:38">
      <c r="B423" s="207" t="s">
        <v>1409</v>
      </c>
      <c r="C423" s="208" t="s">
        <v>1410</v>
      </c>
      <c r="D4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3" s="209">
        <f>D423+E423</f>
        <v>0</v>
      </c>
      <c r="G423" s="209"/>
      <c r="H423" s="209">
        <f t="shared" si="220"/>
        <v>0</v>
      </c>
      <c r="I423" s="209"/>
      <c r="J423" s="209">
        <f t="shared" si="221"/>
        <v>0</v>
      </c>
      <c r="K4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3" s="209">
        <f t="shared" si="222"/>
        <v>0</v>
      </c>
      <c r="Z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3" s="209">
        <f t="shared" si="223"/>
        <v>0</v>
      </c>
      <c r="AD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3" s="209">
        <f t="shared" si="224"/>
        <v>0</v>
      </c>
      <c r="AH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3" s="209">
        <f t="shared" si="225"/>
        <v>0</v>
      </c>
      <c r="AL423" s="209">
        <f t="shared" si="226"/>
        <v>0</v>
      </c>
    </row>
    <row r="424" spans="2:38">
      <c r="B424" s="207" t="s">
        <v>1411</v>
      </c>
      <c r="C424" s="208" t="s">
        <v>1412</v>
      </c>
      <c r="D42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4" s="209">
        <f>D424+E424</f>
        <v>0</v>
      </c>
      <c r="G424" s="209"/>
      <c r="H424" s="209">
        <f t="shared" si="220"/>
        <v>0</v>
      </c>
      <c r="I424" s="209"/>
      <c r="J424" s="209">
        <f t="shared" si="221"/>
        <v>0</v>
      </c>
      <c r="K4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4" s="209">
        <f t="shared" si="222"/>
        <v>0</v>
      </c>
      <c r="Z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4" s="209">
        <f t="shared" si="223"/>
        <v>0</v>
      </c>
      <c r="AD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4" s="209">
        <f t="shared" si="224"/>
        <v>0</v>
      </c>
      <c r="AH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4" s="209">
        <f t="shared" si="225"/>
        <v>0</v>
      </c>
      <c r="AL424" s="209">
        <f t="shared" si="226"/>
        <v>0</v>
      </c>
    </row>
    <row r="425" spans="2:38">
      <c r="B425" s="207" t="s">
        <v>1413</v>
      </c>
      <c r="C425" s="208" t="s">
        <v>1414</v>
      </c>
      <c r="D42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5" s="209">
        <f t="shared" si="214"/>
        <v>0</v>
      </c>
      <c r="G425" s="209"/>
      <c r="H425" s="209">
        <f t="shared" si="220"/>
        <v>0</v>
      </c>
      <c r="I425" s="209"/>
      <c r="J425" s="209">
        <f t="shared" si="221"/>
        <v>0</v>
      </c>
      <c r="K4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5" s="209">
        <f t="shared" si="222"/>
        <v>0</v>
      </c>
      <c r="Z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5" s="209">
        <f t="shared" si="223"/>
        <v>0</v>
      </c>
      <c r="AD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5" s="209">
        <f t="shared" si="224"/>
        <v>0</v>
      </c>
      <c r="AH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5" s="209">
        <f t="shared" si="225"/>
        <v>0</v>
      </c>
      <c r="AL425" s="209">
        <f t="shared" si="226"/>
        <v>0</v>
      </c>
    </row>
    <row r="426" spans="2:38">
      <c r="B426" s="207" t="s">
        <v>1415</v>
      </c>
      <c r="C426" s="208" t="s">
        <v>1416</v>
      </c>
      <c r="D42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6" s="209">
        <f>D426+E426</f>
        <v>0</v>
      </c>
      <c r="G426" s="209"/>
      <c r="H426" s="209">
        <f t="shared" si="220"/>
        <v>0</v>
      </c>
      <c r="I426" s="209"/>
      <c r="J426" s="209">
        <f t="shared" si="221"/>
        <v>0</v>
      </c>
      <c r="K4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6" s="209">
        <f t="shared" si="222"/>
        <v>0</v>
      </c>
      <c r="Z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6" s="209">
        <f t="shared" si="223"/>
        <v>0</v>
      </c>
      <c r="AD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6" s="209">
        <f t="shared" si="224"/>
        <v>0</v>
      </c>
      <c r="AH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6" s="209">
        <f t="shared" si="225"/>
        <v>0</v>
      </c>
      <c r="AL426" s="209">
        <f t="shared" si="226"/>
        <v>0</v>
      </c>
    </row>
    <row r="427" spans="2:38">
      <c r="B427" s="207" t="s">
        <v>1417</v>
      </c>
      <c r="C427" s="208" t="s">
        <v>1418</v>
      </c>
      <c r="D42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7" s="209">
        <f>D427+E427</f>
        <v>0</v>
      </c>
      <c r="G427" s="209"/>
      <c r="H427" s="209">
        <f t="shared" si="220"/>
        <v>0</v>
      </c>
      <c r="I427" s="209"/>
      <c r="J427" s="209">
        <f t="shared" si="221"/>
        <v>0</v>
      </c>
      <c r="K4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7" s="209">
        <f t="shared" si="222"/>
        <v>0</v>
      </c>
      <c r="Z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7" s="209">
        <f t="shared" si="223"/>
        <v>0</v>
      </c>
      <c r="AD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7" s="209">
        <f t="shared" si="224"/>
        <v>0</v>
      </c>
      <c r="AH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7" s="209">
        <f t="shared" si="225"/>
        <v>0</v>
      </c>
      <c r="AL427" s="209">
        <f t="shared" si="226"/>
        <v>0</v>
      </c>
    </row>
    <row r="428" spans="2:38">
      <c r="B428" s="207" t="s">
        <v>1419</v>
      </c>
      <c r="C428" s="208" t="s">
        <v>1420</v>
      </c>
      <c r="D42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8" s="209">
        <f t="shared" si="214"/>
        <v>0</v>
      </c>
      <c r="G428" s="209"/>
      <c r="H428" s="209">
        <f t="shared" si="220"/>
        <v>0</v>
      </c>
      <c r="I428" s="209"/>
      <c r="J428" s="209">
        <f t="shared" si="221"/>
        <v>0</v>
      </c>
      <c r="K4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8" s="209">
        <f t="shared" si="222"/>
        <v>0</v>
      </c>
      <c r="Z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8" s="209">
        <f t="shared" si="223"/>
        <v>0</v>
      </c>
      <c r="AD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8" s="209">
        <f t="shared" si="224"/>
        <v>0</v>
      </c>
      <c r="AH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8" s="209">
        <f t="shared" si="225"/>
        <v>0</v>
      </c>
      <c r="AL428" s="209">
        <f t="shared" si="226"/>
        <v>0</v>
      </c>
    </row>
    <row r="429" spans="2:38">
      <c r="B429" s="216" t="s">
        <v>421</v>
      </c>
      <c r="C429" s="217" t="s">
        <v>288</v>
      </c>
      <c r="D429" s="218">
        <f>SUM(D430:D431)</f>
        <v>0</v>
      </c>
      <c r="E429" s="218">
        <f>SUM(E430:E431)</f>
        <v>0</v>
      </c>
      <c r="F429" s="218">
        <f t="shared" si="214"/>
        <v>0</v>
      </c>
      <c r="G429" s="218">
        <f>SUM(G430:G431)</f>
        <v>0</v>
      </c>
      <c r="H429" s="218">
        <f t="shared" si="220"/>
        <v>0</v>
      </c>
      <c r="I429" s="218">
        <f>SUM(I430:I431)</f>
        <v>0</v>
      </c>
      <c r="J429" s="218">
        <f t="shared" si="221"/>
        <v>0</v>
      </c>
      <c r="K429" s="218">
        <f t="shared" ref="K429:X429" si="232">SUM(K430:K431)</f>
        <v>0</v>
      </c>
      <c r="L429" s="218">
        <f t="shared" si="232"/>
        <v>0</v>
      </c>
      <c r="M429" s="218">
        <f t="shared" si="232"/>
        <v>0</v>
      </c>
      <c r="N429" s="218">
        <f t="shared" si="232"/>
        <v>0</v>
      </c>
      <c r="O429" s="218">
        <f t="shared" si="232"/>
        <v>0</v>
      </c>
      <c r="P429" s="218">
        <f t="shared" si="232"/>
        <v>0</v>
      </c>
      <c r="Q429" s="218">
        <f t="shared" si="232"/>
        <v>0</v>
      </c>
      <c r="R429" s="218">
        <f t="shared" si="232"/>
        <v>0</v>
      </c>
      <c r="S429" s="218">
        <f t="shared" si="232"/>
        <v>0</v>
      </c>
      <c r="T429" s="218">
        <f t="shared" si="232"/>
        <v>0</v>
      </c>
      <c r="U429" s="218">
        <f t="shared" si="232"/>
        <v>0</v>
      </c>
      <c r="V429" s="218">
        <f t="shared" si="232"/>
        <v>0</v>
      </c>
      <c r="W429" s="218">
        <f t="shared" si="232"/>
        <v>0</v>
      </c>
      <c r="X429" s="218">
        <f t="shared" si="232"/>
        <v>0</v>
      </c>
      <c r="Y429" s="218">
        <f t="shared" si="222"/>
        <v>0</v>
      </c>
      <c r="Z429" s="218">
        <f>SUM(Z430:Z431)</f>
        <v>0</v>
      </c>
      <c r="AA429" s="218">
        <f>SUM(AA430:AA431)</f>
        <v>0</v>
      </c>
      <c r="AB429" s="218">
        <f>SUM(AB430:AB431)</f>
        <v>0</v>
      </c>
      <c r="AC429" s="218">
        <f t="shared" si="223"/>
        <v>0</v>
      </c>
      <c r="AD429" s="218">
        <f>SUM(AD430:AD431)</f>
        <v>0</v>
      </c>
      <c r="AE429" s="218">
        <f>SUM(AE430:AE431)</f>
        <v>0</v>
      </c>
      <c r="AF429" s="218">
        <f>SUM(AF430:AF431)</f>
        <v>0</v>
      </c>
      <c r="AG429" s="218">
        <f t="shared" si="224"/>
        <v>0</v>
      </c>
      <c r="AH429" s="218">
        <f>SUM(AH430:AH431)</f>
        <v>0</v>
      </c>
      <c r="AI429" s="218">
        <f>SUM(AI430:AI431)</f>
        <v>0</v>
      </c>
      <c r="AJ429" s="218">
        <f>SUM(AJ430:AJ431)</f>
        <v>0</v>
      </c>
      <c r="AK429" s="218">
        <f t="shared" si="225"/>
        <v>0</v>
      </c>
      <c r="AL429" s="218">
        <f t="shared" si="226"/>
        <v>0</v>
      </c>
    </row>
    <row r="430" spans="2:38">
      <c r="B430" s="207" t="s">
        <v>1421</v>
      </c>
      <c r="C430" s="208" t="s">
        <v>1422</v>
      </c>
      <c r="D4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0" s="209">
        <f>D430+E430</f>
        <v>0</v>
      </c>
      <c r="G430" s="209"/>
      <c r="H430" s="209">
        <f t="shared" si="220"/>
        <v>0</v>
      </c>
      <c r="I430" s="209"/>
      <c r="J430" s="209">
        <f t="shared" si="221"/>
        <v>0</v>
      </c>
      <c r="K4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0" s="209">
        <f t="shared" si="222"/>
        <v>0</v>
      </c>
      <c r="Z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0" s="209">
        <f t="shared" si="223"/>
        <v>0</v>
      </c>
      <c r="AD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0" s="209">
        <f t="shared" si="224"/>
        <v>0</v>
      </c>
      <c r="AH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0" s="209">
        <f t="shared" si="225"/>
        <v>0</v>
      </c>
      <c r="AL430" s="209">
        <f t="shared" si="226"/>
        <v>0</v>
      </c>
    </row>
    <row r="431" spans="2:38">
      <c r="B431" s="207" t="s">
        <v>422</v>
      </c>
      <c r="C431" s="208" t="s">
        <v>289</v>
      </c>
      <c r="D4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1" s="209">
        <f t="shared" si="214"/>
        <v>0</v>
      </c>
      <c r="G431" s="209"/>
      <c r="H431" s="209">
        <f t="shared" si="220"/>
        <v>0</v>
      </c>
      <c r="I431" s="209"/>
      <c r="J431" s="209">
        <f t="shared" si="221"/>
        <v>0</v>
      </c>
      <c r="K4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1" s="209">
        <f t="shared" si="222"/>
        <v>0</v>
      </c>
      <c r="Z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1" s="209">
        <f t="shared" si="223"/>
        <v>0</v>
      </c>
      <c r="AD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1" s="209">
        <f t="shared" si="224"/>
        <v>0</v>
      </c>
      <c r="AH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1" s="209">
        <f t="shared" si="225"/>
        <v>0</v>
      </c>
      <c r="AL431" s="209">
        <f t="shared" si="226"/>
        <v>0</v>
      </c>
    </row>
    <row r="432" spans="2:38">
      <c r="B432" s="216" t="s">
        <v>423</v>
      </c>
      <c r="C432" s="217" t="s">
        <v>290</v>
      </c>
      <c r="D432" s="218">
        <f>SUM(D433:D435)</f>
        <v>0</v>
      </c>
      <c r="E432" s="218">
        <f>SUM(E433:E435)</f>
        <v>0</v>
      </c>
      <c r="F432" s="218">
        <f t="shared" si="214"/>
        <v>0</v>
      </c>
      <c r="G432" s="218">
        <f>SUM(G433:G435)</f>
        <v>0</v>
      </c>
      <c r="H432" s="218">
        <f t="shared" si="220"/>
        <v>0</v>
      </c>
      <c r="I432" s="218">
        <f>SUM(I433:I435)</f>
        <v>0</v>
      </c>
      <c r="J432" s="218">
        <f t="shared" si="221"/>
        <v>0</v>
      </c>
      <c r="K432" s="218">
        <f t="shared" ref="K432:X432" si="233">SUM(K433:K435)</f>
        <v>0</v>
      </c>
      <c r="L432" s="218">
        <f t="shared" si="233"/>
        <v>0</v>
      </c>
      <c r="M432" s="218">
        <f t="shared" si="233"/>
        <v>0</v>
      </c>
      <c r="N432" s="218">
        <f t="shared" si="233"/>
        <v>0</v>
      </c>
      <c r="O432" s="218">
        <f t="shared" si="233"/>
        <v>0</v>
      </c>
      <c r="P432" s="218">
        <f t="shared" si="233"/>
        <v>0</v>
      </c>
      <c r="Q432" s="218">
        <f t="shared" si="233"/>
        <v>0</v>
      </c>
      <c r="R432" s="218">
        <f t="shared" si="233"/>
        <v>0</v>
      </c>
      <c r="S432" s="218">
        <f t="shared" si="233"/>
        <v>0</v>
      </c>
      <c r="T432" s="218">
        <f t="shared" si="233"/>
        <v>0</v>
      </c>
      <c r="U432" s="218">
        <f t="shared" si="233"/>
        <v>0</v>
      </c>
      <c r="V432" s="218">
        <f t="shared" si="233"/>
        <v>0</v>
      </c>
      <c r="W432" s="218">
        <f t="shared" si="233"/>
        <v>0</v>
      </c>
      <c r="X432" s="218">
        <f t="shared" si="233"/>
        <v>0</v>
      </c>
      <c r="Y432" s="218">
        <f t="shared" si="222"/>
        <v>0</v>
      </c>
      <c r="Z432" s="218">
        <f>SUM(Z433:Z435)</f>
        <v>0</v>
      </c>
      <c r="AA432" s="218">
        <f>SUM(AA433:AA435)</f>
        <v>0</v>
      </c>
      <c r="AB432" s="218">
        <f>SUM(AB433:AB435)</f>
        <v>0</v>
      </c>
      <c r="AC432" s="218">
        <f t="shared" si="223"/>
        <v>0</v>
      </c>
      <c r="AD432" s="218">
        <f>SUM(AD433:AD435)</f>
        <v>0</v>
      </c>
      <c r="AE432" s="218">
        <f>SUM(AE433:AE435)</f>
        <v>0</v>
      </c>
      <c r="AF432" s="218">
        <f>SUM(AF433:AF435)</f>
        <v>0</v>
      </c>
      <c r="AG432" s="218">
        <f t="shared" si="224"/>
        <v>0</v>
      </c>
      <c r="AH432" s="218">
        <f>SUM(AH433:AH435)</f>
        <v>0</v>
      </c>
      <c r="AI432" s="218">
        <f>SUM(AI433:AI435)</f>
        <v>0</v>
      </c>
      <c r="AJ432" s="218">
        <f>SUM(AJ433:AJ435)</f>
        <v>0</v>
      </c>
      <c r="AK432" s="218">
        <f t="shared" si="225"/>
        <v>0</v>
      </c>
      <c r="AL432" s="218">
        <f t="shared" si="226"/>
        <v>0</v>
      </c>
    </row>
    <row r="433" spans="2:38">
      <c r="B433" s="207" t="s">
        <v>424</v>
      </c>
      <c r="C433" s="208" t="s">
        <v>291</v>
      </c>
      <c r="D43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3" s="209">
        <f t="shared" si="214"/>
        <v>0</v>
      </c>
      <c r="G433" s="209"/>
      <c r="H433" s="209">
        <f t="shared" si="220"/>
        <v>0</v>
      </c>
      <c r="I433" s="209"/>
      <c r="J433" s="209">
        <f t="shared" si="221"/>
        <v>0</v>
      </c>
      <c r="K4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3" s="209">
        <f t="shared" si="222"/>
        <v>0</v>
      </c>
      <c r="Z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3" s="209">
        <f t="shared" si="223"/>
        <v>0</v>
      </c>
      <c r="AD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3" s="209">
        <f t="shared" si="224"/>
        <v>0</v>
      </c>
      <c r="AH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3" s="209">
        <f t="shared" si="225"/>
        <v>0</v>
      </c>
      <c r="AL433" s="209">
        <f t="shared" si="226"/>
        <v>0</v>
      </c>
    </row>
    <row r="434" spans="2:38">
      <c r="B434" s="207" t="s">
        <v>1451</v>
      </c>
      <c r="C434" s="208" t="s">
        <v>1452</v>
      </c>
      <c r="D43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4" s="209">
        <f>D434+E434</f>
        <v>0</v>
      </c>
      <c r="G434" s="209"/>
      <c r="H434" s="209">
        <f t="shared" si="220"/>
        <v>0</v>
      </c>
      <c r="I434" s="209"/>
      <c r="J434" s="209">
        <f t="shared" si="221"/>
        <v>0</v>
      </c>
      <c r="K4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4" s="209">
        <f t="shared" si="222"/>
        <v>0</v>
      </c>
      <c r="Z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4" s="209">
        <f t="shared" si="223"/>
        <v>0</v>
      </c>
      <c r="AD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4" s="209">
        <f t="shared" si="224"/>
        <v>0</v>
      </c>
      <c r="AH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4" s="209">
        <f t="shared" si="225"/>
        <v>0</v>
      </c>
      <c r="AL434" s="209">
        <f t="shared" si="226"/>
        <v>0</v>
      </c>
    </row>
    <row r="435" spans="2:38">
      <c r="B435" s="207" t="s">
        <v>1453</v>
      </c>
      <c r="C435" s="208" t="s">
        <v>1454</v>
      </c>
      <c r="D43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5" s="209">
        <f t="shared" si="214"/>
        <v>0</v>
      </c>
      <c r="G435" s="209"/>
      <c r="H435" s="209">
        <f t="shared" ref="H435:H464" si="234">F435-G435</f>
        <v>0</v>
      </c>
      <c r="I435" s="209"/>
      <c r="J435" s="209">
        <f t="shared" ref="J435:J464" si="235">F435-I435</f>
        <v>0</v>
      </c>
      <c r="K4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5" s="209">
        <f t="shared" ref="Y435:Y464" si="236">V435+W435+X435</f>
        <v>0</v>
      </c>
      <c r="Z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5" s="209">
        <f t="shared" ref="AC435:AC464" si="237">Z435+AA435+AB435</f>
        <v>0</v>
      </c>
      <c r="AD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5" s="209">
        <f t="shared" ref="AG435:AG464" si="238">AD435+AE435+AF435</f>
        <v>0</v>
      </c>
      <c r="AH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5" s="209">
        <f t="shared" ref="AK435:AK464" si="239">AH435+AI435+AJ435</f>
        <v>0</v>
      </c>
      <c r="AL435" s="209">
        <f t="shared" ref="AL435:AL464" si="240">Y435+AC435+AG435+AK435</f>
        <v>0</v>
      </c>
    </row>
    <row r="436" spans="2:38">
      <c r="B436" s="216" t="s">
        <v>425</v>
      </c>
      <c r="C436" s="217" t="s">
        <v>292</v>
      </c>
      <c r="D436" s="218">
        <f>SUM(D437:D445)</f>
        <v>0</v>
      </c>
      <c r="E436" s="218">
        <f>SUM(E437:E445)</f>
        <v>0</v>
      </c>
      <c r="F436" s="218">
        <f t="shared" si="214"/>
        <v>0</v>
      </c>
      <c r="G436" s="218">
        <f>SUM(G437:G445)</f>
        <v>0</v>
      </c>
      <c r="H436" s="218">
        <f t="shared" si="234"/>
        <v>0</v>
      </c>
      <c r="I436" s="218">
        <f>SUM(I437:I445)</f>
        <v>0</v>
      </c>
      <c r="J436" s="218">
        <f t="shared" si="235"/>
        <v>0</v>
      </c>
      <c r="K436" s="218">
        <f t="shared" ref="K436:X436" si="241">SUM(K437:K445)</f>
        <v>0</v>
      </c>
      <c r="L436" s="218">
        <f t="shared" si="241"/>
        <v>0</v>
      </c>
      <c r="M436" s="218">
        <f t="shared" si="241"/>
        <v>0</v>
      </c>
      <c r="N436" s="218">
        <f t="shared" si="241"/>
        <v>0</v>
      </c>
      <c r="O436" s="218">
        <f t="shared" si="241"/>
        <v>0</v>
      </c>
      <c r="P436" s="218">
        <f t="shared" si="241"/>
        <v>0</v>
      </c>
      <c r="Q436" s="218">
        <f t="shared" si="241"/>
        <v>0</v>
      </c>
      <c r="R436" s="218">
        <f t="shared" si="241"/>
        <v>0</v>
      </c>
      <c r="S436" s="218">
        <f t="shared" si="241"/>
        <v>0</v>
      </c>
      <c r="T436" s="218">
        <f t="shared" si="241"/>
        <v>0</v>
      </c>
      <c r="U436" s="218">
        <f t="shared" si="241"/>
        <v>0</v>
      </c>
      <c r="V436" s="218">
        <f t="shared" si="241"/>
        <v>0</v>
      </c>
      <c r="W436" s="218">
        <f t="shared" si="241"/>
        <v>0</v>
      </c>
      <c r="X436" s="218">
        <f t="shared" si="241"/>
        <v>0</v>
      </c>
      <c r="Y436" s="218">
        <f t="shared" si="236"/>
        <v>0</v>
      </c>
      <c r="Z436" s="218">
        <f>SUM(Z437:Z445)</f>
        <v>0</v>
      </c>
      <c r="AA436" s="218">
        <f>SUM(AA437:AA445)</f>
        <v>0</v>
      </c>
      <c r="AB436" s="218">
        <f>SUM(AB437:AB445)</f>
        <v>0</v>
      </c>
      <c r="AC436" s="218">
        <f t="shared" si="237"/>
        <v>0</v>
      </c>
      <c r="AD436" s="218">
        <f>SUM(AD437:AD445)</f>
        <v>0</v>
      </c>
      <c r="AE436" s="218">
        <f>SUM(AE437:AE445)</f>
        <v>0</v>
      </c>
      <c r="AF436" s="218">
        <f>SUM(AF437:AF445)</f>
        <v>0</v>
      </c>
      <c r="AG436" s="218">
        <f t="shared" si="238"/>
        <v>0</v>
      </c>
      <c r="AH436" s="218">
        <f>SUM(AH437:AH445)</f>
        <v>0</v>
      </c>
      <c r="AI436" s="218">
        <f>SUM(AI437:AI445)</f>
        <v>0</v>
      </c>
      <c r="AJ436" s="218">
        <f>SUM(AJ437:AJ445)</f>
        <v>0</v>
      </c>
      <c r="AK436" s="218">
        <f t="shared" si="239"/>
        <v>0</v>
      </c>
      <c r="AL436" s="218">
        <f t="shared" si="240"/>
        <v>0</v>
      </c>
    </row>
    <row r="437" spans="2:38">
      <c r="B437" s="207" t="s">
        <v>426</v>
      </c>
      <c r="C437" s="208" t="s">
        <v>287</v>
      </c>
      <c r="D43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7" s="209">
        <f>D437+E437</f>
        <v>0</v>
      </c>
      <c r="G437" s="209"/>
      <c r="H437" s="209">
        <f t="shared" si="234"/>
        <v>0</v>
      </c>
      <c r="I437" s="209"/>
      <c r="J437" s="209">
        <f t="shared" si="235"/>
        <v>0</v>
      </c>
      <c r="K4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7" s="209">
        <f t="shared" si="236"/>
        <v>0</v>
      </c>
      <c r="Z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7" s="209">
        <f t="shared" si="237"/>
        <v>0</v>
      </c>
      <c r="AD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7" s="209">
        <f t="shared" si="238"/>
        <v>0</v>
      </c>
      <c r="AH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7" s="209">
        <f t="shared" si="239"/>
        <v>0</v>
      </c>
      <c r="AL437" s="209">
        <f t="shared" si="240"/>
        <v>0</v>
      </c>
    </row>
    <row r="438" spans="2:38">
      <c r="B438" s="207" t="s">
        <v>1455</v>
      </c>
      <c r="C438" s="208" t="s">
        <v>1410</v>
      </c>
      <c r="D4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8" s="209">
        <f>D438+E438</f>
        <v>0</v>
      </c>
      <c r="G438" s="209"/>
      <c r="H438" s="209">
        <f t="shared" si="234"/>
        <v>0</v>
      </c>
      <c r="I438" s="209"/>
      <c r="J438" s="209">
        <f t="shared" si="235"/>
        <v>0</v>
      </c>
      <c r="K4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8" s="209">
        <f t="shared" si="236"/>
        <v>0</v>
      </c>
      <c r="Z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8" s="209">
        <f t="shared" si="237"/>
        <v>0</v>
      </c>
      <c r="AD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8" s="209">
        <f t="shared" si="238"/>
        <v>0</v>
      </c>
      <c r="AH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8" s="209">
        <f t="shared" si="239"/>
        <v>0</v>
      </c>
      <c r="AL438" s="209">
        <f t="shared" si="240"/>
        <v>0</v>
      </c>
    </row>
    <row r="439" spans="2:38">
      <c r="B439" s="207" t="s">
        <v>1456</v>
      </c>
      <c r="C439" s="208" t="s">
        <v>1412</v>
      </c>
      <c r="D4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9" s="209">
        <f>D439+E439</f>
        <v>0</v>
      </c>
      <c r="G439" s="209"/>
      <c r="H439" s="209">
        <f t="shared" si="234"/>
        <v>0</v>
      </c>
      <c r="I439" s="209"/>
      <c r="J439" s="209">
        <f t="shared" si="235"/>
        <v>0</v>
      </c>
      <c r="K4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9" s="209">
        <f t="shared" si="236"/>
        <v>0</v>
      </c>
      <c r="Z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9" s="209">
        <f t="shared" si="237"/>
        <v>0</v>
      </c>
      <c r="AD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9" s="209">
        <f t="shared" si="238"/>
        <v>0</v>
      </c>
      <c r="AH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9" s="209">
        <f t="shared" si="239"/>
        <v>0</v>
      </c>
      <c r="AL439" s="209">
        <f t="shared" si="240"/>
        <v>0</v>
      </c>
    </row>
    <row r="440" spans="2:38">
      <c r="B440" s="207" t="s">
        <v>1457</v>
      </c>
      <c r="C440" s="208" t="s">
        <v>1416</v>
      </c>
      <c r="D4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0" s="209">
        <f>D440+E440</f>
        <v>0</v>
      </c>
      <c r="G440" s="209"/>
      <c r="H440" s="209">
        <f t="shared" si="234"/>
        <v>0</v>
      </c>
      <c r="I440" s="209"/>
      <c r="J440" s="209">
        <f t="shared" si="235"/>
        <v>0</v>
      </c>
      <c r="K4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0" s="209">
        <f t="shared" si="236"/>
        <v>0</v>
      </c>
      <c r="Z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0" s="209">
        <f t="shared" si="237"/>
        <v>0</v>
      </c>
      <c r="AD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0" s="209">
        <f t="shared" si="238"/>
        <v>0</v>
      </c>
      <c r="AH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0" s="209">
        <f t="shared" si="239"/>
        <v>0</v>
      </c>
      <c r="AL440" s="209">
        <f t="shared" si="240"/>
        <v>0</v>
      </c>
    </row>
    <row r="441" spans="2:38">
      <c r="B441" s="207" t="s">
        <v>1458</v>
      </c>
      <c r="C441" s="208" t="s">
        <v>1459</v>
      </c>
      <c r="D4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1" s="209">
        <f>D441+E441</f>
        <v>0</v>
      </c>
      <c r="G441" s="209"/>
      <c r="H441" s="209">
        <f t="shared" si="234"/>
        <v>0</v>
      </c>
      <c r="I441" s="209"/>
      <c r="J441" s="209">
        <f t="shared" si="235"/>
        <v>0</v>
      </c>
      <c r="K4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1" s="209">
        <f t="shared" si="236"/>
        <v>0</v>
      </c>
      <c r="Z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1" s="209">
        <f t="shared" si="237"/>
        <v>0</v>
      </c>
      <c r="AD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1" s="209">
        <f t="shared" si="238"/>
        <v>0</v>
      </c>
      <c r="AH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1" s="209">
        <f t="shared" si="239"/>
        <v>0</v>
      </c>
      <c r="AL441" s="209">
        <f t="shared" si="240"/>
        <v>0</v>
      </c>
    </row>
    <row r="442" spans="2:38">
      <c r="B442" s="207" t="s">
        <v>1460</v>
      </c>
      <c r="C442" s="208" t="s">
        <v>1420</v>
      </c>
      <c r="D44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2" s="209">
        <f t="shared" si="214"/>
        <v>0</v>
      </c>
      <c r="G442" s="209"/>
      <c r="H442" s="209">
        <f t="shared" si="234"/>
        <v>0</v>
      </c>
      <c r="I442" s="209"/>
      <c r="J442" s="209">
        <f t="shared" si="235"/>
        <v>0</v>
      </c>
      <c r="K4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2" s="209">
        <f t="shared" si="236"/>
        <v>0</v>
      </c>
      <c r="Z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2" s="209">
        <f t="shared" si="237"/>
        <v>0</v>
      </c>
      <c r="AD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2" s="209">
        <f t="shared" si="238"/>
        <v>0</v>
      </c>
      <c r="AH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2" s="209">
        <f t="shared" si="239"/>
        <v>0</v>
      </c>
      <c r="AL442" s="209">
        <f t="shared" si="240"/>
        <v>0</v>
      </c>
    </row>
    <row r="443" spans="2:38">
      <c r="B443" s="207" t="s">
        <v>1461</v>
      </c>
      <c r="C443" s="208" t="s">
        <v>1462</v>
      </c>
      <c r="D44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3" s="209">
        <f>D443+E443</f>
        <v>0</v>
      </c>
      <c r="G443" s="209"/>
      <c r="H443" s="209">
        <f t="shared" si="234"/>
        <v>0</v>
      </c>
      <c r="I443" s="209"/>
      <c r="J443" s="209">
        <f t="shared" si="235"/>
        <v>0</v>
      </c>
      <c r="K4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3" s="209">
        <f t="shared" si="236"/>
        <v>0</v>
      </c>
      <c r="Z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3" s="209">
        <f t="shared" si="237"/>
        <v>0</v>
      </c>
      <c r="AD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3" s="209">
        <f t="shared" si="238"/>
        <v>0</v>
      </c>
      <c r="AH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3" s="209">
        <f t="shared" si="239"/>
        <v>0</v>
      </c>
      <c r="AL443" s="209">
        <f t="shared" si="240"/>
        <v>0</v>
      </c>
    </row>
    <row r="444" spans="2:38">
      <c r="B444" s="207" t="s">
        <v>1463</v>
      </c>
      <c r="C444" s="208" t="s">
        <v>1422</v>
      </c>
      <c r="D4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4" s="209">
        <f>D444+E444</f>
        <v>0</v>
      </c>
      <c r="G444" s="209"/>
      <c r="H444" s="209">
        <f t="shared" si="234"/>
        <v>0</v>
      </c>
      <c r="I444" s="209"/>
      <c r="J444" s="209">
        <f t="shared" si="235"/>
        <v>0</v>
      </c>
      <c r="K4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4" s="209">
        <f t="shared" si="236"/>
        <v>0</v>
      </c>
      <c r="Z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4" s="209">
        <f t="shared" si="237"/>
        <v>0</v>
      </c>
      <c r="AD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4" s="209">
        <f t="shared" si="238"/>
        <v>0</v>
      </c>
      <c r="AH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4" s="209">
        <f t="shared" si="239"/>
        <v>0</v>
      </c>
      <c r="AL444" s="209">
        <f t="shared" si="240"/>
        <v>0</v>
      </c>
    </row>
    <row r="445" spans="2:38">
      <c r="B445" s="207" t="s">
        <v>1464</v>
      </c>
      <c r="C445" s="208" t="s">
        <v>1465</v>
      </c>
      <c r="D4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5" s="209">
        <f t="shared" si="214"/>
        <v>0</v>
      </c>
      <c r="G445" s="209"/>
      <c r="H445" s="209">
        <f t="shared" si="234"/>
        <v>0</v>
      </c>
      <c r="I445" s="209"/>
      <c r="J445" s="209">
        <f t="shared" si="235"/>
        <v>0</v>
      </c>
      <c r="K4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5" s="209">
        <f t="shared" si="236"/>
        <v>0</v>
      </c>
      <c r="Z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5" s="209">
        <f t="shared" si="237"/>
        <v>0</v>
      </c>
      <c r="AD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5" s="209">
        <f t="shared" si="238"/>
        <v>0</v>
      </c>
      <c r="AH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5" s="209">
        <f t="shared" si="239"/>
        <v>0</v>
      </c>
      <c r="AL445" s="209">
        <f t="shared" si="240"/>
        <v>0</v>
      </c>
    </row>
    <row r="446" spans="2:38">
      <c r="B446" s="204" t="s">
        <v>415</v>
      </c>
      <c r="C446" s="205" t="s">
        <v>282</v>
      </c>
      <c r="D446" s="206">
        <f>D447</f>
        <v>0</v>
      </c>
      <c r="E446" s="206">
        <f>E447</f>
        <v>0</v>
      </c>
      <c r="F446" s="206">
        <f t="shared" ref="F446:F464" si="242">D446+E446</f>
        <v>0</v>
      </c>
      <c r="G446" s="206">
        <f>G447</f>
        <v>0</v>
      </c>
      <c r="H446" s="206">
        <f t="shared" si="234"/>
        <v>0</v>
      </c>
      <c r="I446" s="206">
        <f>I447</f>
        <v>0</v>
      </c>
      <c r="J446" s="206">
        <f t="shared" si="235"/>
        <v>0</v>
      </c>
      <c r="K446" s="206">
        <f t="shared" ref="K446:AJ446" si="243">K447</f>
        <v>0</v>
      </c>
      <c r="L446" s="206">
        <f t="shared" si="243"/>
        <v>0</v>
      </c>
      <c r="M446" s="206">
        <f t="shared" si="243"/>
        <v>0</v>
      </c>
      <c r="N446" s="206">
        <f t="shared" si="243"/>
        <v>0</v>
      </c>
      <c r="O446" s="206">
        <f t="shared" si="243"/>
        <v>0</v>
      </c>
      <c r="P446" s="206">
        <f t="shared" si="243"/>
        <v>0</v>
      </c>
      <c r="Q446" s="206">
        <f t="shared" si="243"/>
        <v>0</v>
      </c>
      <c r="R446" s="206">
        <f t="shared" si="243"/>
        <v>0</v>
      </c>
      <c r="S446" s="206">
        <f t="shared" si="243"/>
        <v>0</v>
      </c>
      <c r="T446" s="206">
        <f t="shared" si="243"/>
        <v>0</v>
      </c>
      <c r="U446" s="206">
        <f t="shared" si="243"/>
        <v>0</v>
      </c>
      <c r="V446" s="206">
        <f t="shared" si="243"/>
        <v>0</v>
      </c>
      <c r="W446" s="206">
        <f t="shared" si="243"/>
        <v>0</v>
      </c>
      <c r="X446" s="206">
        <f t="shared" si="243"/>
        <v>0</v>
      </c>
      <c r="Y446" s="206">
        <f t="shared" si="236"/>
        <v>0</v>
      </c>
      <c r="Z446" s="206">
        <f t="shared" si="243"/>
        <v>0</v>
      </c>
      <c r="AA446" s="206">
        <f t="shared" si="243"/>
        <v>0</v>
      </c>
      <c r="AB446" s="206">
        <f t="shared" si="243"/>
        <v>0</v>
      </c>
      <c r="AC446" s="206">
        <f t="shared" si="237"/>
        <v>0</v>
      </c>
      <c r="AD446" s="206">
        <f t="shared" si="243"/>
        <v>0</v>
      </c>
      <c r="AE446" s="206">
        <f t="shared" si="243"/>
        <v>0</v>
      </c>
      <c r="AF446" s="206">
        <f t="shared" si="243"/>
        <v>0</v>
      </c>
      <c r="AG446" s="206">
        <f t="shared" si="238"/>
        <v>0</v>
      </c>
      <c r="AH446" s="206">
        <f t="shared" si="243"/>
        <v>0</v>
      </c>
      <c r="AI446" s="206">
        <f t="shared" si="243"/>
        <v>0</v>
      </c>
      <c r="AJ446" s="206">
        <f t="shared" si="243"/>
        <v>0</v>
      </c>
      <c r="AK446" s="206">
        <f t="shared" si="239"/>
        <v>0</v>
      </c>
      <c r="AL446" s="206">
        <f t="shared" si="240"/>
        <v>0</v>
      </c>
    </row>
    <row r="447" spans="2:38">
      <c r="B447" s="216" t="s">
        <v>417</v>
      </c>
      <c r="C447" s="217" t="s">
        <v>284</v>
      </c>
      <c r="D447" s="218">
        <f>SUM(D448:D497)</f>
        <v>0</v>
      </c>
      <c r="E447" s="218">
        <f>SUM(E448:E497)</f>
        <v>0</v>
      </c>
      <c r="F447" s="218">
        <f t="shared" si="242"/>
        <v>0</v>
      </c>
      <c r="G447" s="218">
        <f>SUM(G448:G497)</f>
        <v>0</v>
      </c>
      <c r="H447" s="218">
        <f t="shared" si="234"/>
        <v>0</v>
      </c>
      <c r="I447" s="218">
        <f>SUM(I448:I497)</f>
        <v>0</v>
      </c>
      <c r="J447" s="218">
        <f t="shared" si="235"/>
        <v>0</v>
      </c>
      <c r="K447" s="218">
        <f t="shared" ref="K447:X447" si="244">SUM(K448:K497)</f>
        <v>0</v>
      </c>
      <c r="L447" s="218">
        <f t="shared" si="244"/>
        <v>0</v>
      </c>
      <c r="M447" s="218">
        <f t="shared" si="244"/>
        <v>0</v>
      </c>
      <c r="N447" s="218">
        <f t="shared" si="244"/>
        <v>0</v>
      </c>
      <c r="O447" s="218">
        <f t="shared" si="244"/>
        <v>0</v>
      </c>
      <c r="P447" s="218">
        <f t="shared" si="244"/>
        <v>0</v>
      </c>
      <c r="Q447" s="218">
        <f t="shared" si="244"/>
        <v>0</v>
      </c>
      <c r="R447" s="218">
        <f t="shared" si="244"/>
        <v>0</v>
      </c>
      <c r="S447" s="218">
        <f t="shared" si="244"/>
        <v>0</v>
      </c>
      <c r="T447" s="218">
        <f t="shared" si="244"/>
        <v>0</v>
      </c>
      <c r="U447" s="218">
        <f t="shared" si="244"/>
        <v>0</v>
      </c>
      <c r="V447" s="218">
        <f t="shared" si="244"/>
        <v>0</v>
      </c>
      <c r="W447" s="218">
        <f t="shared" si="244"/>
        <v>0</v>
      </c>
      <c r="X447" s="218">
        <f t="shared" si="244"/>
        <v>0</v>
      </c>
      <c r="Y447" s="218">
        <f t="shared" si="236"/>
        <v>0</v>
      </c>
      <c r="Z447" s="218">
        <f>SUM(Z448:Z497)</f>
        <v>0</v>
      </c>
      <c r="AA447" s="218">
        <f>SUM(AA448:AA497)</f>
        <v>0</v>
      </c>
      <c r="AB447" s="218">
        <f>SUM(AB448:AB497)</f>
        <v>0</v>
      </c>
      <c r="AC447" s="218">
        <f t="shared" si="237"/>
        <v>0</v>
      </c>
      <c r="AD447" s="218">
        <f>SUM(AD448:AD497)</f>
        <v>0</v>
      </c>
      <c r="AE447" s="218">
        <f>SUM(AE448:AE497)</f>
        <v>0</v>
      </c>
      <c r="AF447" s="218">
        <f>SUM(AF448:AF497)</f>
        <v>0</v>
      </c>
      <c r="AG447" s="218">
        <f t="shared" si="238"/>
        <v>0</v>
      </c>
      <c r="AH447" s="218">
        <f>SUM(AH448:AH497)</f>
        <v>0</v>
      </c>
      <c r="AI447" s="218">
        <f>SUM(AI448:AI497)</f>
        <v>0</v>
      </c>
      <c r="AJ447" s="218">
        <f>SUM(AJ448:AJ497)</f>
        <v>0</v>
      </c>
      <c r="AK447" s="218">
        <f t="shared" si="239"/>
        <v>0</v>
      </c>
      <c r="AL447" s="218">
        <f t="shared" si="240"/>
        <v>0</v>
      </c>
    </row>
    <row r="448" spans="2:38">
      <c r="B448" s="207" t="s">
        <v>427</v>
      </c>
      <c r="C448" s="208" t="s">
        <v>293</v>
      </c>
      <c r="D4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8" s="209">
        <f t="shared" si="242"/>
        <v>0</v>
      </c>
      <c r="G448" s="209"/>
      <c r="H448" s="209">
        <f t="shared" si="234"/>
        <v>0</v>
      </c>
      <c r="I448" s="209"/>
      <c r="J448" s="209">
        <f t="shared" si="235"/>
        <v>0</v>
      </c>
      <c r="K4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8" s="209">
        <f t="shared" si="236"/>
        <v>0</v>
      </c>
      <c r="Z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8" s="209">
        <f t="shared" si="237"/>
        <v>0</v>
      </c>
      <c r="AD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8" s="209">
        <f t="shared" si="238"/>
        <v>0</v>
      </c>
      <c r="AH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8" s="209">
        <f t="shared" si="239"/>
        <v>0</v>
      </c>
      <c r="AL448" s="209">
        <f t="shared" si="240"/>
        <v>0</v>
      </c>
    </row>
    <row r="449" spans="2:38">
      <c r="B449" s="207" t="s">
        <v>1303</v>
      </c>
      <c r="C449" s="208" t="s">
        <v>1304</v>
      </c>
      <c r="D4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9" s="209">
        <f t="shared" si="242"/>
        <v>0</v>
      </c>
      <c r="G449" s="209"/>
      <c r="H449" s="209">
        <f t="shared" si="234"/>
        <v>0</v>
      </c>
      <c r="I449" s="209"/>
      <c r="J449" s="209">
        <f t="shared" si="235"/>
        <v>0</v>
      </c>
      <c r="K4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9" s="209">
        <f t="shared" si="236"/>
        <v>0</v>
      </c>
      <c r="Z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9" s="209">
        <f t="shared" si="237"/>
        <v>0</v>
      </c>
      <c r="AD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9" s="209">
        <f t="shared" si="238"/>
        <v>0</v>
      </c>
      <c r="AH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9" s="209">
        <f t="shared" si="239"/>
        <v>0</v>
      </c>
      <c r="AL449" s="209">
        <f t="shared" si="240"/>
        <v>0</v>
      </c>
    </row>
    <row r="450" spans="2:38">
      <c r="B450" s="207" t="s">
        <v>1305</v>
      </c>
      <c r="C450" s="208" t="s">
        <v>1306</v>
      </c>
      <c r="D45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0" s="209">
        <f t="shared" si="242"/>
        <v>0</v>
      </c>
      <c r="G450" s="209"/>
      <c r="H450" s="209">
        <f t="shared" si="234"/>
        <v>0</v>
      </c>
      <c r="I450" s="209"/>
      <c r="J450" s="209">
        <f t="shared" si="235"/>
        <v>0</v>
      </c>
      <c r="K4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0" s="209">
        <f t="shared" si="236"/>
        <v>0</v>
      </c>
      <c r="Z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0" s="209">
        <f t="shared" si="237"/>
        <v>0</v>
      </c>
      <c r="AD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0" s="209">
        <f t="shared" si="238"/>
        <v>0</v>
      </c>
      <c r="AH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0" s="209">
        <f t="shared" si="239"/>
        <v>0</v>
      </c>
      <c r="AL450" s="209">
        <f t="shared" si="240"/>
        <v>0</v>
      </c>
    </row>
    <row r="451" spans="2:38">
      <c r="B451" s="207" t="s">
        <v>1307</v>
      </c>
      <c r="C451" s="208" t="s">
        <v>1308</v>
      </c>
      <c r="D4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1" s="209">
        <f t="shared" si="242"/>
        <v>0</v>
      </c>
      <c r="G451" s="209"/>
      <c r="H451" s="209">
        <f t="shared" si="234"/>
        <v>0</v>
      </c>
      <c r="I451" s="209"/>
      <c r="J451" s="209">
        <f t="shared" si="235"/>
        <v>0</v>
      </c>
      <c r="K4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1" s="209">
        <f t="shared" si="236"/>
        <v>0</v>
      </c>
      <c r="Z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1" s="209">
        <f t="shared" si="237"/>
        <v>0</v>
      </c>
      <c r="AD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1" s="209">
        <f t="shared" si="238"/>
        <v>0</v>
      </c>
      <c r="AH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1" s="209">
        <f t="shared" si="239"/>
        <v>0</v>
      </c>
      <c r="AL451" s="209">
        <f t="shared" si="240"/>
        <v>0</v>
      </c>
    </row>
    <row r="452" spans="2:38">
      <c r="B452" s="207" t="s">
        <v>1309</v>
      </c>
      <c r="C452" s="208" t="s">
        <v>1310</v>
      </c>
      <c r="D4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2" s="209">
        <f t="shared" si="242"/>
        <v>0</v>
      </c>
      <c r="G452" s="209"/>
      <c r="H452" s="209">
        <f t="shared" si="234"/>
        <v>0</v>
      </c>
      <c r="I452" s="209"/>
      <c r="J452" s="209">
        <f t="shared" si="235"/>
        <v>0</v>
      </c>
      <c r="K4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2" s="209">
        <f t="shared" si="236"/>
        <v>0</v>
      </c>
      <c r="Z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2" s="209">
        <f t="shared" si="237"/>
        <v>0</v>
      </c>
      <c r="AD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2" s="209">
        <f t="shared" si="238"/>
        <v>0</v>
      </c>
      <c r="AH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2" s="209">
        <f t="shared" si="239"/>
        <v>0</v>
      </c>
      <c r="AL452" s="209">
        <f t="shared" si="240"/>
        <v>0</v>
      </c>
    </row>
    <row r="453" spans="2:38">
      <c r="B453" s="207" t="s">
        <v>1311</v>
      </c>
      <c r="C453" s="208" t="s">
        <v>1312</v>
      </c>
      <c r="D4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3" s="209">
        <f t="shared" si="242"/>
        <v>0</v>
      </c>
      <c r="G453" s="209"/>
      <c r="H453" s="209">
        <f t="shared" si="234"/>
        <v>0</v>
      </c>
      <c r="I453" s="209"/>
      <c r="J453" s="209">
        <f t="shared" si="235"/>
        <v>0</v>
      </c>
      <c r="K4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3" s="209">
        <f t="shared" si="236"/>
        <v>0</v>
      </c>
      <c r="Z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3" s="209">
        <f t="shared" si="237"/>
        <v>0</v>
      </c>
      <c r="AD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3" s="209">
        <f t="shared" si="238"/>
        <v>0</v>
      </c>
      <c r="AH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3" s="209">
        <f t="shared" si="239"/>
        <v>0</v>
      </c>
      <c r="AL453" s="209">
        <f t="shared" si="240"/>
        <v>0</v>
      </c>
    </row>
    <row r="454" spans="2:38">
      <c r="B454" s="207" t="s">
        <v>1313</v>
      </c>
      <c r="C454" s="208" t="s">
        <v>1314</v>
      </c>
      <c r="D4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4" s="209">
        <f t="shared" si="242"/>
        <v>0</v>
      </c>
      <c r="G454" s="209"/>
      <c r="H454" s="209">
        <f t="shared" si="234"/>
        <v>0</v>
      </c>
      <c r="I454" s="209"/>
      <c r="J454" s="209">
        <f t="shared" si="235"/>
        <v>0</v>
      </c>
      <c r="K4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4" s="209">
        <f t="shared" si="236"/>
        <v>0</v>
      </c>
      <c r="Z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4" s="209">
        <f t="shared" si="237"/>
        <v>0</v>
      </c>
      <c r="AD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4" s="209">
        <f t="shared" si="238"/>
        <v>0</v>
      </c>
      <c r="AH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4" s="209">
        <f t="shared" si="239"/>
        <v>0</v>
      </c>
      <c r="AL454" s="209">
        <f t="shared" si="240"/>
        <v>0</v>
      </c>
    </row>
    <row r="455" spans="2:38">
      <c r="B455" s="207" t="s">
        <v>1315</v>
      </c>
      <c r="C455" s="208" t="s">
        <v>1316</v>
      </c>
      <c r="D4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5" s="209">
        <f t="shared" si="242"/>
        <v>0</v>
      </c>
      <c r="G455" s="209"/>
      <c r="H455" s="209">
        <f t="shared" si="234"/>
        <v>0</v>
      </c>
      <c r="I455" s="209"/>
      <c r="J455" s="209">
        <f t="shared" si="235"/>
        <v>0</v>
      </c>
      <c r="K4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5" s="209">
        <f t="shared" si="236"/>
        <v>0</v>
      </c>
      <c r="Z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5" s="209">
        <f t="shared" si="237"/>
        <v>0</v>
      </c>
      <c r="AD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5" s="209">
        <f t="shared" si="238"/>
        <v>0</v>
      </c>
      <c r="AH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5" s="209">
        <f t="shared" si="239"/>
        <v>0</v>
      </c>
      <c r="AL455" s="209">
        <f t="shared" si="240"/>
        <v>0</v>
      </c>
    </row>
    <row r="456" spans="2:38">
      <c r="B456" s="207" t="s">
        <v>1317</v>
      </c>
      <c r="C456" s="208" t="s">
        <v>1318</v>
      </c>
      <c r="D4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6" s="209">
        <f t="shared" si="242"/>
        <v>0</v>
      </c>
      <c r="G456" s="209"/>
      <c r="H456" s="209">
        <f t="shared" si="234"/>
        <v>0</v>
      </c>
      <c r="I456" s="209"/>
      <c r="J456" s="209">
        <f t="shared" si="235"/>
        <v>0</v>
      </c>
      <c r="K4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6" s="209">
        <f t="shared" si="236"/>
        <v>0</v>
      </c>
      <c r="Z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6" s="209">
        <f t="shared" si="237"/>
        <v>0</v>
      </c>
      <c r="AD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6" s="209">
        <f t="shared" si="238"/>
        <v>0</v>
      </c>
      <c r="AH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6" s="209">
        <f t="shared" si="239"/>
        <v>0</v>
      </c>
      <c r="AL456" s="209">
        <f t="shared" si="240"/>
        <v>0</v>
      </c>
    </row>
    <row r="457" spans="2:38">
      <c r="B457" s="207" t="s">
        <v>1319</v>
      </c>
      <c r="C457" s="208" t="s">
        <v>1320</v>
      </c>
      <c r="D45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7" s="209">
        <f t="shared" si="242"/>
        <v>0</v>
      </c>
      <c r="G457" s="209"/>
      <c r="H457" s="209">
        <f t="shared" si="234"/>
        <v>0</v>
      </c>
      <c r="I457" s="209"/>
      <c r="J457" s="209">
        <f t="shared" si="235"/>
        <v>0</v>
      </c>
      <c r="K4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7" s="209">
        <f t="shared" si="236"/>
        <v>0</v>
      </c>
      <c r="Z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7" s="209">
        <f t="shared" si="237"/>
        <v>0</v>
      </c>
      <c r="AD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7" s="209">
        <f t="shared" si="238"/>
        <v>0</v>
      </c>
      <c r="AH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7" s="209">
        <f t="shared" si="239"/>
        <v>0</v>
      </c>
      <c r="AL457" s="209">
        <f t="shared" si="240"/>
        <v>0</v>
      </c>
    </row>
    <row r="458" spans="2:38">
      <c r="B458" s="207" t="s">
        <v>1321</v>
      </c>
      <c r="C458" s="208" t="s">
        <v>1322</v>
      </c>
      <c r="D4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8" s="209">
        <f t="shared" si="242"/>
        <v>0</v>
      </c>
      <c r="G458" s="209"/>
      <c r="H458" s="209">
        <f t="shared" si="234"/>
        <v>0</v>
      </c>
      <c r="I458" s="209"/>
      <c r="J458" s="209">
        <f t="shared" si="235"/>
        <v>0</v>
      </c>
      <c r="K4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8" s="209">
        <f t="shared" si="236"/>
        <v>0</v>
      </c>
      <c r="Z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8" s="209">
        <f t="shared" si="237"/>
        <v>0</v>
      </c>
      <c r="AD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8" s="209">
        <f t="shared" si="238"/>
        <v>0</v>
      </c>
      <c r="AH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8" s="209">
        <f t="shared" si="239"/>
        <v>0</v>
      </c>
      <c r="AL458" s="209">
        <f t="shared" si="240"/>
        <v>0</v>
      </c>
    </row>
    <row r="459" spans="2:38">
      <c r="B459" s="207" t="s">
        <v>1323</v>
      </c>
      <c r="C459" s="208" t="s">
        <v>1324</v>
      </c>
      <c r="D45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9" s="209">
        <f t="shared" si="242"/>
        <v>0</v>
      </c>
      <c r="G459" s="209"/>
      <c r="H459" s="209">
        <f t="shared" si="234"/>
        <v>0</v>
      </c>
      <c r="I459" s="209"/>
      <c r="J459" s="209">
        <f t="shared" si="235"/>
        <v>0</v>
      </c>
      <c r="K4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9" s="209">
        <f t="shared" si="236"/>
        <v>0</v>
      </c>
      <c r="Z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9" s="209">
        <f t="shared" si="237"/>
        <v>0</v>
      </c>
      <c r="AD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9" s="209">
        <f t="shared" si="238"/>
        <v>0</v>
      </c>
      <c r="AH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9" s="209">
        <f t="shared" si="239"/>
        <v>0</v>
      </c>
      <c r="AL459" s="209">
        <f t="shared" si="240"/>
        <v>0</v>
      </c>
    </row>
    <row r="460" spans="2:38">
      <c r="B460" s="207" t="s">
        <v>1325</v>
      </c>
      <c r="C460" s="208" t="s">
        <v>1326</v>
      </c>
      <c r="D46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0" s="209">
        <f t="shared" si="242"/>
        <v>0</v>
      </c>
      <c r="G460" s="209"/>
      <c r="H460" s="209">
        <f t="shared" si="234"/>
        <v>0</v>
      </c>
      <c r="I460" s="209"/>
      <c r="J460" s="209">
        <f t="shared" si="235"/>
        <v>0</v>
      </c>
      <c r="K4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0" s="209">
        <f t="shared" si="236"/>
        <v>0</v>
      </c>
      <c r="Z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0" s="209">
        <f t="shared" si="237"/>
        <v>0</v>
      </c>
      <c r="AD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0" s="209">
        <f t="shared" si="238"/>
        <v>0</v>
      </c>
      <c r="AH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0" s="209">
        <f t="shared" si="239"/>
        <v>0</v>
      </c>
      <c r="AL460" s="209">
        <f t="shared" si="240"/>
        <v>0</v>
      </c>
    </row>
    <row r="461" spans="2:38">
      <c r="B461" s="207" t="s">
        <v>1327</v>
      </c>
      <c r="C461" s="208" t="s">
        <v>1328</v>
      </c>
      <c r="D4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1" s="209">
        <f t="shared" si="242"/>
        <v>0</v>
      </c>
      <c r="G461" s="209"/>
      <c r="H461" s="209">
        <f t="shared" si="234"/>
        <v>0</v>
      </c>
      <c r="I461" s="209"/>
      <c r="J461" s="209">
        <f t="shared" si="235"/>
        <v>0</v>
      </c>
      <c r="K4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1" s="209">
        <f t="shared" si="236"/>
        <v>0</v>
      </c>
      <c r="Z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1" s="209">
        <f t="shared" si="237"/>
        <v>0</v>
      </c>
      <c r="AD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1" s="209">
        <f t="shared" si="238"/>
        <v>0</v>
      </c>
      <c r="AH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1" s="209">
        <f t="shared" si="239"/>
        <v>0</v>
      </c>
      <c r="AL461" s="209">
        <f t="shared" si="240"/>
        <v>0</v>
      </c>
    </row>
    <row r="462" spans="2:38">
      <c r="B462" s="207" t="s">
        <v>1329</v>
      </c>
      <c r="C462" s="208" t="s">
        <v>1330</v>
      </c>
      <c r="D4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2" s="209">
        <f t="shared" si="242"/>
        <v>0</v>
      </c>
      <c r="G462" s="209"/>
      <c r="H462" s="209">
        <f t="shared" si="234"/>
        <v>0</v>
      </c>
      <c r="I462" s="209"/>
      <c r="J462" s="209">
        <f t="shared" si="235"/>
        <v>0</v>
      </c>
      <c r="K4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2" s="209">
        <f t="shared" si="236"/>
        <v>0</v>
      </c>
      <c r="Z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2" s="209">
        <f t="shared" si="237"/>
        <v>0</v>
      </c>
      <c r="AD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2" s="209">
        <f t="shared" si="238"/>
        <v>0</v>
      </c>
      <c r="AH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2" s="209">
        <f t="shared" si="239"/>
        <v>0</v>
      </c>
      <c r="AL462" s="209">
        <f t="shared" si="240"/>
        <v>0</v>
      </c>
    </row>
    <row r="463" spans="2:38">
      <c r="B463" s="207" t="s">
        <v>1331</v>
      </c>
      <c r="C463" s="208" t="s">
        <v>1332</v>
      </c>
      <c r="D4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3" s="209">
        <f t="shared" si="242"/>
        <v>0</v>
      </c>
      <c r="G463" s="209"/>
      <c r="H463" s="209">
        <f t="shared" si="234"/>
        <v>0</v>
      </c>
      <c r="I463" s="209"/>
      <c r="J463" s="209">
        <f t="shared" si="235"/>
        <v>0</v>
      </c>
      <c r="K4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3" s="209">
        <f t="shared" si="236"/>
        <v>0</v>
      </c>
      <c r="Z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3" s="209">
        <f t="shared" si="237"/>
        <v>0</v>
      </c>
      <c r="AD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3" s="209">
        <f t="shared" si="238"/>
        <v>0</v>
      </c>
      <c r="AH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3" s="209">
        <f t="shared" si="239"/>
        <v>0</v>
      </c>
      <c r="AL463" s="209">
        <f t="shared" si="240"/>
        <v>0</v>
      </c>
    </row>
    <row r="464" spans="2:38">
      <c r="B464" s="207" t="s">
        <v>1333</v>
      </c>
      <c r="C464" s="208" t="s">
        <v>1334</v>
      </c>
      <c r="D4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4" s="209">
        <f t="shared" si="242"/>
        <v>0</v>
      </c>
      <c r="G464" s="209"/>
      <c r="H464" s="209">
        <f t="shared" si="234"/>
        <v>0</v>
      </c>
      <c r="I464" s="209"/>
      <c r="J464" s="209">
        <f t="shared" si="235"/>
        <v>0</v>
      </c>
      <c r="K4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4" s="209">
        <f t="shared" si="236"/>
        <v>0</v>
      </c>
      <c r="Z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4" s="209">
        <f t="shared" si="237"/>
        <v>0</v>
      </c>
      <c r="AD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4" s="209">
        <f t="shared" si="238"/>
        <v>0</v>
      </c>
      <c r="AH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4" s="209">
        <f t="shared" si="239"/>
        <v>0</v>
      </c>
      <c r="AL464" s="209">
        <f t="shared" si="240"/>
        <v>0</v>
      </c>
    </row>
    <row r="465" spans="2:38">
      <c r="B465" s="207" t="s">
        <v>1335</v>
      </c>
      <c r="C465" s="208" t="s">
        <v>1336</v>
      </c>
      <c r="D46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5" s="209">
        <f t="shared" ref="F465:F473" si="245">D465+E465</f>
        <v>0</v>
      </c>
      <c r="G465" s="209"/>
      <c r="H465" s="209">
        <f t="shared" ref="H465:H473" si="246">F465-G465</f>
        <v>0</v>
      </c>
      <c r="I465" s="209"/>
      <c r="J465" s="209">
        <f t="shared" ref="J465:J473" si="247">F465-I465</f>
        <v>0</v>
      </c>
      <c r="K4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5" s="209">
        <f t="shared" ref="Y465:Y473" si="248">V465+W465+X465</f>
        <v>0</v>
      </c>
      <c r="Z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5" s="209">
        <f t="shared" ref="AC465:AC473" si="249">Z465+AA465+AB465</f>
        <v>0</v>
      </c>
      <c r="AD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5" s="209">
        <f t="shared" ref="AG465:AG473" si="250">AD465+AE465+AF465</f>
        <v>0</v>
      </c>
      <c r="AH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5" s="209">
        <f t="shared" ref="AK465:AK473" si="251">AH465+AI465+AJ465</f>
        <v>0</v>
      </c>
      <c r="AL465" s="209">
        <f t="shared" ref="AL465:AL473" si="252">Y465+AC465+AG465+AK465</f>
        <v>0</v>
      </c>
    </row>
    <row r="466" spans="2:38">
      <c r="B466" s="207" t="s">
        <v>1337</v>
      </c>
      <c r="C466" s="208" t="s">
        <v>1338</v>
      </c>
      <c r="D46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6" s="209">
        <f t="shared" si="245"/>
        <v>0</v>
      </c>
      <c r="G466" s="209"/>
      <c r="H466" s="209">
        <f t="shared" si="246"/>
        <v>0</v>
      </c>
      <c r="I466" s="209"/>
      <c r="J466" s="209">
        <f t="shared" si="247"/>
        <v>0</v>
      </c>
      <c r="K4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6" s="209">
        <f t="shared" si="248"/>
        <v>0</v>
      </c>
      <c r="Z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6" s="209">
        <f t="shared" si="249"/>
        <v>0</v>
      </c>
      <c r="AD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6" s="209">
        <f t="shared" si="250"/>
        <v>0</v>
      </c>
      <c r="AH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6" s="209">
        <f t="shared" si="251"/>
        <v>0</v>
      </c>
      <c r="AL466" s="209">
        <f t="shared" si="252"/>
        <v>0</v>
      </c>
    </row>
    <row r="467" spans="2:38">
      <c r="B467" s="207" t="s">
        <v>1339</v>
      </c>
      <c r="C467" s="208" t="s">
        <v>1340</v>
      </c>
      <c r="D46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7" s="209">
        <f t="shared" si="245"/>
        <v>0</v>
      </c>
      <c r="G467" s="209"/>
      <c r="H467" s="209">
        <f t="shared" si="246"/>
        <v>0</v>
      </c>
      <c r="I467" s="209"/>
      <c r="J467" s="209">
        <f t="shared" si="247"/>
        <v>0</v>
      </c>
      <c r="K4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7" s="209">
        <f t="shared" si="248"/>
        <v>0</v>
      </c>
      <c r="Z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7" s="209">
        <f t="shared" si="249"/>
        <v>0</v>
      </c>
      <c r="AD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7" s="209">
        <f t="shared" si="250"/>
        <v>0</v>
      </c>
      <c r="AH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7" s="209">
        <f t="shared" si="251"/>
        <v>0</v>
      </c>
      <c r="AL467" s="209">
        <f t="shared" si="252"/>
        <v>0</v>
      </c>
    </row>
    <row r="468" spans="2:38">
      <c r="B468" s="207" t="s">
        <v>1341</v>
      </c>
      <c r="C468" s="208" t="s">
        <v>1342</v>
      </c>
      <c r="D4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8" s="209">
        <f t="shared" si="245"/>
        <v>0</v>
      </c>
      <c r="G468" s="209"/>
      <c r="H468" s="209">
        <f t="shared" si="246"/>
        <v>0</v>
      </c>
      <c r="I468" s="209"/>
      <c r="J468" s="209">
        <f t="shared" si="247"/>
        <v>0</v>
      </c>
      <c r="K4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8" s="209">
        <f t="shared" si="248"/>
        <v>0</v>
      </c>
      <c r="Z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8" s="209">
        <f t="shared" si="249"/>
        <v>0</v>
      </c>
      <c r="AD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8" s="209">
        <f t="shared" si="250"/>
        <v>0</v>
      </c>
      <c r="AH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8" s="209">
        <f t="shared" si="251"/>
        <v>0</v>
      </c>
      <c r="AL468" s="209">
        <f t="shared" si="252"/>
        <v>0</v>
      </c>
    </row>
    <row r="469" spans="2:38">
      <c r="B469" s="207" t="s">
        <v>1343</v>
      </c>
      <c r="C469" s="208" t="s">
        <v>1344</v>
      </c>
      <c r="D4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9" s="209">
        <f t="shared" si="245"/>
        <v>0</v>
      </c>
      <c r="G469" s="209"/>
      <c r="H469" s="209">
        <f t="shared" si="246"/>
        <v>0</v>
      </c>
      <c r="I469" s="209"/>
      <c r="J469" s="209">
        <f t="shared" si="247"/>
        <v>0</v>
      </c>
      <c r="K4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9" s="209">
        <f t="shared" si="248"/>
        <v>0</v>
      </c>
      <c r="Z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9" s="209">
        <f t="shared" si="249"/>
        <v>0</v>
      </c>
      <c r="AD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9" s="209">
        <f t="shared" si="250"/>
        <v>0</v>
      </c>
      <c r="AH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9" s="209">
        <f t="shared" si="251"/>
        <v>0</v>
      </c>
      <c r="AL469" s="209">
        <f t="shared" si="252"/>
        <v>0</v>
      </c>
    </row>
    <row r="470" spans="2:38">
      <c r="B470" s="207" t="s">
        <v>1345</v>
      </c>
      <c r="C470" s="208" t="s">
        <v>1346</v>
      </c>
      <c r="D4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0" s="209">
        <f t="shared" si="245"/>
        <v>0</v>
      </c>
      <c r="G470" s="209"/>
      <c r="H470" s="209">
        <f t="shared" si="246"/>
        <v>0</v>
      </c>
      <c r="I470" s="209"/>
      <c r="J470" s="209">
        <f t="shared" si="247"/>
        <v>0</v>
      </c>
      <c r="K4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0" s="209">
        <f t="shared" si="248"/>
        <v>0</v>
      </c>
      <c r="Z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0" s="209">
        <f t="shared" si="249"/>
        <v>0</v>
      </c>
      <c r="AD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0" s="209">
        <f t="shared" si="250"/>
        <v>0</v>
      </c>
      <c r="AH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0" s="209">
        <f t="shared" si="251"/>
        <v>0</v>
      </c>
      <c r="AL470" s="209">
        <f t="shared" si="252"/>
        <v>0</v>
      </c>
    </row>
    <row r="471" spans="2:38">
      <c r="B471" s="207" t="s">
        <v>428</v>
      </c>
      <c r="C471" s="208" t="s">
        <v>1347</v>
      </c>
      <c r="D4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1" s="209">
        <f t="shared" si="245"/>
        <v>0</v>
      </c>
      <c r="G471" s="209"/>
      <c r="H471" s="209">
        <f t="shared" si="246"/>
        <v>0</v>
      </c>
      <c r="I471" s="209"/>
      <c r="J471" s="209">
        <f t="shared" si="247"/>
        <v>0</v>
      </c>
      <c r="K4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1" s="209">
        <f t="shared" si="248"/>
        <v>0</v>
      </c>
      <c r="Z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1" s="209">
        <f t="shared" si="249"/>
        <v>0</v>
      </c>
      <c r="AD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1" s="209">
        <f t="shared" si="250"/>
        <v>0</v>
      </c>
      <c r="AH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1" s="209">
        <f t="shared" si="251"/>
        <v>0</v>
      </c>
      <c r="AL471" s="209">
        <f t="shared" si="252"/>
        <v>0</v>
      </c>
    </row>
    <row r="472" spans="2:38">
      <c r="B472" s="207" t="s">
        <v>1348</v>
      </c>
      <c r="C472" s="208" t="s">
        <v>1349</v>
      </c>
      <c r="D4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2" s="209">
        <f t="shared" si="245"/>
        <v>0</v>
      </c>
      <c r="G472" s="209"/>
      <c r="H472" s="209">
        <f t="shared" si="246"/>
        <v>0</v>
      </c>
      <c r="I472" s="209"/>
      <c r="J472" s="209">
        <f t="shared" si="247"/>
        <v>0</v>
      </c>
      <c r="K4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2" s="209">
        <f t="shared" si="248"/>
        <v>0</v>
      </c>
      <c r="Z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2" s="209">
        <f t="shared" si="249"/>
        <v>0</v>
      </c>
      <c r="AD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2" s="209">
        <f t="shared" si="250"/>
        <v>0</v>
      </c>
      <c r="AH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2" s="209">
        <f t="shared" si="251"/>
        <v>0</v>
      </c>
      <c r="AL472" s="209">
        <f t="shared" si="252"/>
        <v>0</v>
      </c>
    </row>
    <row r="473" spans="2:38">
      <c r="B473" s="207" t="s">
        <v>1350</v>
      </c>
      <c r="C473" s="208" t="s">
        <v>1340</v>
      </c>
      <c r="D47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3" s="209">
        <f t="shared" si="245"/>
        <v>0</v>
      </c>
      <c r="G473" s="209"/>
      <c r="H473" s="209">
        <f t="shared" si="246"/>
        <v>0</v>
      </c>
      <c r="I473" s="209"/>
      <c r="J473" s="209">
        <f t="shared" si="247"/>
        <v>0</v>
      </c>
      <c r="K4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3" s="209">
        <f t="shared" si="248"/>
        <v>0</v>
      </c>
      <c r="Z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3" s="209">
        <f t="shared" si="249"/>
        <v>0</v>
      </c>
      <c r="AD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3" s="209">
        <f t="shared" si="250"/>
        <v>0</v>
      </c>
      <c r="AH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3" s="209">
        <f t="shared" si="251"/>
        <v>0</v>
      </c>
      <c r="AL473" s="209">
        <f t="shared" si="252"/>
        <v>0</v>
      </c>
    </row>
    <row r="474" spans="2:38">
      <c r="B474" s="207" t="s">
        <v>1351</v>
      </c>
      <c r="C474" s="208" t="s">
        <v>1352</v>
      </c>
      <c r="D4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4" s="209">
        <f t="shared" ref="F474:F489" si="253">D474+E474</f>
        <v>0</v>
      </c>
      <c r="G474" s="209"/>
      <c r="H474" s="209">
        <f t="shared" ref="H474:H489" si="254">F474-G474</f>
        <v>0</v>
      </c>
      <c r="I474" s="209"/>
      <c r="J474" s="209">
        <f t="shared" ref="J474:J489" si="255">F474-I474</f>
        <v>0</v>
      </c>
      <c r="K4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4" s="209">
        <f t="shared" ref="Y474:Y489" si="256">V474+W474+X474</f>
        <v>0</v>
      </c>
      <c r="Z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4" s="209">
        <f t="shared" ref="AC474:AC489" si="257">Z474+AA474+AB474</f>
        <v>0</v>
      </c>
      <c r="AD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4" s="209">
        <f t="shared" ref="AG474:AG489" si="258">AD474+AE474+AF474</f>
        <v>0</v>
      </c>
      <c r="AH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4" s="209">
        <f t="shared" ref="AK474:AK489" si="259">AH474+AI474+AJ474</f>
        <v>0</v>
      </c>
      <c r="AL474" s="209">
        <f t="shared" ref="AL474:AL489" si="260">Y474+AC474+AG474+AK474</f>
        <v>0</v>
      </c>
    </row>
    <row r="475" spans="2:38">
      <c r="B475" s="207" t="s">
        <v>1353</v>
      </c>
      <c r="C475" s="208" t="s">
        <v>1354</v>
      </c>
      <c r="D47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5" s="209">
        <f t="shared" si="253"/>
        <v>0</v>
      </c>
      <c r="G475" s="209"/>
      <c r="H475" s="209">
        <f t="shared" si="254"/>
        <v>0</v>
      </c>
      <c r="I475" s="209"/>
      <c r="J475" s="209">
        <f t="shared" si="255"/>
        <v>0</v>
      </c>
      <c r="K4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5" s="209">
        <f t="shared" si="256"/>
        <v>0</v>
      </c>
      <c r="Z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5" s="209">
        <f t="shared" si="257"/>
        <v>0</v>
      </c>
      <c r="AD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5" s="209">
        <f t="shared" si="258"/>
        <v>0</v>
      </c>
      <c r="AH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5" s="209">
        <f t="shared" si="259"/>
        <v>0</v>
      </c>
      <c r="AL475" s="209">
        <f t="shared" si="260"/>
        <v>0</v>
      </c>
    </row>
    <row r="476" spans="2:38">
      <c r="B476" s="207" t="s">
        <v>1355</v>
      </c>
      <c r="C476" s="208" t="s">
        <v>1356</v>
      </c>
      <c r="D4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6" s="209">
        <f t="shared" si="253"/>
        <v>0</v>
      </c>
      <c r="G476" s="209"/>
      <c r="H476" s="209">
        <f t="shared" si="254"/>
        <v>0</v>
      </c>
      <c r="I476" s="209"/>
      <c r="J476" s="209">
        <f t="shared" si="255"/>
        <v>0</v>
      </c>
      <c r="K4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6" s="209">
        <f t="shared" si="256"/>
        <v>0</v>
      </c>
      <c r="Z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6" s="209">
        <f t="shared" si="257"/>
        <v>0</v>
      </c>
      <c r="AD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6" s="209">
        <f t="shared" si="258"/>
        <v>0</v>
      </c>
      <c r="AH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6" s="209">
        <f t="shared" si="259"/>
        <v>0</v>
      </c>
      <c r="AL476" s="209">
        <f t="shared" si="260"/>
        <v>0</v>
      </c>
    </row>
    <row r="477" spans="2:38">
      <c r="B477" s="207" t="s">
        <v>1357</v>
      </c>
      <c r="C477" s="208" t="s">
        <v>1358</v>
      </c>
      <c r="D4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7" s="209">
        <f t="shared" si="253"/>
        <v>0</v>
      </c>
      <c r="G477" s="209"/>
      <c r="H477" s="209">
        <f t="shared" si="254"/>
        <v>0</v>
      </c>
      <c r="I477" s="209"/>
      <c r="J477" s="209">
        <f t="shared" si="255"/>
        <v>0</v>
      </c>
      <c r="K4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7" s="209">
        <f t="shared" si="256"/>
        <v>0</v>
      </c>
      <c r="Z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7" s="209">
        <f t="shared" si="257"/>
        <v>0</v>
      </c>
      <c r="AD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7" s="209">
        <f t="shared" si="258"/>
        <v>0</v>
      </c>
      <c r="AH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7" s="209">
        <f t="shared" si="259"/>
        <v>0</v>
      </c>
      <c r="AL477" s="209">
        <f t="shared" si="260"/>
        <v>0</v>
      </c>
    </row>
    <row r="478" spans="2:38">
      <c r="B478" s="207" t="s">
        <v>1359</v>
      </c>
      <c r="C478" s="208" t="s">
        <v>1360</v>
      </c>
      <c r="D47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8" s="209">
        <f t="shared" si="253"/>
        <v>0</v>
      </c>
      <c r="G478" s="209"/>
      <c r="H478" s="209">
        <f t="shared" si="254"/>
        <v>0</v>
      </c>
      <c r="I478" s="209"/>
      <c r="J478" s="209">
        <f t="shared" si="255"/>
        <v>0</v>
      </c>
      <c r="K4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8" s="209">
        <f t="shared" si="256"/>
        <v>0</v>
      </c>
      <c r="Z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8" s="209">
        <f t="shared" si="257"/>
        <v>0</v>
      </c>
      <c r="AD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8" s="209">
        <f t="shared" si="258"/>
        <v>0</v>
      </c>
      <c r="AH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8" s="209">
        <f t="shared" si="259"/>
        <v>0</v>
      </c>
      <c r="AL478" s="209">
        <f t="shared" si="260"/>
        <v>0</v>
      </c>
    </row>
    <row r="479" spans="2:38">
      <c r="B479" s="207" t="s">
        <v>1361</v>
      </c>
      <c r="C479" s="208" t="s">
        <v>1362</v>
      </c>
      <c r="D4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9" s="209">
        <f t="shared" si="253"/>
        <v>0</v>
      </c>
      <c r="G479" s="209"/>
      <c r="H479" s="209">
        <f t="shared" si="254"/>
        <v>0</v>
      </c>
      <c r="I479" s="209"/>
      <c r="J479" s="209">
        <f t="shared" si="255"/>
        <v>0</v>
      </c>
      <c r="K4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9" s="209">
        <f t="shared" si="256"/>
        <v>0</v>
      </c>
      <c r="Z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9" s="209">
        <f t="shared" si="257"/>
        <v>0</v>
      </c>
      <c r="AD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9" s="209">
        <f t="shared" si="258"/>
        <v>0</v>
      </c>
      <c r="AH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9" s="209">
        <f t="shared" si="259"/>
        <v>0</v>
      </c>
      <c r="AL479" s="209">
        <f t="shared" si="260"/>
        <v>0</v>
      </c>
    </row>
    <row r="480" spans="2:38">
      <c r="B480" s="207" t="s">
        <v>1363</v>
      </c>
      <c r="C480" s="208" t="s">
        <v>1364</v>
      </c>
      <c r="D4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0" s="209">
        <f t="shared" si="253"/>
        <v>0</v>
      </c>
      <c r="G480" s="209"/>
      <c r="H480" s="209">
        <f t="shared" si="254"/>
        <v>0</v>
      </c>
      <c r="I480" s="209"/>
      <c r="J480" s="209">
        <f t="shared" si="255"/>
        <v>0</v>
      </c>
      <c r="K4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0" s="209">
        <f t="shared" si="256"/>
        <v>0</v>
      </c>
      <c r="Z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0" s="209">
        <f t="shared" si="257"/>
        <v>0</v>
      </c>
      <c r="AD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0" s="209">
        <f t="shared" si="258"/>
        <v>0</v>
      </c>
      <c r="AH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0" s="209">
        <f t="shared" si="259"/>
        <v>0</v>
      </c>
      <c r="AL480" s="209">
        <f t="shared" si="260"/>
        <v>0</v>
      </c>
    </row>
    <row r="481" spans="2:38">
      <c r="B481" s="207" t="s">
        <v>1365</v>
      </c>
      <c r="C481" s="208" t="s">
        <v>1366</v>
      </c>
      <c r="D48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1" s="209">
        <f t="shared" si="253"/>
        <v>0</v>
      </c>
      <c r="G481" s="209"/>
      <c r="H481" s="209">
        <f t="shared" si="254"/>
        <v>0</v>
      </c>
      <c r="I481" s="209"/>
      <c r="J481" s="209">
        <f t="shared" si="255"/>
        <v>0</v>
      </c>
      <c r="K4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1" s="209">
        <f t="shared" si="256"/>
        <v>0</v>
      </c>
      <c r="Z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1" s="209">
        <f t="shared" si="257"/>
        <v>0</v>
      </c>
      <c r="AD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1" s="209">
        <f t="shared" si="258"/>
        <v>0</v>
      </c>
      <c r="AH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1" s="209">
        <f t="shared" si="259"/>
        <v>0</v>
      </c>
      <c r="AL481" s="209">
        <f t="shared" si="260"/>
        <v>0</v>
      </c>
    </row>
    <row r="482" spans="2:38">
      <c r="B482" s="207" t="s">
        <v>1367</v>
      </c>
      <c r="C482" s="208" t="s">
        <v>1368</v>
      </c>
      <c r="D4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2" s="209">
        <f t="shared" si="253"/>
        <v>0</v>
      </c>
      <c r="G482" s="209"/>
      <c r="H482" s="209">
        <f t="shared" si="254"/>
        <v>0</v>
      </c>
      <c r="I482" s="209"/>
      <c r="J482" s="209">
        <f t="shared" si="255"/>
        <v>0</v>
      </c>
      <c r="K4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2" s="209">
        <f t="shared" si="256"/>
        <v>0</v>
      </c>
      <c r="Z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2" s="209">
        <f t="shared" si="257"/>
        <v>0</v>
      </c>
      <c r="AD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2" s="209">
        <f t="shared" si="258"/>
        <v>0</v>
      </c>
      <c r="AH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2" s="209">
        <f t="shared" si="259"/>
        <v>0</v>
      </c>
      <c r="AL482" s="209">
        <f t="shared" si="260"/>
        <v>0</v>
      </c>
    </row>
    <row r="483" spans="2:38">
      <c r="B483" s="207" t="s">
        <v>1369</v>
      </c>
      <c r="C483" s="208" t="s">
        <v>1370</v>
      </c>
      <c r="D48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3" s="209">
        <f t="shared" si="253"/>
        <v>0</v>
      </c>
      <c r="G483" s="209"/>
      <c r="H483" s="209">
        <f t="shared" si="254"/>
        <v>0</v>
      </c>
      <c r="I483" s="209"/>
      <c r="J483" s="209">
        <f t="shared" si="255"/>
        <v>0</v>
      </c>
      <c r="K4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3" s="209">
        <f t="shared" si="256"/>
        <v>0</v>
      </c>
      <c r="Z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3" s="209">
        <f t="shared" si="257"/>
        <v>0</v>
      </c>
      <c r="AD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3" s="209">
        <f t="shared" si="258"/>
        <v>0</v>
      </c>
      <c r="AH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3" s="209">
        <f t="shared" si="259"/>
        <v>0</v>
      </c>
      <c r="AL483" s="209">
        <f t="shared" si="260"/>
        <v>0</v>
      </c>
    </row>
    <row r="484" spans="2:38">
      <c r="B484" s="207" t="s">
        <v>1371</v>
      </c>
      <c r="C484" s="208" t="s">
        <v>1372</v>
      </c>
      <c r="D48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4" s="209">
        <f t="shared" si="253"/>
        <v>0</v>
      </c>
      <c r="G484" s="209"/>
      <c r="H484" s="209">
        <f t="shared" si="254"/>
        <v>0</v>
      </c>
      <c r="I484" s="209"/>
      <c r="J484" s="209">
        <f t="shared" si="255"/>
        <v>0</v>
      </c>
      <c r="K4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4" s="209">
        <f t="shared" si="256"/>
        <v>0</v>
      </c>
      <c r="Z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4" s="209">
        <f t="shared" si="257"/>
        <v>0</v>
      </c>
      <c r="AD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4" s="209">
        <f t="shared" si="258"/>
        <v>0</v>
      </c>
      <c r="AH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4" s="209">
        <f t="shared" si="259"/>
        <v>0</v>
      </c>
      <c r="AL484" s="209">
        <f t="shared" si="260"/>
        <v>0</v>
      </c>
    </row>
    <row r="485" spans="2:38">
      <c r="B485" s="207" t="s">
        <v>1373</v>
      </c>
      <c r="C485" s="208" t="s">
        <v>1374</v>
      </c>
      <c r="D48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5" s="209">
        <f t="shared" si="253"/>
        <v>0</v>
      </c>
      <c r="G485" s="209"/>
      <c r="H485" s="209">
        <f t="shared" si="254"/>
        <v>0</v>
      </c>
      <c r="I485" s="209"/>
      <c r="J485" s="209">
        <f t="shared" si="255"/>
        <v>0</v>
      </c>
      <c r="K4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5" s="209">
        <f t="shared" si="256"/>
        <v>0</v>
      </c>
      <c r="Z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5" s="209">
        <f t="shared" si="257"/>
        <v>0</v>
      </c>
      <c r="AD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5" s="209">
        <f t="shared" si="258"/>
        <v>0</v>
      </c>
      <c r="AH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5" s="209">
        <f t="shared" si="259"/>
        <v>0</v>
      </c>
      <c r="AL485" s="209">
        <f t="shared" si="260"/>
        <v>0</v>
      </c>
    </row>
    <row r="486" spans="2:38">
      <c r="B486" s="207" t="s">
        <v>1375</v>
      </c>
      <c r="C486" s="208" t="s">
        <v>1376</v>
      </c>
      <c r="D48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6" s="209">
        <f t="shared" si="253"/>
        <v>0</v>
      </c>
      <c r="G486" s="209"/>
      <c r="H486" s="209">
        <f t="shared" si="254"/>
        <v>0</v>
      </c>
      <c r="I486" s="209"/>
      <c r="J486" s="209">
        <f t="shared" si="255"/>
        <v>0</v>
      </c>
      <c r="K4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6" s="209">
        <f t="shared" si="256"/>
        <v>0</v>
      </c>
      <c r="Z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6" s="209">
        <f t="shared" si="257"/>
        <v>0</v>
      </c>
      <c r="AD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6" s="209">
        <f t="shared" si="258"/>
        <v>0</v>
      </c>
      <c r="AH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6" s="209">
        <f t="shared" si="259"/>
        <v>0</v>
      </c>
      <c r="AL486" s="209">
        <f t="shared" si="260"/>
        <v>0</v>
      </c>
    </row>
    <row r="487" spans="2:38">
      <c r="B487" s="207" t="s">
        <v>1377</v>
      </c>
      <c r="C487" s="208" t="s">
        <v>1378</v>
      </c>
      <c r="D48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7" s="209">
        <f t="shared" si="253"/>
        <v>0</v>
      </c>
      <c r="G487" s="209"/>
      <c r="H487" s="209">
        <f t="shared" si="254"/>
        <v>0</v>
      </c>
      <c r="I487" s="209"/>
      <c r="J487" s="209">
        <f t="shared" si="255"/>
        <v>0</v>
      </c>
      <c r="K4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7" s="209">
        <f t="shared" si="256"/>
        <v>0</v>
      </c>
      <c r="Z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7" s="209">
        <f t="shared" si="257"/>
        <v>0</v>
      </c>
      <c r="AD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7" s="209">
        <f t="shared" si="258"/>
        <v>0</v>
      </c>
      <c r="AH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7" s="209">
        <f t="shared" si="259"/>
        <v>0</v>
      </c>
      <c r="AL487" s="209">
        <f t="shared" si="260"/>
        <v>0</v>
      </c>
    </row>
    <row r="488" spans="2:38">
      <c r="B488" s="207" t="s">
        <v>1379</v>
      </c>
      <c r="C488" s="208" t="s">
        <v>1380</v>
      </c>
      <c r="D48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8" s="209">
        <f t="shared" si="253"/>
        <v>0</v>
      </c>
      <c r="G488" s="209"/>
      <c r="H488" s="209">
        <f t="shared" si="254"/>
        <v>0</v>
      </c>
      <c r="I488" s="209"/>
      <c r="J488" s="209">
        <f t="shared" si="255"/>
        <v>0</v>
      </c>
      <c r="K4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8" s="209">
        <f t="shared" si="256"/>
        <v>0</v>
      </c>
      <c r="Z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8" s="209">
        <f t="shared" si="257"/>
        <v>0</v>
      </c>
      <c r="AD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8" s="209">
        <f t="shared" si="258"/>
        <v>0</v>
      </c>
      <c r="AH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8" s="209">
        <f t="shared" si="259"/>
        <v>0</v>
      </c>
      <c r="AL488" s="209">
        <f t="shared" si="260"/>
        <v>0</v>
      </c>
    </row>
    <row r="489" spans="2:38">
      <c r="B489" s="207" t="s">
        <v>1381</v>
      </c>
      <c r="C489" s="208" t="s">
        <v>1382</v>
      </c>
      <c r="D48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9" s="209">
        <f t="shared" si="253"/>
        <v>0</v>
      </c>
      <c r="G489" s="209"/>
      <c r="H489" s="209">
        <f t="shared" si="254"/>
        <v>0</v>
      </c>
      <c r="I489" s="209"/>
      <c r="J489" s="209">
        <f t="shared" si="255"/>
        <v>0</v>
      </c>
      <c r="K4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9" s="209">
        <f t="shared" si="256"/>
        <v>0</v>
      </c>
      <c r="Z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9" s="209">
        <f t="shared" si="257"/>
        <v>0</v>
      </c>
      <c r="AD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9" s="209">
        <f t="shared" si="258"/>
        <v>0</v>
      </c>
      <c r="AH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9" s="209">
        <f t="shared" si="259"/>
        <v>0</v>
      </c>
      <c r="AL489" s="209">
        <f t="shared" si="260"/>
        <v>0</v>
      </c>
    </row>
    <row r="490" spans="2:38">
      <c r="B490" s="207" t="s">
        <v>1383</v>
      </c>
      <c r="C490" s="208" t="s">
        <v>1384</v>
      </c>
      <c r="D49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0" s="209">
        <f t="shared" ref="F490:F526" si="261">D490+E490</f>
        <v>0</v>
      </c>
      <c r="G490" s="209"/>
      <c r="H490" s="209">
        <f t="shared" ref="H490:H526" si="262">F490-G490</f>
        <v>0</v>
      </c>
      <c r="I490" s="209"/>
      <c r="J490" s="209">
        <f t="shared" ref="J490:J526" si="263">F490-I490</f>
        <v>0</v>
      </c>
      <c r="K4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0" s="209">
        <f t="shared" ref="Y490:Y526" si="264">V490+W490+X490</f>
        <v>0</v>
      </c>
      <c r="Z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0" s="209">
        <f t="shared" ref="AC490:AC526" si="265">Z490+AA490+AB490</f>
        <v>0</v>
      </c>
      <c r="AD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0" s="209">
        <f t="shared" ref="AG490:AG526" si="266">AD490+AE490+AF490</f>
        <v>0</v>
      </c>
      <c r="AH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0" s="209">
        <f t="shared" ref="AK490:AK526" si="267">AH490+AI490+AJ490</f>
        <v>0</v>
      </c>
      <c r="AL490" s="209">
        <f t="shared" ref="AL490:AL526" si="268">Y490+AC490+AG490+AK490</f>
        <v>0</v>
      </c>
    </row>
    <row r="491" spans="2:38">
      <c r="B491" s="207" t="s">
        <v>1385</v>
      </c>
      <c r="C491" s="208" t="s">
        <v>1386</v>
      </c>
      <c r="D49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1" s="209">
        <f t="shared" si="261"/>
        <v>0</v>
      </c>
      <c r="G491" s="209"/>
      <c r="H491" s="209">
        <f t="shared" si="262"/>
        <v>0</v>
      </c>
      <c r="I491" s="209"/>
      <c r="J491" s="209">
        <f t="shared" si="263"/>
        <v>0</v>
      </c>
      <c r="K4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1" s="209">
        <f t="shared" si="264"/>
        <v>0</v>
      </c>
      <c r="Z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1" s="209">
        <f t="shared" si="265"/>
        <v>0</v>
      </c>
      <c r="AD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1" s="209">
        <f t="shared" si="266"/>
        <v>0</v>
      </c>
      <c r="AH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1" s="209">
        <f t="shared" si="267"/>
        <v>0</v>
      </c>
      <c r="AL491" s="209">
        <f t="shared" si="268"/>
        <v>0</v>
      </c>
    </row>
    <row r="492" spans="2:38">
      <c r="B492" s="207" t="s">
        <v>1387</v>
      </c>
      <c r="C492" s="208" t="s">
        <v>1388</v>
      </c>
      <c r="D49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2" s="209">
        <f t="shared" si="261"/>
        <v>0</v>
      </c>
      <c r="G492" s="209"/>
      <c r="H492" s="209">
        <f t="shared" si="262"/>
        <v>0</v>
      </c>
      <c r="I492" s="209"/>
      <c r="J492" s="209">
        <f t="shared" si="263"/>
        <v>0</v>
      </c>
      <c r="K4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2" s="209">
        <f t="shared" si="264"/>
        <v>0</v>
      </c>
      <c r="Z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2" s="209">
        <f t="shared" si="265"/>
        <v>0</v>
      </c>
      <c r="AD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2" s="209">
        <f t="shared" si="266"/>
        <v>0</v>
      </c>
      <c r="AH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2" s="209">
        <f t="shared" si="267"/>
        <v>0</v>
      </c>
      <c r="AL492" s="209">
        <f t="shared" si="268"/>
        <v>0</v>
      </c>
    </row>
    <row r="493" spans="2:38">
      <c r="B493" s="207" t="s">
        <v>1389</v>
      </c>
      <c r="C493" s="208" t="s">
        <v>1390</v>
      </c>
      <c r="D49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3" s="209">
        <f t="shared" si="261"/>
        <v>0</v>
      </c>
      <c r="G493" s="209"/>
      <c r="H493" s="209">
        <f t="shared" si="262"/>
        <v>0</v>
      </c>
      <c r="I493" s="209"/>
      <c r="J493" s="209">
        <f t="shared" si="263"/>
        <v>0</v>
      </c>
      <c r="K4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3" s="209">
        <f t="shared" si="264"/>
        <v>0</v>
      </c>
      <c r="Z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3" s="209">
        <f t="shared" si="265"/>
        <v>0</v>
      </c>
      <c r="AD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3" s="209">
        <f t="shared" si="266"/>
        <v>0</v>
      </c>
      <c r="AH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3" s="209">
        <f t="shared" si="267"/>
        <v>0</v>
      </c>
      <c r="AL493" s="209">
        <f t="shared" si="268"/>
        <v>0</v>
      </c>
    </row>
    <row r="494" spans="2:38">
      <c r="B494" s="207" t="s">
        <v>1391</v>
      </c>
      <c r="C494" s="208" t="s">
        <v>1392</v>
      </c>
      <c r="D49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4" s="209">
        <f t="shared" si="261"/>
        <v>0</v>
      </c>
      <c r="G494" s="209"/>
      <c r="H494" s="209">
        <f t="shared" si="262"/>
        <v>0</v>
      </c>
      <c r="I494" s="209"/>
      <c r="J494" s="209">
        <f t="shared" si="263"/>
        <v>0</v>
      </c>
      <c r="K4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4" s="209">
        <f t="shared" si="264"/>
        <v>0</v>
      </c>
      <c r="Z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4" s="209">
        <f t="shared" si="265"/>
        <v>0</v>
      </c>
      <c r="AD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4" s="209">
        <f t="shared" si="266"/>
        <v>0</v>
      </c>
      <c r="AH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4" s="209">
        <f t="shared" si="267"/>
        <v>0</v>
      </c>
      <c r="AL494" s="209">
        <f t="shared" si="268"/>
        <v>0</v>
      </c>
    </row>
    <row r="495" spans="2:38">
      <c r="B495" s="207" t="s">
        <v>1393</v>
      </c>
      <c r="C495" s="208" t="s">
        <v>1394</v>
      </c>
      <c r="D49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5" s="209">
        <f t="shared" si="261"/>
        <v>0</v>
      </c>
      <c r="G495" s="209"/>
      <c r="H495" s="209">
        <f t="shared" si="262"/>
        <v>0</v>
      </c>
      <c r="I495" s="209"/>
      <c r="J495" s="209">
        <f t="shared" si="263"/>
        <v>0</v>
      </c>
      <c r="K4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5" s="209">
        <f t="shared" si="264"/>
        <v>0</v>
      </c>
      <c r="Z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5" s="209">
        <f t="shared" si="265"/>
        <v>0</v>
      </c>
      <c r="AD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5" s="209">
        <f t="shared" si="266"/>
        <v>0</v>
      </c>
      <c r="AH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5" s="209">
        <f t="shared" si="267"/>
        <v>0</v>
      </c>
      <c r="AL495" s="209">
        <f t="shared" si="268"/>
        <v>0</v>
      </c>
    </row>
    <row r="496" spans="2:38">
      <c r="B496" s="207" t="s">
        <v>1395</v>
      </c>
      <c r="C496" s="208" t="s">
        <v>1396</v>
      </c>
      <c r="D49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6" s="209">
        <f t="shared" si="261"/>
        <v>0</v>
      </c>
      <c r="G496" s="209"/>
      <c r="H496" s="209">
        <f t="shared" si="262"/>
        <v>0</v>
      </c>
      <c r="I496" s="209"/>
      <c r="J496" s="209">
        <f t="shared" si="263"/>
        <v>0</v>
      </c>
      <c r="K4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6" s="209">
        <f t="shared" si="264"/>
        <v>0</v>
      </c>
      <c r="Z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6" s="209">
        <f t="shared" si="265"/>
        <v>0</v>
      </c>
      <c r="AD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6" s="209">
        <f t="shared" si="266"/>
        <v>0</v>
      </c>
      <c r="AH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6" s="209">
        <f t="shared" si="267"/>
        <v>0</v>
      </c>
      <c r="AL496" s="209">
        <f t="shared" si="268"/>
        <v>0</v>
      </c>
    </row>
    <row r="497" spans="2:38">
      <c r="B497" s="207" t="s">
        <v>1397</v>
      </c>
      <c r="C497" s="208" t="s">
        <v>1398</v>
      </c>
      <c r="D49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7" s="209">
        <f t="shared" si="261"/>
        <v>0</v>
      </c>
      <c r="G497" s="209"/>
      <c r="H497" s="209">
        <f t="shared" si="262"/>
        <v>0</v>
      </c>
      <c r="I497" s="209"/>
      <c r="J497" s="209">
        <f t="shared" si="263"/>
        <v>0</v>
      </c>
      <c r="K4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7" s="209">
        <f t="shared" si="264"/>
        <v>0</v>
      </c>
      <c r="Z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7" s="209">
        <f t="shared" si="265"/>
        <v>0</v>
      </c>
      <c r="AD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7" s="209">
        <f t="shared" si="266"/>
        <v>0</v>
      </c>
      <c r="AH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7" s="209">
        <f t="shared" si="267"/>
        <v>0</v>
      </c>
      <c r="AL497" s="209">
        <f t="shared" si="268"/>
        <v>0</v>
      </c>
    </row>
    <row r="498" spans="2:38">
      <c r="B498" s="204" t="s">
        <v>421</v>
      </c>
      <c r="C498" s="205" t="s">
        <v>288</v>
      </c>
      <c r="D498" s="206">
        <f>D499</f>
        <v>0</v>
      </c>
      <c r="E498" s="206">
        <f>E499</f>
        <v>0</v>
      </c>
      <c r="F498" s="206">
        <f t="shared" si="261"/>
        <v>0</v>
      </c>
      <c r="G498" s="206">
        <f>G499</f>
        <v>0</v>
      </c>
      <c r="H498" s="206">
        <f t="shared" si="262"/>
        <v>0</v>
      </c>
      <c r="I498" s="206">
        <f>I499</f>
        <v>0</v>
      </c>
      <c r="J498" s="206">
        <f t="shared" si="263"/>
        <v>0</v>
      </c>
      <c r="K498" s="206">
        <f t="shared" ref="K498:AJ498" si="269">K499</f>
        <v>0</v>
      </c>
      <c r="L498" s="206">
        <f t="shared" si="269"/>
        <v>0</v>
      </c>
      <c r="M498" s="206">
        <f t="shared" si="269"/>
        <v>0</v>
      </c>
      <c r="N498" s="206">
        <f t="shared" si="269"/>
        <v>0</v>
      </c>
      <c r="O498" s="206">
        <f t="shared" si="269"/>
        <v>0</v>
      </c>
      <c r="P498" s="206">
        <f t="shared" si="269"/>
        <v>0</v>
      </c>
      <c r="Q498" s="206">
        <f t="shared" si="269"/>
        <v>0</v>
      </c>
      <c r="R498" s="206">
        <f t="shared" si="269"/>
        <v>0</v>
      </c>
      <c r="S498" s="206">
        <f t="shared" si="269"/>
        <v>0</v>
      </c>
      <c r="T498" s="206">
        <f t="shared" si="269"/>
        <v>0</v>
      </c>
      <c r="U498" s="206">
        <f t="shared" si="269"/>
        <v>0</v>
      </c>
      <c r="V498" s="206">
        <f t="shared" si="269"/>
        <v>0</v>
      </c>
      <c r="W498" s="206">
        <f t="shared" si="269"/>
        <v>0</v>
      </c>
      <c r="X498" s="206">
        <f t="shared" si="269"/>
        <v>0</v>
      </c>
      <c r="Y498" s="206">
        <f t="shared" si="264"/>
        <v>0</v>
      </c>
      <c r="Z498" s="206">
        <f t="shared" si="269"/>
        <v>0</v>
      </c>
      <c r="AA498" s="206">
        <f t="shared" si="269"/>
        <v>0</v>
      </c>
      <c r="AB498" s="206">
        <f t="shared" si="269"/>
        <v>0</v>
      </c>
      <c r="AC498" s="206">
        <f t="shared" si="265"/>
        <v>0</v>
      </c>
      <c r="AD498" s="206">
        <f t="shared" si="269"/>
        <v>0</v>
      </c>
      <c r="AE498" s="206">
        <f t="shared" si="269"/>
        <v>0</v>
      </c>
      <c r="AF498" s="206">
        <f t="shared" si="269"/>
        <v>0</v>
      </c>
      <c r="AG498" s="206">
        <f t="shared" si="266"/>
        <v>0</v>
      </c>
      <c r="AH498" s="206">
        <f t="shared" si="269"/>
        <v>0</v>
      </c>
      <c r="AI498" s="206">
        <f t="shared" si="269"/>
        <v>0</v>
      </c>
      <c r="AJ498" s="206">
        <f t="shared" si="269"/>
        <v>0</v>
      </c>
      <c r="AK498" s="206">
        <f t="shared" si="267"/>
        <v>0</v>
      </c>
      <c r="AL498" s="206">
        <f t="shared" si="268"/>
        <v>0</v>
      </c>
    </row>
    <row r="499" spans="2:38">
      <c r="B499" s="216" t="s">
        <v>422</v>
      </c>
      <c r="C499" s="217" t="s">
        <v>289</v>
      </c>
      <c r="D499" s="218">
        <f>SUM(D500:D514)</f>
        <v>0</v>
      </c>
      <c r="E499" s="218">
        <f>SUM(E500:E514)</f>
        <v>0</v>
      </c>
      <c r="F499" s="218">
        <f t="shared" si="261"/>
        <v>0</v>
      </c>
      <c r="G499" s="218">
        <f>SUM(G500:G514)</f>
        <v>0</v>
      </c>
      <c r="H499" s="218">
        <f t="shared" si="262"/>
        <v>0</v>
      </c>
      <c r="I499" s="218">
        <f>SUM(I500:I514)</f>
        <v>0</v>
      </c>
      <c r="J499" s="218">
        <f t="shared" si="263"/>
        <v>0</v>
      </c>
      <c r="K499" s="218">
        <f t="shared" ref="K499:X499" si="270">SUM(K500:K514)</f>
        <v>0</v>
      </c>
      <c r="L499" s="218">
        <f t="shared" si="270"/>
        <v>0</v>
      </c>
      <c r="M499" s="218">
        <f t="shared" si="270"/>
        <v>0</v>
      </c>
      <c r="N499" s="218">
        <f t="shared" si="270"/>
        <v>0</v>
      </c>
      <c r="O499" s="218">
        <f t="shared" si="270"/>
        <v>0</v>
      </c>
      <c r="P499" s="218">
        <f t="shared" si="270"/>
        <v>0</v>
      </c>
      <c r="Q499" s="218">
        <f t="shared" si="270"/>
        <v>0</v>
      </c>
      <c r="R499" s="218">
        <f t="shared" si="270"/>
        <v>0</v>
      </c>
      <c r="S499" s="218">
        <f t="shared" si="270"/>
        <v>0</v>
      </c>
      <c r="T499" s="218">
        <f t="shared" si="270"/>
        <v>0</v>
      </c>
      <c r="U499" s="218">
        <f t="shared" si="270"/>
        <v>0</v>
      </c>
      <c r="V499" s="218">
        <f t="shared" si="270"/>
        <v>0</v>
      </c>
      <c r="W499" s="218">
        <f t="shared" si="270"/>
        <v>0</v>
      </c>
      <c r="X499" s="218">
        <f t="shared" si="270"/>
        <v>0</v>
      </c>
      <c r="Y499" s="218">
        <f t="shared" si="264"/>
        <v>0</v>
      </c>
      <c r="Z499" s="218">
        <f>SUM(Z500:Z514)</f>
        <v>0</v>
      </c>
      <c r="AA499" s="218">
        <f>SUM(AA500:AA514)</f>
        <v>0</v>
      </c>
      <c r="AB499" s="218">
        <f>SUM(AB500:AB514)</f>
        <v>0</v>
      </c>
      <c r="AC499" s="218">
        <f t="shared" si="265"/>
        <v>0</v>
      </c>
      <c r="AD499" s="218">
        <f>SUM(AD500:AD514)</f>
        <v>0</v>
      </c>
      <c r="AE499" s="218">
        <f>SUM(AE500:AE514)</f>
        <v>0</v>
      </c>
      <c r="AF499" s="218">
        <f>SUM(AF500:AF514)</f>
        <v>0</v>
      </c>
      <c r="AG499" s="218">
        <f t="shared" si="266"/>
        <v>0</v>
      </c>
      <c r="AH499" s="218">
        <f>SUM(AH500:AH514)</f>
        <v>0</v>
      </c>
      <c r="AI499" s="218">
        <f>SUM(AI500:AI514)</f>
        <v>0</v>
      </c>
      <c r="AJ499" s="218">
        <f>SUM(AJ500:AJ514)</f>
        <v>0</v>
      </c>
      <c r="AK499" s="218">
        <f t="shared" si="267"/>
        <v>0</v>
      </c>
      <c r="AL499" s="218">
        <f t="shared" si="268"/>
        <v>0</v>
      </c>
    </row>
    <row r="500" spans="2:38">
      <c r="B500" s="207" t="s">
        <v>429</v>
      </c>
      <c r="C500" s="208" t="s">
        <v>294</v>
      </c>
      <c r="D50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0" s="209">
        <f t="shared" si="261"/>
        <v>0</v>
      </c>
      <c r="G500" s="209"/>
      <c r="H500" s="209">
        <f t="shared" si="262"/>
        <v>0</v>
      </c>
      <c r="I500" s="209"/>
      <c r="J500" s="209">
        <f t="shared" si="263"/>
        <v>0</v>
      </c>
      <c r="K5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0" s="209">
        <f t="shared" si="264"/>
        <v>0</v>
      </c>
      <c r="Z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0" s="209">
        <f t="shared" si="265"/>
        <v>0</v>
      </c>
      <c r="AD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0" s="209">
        <f t="shared" si="266"/>
        <v>0</v>
      </c>
      <c r="AH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0" s="209">
        <f t="shared" si="267"/>
        <v>0</v>
      </c>
      <c r="AL500" s="209">
        <f t="shared" si="268"/>
        <v>0</v>
      </c>
    </row>
    <row r="501" spans="2:38">
      <c r="B501" s="207" t="s">
        <v>1423</v>
      </c>
      <c r="C501" s="208" t="s">
        <v>1424</v>
      </c>
      <c r="D50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1" s="209">
        <f t="shared" si="261"/>
        <v>0</v>
      </c>
      <c r="G501" s="209"/>
      <c r="H501" s="209">
        <f t="shared" si="262"/>
        <v>0</v>
      </c>
      <c r="I501" s="209"/>
      <c r="J501" s="209">
        <f t="shared" si="263"/>
        <v>0</v>
      </c>
      <c r="K5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1" s="209">
        <f t="shared" si="264"/>
        <v>0</v>
      </c>
      <c r="Z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1" s="209">
        <f t="shared" si="265"/>
        <v>0</v>
      </c>
      <c r="AD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1" s="209">
        <f t="shared" si="266"/>
        <v>0</v>
      </c>
      <c r="AH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1" s="209">
        <f t="shared" si="267"/>
        <v>0</v>
      </c>
      <c r="AL501" s="209">
        <f t="shared" si="268"/>
        <v>0</v>
      </c>
    </row>
    <row r="502" spans="2:38">
      <c r="B502" s="207" t="s">
        <v>1425</v>
      </c>
      <c r="C502" s="208" t="s">
        <v>1426</v>
      </c>
      <c r="D50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2" s="209">
        <f t="shared" si="261"/>
        <v>0</v>
      </c>
      <c r="G502" s="209"/>
      <c r="H502" s="209">
        <f t="shared" si="262"/>
        <v>0</v>
      </c>
      <c r="I502" s="209"/>
      <c r="J502" s="209">
        <f t="shared" si="263"/>
        <v>0</v>
      </c>
      <c r="K5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2" s="209">
        <f t="shared" si="264"/>
        <v>0</v>
      </c>
      <c r="Z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2" s="209">
        <f t="shared" si="265"/>
        <v>0</v>
      </c>
      <c r="AD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2" s="209">
        <f t="shared" si="266"/>
        <v>0</v>
      </c>
      <c r="AH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2" s="209">
        <f t="shared" si="267"/>
        <v>0</v>
      </c>
      <c r="AL502" s="209">
        <f t="shared" si="268"/>
        <v>0</v>
      </c>
    </row>
    <row r="503" spans="2:38">
      <c r="B503" s="207" t="s">
        <v>1427</v>
      </c>
      <c r="C503" s="208" t="s">
        <v>1428</v>
      </c>
      <c r="D50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3" s="209">
        <f t="shared" si="261"/>
        <v>0</v>
      </c>
      <c r="G503" s="209"/>
      <c r="H503" s="209">
        <f t="shared" si="262"/>
        <v>0</v>
      </c>
      <c r="I503" s="209"/>
      <c r="J503" s="209">
        <f t="shared" si="263"/>
        <v>0</v>
      </c>
      <c r="K5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3" s="209">
        <f t="shared" si="264"/>
        <v>0</v>
      </c>
      <c r="Z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3" s="209">
        <f t="shared" si="265"/>
        <v>0</v>
      </c>
      <c r="AD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3" s="209">
        <f t="shared" si="266"/>
        <v>0</v>
      </c>
      <c r="AH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3" s="209">
        <f t="shared" si="267"/>
        <v>0</v>
      </c>
      <c r="AL503" s="209">
        <f t="shared" si="268"/>
        <v>0</v>
      </c>
    </row>
    <row r="504" spans="2:38">
      <c r="B504" s="207" t="s">
        <v>1429</v>
      </c>
      <c r="C504" s="208" t="s">
        <v>1430</v>
      </c>
      <c r="D50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4" s="209">
        <f t="shared" si="261"/>
        <v>0</v>
      </c>
      <c r="G504" s="209"/>
      <c r="H504" s="209">
        <f t="shared" si="262"/>
        <v>0</v>
      </c>
      <c r="I504" s="209"/>
      <c r="J504" s="209">
        <f t="shared" si="263"/>
        <v>0</v>
      </c>
      <c r="K5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4" s="209">
        <f t="shared" si="264"/>
        <v>0</v>
      </c>
      <c r="Z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4" s="209">
        <f t="shared" si="265"/>
        <v>0</v>
      </c>
      <c r="AD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4" s="209">
        <f t="shared" si="266"/>
        <v>0</v>
      </c>
      <c r="AH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4" s="209">
        <f t="shared" si="267"/>
        <v>0</v>
      </c>
      <c r="AL504" s="209">
        <f t="shared" si="268"/>
        <v>0</v>
      </c>
    </row>
    <row r="505" spans="2:38">
      <c r="B505" s="207" t="s">
        <v>1431</v>
      </c>
      <c r="C505" s="208" t="s">
        <v>1432</v>
      </c>
      <c r="D50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5" s="209">
        <f t="shared" si="261"/>
        <v>0</v>
      </c>
      <c r="G505" s="209"/>
      <c r="H505" s="209">
        <f t="shared" si="262"/>
        <v>0</v>
      </c>
      <c r="I505" s="209"/>
      <c r="J505" s="209">
        <f t="shared" si="263"/>
        <v>0</v>
      </c>
      <c r="K5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5" s="209">
        <f t="shared" si="264"/>
        <v>0</v>
      </c>
      <c r="Z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5" s="209">
        <f t="shared" si="265"/>
        <v>0</v>
      </c>
      <c r="AD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5" s="209">
        <f t="shared" si="266"/>
        <v>0</v>
      </c>
      <c r="AH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5" s="209">
        <f t="shared" si="267"/>
        <v>0</v>
      </c>
      <c r="AL505" s="209">
        <f t="shared" si="268"/>
        <v>0</v>
      </c>
    </row>
    <row r="506" spans="2:38">
      <c r="B506" s="207" t="s">
        <v>1433</v>
      </c>
      <c r="C506" s="208" t="s">
        <v>1434</v>
      </c>
      <c r="D50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6" s="209">
        <f t="shared" si="261"/>
        <v>0</v>
      </c>
      <c r="G506" s="209"/>
      <c r="H506" s="209">
        <f t="shared" si="262"/>
        <v>0</v>
      </c>
      <c r="I506" s="209"/>
      <c r="J506" s="209">
        <f t="shared" si="263"/>
        <v>0</v>
      </c>
      <c r="K5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6" s="209">
        <f t="shared" si="264"/>
        <v>0</v>
      </c>
      <c r="Z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6" s="209">
        <f t="shared" si="265"/>
        <v>0</v>
      </c>
      <c r="AD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6" s="209">
        <f t="shared" si="266"/>
        <v>0</v>
      </c>
      <c r="AH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6" s="209">
        <f t="shared" si="267"/>
        <v>0</v>
      </c>
      <c r="AL506" s="209">
        <f t="shared" si="268"/>
        <v>0</v>
      </c>
    </row>
    <row r="507" spans="2:38">
      <c r="B507" s="207" t="s">
        <v>1435</v>
      </c>
      <c r="C507" s="208" t="s">
        <v>1436</v>
      </c>
      <c r="D50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7" s="209">
        <f t="shared" si="261"/>
        <v>0</v>
      </c>
      <c r="G507" s="209"/>
      <c r="H507" s="209">
        <f t="shared" si="262"/>
        <v>0</v>
      </c>
      <c r="I507" s="209"/>
      <c r="J507" s="209">
        <f t="shared" si="263"/>
        <v>0</v>
      </c>
      <c r="K5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7" s="209">
        <f t="shared" si="264"/>
        <v>0</v>
      </c>
      <c r="Z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7" s="209">
        <f t="shared" si="265"/>
        <v>0</v>
      </c>
      <c r="AD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7" s="209">
        <f t="shared" si="266"/>
        <v>0</v>
      </c>
      <c r="AH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7" s="209">
        <f t="shared" si="267"/>
        <v>0</v>
      </c>
      <c r="AL507" s="209">
        <f t="shared" si="268"/>
        <v>0</v>
      </c>
    </row>
    <row r="508" spans="2:38">
      <c r="B508" s="207" t="s">
        <v>1437</v>
      </c>
      <c r="C508" s="208" t="s">
        <v>1438</v>
      </c>
      <c r="D50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8" s="209">
        <f t="shared" si="261"/>
        <v>0</v>
      </c>
      <c r="G508" s="209"/>
      <c r="H508" s="209">
        <f t="shared" si="262"/>
        <v>0</v>
      </c>
      <c r="I508" s="209"/>
      <c r="J508" s="209">
        <f t="shared" si="263"/>
        <v>0</v>
      </c>
      <c r="K5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8" s="209">
        <f t="shared" si="264"/>
        <v>0</v>
      </c>
      <c r="Z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8" s="209">
        <f t="shared" si="265"/>
        <v>0</v>
      </c>
      <c r="AD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8" s="209">
        <f t="shared" si="266"/>
        <v>0</v>
      </c>
      <c r="AH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8" s="209">
        <f t="shared" si="267"/>
        <v>0</v>
      </c>
      <c r="AL508" s="209">
        <f t="shared" si="268"/>
        <v>0</v>
      </c>
    </row>
    <row r="509" spans="2:38">
      <c r="B509" s="207" t="s">
        <v>1439</v>
      </c>
      <c r="C509" s="208" t="s">
        <v>1440</v>
      </c>
      <c r="D50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9" s="209">
        <f t="shared" si="261"/>
        <v>0</v>
      </c>
      <c r="G509" s="209"/>
      <c r="H509" s="209">
        <f t="shared" si="262"/>
        <v>0</v>
      </c>
      <c r="I509" s="209"/>
      <c r="J509" s="209">
        <f t="shared" si="263"/>
        <v>0</v>
      </c>
      <c r="K5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9" s="209">
        <f t="shared" si="264"/>
        <v>0</v>
      </c>
      <c r="Z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9" s="209">
        <f t="shared" si="265"/>
        <v>0</v>
      </c>
      <c r="AD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9" s="209">
        <f t="shared" si="266"/>
        <v>0</v>
      </c>
      <c r="AH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9" s="209">
        <f t="shared" si="267"/>
        <v>0</v>
      </c>
      <c r="AL509" s="209">
        <f t="shared" si="268"/>
        <v>0</v>
      </c>
    </row>
    <row r="510" spans="2:38">
      <c r="B510" s="207" t="s">
        <v>1441</v>
      </c>
      <c r="C510" s="208" t="s">
        <v>1442</v>
      </c>
      <c r="D51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0" s="209">
        <f t="shared" si="261"/>
        <v>0</v>
      </c>
      <c r="G510" s="209"/>
      <c r="H510" s="209">
        <f t="shared" si="262"/>
        <v>0</v>
      </c>
      <c r="I510" s="209"/>
      <c r="J510" s="209">
        <f t="shared" si="263"/>
        <v>0</v>
      </c>
      <c r="K5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0" s="209">
        <f t="shared" si="264"/>
        <v>0</v>
      </c>
      <c r="Z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0" s="209">
        <f t="shared" si="265"/>
        <v>0</v>
      </c>
      <c r="AD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0" s="209">
        <f t="shared" si="266"/>
        <v>0</v>
      </c>
      <c r="AH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0" s="209">
        <f t="shared" si="267"/>
        <v>0</v>
      </c>
      <c r="AL510" s="209">
        <f t="shared" si="268"/>
        <v>0</v>
      </c>
    </row>
    <row r="511" spans="2:38">
      <c r="B511" s="207" t="s">
        <v>1443</v>
      </c>
      <c r="C511" s="208" t="s">
        <v>1444</v>
      </c>
      <c r="D5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1" s="209">
        <f t="shared" si="261"/>
        <v>0</v>
      </c>
      <c r="G511" s="209"/>
      <c r="H511" s="209">
        <f t="shared" si="262"/>
        <v>0</v>
      </c>
      <c r="I511" s="209"/>
      <c r="J511" s="209">
        <f t="shared" si="263"/>
        <v>0</v>
      </c>
      <c r="K5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1" s="209">
        <f t="shared" si="264"/>
        <v>0</v>
      </c>
      <c r="Z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1" s="209">
        <f t="shared" si="265"/>
        <v>0</v>
      </c>
      <c r="AD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1" s="209">
        <f t="shared" si="266"/>
        <v>0</v>
      </c>
      <c r="AH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1" s="209">
        <f t="shared" si="267"/>
        <v>0</v>
      </c>
      <c r="AL511" s="209">
        <f t="shared" si="268"/>
        <v>0</v>
      </c>
    </row>
    <row r="512" spans="2:38">
      <c r="B512" s="207" t="s">
        <v>1445</v>
      </c>
      <c r="C512" s="208" t="s">
        <v>1446</v>
      </c>
      <c r="D51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2" s="209">
        <f t="shared" si="261"/>
        <v>0</v>
      </c>
      <c r="G512" s="209"/>
      <c r="H512" s="209">
        <f t="shared" si="262"/>
        <v>0</v>
      </c>
      <c r="I512" s="209"/>
      <c r="J512" s="209">
        <f t="shared" si="263"/>
        <v>0</v>
      </c>
      <c r="K5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2" s="209">
        <f t="shared" si="264"/>
        <v>0</v>
      </c>
      <c r="Z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2" s="209">
        <f t="shared" si="265"/>
        <v>0</v>
      </c>
      <c r="AD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2" s="209">
        <f t="shared" si="266"/>
        <v>0</v>
      </c>
      <c r="AH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2" s="209">
        <f t="shared" si="267"/>
        <v>0</v>
      </c>
      <c r="AL512" s="209">
        <f t="shared" si="268"/>
        <v>0</v>
      </c>
    </row>
    <row r="513" spans="2:38">
      <c r="B513" s="207" t="s">
        <v>1447</v>
      </c>
      <c r="C513" s="208" t="s">
        <v>1448</v>
      </c>
      <c r="D5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3" s="209">
        <f t="shared" si="261"/>
        <v>0</v>
      </c>
      <c r="G513" s="209"/>
      <c r="H513" s="209">
        <f t="shared" si="262"/>
        <v>0</v>
      </c>
      <c r="I513" s="209"/>
      <c r="J513" s="209">
        <f t="shared" si="263"/>
        <v>0</v>
      </c>
      <c r="K5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3" s="209">
        <f t="shared" si="264"/>
        <v>0</v>
      </c>
      <c r="Z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3" s="209">
        <f t="shared" si="265"/>
        <v>0</v>
      </c>
      <c r="AD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3" s="209">
        <f t="shared" si="266"/>
        <v>0</v>
      </c>
      <c r="AH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3" s="209">
        <f t="shared" si="267"/>
        <v>0</v>
      </c>
      <c r="AL513" s="209">
        <f t="shared" si="268"/>
        <v>0</v>
      </c>
    </row>
    <row r="514" spans="2:38">
      <c r="B514" s="207" t="s">
        <v>1449</v>
      </c>
      <c r="C514" s="208" t="s">
        <v>1450</v>
      </c>
      <c r="D5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4" s="209">
        <f t="shared" si="261"/>
        <v>0</v>
      </c>
      <c r="G514" s="209"/>
      <c r="H514" s="209">
        <f t="shared" si="262"/>
        <v>0</v>
      </c>
      <c r="I514" s="209"/>
      <c r="J514" s="209">
        <f t="shared" si="263"/>
        <v>0</v>
      </c>
      <c r="K5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4" s="209">
        <f t="shared" si="264"/>
        <v>0</v>
      </c>
      <c r="Z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4" s="209">
        <f t="shared" si="265"/>
        <v>0</v>
      </c>
      <c r="AD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4" s="209">
        <f t="shared" si="266"/>
        <v>0</v>
      </c>
      <c r="AH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4" s="209">
        <f t="shared" si="267"/>
        <v>0</v>
      </c>
      <c r="AL514" s="209">
        <f t="shared" si="268"/>
        <v>0</v>
      </c>
    </row>
    <row r="515" spans="2:38">
      <c r="B515" s="204" t="s">
        <v>430</v>
      </c>
      <c r="C515" s="205" t="s">
        <v>295</v>
      </c>
      <c r="D515" s="206">
        <f>D516+D525</f>
        <v>0</v>
      </c>
      <c r="E515" s="206">
        <f>E516+E525</f>
        <v>0</v>
      </c>
      <c r="F515" s="206">
        <f t="shared" si="261"/>
        <v>0</v>
      </c>
      <c r="G515" s="206">
        <f>G516+G525</f>
        <v>0</v>
      </c>
      <c r="H515" s="206">
        <f t="shared" si="262"/>
        <v>0</v>
      </c>
      <c r="I515" s="206">
        <f>I516+I525</f>
        <v>0</v>
      </c>
      <c r="J515" s="206">
        <f t="shared" si="263"/>
        <v>0</v>
      </c>
      <c r="K515" s="206">
        <f t="shared" ref="K515:AJ515" si="271">K516+K525</f>
        <v>0</v>
      </c>
      <c r="L515" s="206">
        <f t="shared" si="271"/>
        <v>0</v>
      </c>
      <c r="M515" s="206">
        <f t="shared" si="271"/>
        <v>0</v>
      </c>
      <c r="N515" s="206">
        <f t="shared" si="271"/>
        <v>0</v>
      </c>
      <c r="O515" s="206">
        <f t="shared" si="271"/>
        <v>0</v>
      </c>
      <c r="P515" s="206">
        <f t="shared" si="271"/>
        <v>0</v>
      </c>
      <c r="Q515" s="206">
        <f t="shared" si="271"/>
        <v>0</v>
      </c>
      <c r="R515" s="206">
        <f t="shared" si="271"/>
        <v>0</v>
      </c>
      <c r="S515" s="206">
        <f t="shared" si="271"/>
        <v>0</v>
      </c>
      <c r="T515" s="206">
        <f t="shared" si="271"/>
        <v>0</v>
      </c>
      <c r="U515" s="206">
        <f t="shared" si="271"/>
        <v>0</v>
      </c>
      <c r="V515" s="206">
        <f t="shared" si="271"/>
        <v>0</v>
      </c>
      <c r="W515" s="206">
        <f t="shared" si="271"/>
        <v>0</v>
      </c>
      <c r="X515" s="206">
        <f t="shared" si="271"/>
        <v>0</v>
      </c>
      <c r="Y515" s="206">
        <f t="shared" si="264"/>
        <v>0</v>
      </c>
      <c r="Z515" s="206">
        <f t="shared" si="271"/>
        <v>0</v>
      </c>
      <c r="AA515" s="206">
        <f t="shared" si="271"/>
        <v>0</v>
      </c>
      <c r="AB515" s="206">
        <f t="shared" si="271"/>
        <v>0</v>
      </c>
      <c r="AC515" s="206">
        <f t="shared" si="265"/>
        <v>0</v>
      </c>
      <c r="AD515" s="206">
        <f t="shared" si="271"/>
        <v>0</v>
      </c>
      <c r="AE515" s="206">
        <f t="shared" si="271"/>
        <v>0</v>
      </c>
      <c r="AF515" s="206">
        <f t="shared" si="271"/>
        <v>0</v>
      </c>
      <c r="AG515" s="206">
        <f t="shared" si="266"/>
        <v>0</v>
      </c>
      <c r="AH515" s="206">
        <f t="shared" si="271"/>
        <v>0</v>
      </c>
      <c r="AI515" s="206">
        <f t="shared" si="271"/>
        <v>0</v>
      </c>
      <c r="AJ515" s="206">
        <f t="shared" si="271"/>
        <v>0</v>
      </c>
      <c r="AK515" s="206">
        <f t="shared" si="267"/>
        <v>0</v>
      </c>
      <c r="AL515" s="206">
        <f t="shared" si="268"/>
        <v>0</v>
      </c>
    </row>
    <row r="516" spans="2:38">
      <c r="B516" s="216" t="s">
        <v>431</v>
      </c>
      <c r="C516" s="217" t="s">
        <v>296</v>
      </c>
      <c r="D516" s="218">
        <f>SUM(D517:D524)</f>
        <v>0</v>
      </c>
      <c r="E516" s="218">
        <f>SUM(E517:E524)</f>
        <v>0</v>
      </c>
      <c r="F516" s="218">
        <f t="shared" si="261"/>
        <v>0</v>
      </c>
      <c r="G516" s="218">
        <f>SUM(G517:G524)</f>
        <v>0</v>
      </c>
      <c r="H516" s="218">
        <f t="shared" si="262"/>
        <v>0</v>
      </c>
      <c r="I516" s="218">
        <f>SUM(I517:I524)</f>
        <v>0</v>
      </c>
      <c r="J516" s="218">
        <f t="shared" si="263"/>
        <v>0</v>
      </c>
      <c r="K516" s="218">
        <f t="shared" ref="K516:AJ516" si="272">SUM(K517:K524)</f>
        <v>0</v>
      </c>
      <c r="L516" s="218">
        <f t="shared" si="272"/>
        <v>0</v>
      </c>
      <c r="M516" s="218">
        <f t="shared" si="272"/>
        <v>0</v>
      </c>
      <c r="N516" s="218">
        <f t="shared" si="272"/>
        <v>0</v>
      </c>
      <c r="O516" s="218">
        <f t="shared" si="272"/>
        <v>0</v>
      </c>
      <c r="P516" s="218">
        <f t="shared" si="272"/>
        <v>0</v>
      </c>
      <c r="Q516" s="218">
        <f t="shared" si="272"/>
        <v>0</v>
      </c>
      <c r="R516" s="218">
        <f t="shared" si="272"/>
        <v>0</v>
      </c>
      <c r="S516" s="218">
        <f t="shared" si="272"/>
        <v>0</v>
      </c>
      <c r="T516" s="218">
        <f t="shared" si="272"/>
        <v>0</v>
      </c>
      <c r="U516" s="218">
        <f t="shared" si="272"/>
        <v>0</v>
      </c>
      <c r="V516" s="218">
        <f t="shared" si="272"/>
        <v>0</v>
      </c>
      <c r="W516" s="218">
        <f t="shared" si="272"/>
        <v>0</v>
      </c>
      <c r="X516" s="218">
        <f t="shared" si="272"/>
        <v>0</v>
      </c>
      <c r="Y516" s="218">
        <f t="shared" si="264"/>
        <v>0</v>
      </c>
      <c r="Z516" s="218">
        <f t="shared" si="272"/>
        <v>0</v>
      </c>
      <c r="AA516" s="218">
        <f t="shared" si="272"/>
        <v>0</v>
      </c>
      <c r="AB516" s="218">
        <f t="shared" si="272"/>
        <v>0</v>
      </c>
      <c r="AC516" s="218">
        <f t="shared" si="265"/>
        <v>0</v>
      </c>
      <c r="AD516" s="218">
        <f t="shared" si="272"/>
        <v>0</v>
      </c>
      <c r="AE516" s="218">
        <f t="shared" si="272"/>
        <v>0</v>
      </c>
      <c r="AF516" s="218">
        <f t="shared" si="272"/>
        <v>0</v>
      </c>
      <c r="AG516" s="218">
        <f t="shared" si="266"/>
        <v>0</v>
      </c>
      <c r="AH516" s="218">
        <f t="shared" si="272"/>
        <v>0</v>
      </c>
      <c r="AI516" s="218">
        <f t="shared" si="272"/>
        <v>0</v>
      </c>
      <c r="AJ516" s="218">
        <f t="shared" si="272"/>
        <v>0</v>
      </c>
      <c r="AK516" s="218">
        <f t="shared" si="267"/>
        <v>0</v>
      </c>
      <c r="AL516" s="218">
        <f t="shared" si="268"/>
        <v>0</v>
      </c>
    </row>
    <row r="517" spans="2:38">
      <c r="B517" s="207" t="s">
        <v>432</v>
      </c>
      <c r="C517" s="208" t="s">
        <v>297</v>
      </c>
      <c r="D5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7" s="209">
        <f t="shared" si="261"/>
        <v>0</v>
      </c>
      <c r="G517" s="209"/>
      <c r="H517" s="209">
        <f t="shared" si="262"/>
        <v>0</v>
      </c>
      <c r="I517" s="209"/>
      <c r="J517" s="209">
        <f t="shared" si="263"/>
        <v>0</v>
      </c>
      <c r="K5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7" s="209">
        <f t="shared" si="264"/>
        <v>0</v>
      </c>
      <c r="Z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7" s="209">
        <f t="shared" si="265"/>
        <v>0</v>
      </c>
      <c r="AD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7" s="209">
        <f t="shared" si="266"/>
        <v>0</v>
      </c>
      <c r="AH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7" s="209">
        <f t="shared" si="267"/>
        <v>0</v>
      </c>
      <c r="AL517" s="209">
        <f t="shared" si="268"/>
        <v>0</v>
      </c>
    </row>
    <row r="518" spans="2:38">
      <c r="B518" s="207" t="s">
        <v>1466</v>
      </c>
      <c r="C518" s="208" t="s">
        <v>1467</v>
      </c>
      <c r="D51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8" s="209">
        <f t="shared" si="261"/>
        <v>0</v>
      </c>
      <c r="G518" s="209"/>
      <c r="H518" s="209">
        <f t="shared" si="262"/>
        <v>0</v>
      </c>
      <c r="I518" s="209"/>
      <c r="J518" s="209">
        <f t="shared" si="263"/>
        <v>0</v>
      </c>
      <c r="K5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8" s="209">
        <f t="shared" si="264"/>
        <v>0</v>
      </c>
      <c r="Z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8" s="209">
        <f t="shared" si="265"/>
        <v>0</v>
      </c>
      <c r="AD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8" s="209">
        <f t="shared" si="266"/>
        <v>0</v>
      </c>
      <c r="AH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8" s="209">
        <f t="shared" si="267"/>
        <v>0</v>
      </c>
      <c r="AL518" s="209">
        <f t="shared" si="268"/>
        <v>0</v>
      </c>
    </row>
    <row r="519" spans="2:38">
      <c r="B519" s="207" t="s">
        <v>1468</v>
      </c>
      <c r="C519" s="208" t="s">
        <v>1469</v>
      </c>
      <c r="D51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9" s="209">
        <f t="shared" si="261"/>
        <v>0</v>
      </c>
      <c r="G519" s="209"/>
      <c r="H519" s="209">
        <f t="shared" si="262"/>
        <v>0</v>
      </c>
      <c r="I519" s="209"/>
      <c r="J519" s="209">
        <f t="shared" si="263"/>
        <v>0</v>
      </c>
      <c r="K5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9" s="209">
        <f t="shared" si="264"/>
        <v>0</v>
      </c>
      <c r="Z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9" s="209">
        <f t="shared" si="265"/>
        <v>0</v>
      </c>
      <c r="AD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9" s="209">
        <f t="shared" si="266"/>
        <v>0</v>
      </c>
      <c r="AH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9" s="209">
        <f t="shared" si="267"/>
        <v>0</v>
      </c>
      <c r="AL519" s="209">
        <f t="shared" si="268"/>
        <v>0</v>
      </c>
    </row>
    <row r="520" spans="2:38">
      <c r="B520" s="207" t="s">
        <v>433</v>
      </c>
      <c r="C520" s="208" t="s">
        <v>298</v>
      </c>
      <c r="D5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0" s="209">
        <f t="shared" si="261"/>
        <v>0</v>
      </c>
      <c r="G520" s="209"/>
      <c r="H520" s="209">
        <f t="shared" si="262"/>
        <v>0</v>
      </c>
      <c r="I520" s="209"/>
      <c r="J520" s="209">
        <f t="shared" si="263"/>
        <v>0</v>
      </c>
      <c r="K5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0" s="209">
        <f t="shared" si="264"/>
        <v>0</v>
      </c>
      <c r="Z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0" s="209">
        <f t="shared" si="265"/>
        <v>0</v>
      </c>
      <c r="AD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0" s="209">
        <f t="shared" si="266"/>
        <v>0</v>
      </c>
      <c r="AH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0" s="209">
        <f t="shared" si="267"/>
        <v>0</v>
      </c>
      <c r="AL520" s="209">
        <f t="shared" si="268"/>
        <v>0</v>
      </c>
    </row>
    <row r="521" spans="2:38">
      <c r="B521" s="207" t="s">
        <v>1470</v>
      </c>
      <c r="C521" s="208" t="s">
        <v>1471</v>
      </c>
      <c r="D52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1" s="209">
        <f t="shared" si="261"/>
        <v>0</v>
      </c>
      <c r="G521" s="209"/>
      <c r="H521" s="209">
        <f t="shared" si="262"/>
        <v>0</v>
      </c>
      <c r="I521" s="209"/>
      <c r="J521" s="209">
        <f t="shared" si="263"/>
        <v>0</v>
      </c>
      <c r="K5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1" s="209">
        <f t="shared" si="264"/>
        <v>0</v>
      </c>
      <c r="Z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1" s="209">
        <f t="shared" si="265"/>
        <v>0</v>
      </c>
      <c r="AD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1" s="209">
        <f t="shared" si="266"/>
        <v>0</v>
      </c>
      <c r="AH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1" s="209">
        <f t="shared" si="267"/>
        <v>0</v>
      </c>
      <c r="AL521" s="209">
        <f t="shared" si="268"/>
        <v>0</v>
      </c>
    </row>
    <row r="522" spans="2:38">
      <c r="B522" s="207" t="s">
        <v>1472</v>
      </c>
      <c r="C522" s="208" t="s">
        <v>1473</v>
      </c>
      <c r="D5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2" s="209">
        <f t="shared" si="261"/>
        <v>0</v>
      </c>
      <c r="G522" s="209"/>
      <c r="H522" s="209">
        <f t="shared" si="262"/>
        <v>0</v>
      </c>
      <c r="I522" s="209"/>
      <c r="J522" s="209">
        <f t="shared" si="263"/>
        <v>0</v>
      </c>
      <c r="K5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2" s="209">
        <f t="shared" si="264"/>
        <v>0</v>
      </c>
      <c r="Z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2" s="209">
        <f t="shared" si="265"/>
        <v>0</v>
      </c>
      <c r="AD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2" s="209">
        <f t="shared" si="266"/>
        <v>0</v>
      </c>
      <c r="AH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2" s="209">
        <f t="shared" si="267"/>
        <v>0</v>
      </c>
      <c r="AL522" s="209">
        <f t="shared" si="268"/>
        <v>0</v>
      </c>
    </row>
    <row r="523" spans="2:38">
      <c r="B523" s="207" t="s">
        <v>1474</v>
      </c>
      <c r="C523" s="208" t="s">
        <v>1475</v>
      </c>
      <c r="D5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3" s="209">
        <f t="shared" si="261"/>
        <v>0</v>
      </c>
      <c r="G523" s="209"/>
      <c r="H523" s="209">
        <f t="shared" si="262"/>
        <v>0</v>
      </c>
      <c r="I523" s="209"/>
      <c r="J523" s="209">
        <f t="shared" si="263"/>
        <v>0</v>
      </c>
      <c r="K5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3" s="209">
        <f t="shared" si="264"/>
        <v>0</v>
      </c>
      <c r="Z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3" s="209">
        <f t="shared" si="265"/>
        <v>0</v>
      </c>
      <c r="AD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3" s="209">
        <f t="shared" si="266"/>
        <v>0</v>
      </c>
      <c r="AH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3" s="209">
        <f t="shared" si="267"/>
        <v>0</v>
      </c>
      <c r="AL523" s="209">
        <f t="shared" si="268"/>
        <v>0</v>
      </c>
    </row>
    <row r="524" spans="2:38">
      <c r="B524" s="207" t="s">
        <v>1476</v>
      </c>
      <c r="C524" s="208" t="s">
        <v>1477</v>
      </c>
      <c r="D52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4" s="209">
        <f t="shared" si="261"/>
        <v>0</v>
      </c>
      <c r="G524" s="209"/>
      <c r="H524" s="209">
        <f t="shared" si="262"/>
        <v>0</v>
      </c>
      <c r="I524" s="209"/>
      <c r="J524" s="209">
        <f t="shared" si="263"/>
        <v>0</v>
      </c>
      <c r="K5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4" s="209">
        <f t="shared" si="264"/>
        <v>0</v>
      </c>
      <c r="Z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4" s="209">
        <f t="shared" si="265"/>
        <v>0</v>
      </c>
      <c r="AD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4" s="209">
        <f t="shared" si="266"/>
        <v>0</v>
      </c>
      <c r="AH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4" s="209">
        <f t="shared" si="267"/>
        <v>0</v>
      </c>
      <c r="AL524" s="209">
        <f t="shared" si="268"/>
        <v>0</v>
      </c>
    </row>
    <row r="525" spans="2:38">
      <c r="B525" s="216" t="s">
        <v>434</v>
      </c>
      <c r="C525" s="217" t="s">
        <v>299</v>
      </c>
      <c r="D525" s="218">
        <f>SUM(D526:D541)</f>
        <v>0</v>
      </c>
      <c r="E525" s="218">
        <f>SUM(E526:E541)</f>
        <v>0</v>
      </c>
      <c r="F525" s="218">
        <f t="shared" si="261"/>
        <v>0</v>
      </c>
      <c r="G525" s="218">
        <f>SUM(G526:G541)</f>
        <v>0</v>
      </c>
      <c r="H525" s="218">
        <f t="shared" si="262"/>
        <v>0</v>
      </c>
      <c r="I525" s="218">
        <f>SUM(I526:I541)</f>
        <v>0</v>
      </c>
      <c r="J525" s="218">
        <f t="shared" si="263"/>
        <v>0</v>
      </c>
      <c r="K525" s="218">
        <f t="shared" ref="K525:X525" si="273">SUM(K526:K541)</f>
        <v>0</v>
      </c>
      <c r="L525" s="218">
        <f t="shared" si="273"/>
        <v>0</v>
      </c>
      <c r="M525" s="218">
        <f t="shared" si="273"/>
        <v>0</v>
      </c>
      <c r="N525" s="218">
        <f t="shared" si="273"/>
        <v>0</v>
      </c>
      <c r="O525" s="218">
        <f t="shared" si="273"/>
        <v>0</v>
      </c>
      <c r="P525" s="218">
        <f t="shared" si="273"/>
        <v>0</v>
      </c>
      <c r="Q525" s="218">
        <f t="shared" si="273"/>
        <v>0</v>
      </c>
      <c r="R525" s="218">
        <f t="shared" si="273"/>
        <v>0</v>
      </c>
      <c r="S525" s="218">
        <f t="shared" si="273"/>
        <v>0</v>
      </c>
      <c r="T525" s="218">
        <f t="shared" si="273"/>
        <v>0</v>
      </c>
      <c r="U525" s="218">
        <f t="shared" si="273"/>
        <v>0</v>
      </c>
      <c r="V525" s="218">
        <f t="shared" si="273"/>
        <v>0</v>
      </c>
      <c r="W525" s="218">
        <f t="shared" si="273"/>
        <v>0</v>
      </c>
      <c r="X525" s="218">
        <f t="shared" si="273"/>
        <v>0</v>
      </c>
      <c r="Y525" s="218">
        <f t="shared" si="264"/>
        <v>0</v>
      </c>
      <c r="Z525" s="218">
        <f>SUM(Z526:Z541)</f>
        <v>0</v>
      </c>
      <c r="AA525" s="218">
        <f>SUM(AA526:AA541)</f>
        <v>0</v>
      </c>
      <c r="AB525" s="218">
        <f>SUM(AB526:AB541)</f>
        <v>0</v>
      </c>
      <c r="AC525" s="218">
        <f t="shared" si="265"/>
        <v>0</v>
      </c>
      <c r="AD525" s="218">
        <f>SUM(AD526:AD541)</f>
        <v>0</v>
      </c>
      <c r="AE525" s="218">
        <f>SUM(AE526:AE541)</f>
        <v>0</v>
      </c>
      <c r="AF525" s="218">
        <f>SUM(AF526:AF541)</f>
        <v>0</v>
      </c>
      <c r="AG525" s="218">
        <f t="shared" si="266"/>
        <v>0</v>
      </c>
      <c r="AH525" s="218">
        <f>SUM(AH526:AH541)</f>
        <v>0</v>
      </c>
      <c r="AI525" s="218">
        <f>SUM(AI526:AI541)</f>
        <v>0</v>
      </c>
      <c r="AJ525" s="218">
        <f>SUM(AJ526:AJ541)</f>
        <v>0</v>
      </c>
      <c r="AK525" s="218">
        <f t="shared" si="267"/>
        <v>0</v>
      </c>
      <c r="AL525" s="218">
        <f t="shared" si="268"/>
        <v>0</v>
      </c>
    </row>
    <row r="526" spans="2:38">
      <c r="B526" s="207" t="s">
        <v>435</v>
      </c>
      <c r="C526" s="208" t="s">
        <v>300</v>
      </c>
      <c r="D52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6" s="209">
        <f t="shared" si="261"/>
        <v>0</v>
      </c>
      <c r="G526" s="209"/>
      <c r="H526" s="209">
        <f t="shared" si="262"/>
        <v>0</v>
      </c>
      <c r="I526" s="209"/>
      <c r="J526" s="209">
        <f t="shared" si="263"/>
        <v>0</v>
      </c>
      <c r="K5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6" s="209">
        <f t="shared" si="264"/>
        <v>0</v>
      </c>
      <c r="Z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6" s="209">
        <f t="shared" si="265"/>
        <v>0</v>
      </c>
      <c r="AD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6" s="209">
        <f t="shared" si="266"/>
        <v>0</v>
      </c>
      <c r="AH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6" s="209">
        <f t="shared" si="267"/>
        <v>0</v>
      </c>
      <c r="AL526" s="209">
        <f t="shared" si="268"/>
        <v>0</v>
      </c>
    </row>
    <row r="527" spans="2:38">
      <c r="B527" s="207" t="s">
        <v>1478</v>
      </c>
      <c r="C527" s="208" t="s">
        <v>1479</v>
      </c>
      <c r="D52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7" s="209">
        <f t="shared" ref="F527:F534" si="274">D527+E527</f>
        <v>0</v>
      </c>
      <c r="G527" s="209"/>
      <c r="H527" s="209">
        <f t="shared" ref="H527:H534" si="275">F527-G527</f>
        <v>0</v>
      </c>
      <c r="I527" s="209"/>
      <c r="J527" s="209">
        <f t="shared" ref="J527:J534" si="276">F527-I527</f>
        <v>0</v>
      </c>
      <c r="K5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7" s="209">
        <f t="shared" ref="Y527:Y534" si="277">V527+W527+X527</f>
        <v>0</v>
      </c>
      <c r="Z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7" s="209">
        <f t="shared" ref="AC527:AC534" si="278">Z527+AA527+AB527</f>
        <v>0</v>
      </c>
      <c r="AD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7" s="209">
        <f t="shared" ref="AG527:AG534" si="279">AD527+AE527+AF527</f>
        <v>0</v>
      </c>
      <c r="AH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7" s="209">
        <f t="shared" ref="AK527:AK534" si="280">AH527+AI527+AJ527</f>
        <v>0</v>
      </c>
      <c r="AL527" s="209">
        <f t="shared" ref="AL527:AL534" si="281">Y527+AC527+AG527+AK527</f>
        <v>0</v>
      </c>
    </row>
    <row r="528" spans="2:38">
      <c r="B528" s="207" t="s">
        <v>1480</v>
      </c>
      <c r="C528" s="208" t="s">
        <v>1481</v>
      </c>
      <c r="D52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8" s="209">
        <f t="shared" si="274"/>
        <v>0</v>
      </c>
      <c r="G528" s="209"/>
      <c r="H528" s="209">
        <f t="shared" si="275"/>
        <v>0</v>
      </c>
      <c r="I528" s="209"/>
      <c r="J528" s="209">
        <f t="shared" si="276"/>
        <v>0</v>
      </c>
      <c r="K5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8" s="209">
        <f t="shared" si="277"/>
        <v>0</v>
      </c>
      <c r="Z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8" s="209">
        <f t="shared" si="278"/>
        <v>0</v>
      </c>
      <c r="AD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8" s="209">
        <f t="shared" si="279"/>
        <v>0</v>
      </c>
      <c r="AH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8" s="209">
        <f t="shared" si="280"/>
        <v>0</v>
      </c>
      <c r="AL528" s="209">
        <f t="shared" si="281"/>
        <v>0</v>
      </c>
    </row>
    <row r="529" spans="2:38">
      <c r="B529" s="207" t="s">
        <v>1482</v>
      </c>
      <c r="C529" s="208" t="s">
        <v>1483</v>
      </c>
      <c r="D52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9" s="209">
        <f t="shared" si="274"/>
        <v>0</v>
      </c>
      <c r="G529" s="209"/>
      <c r="H529" s="209">
        <f t="shared" si="275"/>
        <v>0</v>
      </c>
      <c r="I529" s="209"/>
      <c r="J529" s="209">
        <f t="shared" si="276"/>
        <v>0</v>
      </c>
      <c r="K5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9" s="209">
        <f t="shared" si="277"/>
        <v>0</v>
      </c>
      <c r="Z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9" s="209">
        <f t="shared" si="278"/>
        <v>0</v>
      </c>
      <c r="AD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9" s="209">
        <f t="shared" si="279"/>
        <v>0</v>
      </c>
      <c r="AH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9" s="209">
        <f t="shared" si="280"/>
        <v>0</v>
      </c>
      <c r="AL529" s="209">
        <f t="shared" si="281"/>
        <v>0</v>
      </c>
    </row>
    <row r="530" spans="2:38">
      <c r="B530" s="207" t="s">
        <v>1484</v>
      </c>
      <c r="C530" s="208" t="s">
        <v>1485</v>
      </c>
      <c r="D5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0" s="209">
        <f t="shared" si="274"/>
        <v>0</v>
      </c>
      <c r="G530" s="209"/>
      <c r="H530" s="209">
        <f t="shared" si="275"/>
        <v>0</v>
      </c>
      <c r="I530" s="209"/>
      <c r="J530" s="209">
        <f t="shared" si="276"/>
        <v>0</v>
      </c>
      <c r="K5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0" s="209">
        <f t="shared" si="277"/>
        <v>0</v>
      </c>
      <c r="Z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0" s="209">
        <f t="shared" si="278"/>
        <v>0</v>
      </c>
      <c r="AD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0" s="209">
        <f t="shared" si="279"/>
        <v>0</v>
      </c>
      <c r="AH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0" s="209">
        <f t="shared" si="280"/>
        <v>0</v>
      </c>
      <c r="AL530" s="209">
        <f t="shared" si="281"/>
        <v>0</v>
      </c>
    </row>
    <row r="531" spans="2:38">
      <c r="B531" s="207" t="s">
        <v>1486</v>
      </c>
      <c r="C531" s="208" t="s">
        <v>1487</v>
      </c>
      <c r="D5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1" s="209">
        <f t="shared" si="274"/>
        <v>0</v>
      </c>
      <c r="G531" s="209"/>
      <c r="H531" s="209">
        <f t="shared" si="275"/>
        <v>0</v>
      </c>
      <c r="I531" s="209"/>
      <c r="J531" s="209">
        <f t="shared" si="276"/>
        <v>0</v>
      </c>
      <c r="K5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1" s="209">
        <f t="shared" si="277"/>
        <v>0</v>
      </c>
      <c r="Z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1" s="209">
        <f t="shared" si="278"/>
        <v>0</v>
      </c>
      <c r="AD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1" s="209">
        <f t="shared" si="279"/>
        <v>0</v>
      </c>
      <c r="AH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1" s="209">
        <f t="shared" si="280"/>
        <v>0</v>
      </c>
      <c r="AL531" s="209">
        <f t="shared" si="281"/>
        <v>0</v>
      </c>
    </row>
    <row r="532" spans="2:38">
      <c r="B532" s="207" t="s">
        <v>1488</v>
      </c>
      <c r="C532" s="208" t="s">
        <v>1489</v>
      </c>
      <c r="D53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2" s="209">
        <f t="shared" si="274"/>
        <v>0</v>
      </c>
      <c r="G532" s="209"/>
      <c r="H532" s="209">
        <f t="shared" si="275"/>
        <v>0</v>
      </c>
      <c r="I532" s="209"/>
      <c r="J532" s="209">
        <f t="shared" si="276"/>
        <v>0</v>
      </c>
      <c r="K5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2" s="209">
        <f t="shared" si="277"/>
        <v>0</v>
      </c>
      <c r="Z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2" s="209">
        <f t="shared" si="278"/>
        <v>0</v>
      </c>
      <c r="AD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2" s="209">
        <f t="shared" si="279"/>
        <v>0</v>
      </c>
      <c r="AH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2" s="209">
        <f t="shared" si="280"/>
        <v>0</v>
      </c>
      <c r="AL532" s="209">
        <f t="shared" si="281"/>
        <v>0</v>
      </c>
    </row>
    <row r="533" spans="2:38">
      <c r="B533" s="207" t="s">
        <v>1490</v>
      </c>
      <c r="C533" s="208" t="s">
        <v>1491</v>
      </c>
      <c r="D53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3" s="209">
        <f t="shared" si="274"/>
        <v>0</v>
      </c>
      <c r="G533" s="209"/>
      <c r="H533" s="209">
        <f t="shared" si="275"/>
        <v>0</v>
      </c>
      <c r="I533" s="209"/>
      <c r="J533" s="209">
        <f t="shared" si="276"/>
        <v>0</v>
      </c>
      <c r="K5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3" s="209">
        <f t="shared" si="277"/>
        <v>0</v>
      </c>
      <c r="Z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3" s="209">
        <f t="shared" si="278"/>
        <v>0</v>
      </c>
      <c r="AD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3" s="209">
        <f t="shared" si="279"/>
        <v>0</v>
      </c>
      <c r="AH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3" s="209">
        <f t="shared" si="280"/>
        <v>0</v>
      </c>
      <c r="AL533" s="209">
        <f t="shared" si="281"/>
        <v>0</v>
      </c>
    </row>
    <row r="534" spans="2:38">
      <c r="B534" s="207" t="s">
        <v>1492</v>
      </c>
      <c r="C534" s="208" t="s">
        <v>1493</v>
      </c>
      <c r="D53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4" s="209">
        <f t="shared" si="274"/>
        <v>0</v>
      </c>
      <c r="G534" s="209"/>
      <c r="H534" s="209">
        <f t="shared" si="275"/>
        <v>0</v>
      </c>
      <c r="I534" s="209"/>
      <c r="J534" s="209">
        <f t="shared" si="276"/>
        <v>0</v>
      </c>
      <c r="K5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4" s="209">
        <f t="shared" si="277"/>
        <v>0</v>
      </c>
      <c r="Z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4" s="209">
        <f t="shared" si="278"/>
        <v>0</v>
      </c>
      <c r="AD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4" s="209">
        <f t="shared" si="279"/>
        <v>0</v>
      </c>
      <c r="AH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4" s="209">
        <f t="shared" si="280"/>
        <v>0</v>
      </c>
      <c r="AL534" s="209">
        <f t="shared" si="281"/>
        <v>0</v>
      </c>
    </row>
    <row r="535" spans="2:38">
      <c r="B535" s="207" t="s">
        <v>1494</v>
      </c>
      <c r="C535" s="208" t="s">
        <v>1495</v>
      </c>
      <c r="D53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5" s="209">
        <f t="shared" ref="F535:F560" si="282">D535+E535</f>
        <v>0</v>
      </c>
      <c r="G535" s="209"/>
      <c r="H535" s="209">
        <f t="shared" ref="H535:H560" si="283">F535-G535</f>
        <v>0</v>
      </c>
      <c r="I535" s="209"/>
      <c r="J535" s="209">
        <f t="shared" ref="J535:J560" si="284">F535-I535</f>
        <v>0</v>
      </c>
      <c r="K5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5" s="209">
        <f t="shared" ref="Y535:Y560" si="285">V535+W535+X535</f>
        <v>0</v>
      </c>
      <c r="Z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5" s="209">
        <f t="shared" ref="AC535:AC560" si="286">Z535+AA535+AB535</f>
        <v>0</v>
      </c>
      <c r="AD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5" s="209">
        <f t="shared" ref="AG535:AG560" si="287">AD535+AE535+AF535</f>
        <v>0</v>
      </c>
      <c r="AH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5" s="209">
        <f t="shared" ref="AK535:AK560" si="288">AH535+AI535+AJ535</f>
        <v>0</v>
      </c>
      <c r="AL535" s="209">
        <f t="shared" ref="AL535:AL560" si="289">Y535+AC535+AG535+AK535</f>
        <v>0</v>
      </c>
    </row>
    <row r="536" spans="2:38">
      <c r="B536" s="207" t="s">
        <v>1496</v>
      </c>
      <c r="C536" s="208" t="s">
        <v>1497</v>
      </c>
      <c r="D53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6" s="209">
        <f t="shared" si="282"/>
        <v>0</v>
      </c>
      <c r="G536" s="209"/>
      <c r="H536" s="209">
        <f t="shared" si="283"/>
        <v>0</v>
      </c>
      <c r="I536" s="209"/>
      <c r="J536" s="209">
        <f t="shared" si="284"/>
        <v>0</v>
      </c>
      <c r="K5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6" s="209">
        <f t="shared" si="285"/>
        <v>0</v>
      </c>
      <c r="Z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6" s="209">
        <f t="shared" si="286"/>
        <v>0</v>
      </c>
      <c r="AD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6" s="209">
        <f t="shared" si="287"/>
        <v>0</v>
      </c>
      <c r="AH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6" s="209">
        <f t="shared" si="288"/>
        <v>0</v>
      </c>
      <c r="AL536" s="209">
        <f t="shared" si="289"/>
        <v>0</v>
      </c>
    </row>
    <row r="537" spans="2:38">
      <c r="B537" s="207" t="s">
        <v>1498</v>
      </c>
      <c r="C537" s="208" t="s">
        <v>1499</v>
      </c>
      <c r="D53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7" s="209">
        <f t="shared" si="282"/>
        <v>0</v>
      </c>
      <c r="G537" s="209"/>
      <c r="H537" s="209">
        <f t="shared" si="283"/>
        <v>0</v>
      </c>
      <c r="I537" s="209"/>
      <c r="J537" s="209">
        <f t="shared" si="284"/>
        <v>0</v>
      </c>
      <c r="K5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7" s="209">
        <f t="shared" si="285"/>
        <v>0</v>
      </c>
      <c r="Z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7" s="209">
        <f t="shared" si="286"/>
        <v>0</v>
      </c>
      <c r="AD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7" s="209">
        <f t="shared" si="287"/>
        <v>0</v>
      </c>
      <c r="AH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7" s="209">
        <f t="shared" si="288"/>
        <v>0</v>
      </c>
      <c r="AL537" s="209">
        <f t="shared" si="289"/>
        <v>0</v>
      </c>
    </row>
    <row r="538" spans="2:38">
      <c r="B538" s="207" t="s">
        <v>1500</v>
      </c>
      <c r="C538" s="208" t="s">
        <v>1501</v>
      </c>
      <c r="D5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8" s="209">
        <f t="shared" si="282"/>
        <v>0</v>
      </c>
      <c r="G538" s="209"/>
      <c r="H538" s="209">
        <f t="shared" si="283"/>
        <v>0</v>
      </c>
      <c r="I538" s="209"/>
      <c r="J538" s="209">
        <f t="shared" si="284"/>
        <v>0</v>
      </c>
      <c r="K5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8" s="209">
        <f t="shared" si="285"/>
        <v>0</v>
      </c>
      <c r="Z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8" s="209">
        <f t="shared" si="286"/>
        <v>0</v>
      </c>
      <c r="AD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8" s="209">
        <f t="shared" si="287"/>
        <v>0</v>
      </c>
      <c r="AH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8" s="209">
        <f t="shared" si="288"/>
        <v>0</v>
      </c>
      <c r="AL538" s="209">
        <f t="shared" si="289"/>
        <v>0</v>
      </c>
    </row>
    <row r="539" spans="2:38">
      <c r="B539" s="207" t="s">
        <v>1502</v>
      </c>
      <c r="C539" s="208" t="s">
        <v>1503</v>
      </c>
      <c r="D5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9" s="209">
        <f t="shared" si="282"/>
        <v>0</v>
      </c>
      <c r="G539" s="209"/>
      <c r="H539" s="209">
        <f t="shared" si="283"/>
        <v>0</v>
      </c>
      <c r="I539" s="209"/>
      <c r="J539" s="209">
        <f t="shared" si="284"/>
        <v>0</v>
      </c>
      <c r="K5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9" s="209">
        <f t="shared" si="285"/>
        <v>0</v>
      </c>
      <c r="Z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9" s="209">
        <f t="shared" si="286"/>
        <v>0</v>
      </c>
      <c r="AD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9" s="209">
        <f t="shared" si="287"/>
        <v>0</v>
      </c>
      <c r="AH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9" s="209">
        <f t="shared" si="288"/>
        <v>0</v>
      </c>
      <c r="AL539" s="209">
        <f t="shared" si="289"/>
        <v>0</v>
      </c>
    </row>
    <row r="540" spans="2:38">
      <c r="B540" s="207" t="s">
        <v>1504</v>
      </c>
      <c r="C540" s="208" t="s">
        <v>1505</v>
      </c>
      <c r="D5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0" s="209">
        <f t="shared" si="282"/>
        <v>0</v>
      </c>
      <c r="G540" s="209"/>
      <c r="H540" s="209">
        <f t="shared" si="283"/>
        <v>0</v>
      </c>
      <c r="I540" s="209"/>
      <c r="J540" s="209">
        <f t="shared" si="284"/>
        <v>0</v>
      </c>
      <c r="K5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0" s="209">
        <f t="shared" si="285"/>
        <v>0</v>
      </c>
      <c r="Z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0" s="209">
        <f t="shared" si="286"/>
        <v>0</v>
      </c>
      <c r="AD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0" s="209">
        <f t="shared" si="287"/>
        <v>0</v>
      </c>
      <c r="AH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0" s="209">
        <f t="shared" si="288"/>
        <v>0</v>
      </c>
      <c r="AL540" s="209">
        <f t="shared" si="289"/>
        <v>0</v>
      </c>
    </row>
    <row r="541" spans="2:38">
      <c r="B541" s="207" t="s">
        <v>1506</v>
      </c>
      <c r="C541" s="208" t="s">
        <v>1507</v>
      </c>
      <c r="D5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1" s="209">
        <f t="shared" si="282"/>
        <v>0</v>
      </c>
      <c r="G541" s="209"/>
      <c r="H541" s="209">
        <f t="shared" si="283"/>
        <v>0</v>
      </c>
      <c r="I541" s="209"/>
      <c r="J541" s="209">
        <f t="shared" si="284"/>
        <v>0</v>
      </c>
      <c r="K5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1" s="209">
        <f t="shared" si="285"/>
        <v>0</v>
      </c>
      <c r="Z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1" s="209">
        <f t="shared" si="286"/>
        <v>0</v>
      </c>
      <c r="AD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1" s="209">
        <f t="shared" si="287"/>
        <v>0</v>
      </c>
      <c r="AH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1" s="209">
        <f t="shared" si="288"/>
        <v>0</v>
      </c>
      <c r="AL541" s="209">
        <f t="shared" si="289"/>
        <v>0</v>
      </c>
    </row>
    <row r="542" spans="2:38">
      <c r="B542" s="204" t="s">
        <v>436</v>
      </c>
      <c r="C542" s="205" t="s">
        <v>301</v>
      </c>
      <c r="D542" s="206">
        <f>D543+D557</f>
        <v>0</v>
      </c>
      <c r="E542" s="206">
        <f>E543+E557</f>
        <v>0</v>
      </c>
      <c r="F542" s="206">
        <f t="shared" si="282"/>
        <v>0</v>
      </c>
      <c r="G542" s="206">
        <f>G543+G557</f>
        <v>0</v>
      </c>
      <c r="H542" s="206">
        <f t="shared" si="283"/>
        <v>0</v>
      </c>
      <c r="I542" s="206">
        <f>I543+I557</f>
        <v>0</v>
      </c>
      <c r="J542" s="206">
        <f t="shared" si="284"/>
        <v>0</v>
      </c>
      <c r="K542" s="206">
        <f t="shared" ref="K542:AJ542" si="290">K543+K557</f>
        <v>0</v>
      </c>
      <c r="L542" s="206">
        <f t="shared" si="290"/>
        <v>0</v>
      </c>
      <c r="M542" s="206">
        <f t="shared" si="290"/>
        <v>0</v>
      </c>
      <c r="N542" s="206">
        <f t="shared" si="290"/>
        <v>0</v>
      </c>
      <c r="O542" s="206">
        <f t="shared" si="290"/>
        <v>0</v>
      </c>
      <c r="P542" s="206">
        <f t="shared" si="290"/>
        <v>0</v>
      </c>
      <c r="Q542" s="206">
        <f t="shared" si="290"/>
        <v>0</v>
      </c>
      <c r="R542" s="206">
        <f t="shared" si="290"/>
        <v>0</v>
      </c>
      <c r="S542" s="206">
        <f t="shared" si="290"/>
        <v>0</v>
      </c>
      <c r="T542" s="206">
        <f t="shared" si="290"/>
        <v>0</v>
      </c>
      <c r="U542" s="206">
        <f t="shared" si="290"/>
        <v>0</v>
      </c>
      <c r="V542" s="206">
        <f t="shared" si="290"/>
        <v>0</v>
      </c>
      <c r="W542" s="206">
        <f t="shared" si="290"/>
        <v>0</v>
      </c>
      <c r="X542" s="206">
        <f t="shared" si="290"/>
        <v>0</v>
      </c>
      <c r="Y542" s="206">
        <f t="shared" si="285"/>
        <v>0</v>
      </c>
      <c r="Z542" s="206">
        <f t="shared" si="290"/>
        <v>0</v>
      </c>
      <c r="AA542" s="206">
        <f t="shared" si="290"/>
        <v>0</v>
      </c>
      <c r="AB542" s="206">
        <f t="shared" si="290"/>
        <v>0</v>
      </c>
      <c r="AC542" s="206">
        <f t="shared" si="286"/>
        <v>0</v>
      </c>
      <c r="AD542" s="206">
        <f t="shared" si="290"/>
        <v>0</v>
      </c>
      <c r="AE542" s="206">
        <f t="shared" si="290"/>
        <v>0</v>
      </c>
      <c r="AF542" s="206">
        <f t="shared" si="290"/>
        <v>0</v>
      </c>
      <c r="AG542" s="206">
        <f t="shared" si="287"/>
        <v>0</v>
      </c>
      <c r="AH542" s="206">
        <f t="shared" si="290"/>
        <v>0</v>
      </c>
      <c r="AI542" s="206">
        <f t="shared" si="290"/>
        <v>0</v>
      </c>
      <c r="AJ542" s="206">
        <f t="shared" si="290"/>
        <v>0</v>
      </c>
      <c r="AK542" s="206">
        <f t="shared" si="288"/>
        <v>0</v>
      </c>
      <c r="AL542" s="206">
        <f t="shared" si="289"/>
        <v>0</v>
      </c>
    </row>
    <row r="543" spans="2:38">
      <c r="B543" s="216" t="s">
        <v>437</v>
      </c>
      <c r="C543" s="217" t="s">
        <v>302</v>
      </c>
      <c r="D543" s="218">
        <f>SUM(D544:D556)</f>
        <v>0</v>
      </c>
      <c r="E543" s="218">
        <f>SUM(E544:E556)</f>
        <v>0</v>
      </c>
      <c r="F543" s="218">
        <f t="shared" si="282"/>
        <v>0</v>
      </c>
      <c r="G543" s="218">
        <f>SUM(G544:G556)</f>
        <v>0</v>
      </c>
      <c r="H543" s="218">
        <f t="shared" si="283"/>
        <v>0</v>
      </c>
      <c r="I543" s="218">
        <f>SUM(I544:I556)</f>
        <v>0</v>
      </c>
      <c r="J543" s="218">
        <f t="shared" si="284"/>
        <v>0</v>
      </c>
      <c r="K543" s="218">
        <f t="shared" ref="K543:AJ543" si="291">SUM(K544:K556)</f>
        <v>0</v>
      </c>
      <c r="L543" s="218">
        <f t="shared" si="291"/>
        <v>0</v>
      </c>
      <c r="M543" s="218">
        <f t="shared" si="291"/>
        <v>0</v>
      </c>
      <c r="N543" s="218">
        <f t="shared" si="291"/>
        <v>0</v>
      </c>
      <c r="O543" s="218">
        <f t="shared" si="291"/>
        <v>0</v>
      </c>
      <c r="P543" s="218">
        <f t="shared" si="291"/>
        <v>0</v>
      </c>
      <c r="Q543" s="218">
        <f t="shared" si="291"/>
        <v>0</v>
      </c>
      <c r="R543" s="218">
        <f t="shared" si="291"/>
        <v>0</v>
      </c>
      <c r="S543" s="218">
        <f t="shared" si="291"/>
        <v>0</v>
      </c>
      <c r="T543" s="218">
        <f t="shared" si="291"/>
        <v>0</v>
      </c>
      <c r="U543" s="218">
        <f t="shared" si="291"/>
        <v>0</v>
      </c>
      <c r="V543" s="218">
        <f t="shared" si="291"/>
        <v>0</v>
      </c>
      <c r="W543" s="218">
        <f t="shared" si="291"/>
        <v>0</v>
      </c>
      <c r="X543" s="218">
        <f t="shared" si="291"/>
        <v>0</v>
      </c>
      <c r="Y543" s="218">
        <f t="shared" si="285"/>
        <v>0</v>
      </c>
      <c r="Z543" s="218">
        <f t="shared" si="291"/>
        <v>0</v>
      </c>
      <c r="AA543" s="218">
        <f t="shared" si="291"/>
        <v>0</v>
      </c>
      <c r="AB543" s="218">
        <f t="shared" si="291"/>
        <v>0</v>
      </c>
      <c r="AC543" s="218">
        <f t="shared" si="286"/>
        <v>0</v>
      </c>
      <c r="AD543" s="218">
        <f t="shared" si="291"/>
        <v>0</v>
      </c>
      <c r="AE543" s="218">
        <f t="shared" si="291"/>
        <v>0</v>
      </c>
      <c r="AF543" s="218">
        <f t="shared" si="291"/>
        <v>0</v>
      </c>
      <c r="AG543" s="218">
        <f t="shared" si="287"/>
        <v>0</v>
      </c>
      <c r="AH543" s="218">
        <f t="shared" si="291"/>
        <v>0</v>
      </c>
      <c r="AI543" s="218">
        <f t="shared" si="291"/>
        <v>0</v>
      </c>
      <c r="AJ543" s="218">
        <f t="shared" si="291"/>
        <v>0</v>
      </c>
      <c r="AK543" s="218">
        <f t="shared" si="288"/>
        <v>0</v>
      </c>
      <c r="AL543" s="218">
        <f t="shared" si="289"/>
        <v>0</v>
      </c>
    </row>
    <row r="544" spans="2:38">
      <c r="B544" s="207" t="s">
        <v>438</v>
      </c>
      <c r="C544" s="208" t="s">
        <v>303</v>
      </c>
      <c r="D5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4" s="209">
        <f t="shared" si="282"/>
        <v>0</v>
      </c>
      <c r="G544" s="209"/>
      <c r="H544" s="209">
        <f t="shared" si="283"/>
        <v>0</v>
      </c>
      <c r="I544" s="209"/>
      <c r="J544" s="209">
        <f t="shared" si="284"/>
        <v>0</v>
      </c>
      <c r="K5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4" s="209">
        <f t="shared" si="285"/>
        <v>0</v>
      </c>
      <c r="Z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4" s="209">
        <f t="shared" si="286"/>
        <v>0</v>
      </c>
      <c r="AD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4" s="209">
        <f t="shared" si="287"/>
        <v>0</v>
      </c>
      <c r="AH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4" s="209">
        <f t="shared" si="288"/>
        <v>0</v>
      </c>
      <c r="AL544" s="209">
        <f t="shared" si="289"/>
        <v>0</v>
      </c>
    </row>
    <row r="545" spans="2:38">
      <c r="B545" s="207" t="s">
        <v>1508</v>
      </c>
      <c r="C545" s="208" t="s">
        <v>1509</v>
      </c>
      <c r="D5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5" s="209">
        <f t="shared" si="282"/>
        <v>0</v>
      </c>
      <c r="G545" s="209"/>
      <c r="H545" s="209">
        <f t="shared" si="283"/>
        <v>0</v>
      </c>
      <c r="I545" s="209"/>
      <c r="J545" s="209">
        <f t="shared" si="284"/>
        <v>0</v>
      </c>
      <c r="K5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5" s="209">
        <f t="shared" si="285"/>
        <v>0</v>
      </c>
      <c r="Z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5" s="209">
        <f t="shared" si="286"/>
        <v>0</v>
      </c>
      <c r="AD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5" s="209">
        <f t="shared" si="287"/>
        <v>0</v>
      </c>
      <c r="AH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5" s="209">
        <f t="shared" si="288"/>
        <v>0</v>
      </c>
      <c r="AL545" s="209">
        <f t="shared" si="289"/>
        <v>0</v>
      </c>
    </row>
    <row r="546" spans="2:38">
      <c r="B546" s="207" t="s">
        <v>1510</v>
      </c>
      <c r="C546" s="208" t="s">
        <v>1511</v>
      </c>
      <c r="D54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6" s="209">
        <f t="shared" si="282"/>
        <v>0</v>
      </c>
      <c r="G546" s="209"/>
      <c r="H546" s="209">
        <f t="shared" si="283"/>
        <v>0</v>
      </c>
      <c r="I546" s="209"/>
      <c r="J546" s="209">
        <f t="shared" si="284"/>
        <v>0</v>
      </c>
      <c r="K5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6" s="209">
        <f t="shared" si="285"/>
        <v>0</v>
      </c>
      <c r="Z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6" s="209">
        <f t="shared" si="286"/>
        <v>0</v>
      </c>
      <c r="AD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6" s="209">
        <f t="shared" si="287"/>
        <v>0</v>
      </c>
      <c r="AH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6" s="209">
        <f t="shared" si="288"/>
        <v>0</v>
      </c>
      <c r="AL546" s="209">
        <f t="shared" si="289"/>
        <v>0</v>
      </c>
    </row>
    <row r="547" spans="2:38">
      <c r="B547" s="207" t="s">
        <v>1512</v>
      </c>
      <c r="C547" s="208" t="s">
        <v>1513</v>
      </c>
      <c r="D54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7" s="209">
        <f t="shared" si="282"/>
        <v>0</v>
      </c>
      <c r="G547" s="209"/>
      <c r="H547" s="209">
        <f t="shared" si="283"/>
        <v>0</v>
      </c>
      <c r="I547" s="209"/>
      <c r="J547" s="209">
        <f t="shared" si="284"/>
        <v>0</v>
      </c>
      <c r="K5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7" s="209">
        <f t="shared" si="285"/>
        <v>0</v>
      </c>
      <c r="Z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7" s="209">
        <f t="shared" si="286"/>
        <v>0</v>
      </c>
      <c r="AD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7" s="209">
        <f t="shared" si="287"/>
        <v>0</v>
      </c>
      <c r="AH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7" s="209">
        <f t="shared" si="288"/>
        <v>0</v>
      </c>
      <c r="AL547" s="209">
        <f t="shared" si="289"/>
        <v>0</v>
      </c>
    </row>
    <row r="548" spans="2:38">
      <c r="B548" s="207" t="s">
        <v>1514</v>
      </c>
      <c r="C548" s="208" t="s">
        <v>1515</v>
      </c>
      <c r="D5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8" s="209">
        <f t="shared" si="282"/>
        <v>0</v>
      </c>
      <c r="G548" s="209"/>
      <c r="H548" s="209">
        <f t="shared" si="283"/>
        <v>0</v>
      </c>
      <c r="I548" s="209"/>
      <c r="J548" s="209">
        <f t="shared" si="284"/>
        <v>0</v>
      </c>
      <c r="K5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8" s="209">
        <f t="shared" si="285"/>
        <v>0</v>
      </c>
      <c r="Z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8" s="209">
        <f t="shared" si="286"/>
        <v>0</v>
      </c>
      <c r="AD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8" s="209">
        <f t="shared" si="287"/>
        <v>0</v>
      </c>
      <c r="AH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8" s="209">
        <f t="shared" si="288"/>
        <v>0</v>
      </c>
      <c r="AL548" s="209">
        <f t="shared" si="289"/>
        <v>0</v>
      </c>
    </row>
    <row r="549" spans="2:38">
      <c r="B549" s="207" t="s">
        <v>1516</v>
      </c>
      <c r="C549" s="208" t="s">
        <v>1517</v>
      </c>
      <c r="D5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9" s="209">
        <f t="shared" si="282"/>
        <v>0</v>
      </c>
      <c r="G549" s="209"/>
      <c r="H549" s="209">
        <f t="shared" si="283"/>
        <v>0</v>
      </c>
      <c r="I549" s="209"/>
      <c r="J549" s="209">
        <f t="shared" si="284"/>
        <v>0</v>
      </c>
      <c r="K5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9" s="209">
        <f t="shared" si="285"/>
        <v>0</v>
      </c>
      <c r="Z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9" s="209">
        <f t="shared" si="286"/>
        <v>0</v>
      </c>
      <c r="AD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9" s="209">
        <f t="shared" si="287"/>
        <v>0</v>
      </c>
      <c r="AH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9" s="209">
        <f t="shared" si="288"/>
        <v>0</v>
      </c>
      <c r="AL549" s="209">
        <f t="shared" si="289"/>
        <v>0</v>
      </c>
    </row>
    <row r="550" spans="2:38">
      <c r="B550" s="207" t="s">
        <v>439</v>
      </c>
      <c r="C550" s="208" t="s">
        <v>304</v>
      </c>
      <c r="D55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0" s="209">
        <f t="shared" si="282"/>
        <v>0</v>
      </c>
      <c r="G550" s="209"/>
      <c r="H550" s="209">
        <f t="shared" si="283"/>
        <v>0</v>
      </c>
      <c r="I550" s="209"/>
      <c r="J550" s="209">
        <f t="shared" si="284"/>
        <v>0</v>
      </c>
      <c r="K5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0" s="209">
        <f t="shared" si="285"/>
        <v>0</v>
      </c>
      <c r="Z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0" s="209">
        <f t="shared" si="286"/>
        <v>0</v>
      </c>
      <c r="AD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0" s="209">
        <f t="shared" si="287"/>
        <v>0</v>
      </c>
      <c r="AH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0" s="209">
        <f t="shared" si="288"/>
        <v>0</v>
      </c>
      <c r="AL550" s="209">
        <f t="shared" si="289"/>
        <v>0</v>
      </c>
    </row>
    <row r="551" spans="2:38">
      <c r="B551" s="207" t="s">
        <v>1518</v>
      </c>
      <c r="C551" s="208" t="s">
        <v>1519</v>
      </c>
      <c r="D5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1" s="209">
        <f t="shared" si="282"/>
        <v>0</v>
      </c>
      <c r="G551" s="209"/>
      <c r="H551" s="209">
        <f t="shared" si="283"/>
        <v>0</v>
      </c>
      <c r="I551" s="209"/>
      <c r="J551" s="209">
        <f t="shared" si="284"/>
        <v>0</v>
      </c>
      <c r="K5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1" s="209">
        <f t="shared" si="285"/>
        <v>0</v>
      </c>
      <c r="Z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1" s="209">
        <f t="shared" si="286"/>
        <v>0</v>
      </c>
      <c r="AD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1" s="209">
        <f t="shared" si="287"/>
        <v>0</v>
      </c>
      <c r="AH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1" s="209">
        <f t="shared" si="288"/>
        <v>0</v>
      </c>
      <c r="AL551" s="209">
        <f t="shared" si="289"/>
        <v>0</v>
      </c>
    </row>
    <row r="552" spans="2:38">
      <c r="B552" s="207" t="s">
        <v>1520</v>
      </c>
      <c r="C552" s="208" t="s">
        <v>1521</v>
      </c>
      <c r="D5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2" s="209">
        <f t="shared" si="282"/>
        <v>0</v>
      </c>
      <c r="G552" s="209"/>
      <c r="H552" s="209">
        <f t="shared" si="283"/>
        <v>0</v>
      </c>
      <c r="I552" s="209"/>
      <c r="J552" s="209">
        <f t="shared" si="284"/>
        <v>0</v>
      </c>
      <c r="K5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2" s="209">
        <f t="shared" si="285"/>
        <v>0</v>
      </c>
      <c r="Z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2" s="209">
        <f t="shared" si="286"/>
        <v>0</v>
      </c>
      <c r="AD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2" s="209">
        <f t="shared" si="287"/>
        <v>0</v>
      </c>
      <c r="AH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2" s="209">
        <f t="shared" si="288"/>
        <v>0</v>
      </c>
      <c r="AL552" s="209">
        <f t="shared" si="289"/>
        <v>0</v>
      </c>
    </row>
    <row r="553" spans="2:38">
      <c r="B553" s="207" t="s">
        <v>1522</v>
      </c>
      <c r="C553" s="208" t="s">
        <v>1523</v>
      </c>
      <c r="D5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3" s="209">
        <f t="shared" si="282"/>
        <v>0</v>
      </c>
      <c r="G553" s="209"/>
      <c r="H553" s="209">
        <f t="shared" si="283"/>
        <v>0</v>
      </c>
      <c r="I553" s="209"/>
      <c r="J553" s="209">
        <f t="shared" si="284"/>
        <v>0</v>
      </c>
      <c r="K5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3" s="209">
        <f t="shared" si="285"/>
        <v>0</v>
      </c>
      <c r="Z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3" s="209">
        <f t="shared" si="286"/>
        <v>0</v>
      </c>
      <c r="AD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3" s="209">
        <f t="shared" si="287"/>
        <v>0</v>
      </c>
      <c r="AH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3" s="209">
        <f t="shared" si="288"/>
        <v>0</v>
      </c>
      <c r="AL553" s="209">
        <f t="shared" si="289"/>
        <v>0</v>
      </c>
    </row>
    <row r="554" spans="2:38">
      <c r="B554" s="207" t="s">
        <v>1524</v>
      </c>
      <c r="C554" s="208" t="s">
        <v>1525</v>
      </c>
      <c r="D5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4" s="209">
        <f t="shared" si="282"/>
        <v>0</v>
      </c>
      <c r="G554" s="209"/>
      <c r="H554" s="209">
        <f t="shared" si="283"/>
        <v>0</v>
      </c>
      <c r="I554" s="209"/>
      <c r="J554" s="209">
        <f t="shared" si="284"/>
        <v>0</v>
      </c>
      <c r="K5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4" s="209">
        <f t="shared" si="285"/>
        <v>0</v>
      </c>
      <c r="Z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4" s="209">
        <f t="shared" si="286"/>
        <v>0</v>
      </c>
      <c r="AD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4" s="209">
        <f t="shared" si="287"/>
        <v>0</v>
      </c>
      <c r="AH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4" s="209">
        <f t="shared" si="288"/>
        <v>0</v>
      </c>
      <c r="AL554" s="209">
        <f t="shared" si="289"/>
        <v>0</v>
      </c>
    </row>
    <row r="555" spans="2:38">
      <c r="B555" s="207" t="s">
        <v>1526</v>
      </c>
      <c r="C555" s="208" t="s">
        <v>1527</v>
      </c>
      <c r="D5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5" s="209">
        <f t="shared" si="282"/>
        <v>0</v>
      </c>
      <c r="G555" s="209"/>
      <c r="H555" s="209">
        <f t="shared" si="283"/>
        <v>0</v>
      </c>
      <c r="I555" s="209"/>
      <c r="J555" s="209">
        <f t="shared" si="284"/>
        <v>0</v>
      </c>
      <c r="K5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5" s="209">
        <f t="shared" si="285"/>
        <v>0</v>
      </c>
      <c r="Z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5" s="209">
        <f t="shared" si="286"/>
        <v>0</v>
      </c>
      <c r="AD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5" s="209">
        <f t="shared" si="287"/>
        <v>0</v>
      </c>
      <c r="AH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5" s="209">
        <f t="shared" si="288"/>
        <v>0</v>
      </c>
      <c r="AL555" s="209">
        <f t="shared" si="289"/>
        <v>0</v>
      </c>
    </row>
    <row r="556" spans="2:38">
      <c r="B556" s="207" t="s">
        <v>1528</v>
      </c>
      <c r="C556" s="208" t="s">
        <v>1529</v>
      </c>
      <c r="D5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6" s="209">
        <f t="shared" si="282"/>
        <v>0</v>
      </c>
      <c r="G556" s="209"/>
      <c r="H556" s="209">
        <f t="shared" si="283"/>
        <v>0</v>
      </c>
      <c r="I556" s="209"/>
      <c r="J556" s="209">
        <f t="shared" si="284"/>
        <v>0</v>
      </c>
      <c r="K5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6" s="209">
        <f t="shared" si="285"/>
        <v>0</v>
      </c>
      <c r="Z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6" s="209">
        <f t="shared" si="286"/>
        <v>0</v>
      </c>
      <c r="AD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6" s="209">
        <f t="shared" si="287"/>
        <v>0</v>
      </c>
      <c r="AH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6" s="209">
        <f t="shared" si="288"/>
        <v>0</v>
      </c>
      <c r="AL556" s="209">
        <f t="shared" si="289"/>
        <v>0</v>
      </c>
    </row>
    <row r="557" spans="2:38">
      <c r="B557" s="216" t="s">
        <v>440</v>
      </c>
      <c r="C557" s="217" t="s">
        <v>305</v>
      </c>
      <c r="D557" s="218">
        <f>D558</f>
        <v>0</v>
      </c>
      <c r="E557" s="218">
        <f>E558</f>
        <v>0</v>
      </c>
      <c r="F557" s="218">
        <f t="shared" si="282"/>
        <v>0</v>
      </c>
      <c r="G557" s="218">
        <f>G558</f>
        <v>0</v>
      </c>
      <c r="H557" s="218">
        <f t="shared" si="283"/>
        <v>0</v>
      </c>
      <c r="I557" s="218">
        <f>I558</f>
        <v>0</v>
      </c>
      <c r="J557" s="218">
        <f t="shared" si="284"/>
        <v>0</v>
      </c>
      <c r="K557" s="218">
        <f t="shared" ref="K557:AJ557" si="292">K558</f>
        <v>0</v>
      </c>
      <c r="L557" s="218">
        <f t="shared" si="292"/>
        <v>0</v>
      </c>
      <c r="M557" s="218">
        <f t="shared" si="292"/>
        <v>0</v>
      </c>
      <c r="N557" s="218">
        <f t="shared" si="292"/>
        <v>0</v>
      </c>
      <c r="O557" s="218">
        <f t="shared" si="292"/>
        <v>0</v>
      </c>
      <c r="P557" s="218">
        <f t="shared" si="292"/>
        <v>0</v>
      </c>
      <c r="Q557" s="218">
        <f t="shared" si="292"/>
        <v>0</v>
      </c>
      <c r="R557" s="218">
        <f t="shared" si="292"/>
        <v>0</v>
      </c>
      <c r="S557" s="218">
        <f t="shared" si="292"/>
        <v>0</v>
      </c>
      <c r="T557" s="218">
        <f t="shared" si="292"/>
        <v>0</v>
      </c>
      <c r="U557" s="218">
        <f t="shared" si="292"/>
        <v>0</v>
      </c>
      <c r="V557" s="218">
        <f t="shared" si="292"/>
        <v>0</v>
      </c>
      <c r="W557" s="218">
        <f t="shared" si="292"/>
        <v>0</v>
      </c>
      <c r="X557" s="218">
        <f t="shared" si="292"/>
        <v>0</v>
      </c>
      <c r="Y557" s="218">
        <f t="shared" si="285"/>
        <v>0</v>
      </c>
      <c r="Z557" s="218">
        <f t="shared" si="292"/>
        <v>0</v>
      </c>
      <c r="AA557" s="218">
        <f t="shared" si="292"/>
        <v>0</v>
      </c>
      <c r="AB557" s="218">
        <f t="shared" si="292"/>
        <v>0</v>
      </c>
      <c r="AC557" s="218">
        <f t="shared" si="286"/>
        <v>0</v>
      </c>
      <c r="AD557" s="218">
        <f t="shared" si="292"/>
        <v>0</v>
      </c>
      <c r="AE557" s="218">
        <f t="shared" si="292"/>
        <v>0</v>
      </c>
      <c r="AF557" s="218">
        <f t="shared" si="292"/>
        <v>0</v>
      </c>
      <c r="AG557" s="218">
        <f t="shared" si="287"/>
        <v>0</v>
      </c>
      <c r="AH557" s="218">
        <f t="shared" si="292"/>
        <v>0</v>
      </c>
      <c r="AI557" s="218">
        <f t="shared" si="292"/>
        <v>0</v>
      </c>
      <c r="AJ557" s="218">
        <f t="shared" si="292"/>
        <v>0</v>
      </c>
      <c r="AK557" s="218">
        <f t="shared" si="288"/>
        <v>0</v>
      </c>
      <c r="AL557" s="218">
        <f t="shared" si="289"/>
        <v>0</v>
      </c>
    </row>
    <row r="558" spans="2:38">
      <c r="B558" s="207" t="s">
        <v>441</v>
      </c>
      <c r="C558" s="208" t="s">
        <v>306</v>
      </c>
      <c r="D5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8" s="209">
        <f t="shared" si="282"/>
        <v>0</v>
      </c>
      <c r="G558" s="209"/>
      <c r="H558" s="209">
        <f t="shared" si="283"/>
        <v>0</v>
      </c>
      <c r="I558" s="209"/>
      <c r="J558" s="209">
        <f t="shared" si="284"/>
        <v>0</v>
      </c>
      <c r="K5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8" s="209">
        <f t="shared" si="285"/>
        <v>0</v>
      </c>
      <c r="Z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8" s="209">
        <f t="shared" si="286"/>
        <v>0</v>
      </c>
      <c r="AD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8" s="209">
        <f t="shared" si="287"/>
        <v>0</v>
      </c>
      <c r="AH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8" s="209">
        <f t="shared" si="288"/>
        <v>0</v>
      </c>
      <c r="AL558" s="209">
        <f t="shared" si="289"/>
        <v>0</v>
      </c>
    </row>
    <row r="559" spans="2:38">
      <c r="B559" s="204" t="s">
        <v>440</v>
      </c>
      <c r="C559" s="205" t="s">
        <v>305</v>
      </c>
      <c r="D559" s="206">
        <f>D560</f>
        <v>0</v>
      </c>
      <c r="E559" s="206">
        <f>E560</f>
        <v>0</v>
      </c>
      <c r="F559" s="206">
        <f t="shared" si="282"/>
        <v>0</v>
      </c>
      <c r="G559" s="206">
        <f>G560</f>
        <v>0</v>
      </c>
      <c r="H559" s="206">
        <f t="shared" si="283"/>
        <v>0</v>
      </c>
      <c r="I559" s="206">
        <f>I560</f>
        <v>0</v>
      </c>
      <c r="J559" s="206">
        <f t="shared" si="284"/>
        <v>0</v>
      </c>
      <c r="K559" s="206">
        <f t="shared" ref="K559:AJ559" si="293">K560</f>
        <v>0</v>
      </c>
      <c r="L559" s="206">
        <f t="shared" si="293"/>
        <v>0</v>
      </c>
      <c r="M559" s="206">
        <f t="shared" si="293"/>
        <v>0</v>
      </c>
      <c r="N559" s="206">
        <f t="shared" si="293"/>
        <v>0</v>
      </c>
      <c r="O559" s="206">
        <f t="shared" si="293"/>
        <v>0</v>
      </c>
      <c r="P559" s="206">
        <f t="shared" si="293"/>
        <v>0</v>
      </c>
      <c r="Q559" s="206">
        <f t="shared" si="293"/>
        <v>0</v>
      </c>
      <c r="R559" s="206">
        <f t="shared" si="293"/>
        <v>0</v>
      </c>
      <c r="S559" s="206">
        <f t="shared" si="293"/>
        <v>0</v>
      </c>
      <c r="T559" s="206">
        <f t="shared" si="293"/>
        <v>0</v>
      </c>
      <c r="U559" s="206">
        <f t="shared" si="293"/>
        <v>0</v>
      </c>
      <c r="V559" s="206">
        <f t="shared" si="293"/>
        <v>0</v>
      </c>
      <c r="W559" s="206">
        <f t="shared" si="293"/>
        <v>0</v>
      </c>
      <c r="X559" s="206">
        <f t="shared" si="293"/>
        <v>0</v>
      </c>
      <c r="Y559" s="206">
        <f t="shared" si="285"/>
        <v>0</v>
      </c>
      <c r="Z559" s="206">
        <f t="shared" si="293"/>
        <v>0</v>
      </c>
      <c r="AA559" s="206">
        <f t="shared" si="293"/>
        <v>0</v>
      </c>
      <c r="AB559" s="206">
        <f t="shared" si="293"/>
        <v>0</v>
      </c>
      <c r="AC559" s="206">
        <f t="shared" si="286"/>
        <v>0</v>
      </c>
      <c r="AD559" s="206">
        <f t="shared" si="293"/>
        <v>0</v>
      </c>
      <c r="AE559" s="206">
        <f t="shared" si="293"/>
        <v>0</v>
      </c>
      <c r="AF559" s="206">
        <f t="shared" si="293"/>
        <v>0</v>
      </c>
      <c r="AG559" s="206">
        <f t="shared" si="287"/>
        <v>0</v>
      </c>
      <c r="AH559" s="206">
        <f t="shared" si="293"/>
        <v>0</v>
      </c>
      <c r="AI559" s="206">
        <f t="shared" si="293"/>
        <v>0</v>
      </c>
      <c r="AJ559" s="206">
        <f t="shared" si="293"/>
        <v>0</v>
      </c>
      <c r="AK559" s="206">
        <f t="shared" si="288"/>
        <v>0</v>
      </c>
      <c r="AL559" s="206">
        <f t="shared" si="289"/>
        <v>0</v>
      </c>
    </row>
    <row r="560" spans="2:38">
      <c r="B560" s="216" t="s">
        <v>441</v>
      </c>
      <c r="C560" s="217" t="s">
        <v>306</v>
      </c>
      <c r="D560" s="218">
        <f>SUM(D561:D577)</f>
        <v>0</v>
      </c>
      <c r="E560" s="218">
        <f>SUM(E561:E577)</f>
        <v>0</v>
      </c>
      <c r="F560" s="218">
        <f t="shared" si="282"/>
        <v>0</v>
      </c>
      <c r="G560" s="218">
        <f>SUM(G561:G577)</f>
        <v>0</v>
      </c>
      <c r="H560" s="218">
        <f t="shared" si="283"/>
        <v>0</v>
      </c>
      <c r="I560" s="218">
        <f>SUM(I561:I577)</f>
        <v>0</v>
      </c>
      <c r="J560" s="218">
        <f t="shared" si="284"/>
        <v>0</v>
      </c>
      <c r="K560" s="218">
        <f t="shared" ref="K560:X560" si="294">SUM(K561:K577)</f>
        <v>0</v>
      </c>
      <c r="L560" s="218">
        <f t="shared" si="294"/>
        <v>0</v>
      </c>
      <c r="M560" s="218">
        <f t="shared" si="294"/>
        <v>0</v>
      </c>
      <c r="N560" s="218">
        <f t="shared" si="294"/>
        <v>0</v>
      </c>
      <c r="O560" s="218">
        <f t="shared" si="294"/>
        <v>0</v>
      </c>
      <c r="P560" s="218">
        <f t="shared" si="294"/>
        <v>0</v>
      </c>
      <c r="Q560" s="218">
        <f t="shared" si="294"/>
        <v>0</v>
      </c>
      <c r="R560" s="218">
        <f t="shared" si="294"/>
        <v>0</v>
      </c>
      <c r="S560" s="218">
        <f t="shared" si="294"/>
        <v>0</v>
      </c>
      <c r="T560" s="218">
        <f t="shared" si="294"/>
        <v>0</v>
      </c>
      <c r="U560" s="218">
        <f t="shared" si="294"/>
        <v>0</v>
      </c>
      <c r="V560" s="218">
        <f t="shared" si="294"/>
        <v>0</v>
      </c>
      <c r="W560" s="218">
        <f t="shared" si="294"/>
        <v>0</v>
      </c>
      <c r="X560" s="218">
        <f t="shared" si="294"/>
        <v>0</v>
      </c>
      <c r="Y560" s="218">
        <f t="shared" si="285"/>
        <v>0</v>
      </c>
      <c r="Z560" s="218">
        <f>SUM(Z561:Z577)</f>
        <v>0</v>
      </c>
      <c r="AA560" s="218">
        <f>SUM(AA561:AA577)</f>
        <v>0</v>
      </c>
      <c r="AB560" s="218">
        <f>SUM(AB561:AB577)</f>
        <v>0</v>
      </c>
      <c r="AC560" s="218">
        <f t="shared" si="286"/>
        <v>0</v>
      </c>
      <c r="AD560" s="218">
        <f>SUM(AD561:AD577)</f>
        <v>0</v>
      </c>
      <c r="AE560" s="218">
        <f>SUM(AE561:AE577)</f>
        <v>0</v>
      </c>
      <c r="AF560" s="218">
        <f>SUM(AF561:AF577)</f>
        <v>0</v>
      </c>
      <c r="AG560" s="218">
        <f t="shared" si="287"/>
        <v>0</v>
      </c>
      <c r="AH560" s="218">
        <f>SUM(AH561:AH577)</f>
        <v>0</v>
      </c>
      <c r="AI560" s="218">
        <f>SUM(AI561:AI577)</f>
        <v>0</v>
      </c>
      <c r="AJ560" s="218">
        <f>SUM(AJ561:AJ577)</f>
        <v>0</v>
      </c>
      <c r="AK560" s="218">
        <f t="shared" si="288"/>
        <v>0</v>
      </c>
      <c r="AL560" s="218">
        <f t="shared" si="289"/>
        <v>0</v>
      </c>
    </row>
    <row r="561" spans="2:38">
      <c r="B561" s="207" t="s">
        <v>442</v>
      </c>
      <c r="C561" s="208" t="s">
        <v>307</v>
      </c>
      <c r="D5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1" s="209">
        <f t="shared" ref="F561:F583" si="295">D561+E561</f>
        <v>0</v>
      </c>
      <c r="G561" s="209"/>
      <c r="H561" s="209">
        <f t="shared" ref="H561:H583" si="296">F561-G561</f>
        <v>0</v>
      </c>
      <c r="I561" s="209"/>
      <c r="J561" s="209">
        <f t="shared" ref="J561:J583" si="297">F561-I561</f>
        <v>0</v>
      </c>
      <c r="K5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1" s="209">
        <f t="shared" ref="Y561:Y583" si="298">V561+W561+X561</f>
        <v>0</v>
      </c>
      <c r="Z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1" s="209">
        <f t="shared" ref="AC561:AC583" si="299">Z561+AA561+AB561</f>
        <v>0</v>
      </c>
      <c r="AD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1" s="209">
        <f t="shared" ref="AG561:AG583" si="300">AD561+AE561+AF561</f>
        <v>0</v>
      </c>
      <c r="AH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1" s="209">
        <f t="shared" ref="AK561:AK583" si="301">AH561+AI561+AJ561</f>
        <v>0</v>
      </c>
      <c r="AL561" s="209">
        <f t="shared" ref="AL561:AL583" si="302">Y561+AC561+AG561+AK561</f>
        <v>0</v>
      </c>
    </row>
    <row r="562" spans="2:38">
      <c r="B562" s="207" t="s">
        <v>1530</v>
      </c>
      <c r="C562" s="208" t="s">
        <v>1531</v>
      </c>
      <c r="D5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2" s="209">
        <f t="shared" si="295"/>
        <v>0</v>
      </c>
      <c r="G562" s="209"/>
      <c r="H562" s="209">
        <f t="shared" si="296"/>
        <v>0</v>
      </c>
      <c r="I562" s="209"/>
      <c r="J562" s="209">
        <f t="shared" si="297"/>
        <v>0</v>
      </c>
      <c r="K5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2" s="209">
        <f t="shared" si="298"/>
        <v>0</v>
      </c>
      <c r="Z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2" s="209">
        <f t="shared" si="299"/>
        <v>0</v>
      </c>
      <c r="AD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2" s="209">
        <f t="shared" si="300"/>
        <v>0</v>
      </c>
      <c r="AH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2" s="209">
        <f t="shared" si="301"/>
        <v>0</v>
      </c>
      <c r="AL562" s="209">
        <f t="shared" si="302"/>
        <v>0</v>
      </c>
    </row>
    <row r="563" spans="2:38">
      <c r="B563" s="207" t="s">
        <v>1532</v>
      </c>
      <c r="C563" s="208" t="s">
        <v>748</v>
      </c>
      <c r="D5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3" s="209">
        <f t="shared" si="295"/>
        <v>0</v>
      </c>
      <c r="G563" s="209"/>
      <c r="H563" s="209">
        <f t="shared" si="296"/>
        <v>0</v>
      </c>
      <c r="I563" s="209"/>
      <c r="J563" s="209">
        <f t="shared" si="297"/>
        <v>0</v>
      </c>
      <c r="K5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3" s="209">
        <f t="shared" si="298"/>
        <v>0</v>
      </c>
      <c r="Z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3" s="209">
        <f t="shared" si="299"/>
        <v>0</v>
      </c>
      <c r="AD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3" s="209">
        <f t="shared" si="300"/>
        <v>0</v>
      </c>
      <c r="AH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3" s="209">
        <f t="shared" si="301"/>
        <v>0</v>
      </c>
      <c r="AL563" s="209">
        <f t="shared" si="302"/>
        <v>0</v>
      </c>
    </row>
    <row r="564" spans="2:38">
      <c r="B564" s="207" t="s">
        <v>1533</v>
      </c>
      <c r="C564" s="208" t="s">
        <v>1534</v>
      </c>
      <c r="D5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4" s="209">
        <f t="shared" si="295"/>
        <v>0</v>
      </c>
      <c r="G564" s="209"/>
      <c r="H564" s="209">
        <f t="shared" si="296"/>
        <v>0</v>
      </c>
      <c r="I564" s="209"/>
      <c r="J564" s="209">
        <f t="shared" si="297"/>
        <v>0</v>
      </c>
      <c r="K5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4" s="209">
        <f t="shared" si="298"/>
        <v>0</v>
      </c>
      <c r="Z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4" s="209">
        <f t="shared" si="299"/>
        <v>0</v>
      </c>
      <c r="AD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4" s="209">
        <f t="shared" si="300"/>
        <v>0</v>
      </c>
      <c r="AH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4" s="209">
        <f t="shared" si="301"/>
        <v>0</v>
      </c>
      <c r="AL564" s="209">
        <f t="shared" si="302"/>
        <v>0</v>
      </c>
    </row>
    <row r="565" spans="2:38">
      <c r="B565" s="207" t="s">
        <v>1535</v>
      </c>
      <c r="C565" s="208" t="s">
        <v>1536</v>
      </c>
      <c r="D56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5" s="209">
        <f t="shared" si="295"/>
        <v>0</v>
      </c>
      <c r="G565" s="209"/>
      <c r="H565" s="209">
        <f t="shared" si="296"/>
        <v>0</v>
      </c>
      <c r="I565" s="209"/>
      <c r="J565" s="209">
        <f t="shared" si="297"/>
        <v>0</v>
      </c>
      <c r="K5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5" s="209">
        <f t="shared" si="298"/>
        <v>0</v>
      </c>
      <c r="Z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5" s="209">
        <f t="shared" si="299"/>
        <v>0</v>
      </c>
      <c r="AD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5" s="209">
        <f t="shared" si="300"/>
        <v>0</v>
      </c>
      <c r="AH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5" s="209">
        <f t="shared" si="301"/>
        <v>0</v>
      </c>
      <c r="AL565" s="209">
        <f t="shared" si="302"/>
        <v>0</v>
      </c>
    </row>
    <row r="566" spans="2:38">
      <c r="B566" s="207" t="s">
        <v>1537</v>
      </c>
      <c r="C566" s="208" t="s">
        <v>1538</v>
      </c>
      <c r="D56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6" s="209">
        <f t="shared" si="295"/>
        <v>0</v>
      </c>
      <c r="G566" s="209"/>
      <c r="H566" s="209">
        <f t="shared" si="296"/>
        <v>0</v>
      </c>
      <c r="I566" s="209"/>
      <c r="J566" s="209">
        <f t="shared" si="297"/>
        <v>0</v>
      </c>
      <c r="K5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6" s="209">
        <f t="shared" si="298"/>
        <v>0</v>
      </c>
      <c r="Z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6" s="209">
        <f t="shared" si="299"/>
        <v>0</v>
      </c>
      <c r="AD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6" s="209">
        <f t="shared" si="300"/>
        <v>0</v>
      </c>
      <c r="AH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6" s="209">
        <f t="shared" si="301"/>
        <v>0</v>
      </c>
      <c r="AL566" s="209">
        <f t="shared" si="302"/>
        <v>0</v>
      </c>
    </row>
    <row r="567" spans="2:38">
      <c r="B567" s="207" t="s">
        <v>1539</v>
      </c>
      <c r="C567" s="208" t="s">
        <v>1540</v>
      </c>
      <c r="D56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7" s="209">
        <f t="shared" si="295"/>
        <v>0</v>
      </c>
      <c r="G567" s="209"/>
      <c r="H567" s="209">
        <f t="shared" si="296"/>
        <v>0</v>
      </c>
      <c r="I567" s="209"/>
      <c r="J567" s="209">
        <f t="shared" si="297"/>
        <v>0</v>
      </c>
      <c r="K5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7" s="209">
        <f t="shared" si="298"/>
        <v>0</v>
      </c>
      <c r="Z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7" s="209">
        <f t="shared" si="299"/>
        <v>0</v>
      </c>
      <c r="AD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7" s="209">
        <f t="shared" si="300"/>
        <v>0</v>
      </c>
      <c r="AH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7" s="209">
        <f t="shared" si="301"/>
        <v>0</v>
      </c>
      <c r="AL567" s="209">
        <f t="shared" si="302"/>
        <v>0</v>
      </c>
    </row>
    <row r="568" spans="2:38">
      <c r="B568" s="207" t="s">
        <v>1541</v>
      </c>
      <c r="C568" s="208" t="s">
        <v>1542</v>
      </c>
      <c r="D5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8"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8" s="209">
        <f t="shared" si="295"/>
        <v>0</v>
      </c>
      <c r="G568" s="209"/>
      <c r="H568" s="209">
        <f t="shared" si="296"/>
        <v>0</v>
      </c>
      <c r="I568" s="209"/>
      <c r="J568" s="209">
        <f t="shared" si="297"/>
        <v>0</v>
      </c>
      <c r="K5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8"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8" s="209">
        <f t="shared" si="298"/>
        <v>0</v>
      </c>
      <c r="Z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8" s="209">
        <f t="shared" si="299"/>
        <v>0</v>
      </c>
      <c r="AD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8" s="209">
        <f t="shared" si="300"/>
        <v>0</v>
      </c>
      <c r="AH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8"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8" s="209">
        <f t="shared" si="301"/>
        <v>0</v>
      </c>
      <c r="AL568" s="209">
        <f t="shared" si="302"/>
        <v>0</v>
      </c>
    </row>
    <row r="569" spans="2:38">
      <c r="B569" s="207" t="s">
        <v>1543</v>
      </c>
      <c r="C569" s="208" t="s">
        <v>1544</v>
      </c>
      <c r="D5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9" s="209">
        <f t="shared" si="295"/>
        <v>0</v>
      </c>
      <c r="G569" s="209"/>
      <c r="H569" s="209">
        <f t="shared" si="296"/>
        <v>0</v>
      </c>
      <c r="I569" s="209"/>
      <c r="J569" s="209">
        <f t="shared" si="297"/>
        <v>0</v>
      </c>
      <c r="K5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9" s="209">
        <f t="shared" si="298"/>
        <v>0</v>
      </c>
      <c r="Z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9" s="209">
        <f t="shared" si="299"/>
        <v>0</v>
      </c>
      <c r="AD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9" s="209">
        <f t="shared" si="300"/>
        <v>0</v>
      </c>
      <c r="AH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9" s="209">
        <f t="shared" si="301"/>
        <v>0</v>
      </c>
      <c r="AL569" s="209">
        <f t="shared" si="302"/>
        <v>0</v>
      </c>
    </row>
    <row r="570" spans="2:38">
      <c r="B570" s="207" t="s">
        <v>1545</v>
      </c>
      <c r="C570" s="208" t="s">
        <v>1546</v>
      </c>
      <c r="D5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0" s="209">
        <f t="shared" si="295"/>
        <v>0</v>
      </c>
      <c r="G570" s="209"/>
      <c r="H570" s="209">
        <f t="shared" si="296"/>
        <v>0</v>
      </c>
      <c r="I570" s="209"/>
      <c r="J570" s="209">
        <f t="shared" si="297"/>
        <v>0</v>
      </c>
      <c r="K5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0" s="209">
        <f t="shared" si="298"/>
        <v>0</v>
      </c>
      <c r="Z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0" s="209">
        <f t="shared" si="299"/>
        <v>0</v>
      </c>
      <c r="AD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0" s="209">
        <f t="shared" si="300"/>
        <v>0</v>
      </c>
      <c r="AH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0" s="209">
        <f t="shared" si="301"/>
        <v>0</v>
      </c>
      <c r="AL570" s="209">
        <f t="shared" si="302"/>
        <v>0</v>
      </c>
    </row>
    <row r="571" spans="2:38">
      <c r="B571" s="207" t="s">
        <v>1547</v>
      </c>
      <c r="C571" s="208" t="s">
        <v>1548</v>
      </c>
      <c r="D5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1" s="209">
        <f t="shared" si="295"/>
        <v>0</v>
      </c>
      <c r="G571" s="209"/>
      <c r="H571" s="209">
        <f t="shared" si="296"/>
        <v>0</v>
      </c>
      <c r="I571" s="209"/>
      <c r="J571" s="209">
        <f t="shared" si="297"/>
        <v>0</v>
      </c>
      <c r="K5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1" s="209">
        <f t="shared" si="298"/>
        <v>0</v>
      </c>
      <c r="Z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1" s="209">
        <f t="shared" si="299"/>
        <v>0</v>
      </c>
      <c r="AD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1" s="209">
        <f t="shared" si="300"/>
        <v>0</v>
      </c>
      <c r="AH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1" s="209">
        <f t="shared" si="301"/>
        <v>0</v>
      </c>
      <c r="AL571" s="209">
        <f t="shared" si="302"/>
        <v>0</v>
      </c>
    </row>
    <row r="572" spans="2:38">
      <c r="B572" s="207" t="s">
        <v>1549</v>
      </c>
      <c r="C572" s="208" t="s">
        <v>1550</v>
      </c>
      <c r="D5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2" s="209">
        <f t="shared" si="295"/>
        <v>0</v>
      </c>
      <c r="G572" s="209"/>
      <c r="H572" s="209">
        <f t="shared" si="296"/>
        <v>0</v>
      </c>
      <c r="I572" s="209"/>
      <c r="J572" s="209">
        <f t="shared" si="297"/>
        <v>0</v>
      </c>
      <c r="K5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2" s="209">
        <f t="shared" si="298"/>
        <v>0</v>
      </c>
      <c r="Z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2" s="209">
        <f t="shared" si="299"/>
        <v>0</v>
      </c>
      <c r="AD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2" s="209">
        <f t="shared" si="300"/>
        <v>0</v>
      </c>
      <c r="AH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2" s="209">
        <f t="shared" si="301"/>
        <v>0</v>
      </c>
      <c r="AL572" s="209">
        <f t="shared" si="302"/>
        <v>0</v>
      </c>
    </row>
    <row r="573" spans="2:38">
      <c r="B573" s="207" t="s">
        <v>1551</v>
      </c>
      <c r="C573" s="208" t="s">
        <v>1552</v>
      </c>
      <c r="D57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3" s="209">
        <f t="shared" si="295"/>
        <v>0</v>
      </c>
      <c r="G573" s="209"/>
      <c r="H573" s="209">
        <f t="shared" si="296"/>
        <v>0</v>
      </c>
      <c r="I573" s="209"/>
      <c r="J573" s="209">
        <f t="shared" si="297"/>
        <v>0</v>
      </c>
      <c r="K5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3" s="209">
        <f t="shared" si="298"/>
        <v>0</v>
      </c>
      <c r="Z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3" s="209">
        <f t="shared" si="299"/>
        <v>0</v>
      </c>
      <c r="AD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3" s="209">
        <f t="shared" si="300"/>
        <v>0</v>
      </c>
      <c r="AH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3" s="209">
        <f t="shared" si="301"/>
        <v>0</v>
      </c>
      <c r="AL573" s="209">
        <f t="shared" si="302"/>
        <v>0</v>
      </c>
    </row>
    <row r="574" spans="2:38">
      <c r="B574" s="207" t="s">
        <v>1553</v>
      </c>
      <c r="C574" s="208" t="s">
        <v>1554</v>
      </c>
      <c r="D5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4"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4" s="209">
        <f t="shared" si="295"/>
        <v>0</v>
      </c>
      <c r="G574" s="209"/>
      <c r="H574" s="209">
        <f t="shared" si="296"/>
        <v>0</v>
      </c>
      <c r="I574" s="209"/>
      <c r="J574" s="209">
        <f t="shared" si="297"/>
        <v>0</v>
      </c>
      <c r="K5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4"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4" s="209">
        <f t="shared" si="298"/>
        <v>0</v>
      </c>
      <c r="Z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4" s="209">
        <f t="shared" si="299"/>
        <v>0</v>
      </c>
      <c r="AD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4" s="209">
        <f t="shared" si="300"/>
        <v>0</v>
      </c>
      <c r="AH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4"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4" s="209">
        <f t="shared" si="301"/>
        <v>0</v>
      </c>
      <c r="AL574" s="209">
        <f t="shared" si="302"/>
        <v>0</v>
      </c>
    </row>
    <row r="575" spans="2:38">
      <c r="B575" s="207" t="s">
        <v>1555</v>
      </c>
      <c r="C575" s="208" t="s">
        <v>1556</v>
      </c>
      <c r="D57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5"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5" s="209">
        <f t="shared" si="295"/>
        <v>0</v>
      </c>
      <c r="G575" s="209"/>
      <c r="H575" s="209">
        <f t="shared" si="296"/>
        <v>0</v>
      </c>
      <c r="I575" s="209"/>
      <c r="J575" s="209">
        <f t="shared" si="297"/>
        <v>0</v>
      </c>
      <c r="K5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5"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5" s="209">
        <f t="shared" si="298"/>
        <v>0</v>
      </c>
      <c r="Z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5" s="209">
        <f t="shared" si="299"/>
        <v>0</v>
      </c>
      <c r="AD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5" s="209">
        <f t="shared" si="300"/>
        <v>0</v>
      </c>
      <c r="AH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5"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5" s="209">
        <f t="shared" si="301"/>
        <v>0</v>
      </c>
      <c r="AL575" s="209">
        <f t="shared" si="302"/>
        <v>0</v>
      </c>
    </row>
    <row r="576" spans="2:38">
      <c r="B576" s="207" t="s">
        <v>1557</v>
      </c>
      <c r="C576" s="208" t="s">
        <v>1558</v>
      </c>
      <c r="D5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6"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6" s="209">
        <f t="shared" si="295"/>
        <v>0</v>
      </c>
      <c r="G576" s="209"/>
      <c r="H576" s="209">
        <f t="shared" si="296"/>
        <v>0</v>
      </c>
      <c r="I576" s="209"/>
      <c r="J576" s="209">
        <f t="shared" si="297"/>
        <v>0</v>
      </c>
      <c r="K5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6"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6" s="209">
        <f t="shared" si="298"/>
        <v>0</v>
      </c>
      <c r="Z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6" s="209">
        <f t="shared" si="299"/>
        <v>0</v>
      </c>
      <c r="AD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6" s="209">
        <f t="shared" si="300"/>
        <v>0</v>
      </c>
      <c r="AH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6"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6" s="209">
        <f t="shared" si="301"/>
        <v>0</v>
      </c>
      <c r="AL576" s="209">
        <f t="shared" si="302"/>
        <v>0</v>
      </c>
    </row>
    <row r="577" spans="2:38">
      <c r="B577" s="207" t="s">
        <v>1559</v>
      </c>
      <c r="C577" s="208" t="s">
        <v>1560</v>
      </c>
      <c r="D5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7"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7" s="209">
        <f t="shared" si="295"/>
        <v>0</v>
      </c>
      <c r="G577" s="209"/>
      <c r="H577" s="209">
        <f t="shared" si="296"/>
        <v>0</v>
      </c>
      <c r="I577" s="209"/>
      <c r="J577" s="209">
        <f t="shared" si="297"/>
        <v>0</v>
      </c>
      <c r="K5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7"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7" s="209">
        <f t="shared" si="298"/>
        <v>0</v>
      </c>
      <c r="Z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7" s="209">
        <f t="shared" si="299"/>
        <v>0</v>
      </c>
      <c r="AD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7" s="209">
        <f t="shared" si="300"/>
        <v>0</v>
      </c>
      <c r="AH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7"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7" s="209">
        <f t="shared" si="301"/>
        <v>0</v>
      </c>
      <c r="AL577" s="209">
        <f t="shared" si="302"/>
        <v>0</v>
      </c>
    </row>
    <row r="578" spans="2:38">
      <c r="B578" s="204" t="s">
        <v>1561</v>
      </c>
      <c r="C578" s="205" t="s">
        <v>1562</v>
      </c>
      <c r="D578" s="206">
        <f>SUM(D579:D583)</f>
        <v>0</v>
      </c>
      <c r="E578" s="206">
        <f>SUM(E579:E583)</f>
        <v>0</v>
      </c>
      <c r="F578" s="206">
        <f t="shared" si="295"/>
        <v>0</v>
      </c>
      <c r="G578" s="206">
        <f>SUM(G579:G583)</f>
        <v>0</v>
      </c>
      <c r="H578" s="206">
        <f t="shared" si="296"/>
        <v>0</v>
      </c>
      <c r="I578" s="206">
        <f>SUM(I579:I583)</f>
        <v>0</v>
      </c>
      <c r="J578" s="206">
        <f t="shared" si="297"/>
        <v>0</v>
      </c>
      <c r="K578" s="206">
        <f t="shared" ref="K578:X578" si="303">SUM(K579:K583)</f>
        <v>0</v>
      </c>
      <c r="L578" s="206">
        <f t="shared" si="303"/>
        <v>0</v>
      </c>
      <c r="M578" s="206">
        <f t="shared" si="303"/>
        <v>0</v>
      </c>
      <c r="N578" s="206">
        <f t="shared" si="303"/>
        <v>0</v>
      </c>
      <c r="O578" s="206">
        <f t="shared" si="303"/>
        <v>0</v>
      </c>
      <c r="P578" s="206">
        <f t="shared" si="303"/>
        <v>0</v>
      </c>
      <c r="Q578" s="206">
        <f t="shared" si="303"/>
        <v>0</v>
      </c>
      <c r="R578" s="206">
        <f t="shared" si="303"/>
        <v>0</v>
      </c>
      <c r="S578" s="206">
        <f t="shared" si="303"/>
        <v>0</v>
      </c>
      <c r="T578" s="206">
        <f t="shared" si="303"/>
        <v>0</v>
      </c>
      <c r="U578" s="206">
        <f t="shared" si="303"/>
        <v>0</v>
      </c>
      <c r="V578" s="206">
        <f t="shared" si="303"/>
        <v>0</v>
      </c>
      <c r="W578" s="206">
        <f t="shared" si="303"/>
        <v>0</v>
      </c>
      <c r="X578" s="206">
        <f t="shared" si="303"/>
        <v>0</v>
      </c>
      <c r="Y578" s="206">
        <f t="shared" si="298"/>
        <v>0</v>
      </c>
      <c r="Z578" s="206">
        <f>SUM(Z579:Z583)</f>
        <v>0</v>
      </c>
      <c r="AA578" s="206">
        <f>SUM(AA579:AA583)</f>
        <v>0</v>
      </c>
      <c r="AB578" s="206">
        <f>SUM(AB579:AB583)</f>
        <v>0</v>
      </c>
      <c r="AC578" s="206">
        <f t="shared" si="299"/>
        <v>0</v>
      </c>
      <c r="AD578" s="206">
        <f>SUM(AD579:AD583)</f>
        <v>0</v>
      </c>
      <c r="AE578" s="206">
        <f>SUM(AE579:AE583)</f>
        <v>0</v>
      </c>
      <c r="AF578" s="206">
        <f>SUM(AF579:AF583)</f>
        <v>0</v>
      </c>
      <c r="AG578" s="206">
        <f t="shared" si="300"/>
        <v>0</v>
      </c>
      <c r="AH578" s="206">
        <f>SUM(AH579:AH583)</f>
        <v>0</v>
      </c>
      <c r="AI578" s="206">
        <f>SUM(AI579:AI583)</f>
        <v>0</v>
      </c>
      <c r="AJ578" s="206">
        <f>SUM(AJ579:AJ583)</f>
        <v>0</v>
      </c>
      <c r="AK578" s="206">
        <f t="shared" si="301"/>
        <v>0</v>
      </c>
      <c r="AL578" s="206">
        <f t="shared" si="302"/>
        <v>0</v>
      </c>
    </row>
    <row r="579" spans="2:38">
      <c r="B579" s="207" t="s">
        <v>1563</v>
      </c>
      <c r="C579" s="208" t="s">
        <v>1564</v>
      </c>
      <c r="D5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9"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9" s="209">
        <f t="shared" si="295"/>
        <v>0</v>
      </c>
      <c r="G579" s="209"/>
      <c r="H579" s="209">
        <f t="shared" si="296"/>
        <v>0</v>
      </c>
      <c r="I579" s="209"/>
      <c r="J579" s="209">
        <f t="shared" si="297"/>
        <v>0</v>
      </c>
      <c r="K5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9"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9" s="209">
        <f t="shared" si="298"/>
        <v>0</v>
      </c>
      <c r="Z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9" s="209">
        <f t="shared" si="299"/>
        <v>0</v>
      </c>
      <c r="AD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9" s="209">
        <f t="shared" si="300"/>
        <v>0</v>
      </c>
      <c r="AH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9"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9" s="209">
        <f t="shared" si="301"/>
        <v>0</v>
      </c>
      <c r="AL579" s="209">
        <f t="shared" si="302"/>
        <v>0</v>
      </c>
    </row>
    <row r="580" spans="2:38">
      <c r="B580" s="207" t="s">
        <v>1565</v>
      </c>
      <c r="C580" s="208" t="s">
        <v>1566</v>
      </c>
      <c r="D5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0"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0" s="209">
        <f t="shared" si="295"/>
        <v>0</v>
      </c>
      <c r="G580" s="209"/>
      <c r="H580" s="209">
        <f t="shared" si="296"/>
        <v>0</v>
      </c>
      <c r="I580" s="209"/>
      <c r="J580" s="209">
        <f t="shared" si="297"/>
        <v>0</v>
      </c>
      <c r="K5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0"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0" s="209">
        <f t="shared" si="298"/>
        <v>0</v>
      </c>
      <c r="Z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0" s="209">
        <f t="shared" si="299"/>
        <v>0</v>
      </c>
      <c r="AD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0" s="209">
        <f t="shared" si="300"/>
        <v>0</v>
      </c>
      <c r="AH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0"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0" s="209">
        <f t="shared" si="301"/>
        <v>0</v>
      </c>
      <c r="AL580" s="209">
        <f t="shared" si="302"/>
        <v>0</v>
      </c>
    </row>
    <row r="581" spans="2:38">
      <c r="B581" s="207" t="s">
        <v>1567</v>
      </c>
      <c r="C581" s="208" t="s">
        <v>1568</v>
      </c>
      <c r="D58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1"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1" s="209">
        <f t="shared" si="295"/>
        <v>0</v>
      </c>
      <c r="G581" s="209"/>
      <c r="H581" s="209">
        <f t="shared" si="296"/>
        <v>0</v>
      </c>
      <c r="I581" s="209"/>
      <c r="J581" s="209">
        <f t="shared" si="297"/>
        <v>0</v>
      </c>
      <c r="K5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1"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1" s="209">
        <f t="shared" si="298"/>
        <v>0</v>
      </c>
      <c r="Z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1" s="209">
        <f t="shared" si="299"/>
        <v>0</v>
      </c>
      <c r="AD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1" s="209">
        <f t="shared" si="300"/>
        <v>0</v>
      </c>
      <c r="AH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1"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1" s="209">
        <f t="shared" si="301"/>
        <v>0</v>
      </c>
      <c r="AL581" s="209">
        <f t="shared" si="302"/>
        <v>0</v>
      </c>
    </row>
    <row r="582" spans="2:38">
      <c r="B582" s="207" t="s">
        <v>1569</v>
      </c>
      <c r="C582" s="208" t="s">
        <v>1570</v>
      </c>
      <c r="D5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2"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2" s="209">
        <f t="shared" si="295"/>
        <v>0</v>
      </c>
      <c r="G582" s="209"/>
      <c r="H582" s="209">
        <f t="shared" si="296"/>
        <v>0</v>
      </c>
      <c r="I582" s="209"/>
      <c r="J582" s="209">
        <f t="shared" si="297"/>
        <v>0</v>
      </c>
      <c r="K5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2"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2" s="209">
        <f t="shared" si="298"/>
        <v>0</v>
      </c>
      <c r="Z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2" s="209">
        <f t="shared" si="299"/>
        <v>0</v>
      </c>
      <c r="AD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2" s="209">
        <f t="shared" si="300"/>
        <v>0</v>
      </c>
      <c r="AH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2"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2" s="209">
        <f t="shared" si="301"/>
        <v>0</v>
      </c>
      <c r="AL582" s="209">
        <f t="shared" si="302"/>
        <v>0</v>
      </c>
    </row>
    <row r="583" spans="2:38">
      <c r="B583" s="207" t="s">
        <v>1571</v>
      </c>
      <c r="C583" s="208" t="s">
        <v>1572</v>
      </c>
      <c r="D58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3" s="209">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3" s="209">
        <f t="shared" si="295"/>
        <v>0</v>
      </c>
      <c r="G583" s="209"/>
      <c r="H583" s="209">
        <f t="shared" si="296"/>
        <v>0</v>
      </c>
      <c r="I583" s="209"/>
      <c r="J583" s="209">
        <f t="shared" si="297"/>
        <v>0</v>
      </c>
      <c r="K5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3" s="209">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3" s="209">
        <f t="shared" si="298"/>
        <v>0</v>
      </c>
      <c r="Z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3" s="209">
        <f t="shared" si="299"/>
        <v>0</v>
      </c>
      <c r="AD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3" s="209">
        <f t="shared" si="300"/>
        <v>0</v>
      </c>
      <c r="AH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3" s="209">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3" s="209">
        <f t="shared" si="301"/>
        <v>0</v>
      </c>
      <c r="AL583" s="209">
        <f t="shared" si="302"/>
        <v>0</v>
      </c>
    </row>
    <row r="584" spans="2:38" ht="26.25">
      <c r="B584" s="210"/>
      <c r="C584" s="211" t="s">
        <v>308</v>
      </c>
      <c r="D584" s="212">
        <f>D9+D83+D94+D107+D209+D226+D327+D333+D390+D404+D409+D446+D498+D515+D559+D578</f>
        <v>4550597.166666667</v>
      </c>
      <c r="E584" s="212" t="e">
        <f>E9+E83+E94+E107+E209+E226+E327+E333+E390+E404+E409+E446+E498+E515+E559</f>
        <v>#N/A</v>
      </c>
      <c r="F584" s="212" t="e">
        <f>D584+E584</f>
        <v>#N/A</v>
      </c>
      <c r="G584" s="212">
        <f>G9+G83+G94+G107+G209+G226+G327+G333+G390+G404+G409+G446+G498+G515+G559</f>
        <v>0</v>
      </c>
      <c r="H584" s="212" t="e">
        <f>F584-G584</f>
        <v>#N/A</v>
      </c>
      <c r="I584" s="212">
        <f>I9+I83+I94+I107+I209+I226+I327+I333+I390+I404+I409+I446+I498+I515+I559</f>
        <v>0</v>
      </c>
      <c r="J584" s="212" t="e">
        <f>F584-I584</f>
        <v>#N/A</v>
      </c>
      <c r="K584" s="212">
        <f t="shared" ref="K584:X584" si="304">K9+K83+K94+K107+K209+K226+K327+K333+K390+K404+K409+K446+K498+K515+K559</f>
        <v>21795</v>
      </c>
      <c r="L584" s="212">
        <f t="shared" si="304"/>
        <v>114967.08333333334</v>
      </c>
      <c r="M584" s="212">
        <f t="shared" si="304"/>
        <v>0</v>
      </c>
      <c r="N584" s="212">
        <f t="shared" si="304"/>
        <v>2221577.2974999999</v>
      </c>
      <c r="O584" s="212">
        <f t="shared" si="304"/>
        <v>45375.833333333336</v>
      </c>
      <c r="P584" s="212">
        <f t="shared" si="304"/>
        <v>16247832</v>
      </c>
      <c r="Q584" s="212">
        <f t="shared" si="304"/>
        <v>136416.5</v>
      </c>
      <c r="R584" s="212">
        <f t="shared" si="304"/>
        <v>749864.88</v>
      </c>
      <c r="S584" s="212">
        <f t="shared" si="304"/>
        <v>18495.833333333336</v>
      </c>
      <c r="T584" s="212">
        <f t="shared" si="304"/>
        <v>0</v>
      </c>
      <c r="U584" s="212">
        <f t="shared" si="304"/>
        <v>69640</v>
      </c>
      <c r="V584" s="212">
        <f t="shared" si="304"/>
        <v>0</v>
      </c>
      <c r="W584" s="212">
        <f t="shared" si="304"/>
        <v>0</v>
      </c>
      <c r="X584" s="212">
        <f t="shared" si="304"/>
        <v>0</v>
      </c>
      <c r="Y584" s="212">
        <f>V584+W584+X584</f>
        <v>0</v>
      </c>
      <c r="Z584" s="212">
        <f>Z9+Z83+Z94+Z107+Z209+Z226+Z327+Z333+Z390+Z404+Z409+Z446+Z498+Z515+Z559</f>
        <v>0</v>
      </c>
      <c r="AA584" s="212">
        <f>AA9+AA83+AA94+AA107+AA209+AA226+AA327+AA333+AA390+AA404+AA409+AA446+AA498+AA515+AA559</f>
        <v>0</v>
      </c>
      <c r="AB584" s="212">
        <f>AB9+AB83+AB94+AB107+AB209+AB226+AB327+AB333+AB390+AB404+AB409+AB446+AB498+AB515+AB559</f>
        <v>0</v>
      </c>
      <c r="AC584" s="212">
        <f>Z584+AA584+AB584</f>
        <v>0</v>
      </c>
      <c r="AD584" s="212">
        <f>AD9+AD83+AD94+AD107+AD209+AD226+AD327+AD333+AD390+AD404+AD409+AD446+AD498+AD515+AD559</f>
        <v>0</v>
      </c>
      <c r="AE584" s="212">
        <f>AE9+AE83+AE94+AE107+AE209+AE226+AE327+AE333+AE390+AE404+AE409+AE446+AE498+AE515+AE559</f>
        <v>0</v>
      </c>
      <c r="AF584" s="212">
        <f>AF9+AF83+AF94+AF107+AF209+AF226+AF327+AF333+AF390+AF404+AF409+AF446+AF498+AF515+AF559</f>
        <v>0</v>
      </c>
      <c r="AG584" s="212">
        <f>AD584+AE584+AF584</f>
        <v>0</v>
      </c>
      <c r="AH584" s="212">
        <f>AH9+AH83+AH94+AH107+AH209+AH226+AH327+AH333+AH390+AH404+AH409+AH446+AH498+AH515+AH559</f>
        <v>0</v>
      </c>
      <c r="AI584" s="212">
        <f>AI9+AI83+AI94+AI107+AI209+AI226+AI327+AI333+AI390+AI404+AI409+AI446+AI498+AI515+AI559</f>
        <v>0</v>
      </c>
      <c r="AJ584" s="212">
        <f>AJ9+AJ83+AJ94+AJ107+AJ209+AJ226+AJ327+AJ333+AJ390+AJ404+AJ409+AJ446+AJ498+AJ515+AJ559</f>
        <v>0</v>
      </c>
      <c r="AK584" s="212">
        <f>AH584+AI584+AJ584</f>
        <v>0</v>
      </c>
      <c r="AL584" s="212">
        <f>Y584+AC584+AG584+AK584</f>
        <v>0</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dimension ref="A1:VD383"/>
  <sheetViews>
    <sheetView showGridLines="0" topLeftCell="A289" zoomScaleNormal="100" workbookViewId="0">
      <selection activeCell="D294" sqref="D294"/>
    </sheetView>
  </sheetViews>
  <sheetFormatPr baseColWidth="10" defaultColWidth="11.5703125" defaultRowHeight="15"/>
  <cols>
    <col min="1" max="1" width="1.85546875" style="110" customWidth="1"/>
    <col min="2" max="2" width="17" style="110" customWidth="1"/>
    <col min="3" max="3" width="50" style="110" bestFit="1" customWidth="1"/>
    <col min="4" max="4" width="23.5703125" style="110" customWidth="1"/>
    <col min="5" max="5" width="10.140625" style="110" customWidth="1"/>
    <col min="6" max="7" width="13.85546875" style="110" customWidth="1"/>
    <col min="8" max="8" width="13.85546875" style="95" customWidth="1"/>
    <col min="9" max="9" width="39.42578125" style="110" bestFit="1" customWidth="1"/>
    <col min="10" max="10" width="58.28515625" style="110" bestFit="1" customWidth="1"/>
    <col min="11" max="11" width="51.7109375" style="110" bestFit="1" customWidth="1"/>
    <col min="12" max="12" width="14.42578125" style="110" customWidth="1"/>
    <col min="13" max="33" width="11.5703125" style="110"/>
    <col min="34" max="34" width="45.42578125" style="110" bestFit="1" customWidth="1"/>
    <col min="35" max="35" width="35.28515625" style="110" bestFit="1" customWidth="1"/>
    <col min="36" max="36" width="35.7109375" style="110" bestFit="1" customWidth="1"/>
    <col min="37" max="41" width="46" style="110" customWidth="1"/>
    <col min="42" max="45" width="46.5703125" style="110" bestFit="1" customWidth="1"/>
    <col min="46" max="49" width="46.7109375" style="110" bestFit="1" customWidth="1"/>
    <col min="50" max="53" width="46.140625" style="110" bestFit="1" customWidth="1"/>
    <col min="54" max="56" width="45.42578125" style="110" bestFit="1" customWidth="1"/>
    <col min="57" max="57" width="49.28515625" style="110" bestFit="1" customWidth="1"/>
    <col min="58" max="61" width="46" style="110" bestFit="1" customWidth="1"/>
    <col min="62" max="65" width="46.5703125" style="110" bestFit="1" customWidth="1"/>
    <col min="66" max="69" width="46.7109375" style="110" bestFit="1" customWidth="1"/>
    <col min="70" max="73" width="46.140625" style="110" bestFit="1" customWidth="1"/>
    <col min="74" max="77" width="12.7109375" style="110" bestFit="1" customWidth="1"/>
    <col min="78" max="78" width="11.5703125" style="110"/>
    <col min="79" max="79" width="12.7109375" style="110" bestFit="1" customWidth="1"/>
    <col min="80" max="80" width="11.5703125" style="110"/>
    <col min="81" max="83" width="12.7109375" style="110" bestFit="1" customWidth="1"/>
    <col min="84" max="16384" width="11.5703125" style="110"/>
  </cols>
  <sheetData>
    <row r="1" spans="1:576" ht="26.25" hidden="1">
      <c r="A1" s="213"/>
      <c r="B1" s="216"/>
      <c r="C1" s="207" t="s">
        <v>316</v>
      </c>
      <c r="D1" s="207" t="s">
        <v>732</v>
      </c>
      <c r="E1" s="207" t="s">
        <v>734</v>
      </c>
      <c r="F1" s="207" t="s">
        <v>736</v>
      </c>
      <c r="G1" s="207" t="s">
        <v>738</v>
      </c>
      <c r="H1" s="207" t="s">
        <v>740</v>
      </c>
      <c r="I1" s="207" t="s">
        <v>742</v>
      </c>
      <c r="J1" s="207" t="s">
        <v>317</v>
      </c>
      <c r="K1" s="207" t="s">
        <v>745</v>
      </c>
      <c r="L1" s="207" t="s">
        <v>318</v>
      </c>
      <c r="M1" s="207" t="s">
        <v>747</v>
      </c>
      <c r="N1" s="207" t="s">
        <v>749</v>
      </c>
      <c r="O1" s="207" t="s">
        <v>751</v>
      </c>
      <c r="P1" s="207" t="s">
        <v>319</v>
      </c>
      <c r="Q1" s="207" t="s">
        <v>752</v>
      </c>
      <c r="R1" s="207" t="s">
        <v>755</v>
      </c>
      <c r="S1" s="207" t="s">
        <v>320</v>
      </c>
      <c r="T1" s="207" t="s">
        <v>757</v>
      </c>
      <c r="U1" s="207" t="s">
        <v>321</v>
      </c>
      <c r="V1" s="207" t="s">
        <v>758</v>
      </c>
      <c r="W1" s="207" t="s">
        <v>759</v>
      </c>
      <c r="X1" s="207" t="s">
        <v>763</v>
      </c>
      <c r="Y1" s="207" t="s">
        <v>313</v>
      </c>
      <c r="Z1" s="207" t="s">
        <v>778</v>
      </c>
      <c r="AA1" s="216"/>
      <c r="AB1" s="207" t="s">
        <v>780</v>
      </c>
      <c r="AC1" s="207" t="s">
        <v>323</v>
      </c>
      <c r="AD1" s="207" t="s">
        <v>782</v>
      </c>
      <c r="AE1" s="207" t="s">
        <v>784</v>
      </c>
      <c r="AF1" s="207" t="s">
        <v>324</v>
      </c>
      <c r="AG1" s="207" t="s">
        <v>786</v>
      </c>
      <c r="AH1" s="207" t="s">
        <v>788</v>
      </c>
      <c r="AI1" s="207" t="s">
        <v>325</v>
      </c>
      <c r="AJ1" s="207" t="s">
        <v>789</v>
      </c>
      <c r="AK1" s="207" t="s">
        <v>791</v>
      </c>
      <c r="AL1" s="207" t="s">
        <v>792</v>
      </c>
      <c r="AM1" s="207" t="s">
        <v>793</v>
      </c>
      <c r="AN1" s="207" t="s">
        <v>795</v>
      </c>
      <c r="AO1" s="207" t="s">
        <v>797</v>
      </c>
      <c r="AP1" s="207" t="s">
        <v>798</v>
      </c>
      <c r="AQ1" s="207" t="s">
        <v>326</v>
      </c>
      <c r="AR1" s="207" t="s">
        <v>800</v>
      </c>
      <c r="AS1" s="207" t="s">
        <v>802</v>
      </c>
      <c r="AT1" s="207" t="s">
        <v>804</v>
      </c>
      <c r="AU1" s="207" t="s">
        <v>806</v>
      </c>
      <c r="AV1" s="207" t="s">
        <v>808</v>
      </c>
      <c r="AW1" s="207" t="s">
        <v>810</v>
      </c>
      <c r="AX1" s="207" t="s">
        <v>812</v>
      </c>
      <c r="AY1" s="207" t="s">
        <v>814</v>
      </c>
      <c r="AZ1" s="216"/>
      <c r="BA1" s="207" t="s">
        <v>328</v>
      </c>
      <c r="BB1" s="207" t="s">
        <v>836</v>
      </c>
      <c r="BC1" s="207" t="s">
        <v>329</v>
      </c>
      <c r="BD1" s="207" t="s">
        <v>838</v>
      </c>
      <c r="BE1" s="207" t="s">
        <v>840</v>
      </c>
      <c r="BF1" s="216"/>
      <c r="BG1" s="207" t="s">
        <v>331</v>
      </c>
      <c r="BH1" s="207" t="s">
        <v>842</v>
      </c>
      <c r="BI1" s="207" t="s">
        <v>332</v>
      </c>
      <c r="BJ1" s="207" t="s">
        <v>844</v>
      </c>
      <c r="BK1" s="207" t="s">
        <v>846</v>
      </c>
      <c r="BL1" s="207" t="s">
        <v>848</v>
      </c>
      <c r="BM1" s="216"/>
      <c r="BN1" s="207" t="s">
        <v>854</v>
      </c>
      <c r="BO1" s="207" t="s">
        <v>856</v>
      </c>
      <c r="BP1" s="207" t="s">
        <v>334</v>
      </c>
      <c r="BQ1" s="207" t="s">
        <v>850</v>
      </c>
      <c r="BR1" s="207" t="s">
        <v>852</v>
      </c>
      <c r="BS1" s="207" t="s">
        <v>335</v>
      </c>
      <c r="BT1" s="207" t="s">
        <v>858</v>
      </c>
      <c r="BU1" s="207" t="s">
        <v>336</v>
      </c>
      <c r="BV1" s="207" t="s">
        <v>859</v>
      </c>
      <c r="BW1" s="204"/>
      <c r="BX1" s="216"/>
      <c r="BY1" s="207" t="s">
        <v>337</v>
      </c>
      <c r="BZ1" s="207" t="s">
        <v>764</v>
      </c>
      <c r="CA1" s="207" t="s">
        <v>766</v>
      </c>
      <c r="CB1" s="207" t="s">
        <v>768</v>
      </c>
      <c r="CC1" s="207" t="s">
        <v>338</v>
      </c>
      <c r="CD1" s="207" t="s">
        <v>770</v>
      </c>
      <c r="CE1" s="207" t="s">
        <v>772</v>
      </c>
      <c r="CF1" s="207" t="s">
        <v>774</v>
      </c>
      <c r="CG1" s="207" t="s">
        <v>776</v>
      </c>
      <c r="CH1" s="204"/>
      <c r="CI1" s="216"/>
      <c r="CJ1" s="207" t="s">
        <v>339</v>
      </c>
      <c r="CK1" s="207" t="s">
        <v>816</v>
      </c>
      <c r="CL1" s="207" t="s">
        <v>818</v>
      </c>
      <c r="CM1" s="207" t="s">
        <v>820</v>
      </c>
      <c r="CN1" s="207" t="s">
        <v>822</v>
      </c>
      <c r="CO1" s="207" t="s">
        <v>824</v>
      </c>
      <c r="CP1" s="207" t="s">
        <v>826</v>
      </c>
      <c r="CQ1" s="207" t="s">
        <v>828</v>
      </c>
      <c r="CR1" s="207" t="s">
        <v>830</v>
      </c>
      <c r="CS1" s="207" t="s">
        <v>832</v>
      </c>
      <c r="CT1" s="207" t="s">
        <v>834</v>
      </c>
      <c r="CU1" s="204"/>
      <c r="CV1" s="216"/>
      <c r="CW1" s="207" t="s">
        <v>860</v>
      </c>
      <c r="CX1" s="207" t="s">
        <v>861</v>
      </c>
      <c r="CY1" s="207" t="s">
        <v>863</v>
      </c>
      <c r="CZ1" s="207" t="s">
        <v>342</v>
      </c>
      <c r="DA1" s="207" t="s">
        <v>865</v>
      </c>
      <c r="DB1" s="207" t="s">
        <v>867</v>
      </c>
      <c r="DC1" s="207" t="s">
        <v>869</v>
      </c>
      <c r="DD1" s="207" t="s">
        <v>871</v>
      </c>
      <c r="DE1" s="207" t="s">
        <v>873</v>
      </c>
      <c r="DF1" s="207" t="s">
        <v>875</v>
      </c>
      <c r="DG1" s="216"/>
      <c r="DH1" s="207" t="s">
        <v>344</v>
      </c>
      <c r="DI1" s="207" t="s">
        <v>877</v>
      </c>
      <c r="DJ1" s="207" t="s">
        <v>345</v>
      </c>
      <c r="DK1" s="207" t="s">
        <v>879</v>
      </c>
      <c r="DL1" s="207" t="s">
        <v>881</v>
      </c>
      <c r="DM1" s="207" t="s">
        <v>883</v>
      </c>
      <c r="DN1" s="207" t="s">
        <v>885</v>
      </c>
      <c r="DO1" s="207" t="s">
        <v>887</v>
      </c>
      <c r="DP1" s="207" t="s">
        <v>889</v>
      </c>
      <c r="DQ1" s="207" t="s">
        <v>891</v>
      </c>
      <c r="DR1" s="207" t="s">
        <v>346</v>
      </c>
      <c r="DS1" s="207" t="s">
        <v>893</v>
      </c>
      <c r="DT1" s="207" t="s">
        <v>895</v>
      </c>
      <c r="DU1" s="207" t="s">
        <v>897</v>
      </c>
      <c r="DV1" s="216"/>
      <c r="DW1" s="207" t="s">
        <v>899</v>
      </c>
      <c r="DX1" s="207" t="s">
        <v>348</v>
      </c>
      <c r="DY1" s="207" t="s">
        <v>901</v>
      </c>
      <c r="DZ1" s="207" t="s">
        <v>349</v>
      </c>
      <c r="EA1" s="207" t="s">
        <v>903</v>
      </c>
      <c r="EB1" s="207" t="s">
        <v>905</v>
      </c>
      <c r="EC1" s="207" t="s">
        <v>907</v>
      </c>
      <c r="ED1" s="207" t="s">
        <v>909</v>
      </c>
      <c r="EE1" s="207" t="s">
        <v>911</v>
      </c>
      <c r="EF1" s="207" t="s">
        <v>913</v>
      </c>
      <c r="EG1" s="207" t="s">
        <v>915</v>
      </c>
      <c r="EH1" s="207" t="s">
        <v>917</v>
      </c>
      <c r="EI1" s="207" t="s">
        <v>919</v>
      </c>
      <c r="EJ1" s="207" t="s">
        <v>921</v>
      </c>
      <c r="EK1" s="207" t="s">
        <v>923</v>
      </c>
      <c r="EL1" s="216"/>
      <c r="EM1" s="207" t="s">
        <v>925</v>
      </c>
      <c r="EN1" s="207" t="s">
        <v>351</v>
      </c>
      <c r="EO1" s="207" t="s">
        <v>927</v>
      </c>
      <c r="EP1" s="207" t="s">
        <v>929</v>
      </c>
      <c r="EQ1" s="207" t="s">
        <v>352</v>
      </c>
      <c r="ER1" s="207" t="s">
        <v>931</v>
      </c>
      <c r="ES1" s="207" t="s">
        <v>933</v>
      </c>
      <c r="ET1" s="207" t="s">
        <v>353</v>
      </c>
      <c r="EU1" s="207" t="s">
        <v>935</v>
      </c>
      <c r="EV1" s="207" t="s">
        <v>937</v>
      </c>
      <c r="EW1" s="207" t="s">
        <v>939</v>
      </c>
      <c r="EX1" s="207" t="s">
        <v>354</v>
      </c>
      <c r="EY1" s="207" t="s">
        <v>941</v>
      </c>
      <c r="EZ1" s="207" t="s">
        <v>943</v>
      </c>
      <c r="FA1" s="216"/>
      <c r="FB1" s="207" t="s">
        <v>356</v>
      </c>
      <c r="FC1" s="207" t="s">
        <v>945</v>
      </c>
      <c r="FD1" s="207" t="s">
        <v>947</v>
      </c>
      <c r="FE1" s="207" t="s">
        <v>949</v>
      </c>
      <c r="FF1" s="207" t="s">
        <v>951</v>
      </c>
      <c r="FG1" s="207" t="s">
        <v>357</v>
      </c>
      <c r="FH1" s="207" t="s">
        <v>953</v>
      </c>
      <c r="FI1" s="207" t="s">
        <v>955</v>
      </c>
      <c r="FJ1" s="207" t="s">
        <v>957</v>
      </c>
      <c r="FK1" s="207" t="s">
        <v>959</v>
      </c>
      <c r="FL1" s="207" t="s">
        <v>961</v>
      </c>
      <c r="FM1" s="207" t="s">
        <v>358</v>
      </c>
      <c r="FN1" s="207" t="s">
        <v>964</v>
      </c>
      <c r="FO1" s="207" t="s">
        <v>359</v>
      </c>
      <c r="FP1" s="207" t="s">
        <v>967</v>
      </c>
      <c r="FQ1" s="207" t="s">
        <v>968</v>
      </c>
      <c r="FR1" s="207" t="s">
        <v>970</v>
      </c>
      <c r="FS1" s="207" t="s">
        <v>360</v>
      </c>
      <c r="FT1" s="207" t="s">
        <v>973</v>
      </c>
      <c r="FU1" s="207" t="s">
        <v>974</v>
      </c>
      <c r="FV1" s="207" t="s">
        <v>976</v>
      </c>
      <c r="FW1" s="207" t="s">
        <v>361</v>
      </c>
      <c r="FX1" s="207" t="s">
        <v>979</v>
      </c>
      <c r="FY1" s="207" t="s">
        <v>981</v>
      </c>
      <c r="FZ1" s="207" t="s">
        <v>983</v>
      </c>
      <c r="GA1" s="216"/>
      <c r="GB1" s="207" t="s">
        <v>363</v>
      </c>
      <c r="GC1" s="207" t="s">
        <v>364</v>
      </c>
      <c r="GD1" s="216"/>
      <c r="GE1" s="207" t="s">
        <v>366</v>
      </c>
      <c r="GF1" s="207" t="s">
        <v>1006</v>
      </c>
      <c r="GG1" s="207" t="s">
        <v>1008</v>
      </c>
      <c r="GH1" s="207" t="s">
        <v>1010</v>
      </c>
      <c r="GI1" s="207" t="s">
        <v>1012</v>
      </c>
      <c r="GJ1" s="207" t="s">
        <v>1014</v>
      </c>
      <c r="GK1" s="216"/>
      <c r="GL1" s="207" t="s">
        <v>368</v>
      </c>
      <c r="GM1" s="207" t="s">
        <v>1016</v>
      </c>
      <c r="GN1" s="207" t="s">
        <v>1018</v>
      </c>
      <c r="GO1" s="207" t="s">
        <v>1020</v>
      </c>
      <c r="GP1" s="207" t="s">
        <v>1022</v>
      </c>
      <c r="GQ1" s="207" t="s">
        <v>1024</v>
      </c>
      <c r="GR1" s="207" t="s">
        <v>1026</v>
      </c>
      <c r="GS1" s="204"/>
      <c r="GT1" s="216"/>
      <c r="GU1" s="207" t="s">
        <v>369</v>
      </c>
      <c r="GV1" s="207" t="s">
        <v>985</v>
      </c>
      <c r="GW1" s="207" t="s">
        <v>987</v>
      </c>
      <c r="GX1" s="207" t="s">
        <v>989</v>
      </c>
      <c r="GY1" s="207" t="s">
        <v>991</v>
      </c>
      <c r="GZ1" s="207" t="s">
        <v>993</v>
      </c>
      <c r="HA1" s="207" t="s">
        <v>995</v>
      </c>
      <c r="HB1" s="216"/>
      <c r="HC1" s="207" t="s">
        <v>370</v>
      </c>
      <c r="HD1" s="207" t="s">
        <v>997</v>
      </c>
      <c r="HE1" s="207" t="s">
        <v>999</v>
      </c>
      <c r="HF1" s="207" t="s">
        <v>1000</v>
      </c>
      <c r="HG1" s="207" t="s">
        <v>371</v>
      </c>
      <c r="HH1" s="207" t="s">
        <v>1003</v>
      </c>
      <c r="HI1" s="207" t="s">
        <v>1004</v>
      </c>
      <c r="HJ1" s="204"/>
      <c r="HK1" s="216"/>
      <c r="HL1" s="207" t="s">
        <v>374</v>
      </c>
      <c r="HM1" s="207" t="s">
        <v>1028</v>
      </c>
      <c r="HN1" s="207" t="s">
        <v>1030</v>
      </c>
      <c r="HO1" s="207" t="s">
        <v>1032</v>
      </c>
      <c r="HP1" s="207" t="s">
        <v>1034</v>
      </c>
      <c r="HQ1" s="207" t="s">
        <v>375</v>
      </c>
      <c r="HR1" s="207" t="s">
        <v>1037</v>
      </c>
      <c r="HS1" s="216"/>
      <c r="HT1" s="207" t="s">
        <v>1039</v>
      </c>
      <c r="HU1" s="207" t="s">
        <v>1041</v>
      </c>
      <c r="HV1" s="207" t="s">
        <v>377</v>
      </c>
      <c r="HW1" s="207" t="s">
        <v>1044</v>
      </c>
      <c r="HX1" s="207" t="s">
        <v>1046</v>
      </c>
      <c r="HY1" s="207" t="s">
        <v>1047</v>
      </c>
      <c r="HZ1" s="207" t="s">
        <v>1049</v>
      </c>
      <c r="IA1" s="216"/>
      <c r="IB1" s="207" t="s">
        <v>1051</v>
      </c>
      <c r="IC1" s="207" t="s">
        <v>1053</v>
      </c>
      <c r="ID1" s="207" t="s">
        <v>1055</v>
      </c>
      <c r="IE1" s="207" t="s">
        <v>379</v>
      </c>
      <c r="IF1" s="207" t="s">
        <v>1057</v>
      </c>
      <c r="IG1" s="207" t="s">
        <v>1059</v>
      </c>
      <c r="IH1" s="207" t="s">
        <v>380</v>
      </c>
      <c r="II1" s="207" t="s">
        <v>1061</v>
      </c>
      <c r="IJ1" s="207" t="s">
        <v>1063</v>
      </c>
      <c r="IK1" s="207" t="s">
        <v>381</v>
      </c>
      <c r="IL1" s="207" t="s">
        <v>1065</v>
      </c>
      <c r="IM1" s="207" t="s">
        <v>1067</v>
      </c>
      <c r="IN1" s="207" t="s">
        <v>1069</v>
      </c>
      <c r="IO1" s="207" t="s">
        <v>1071</v>
      </c>
      <c r="IP1" s="207" t="s">
        <v>382</v>
      </c>
      <c r="IQ1" s="207" t="s">
        <v>1073</v>
      </c>
      <c r="IR1" s="216"/>
      <c r="IS1" s="207" t="s">
        <v>1081</v>
      </c>
      <c r="IT1" s="207" t="s">
        <v>1083</v>
      </c>
      <c r="IU1" s="207" t="s">
        <v>384</v>
      </c>
      <c r="IV1" s="207" t="s">
        <v>1085</v>
      </c>
      <c r="IW1" s="207" t="s">
        <v>1087</v>
      </c>
      <c r="IX1" s="207" t="s">
        <v>1089</v>
      </c>
      <c r="IY1" s="216"/>
      <c r="IZ1" s="207" t="s">
        <v>1091</v>
      </c>
      <c r="JA1" s="207" t="s">
        <v>386</v>
      </c>
      <c r="JB1" s="207" t="s">
        <v>1094</v>
      </c>
      <c r="JC1" s="207" t="s">
        <v>1096</v>
      </c>
      <c r="JD1" s="207" t="s">
        <v>1098</v>
      </c>
      <c r="JE1" s="207" t="s">
        <v>1100</v>
      </c>
      <c r="JF1" s="207" t="s">
        <v>1102</v>
      </c>
      <c r="JG1" s="207" t="s">
        <v>1104</v>
      </c>
      <c r="JH1" s="207" t="s">
        <v>387</v>
      </c>
      <c r="JI1" s="207" t="s">
        <v>1107</v>
      </c>
      <c r="JJ1" s="207" t="s">
        <v>1109</v>
      </c>
      <c r="JK1" s="207" t="s">
        <v>1111</v>
      </c>
      <c r="JL1" s="207" t="s">
        <v>1113</v>
      </c>
      <c r="JM1" s="207" t="s">
        <v>1115</v>
      </c>
      <c r="JN1" s="207" t="s">
        <v>1117</v>
      </c>
      <c r="JO1" s="207" t="s">
        <v>1119</v>
      </c>
      <c r="JP1" s="207" t="s">
        <v>1121</v>
      </c>
      <c r="JQ1" s="207" t="s">
        <v>388</v>
      </c>
      <c r="JR1" s="207" t="s">
        <v>1124</v>
      </c>
      <c r="JS1" s="207" t="s">
        <v>1126</v>
      </c>
      <c r="JT1" s="207" t="s">
        <v>1128</v>
      </c>
      <c r="JU1" s="207" t="s">
        <v>1130</v>
      </c>
      <c r="JV1" s="207" t="s">
        <v>1131</v>
      </c>
      <c r="JW1" s="207" t="s">
        <v>1133</v>
      </c>
      <c r="JX1" s="207" t="s">
        <v>1135</v>
      </c>
      <c r="JY1" s="207" t="s">
        <v>1137</v>
      </c>
      <c r="JZ1" s="207" t="s">
        <v>1139</v>
      </c>
      <c r="KA1" s="207" t="s">
        <v>1141</v>
      </c>
      <c r="KB1" s="207" t="s">
        <v>1143</v>
      </c>
      <c r="KC1" s="207" t="s">
        <v>1145</v>
      </c>
      <c r="KD1" s="207" t="s">
        <v>1147</v>
      </c>
      <c r="KE1" s="207" t="s">
        <v>1149</v>
      </c>
      <c r="KF1" s="207" t="s">
        <v>1151</v>
      </c>
      <c r="KG1" s="207" t="s">
        <v>1153</v>
      </c>
      <c r="KH1" s="207" t="s">
        <v>1155</v>
      </c>
      <c r="KI1" s="207" t="s">
        <v>1157</v>
      </c>
      <c r="KJ1" s="207" t="s">
        <v>1159</v>
      </c>
      <c r="KK1" s="207" t="s">
        <v>1161</v>
      </c>
      <c r="KL1" s="207" t="s">
        <v>1163</v>
      </c>
      <c r="KM1" s="207" t="s">
        <v>1165</v>
      </c>
      <c r="KN1" s="207" t="s">
        <v>1167</v>
      </c>
      <c r="KO1" s="207" t="s">
        <v>1169</v>
      </c>
      <c r="KP1" s="207" t="s">
        <v>1171</v>
      </c>
      <c r="KQ1" s="207" t="s">
        <v>1173</v>
      </c>
      <c r="KR1" s="216"/>
      <c r="KS1" s="207" t="s">
        <v>1175</v>
      </c>
      <c r="KT1" s="207" t="s">
        <v>390</v>
      </c>
      <c r="KU1" s="207" t="s">
        <v>1178</v>
      </c>
      <c r="KV1" s="207" t="s">
        <v>1180</v>
      </c>
      <c r="KW1" s="207" t="s">
        <v>1182</v>
      </c>
      <c r="KX1" s="207" t="s">
        <v>1184</v>
      </c>
      <c r="KY1" s="207" t="s">
        <v>391</v>
      </c>
      <c r="KZ1" s="207" t="s">
        <v>1187</v>
      </c>
      <c r="LA1" s="207" t="s">
        <v>1189</v>
      </c>
      <c r="LB1" s="207" t="s">
        <v>1191</v>
      </c>
      <c r="LC1" s="207" t="s">
        <v>1193</v>
      </c>
      <c r="LD1" s="207" t="s">
        <v>1195</v>
      </c>
      <c r="LE1" s="207" t="s">
        <v>1197</v>
      </c>
      <c r="LF1" s="207" t="s">
        <v>1199</v>
      </c>
      <c r="LG1" s="204"/>
      <c r="LH1" s="216"/>
      <c r="LI1" s="207" t="s">
        <v>392</v>
      </c>
      <c r="LJ1" s="207" t="s">
        <v>1075</v>
      </c>
      <c r="LK1" s="207" t="s">
        <v>1077</v>
      </c>
      <c r="LL1" s="207" t="s">
        <v>1079</v>
      </c>
      <c r="LM1" s="204"/>
      <c r="LN1" s="216"/>
      <c r="LO1" s="207" t="s">
        <v>395</v>
      </c>
      <c r="LP1" s="207" t="s">
        <v>396</v>
      </c>
      <c r="LQ1" s="216"/>
      <c r="LR1" s="207" t="s">
        <v>398</v>
      </c>
      <c r="LS1" s="207" t="s">
        <v>1219</v>
      </c>
      <c r="LT1" s="207" t="s">
        <v>1221</v>
      </c>
      <c r="LU1" s="207" t="s">
        <v>1222</v>
      </c>
      <c r="LV1" s="207" t="s">
        <v>1224</v>
      </c>
      <c r="LW1" s="207" t="s">
        <v>1225</v>
      </c>
      <c r="LX1" s="207" t="s">
        <v>1227</v>
      </c>
      <c r="LY1" s="207" t="s">
        <v>1229</v>
      </c>
      <c r="LZ1" s="207" t="s">
        <v>1231</v>
      </c>
      <c r="MA1" s="207" t="s">
        <v>1233</v>
      </c>
      <c r="MB1" s="207" t="s">
        <v>399</v>
      </c>
      <c r="MC1" s="207" t="s">
        <v>1236</v>
      </c>
      <c r="MD1" s="207" t="s">
        <v>1237</v>
      </c>
      <c r="ME1" s="207" t="s">
        <v>1239</v>
      </c>
      <c r="MF1" s="207" t="s">
        <v>400</v>
      </c>
      <c r="MG1" s="207" t="s">
        <v>1242</v>
      </c>
      <c r="MH1" s="207" t="s">
        <v>1243</v>
      </c>
      <c r="MI1" s="207" t="s">
        <v>1245</v>
      </c>
      <c r="MJ1" s="207" t="s">
        <v>1247</v>
      </c>
      <c r="MK1" s="207" t="s">
        <v>401</v>
      </c>
      <c r="ML1" s="207" t="s">
        <v>1250</v>
      </c>
      <c r="MM1" s="207" t="s">
        <v>1252</v>
      </c>
      <c r="MN1" s="207" t="s">
        <v>1254</v>
      </c>
      <c r="MO1" s="207" t="s">
        <v>1256</v>
      </c>
      <c r="MP1" s="207" t="s">
        <v>402</v>
      </c>
      <c r="MQ1" s="207" t="s">
        <v>1259</v>
      </c>
      <c r="MR1" s="207" t="s">
        <v>1261</v>
      </c>
      <c r="MS1" s="207" t="s">
        <v>1263</v>
      </c>
      <c r="MT1" s="207" t="s">
        <v>1265</v>
      </c>
      <c r="MU1" s="207" t="s">
        <v>1267</v>
      </c>
      <c r="MV1" s="207" t="s">
        <v>1269</v>
      </c>
      <c r="MW1" s="207" t="s">
        <v>1271</v>
      </c>
      <c r="MX1" s="207" t="s">
        <v>1273</v>
      </c>
      <c r="MY1" s="207" t="s">
        <v>1275</v>
      </c>
      <c r="MZ1" s="207" t="s">
        <v>1277</v>
      </c>
      <c r="NA1" s="207" t="s">
        <v>1279</v>
      </c>
      <c r="NB1" s="207" t="s">
        <v>1280</v>
      </c>
      <c r="NC1" s="216"/>
      <c r="ND1" s="207" t="s">
        <v>404</v>
      </c>
      <c r="NE1" s="207" t="s">
        <v>1282</v>
      </c>
      <c r="NF1" s="207" t="s">
        <v>1284</v>
      </c>
      <c r="NG1" s="207" t="s">
        <v>1286</v>
      </c>
      <c r="NH1" s="207" t="s">
        <v>1288</v>
      </c>
      <c r="NI1" s="216"/>
      <c r="NJ1" s="207" t="s">
        <v>406</v>
      </c>
      <c r="NK1" s="207" t="s">
        <v>1289</v>
      </c>
      <c r="NL1" s="207" t="s">
        <v>407</v>
      </c>
      <c r="NM1" s="207" t="s">
        <v>1291</v>
      </c>
      <c r="NN1" s="207" t="s">
        <v>1293</v>
      </c>
      <c r="NO1" s="207" t="s">
        <v>408</v>
      </c>
      <c r="NP1" s="207" t="s">
        <v>1295</v>
      </c>
      <c r="NQ1" s="207" t="s">
        <v>1297</v>
      </c>
      <c r="NR1" s="204"/>
      <c r="NS1" s="216"/>
      <c r="NT1" s="207" t="s">
        <v>409</v>
      </c>
      <c r="NU1" s="207" t="s">
        <v>1201</v>
      </c>
      <c r="NV1" s="207" t="s">
        <v>1203</v>
      </c>
      <c r="NW1" s="207" t="s">
        <v>1205</v>
      </c>
      <c r="NX1" s="207" t="s">
        <v>1207</v>
      </c>
      <c r="NY1" s="207" t="s">
        <v>410</v>
      </c>
      <c r="NZ1" s="207" t="s">
        <v>1209</v>
      </c>
      <c r="OA1" s="207" t="s">
        <v>411</v>
      </c>
      <c r="OB1" s="207" t="s">
        <v>1211</v>
      </c>
      <c r="OC1" s="216"/>
      <c r="OD1" s="207" t="s">
        <v>1213</v>
      </c>
      <c r="OE1" s="207" t="s">
        <v>412</v>
      </c>
      <c r="OF1" s="204"/>
      <c r="OG1" s="216"/>
      <c r="OH1" s="207" t="s">
        <v>1215</v>
      </c>
      <c r="OI1" s="207" t="s">
        <v>1217</v>
      </c>
      <c r="OJ1" s="207" t="s">
        <v>413</v>
      </c>
      <c r="OK1" s="204"/>
      <c r="OL1" s="216"/>
      <c r="OM1" s="207" t="s">
        <v>416</v>
      </c>
      <c r="ON1" s="207" t="s">
        <v>1299</v>
      </c>
      <c r="OO1" s="207" t="s">
        <v>1301</v>
      </c>
      <c r="OP1" s="207" t="s">
        <v>417</v>
      </c>
      <c r="OQ1" s="207" t="s">
        <v>418</v>
      </c>
      <c r="OR1" s="207" t="s">
        <v>1399</v>
      </c>
      <c r="OS1" s="207" t="s">
        <v>1401</v>
      </c>
      <c r="OT1" s="207" t="s">
        <v>1403</v>
      </c>
      <c r="OU1" s="207" t="s">
        <v>1405</v>
      </c>
      <c r="OV1" s="207" t="s">
        <v>1407</v>
      </c>
      <c r="OW1" s="216"/>
      <c r="OX1" s="207" t="s">
        <v>420</v>
      </c>
      <c r="OY1" s="207" t="s">
        <v>1409</v>
      </c>
      <c r="OZ1" s="207" t="s">
        <v>1411</v>
      </c>
      <c r="PA1" s="207" t="s">
        <v>1413</v>
      </c>
      <c r="PB1" s="207" t="s">
        <v>1415</v>
      </c>
      <c r="PC1" s="207" t="s">
        <v>1417</v>
      </c>
      <c r="PD1" s="207" t="s">
        <v>1419</v>
      </c>
      <c r="PE1" s="216"/>
      <c r="PF1" s="207" t="s">
        <v>1421</v>
      </c>
      <c r="PG1" s="207" t="s">
        <v>422</v>
      </c>
      <c r="PH1" s="216"/>
      <c r="PI1" s="207" t="s">
        <v>424</v>
      </c>
      <c r="PJ1" s="207" t="s">
        <v>1451</v>
      </c>
      <c r="PK1" s="207" t="s">
        <v>1453</v>
      </c>
      <c r="PL1" s="216"/>
      <c r="PM1" s="207" t="s">
        <v>426</v>
      </c>
      <c r="PN1" s="207" t="s">
        <v>1455</v>
      </c>
      <c r="PO1" s="207" t="s">
        <v>1456</v>
      </c>
      <c r="PP1" s="207" t="s">
        <v>1457</v>
      </c>
      <c r="PQ1" s="207" t="s">
        <v>1458</v>
      </c>
      <c r="PR1" s="207" t="s">
        <v>1460</v>
      </c>
      <c r="PS1" s="207" t="s">
        <v>1461</v>
      </c>
      <c r="PT1" s="207" t="s">
        <v>1463</v>
      </c>
      <c r="PU1" s="207" t="s">
        <v>1464</v>
      </c>
      <c r="PV1" s="204"/>
      <c r="PW1" s="216"/>
      <c r="PX1" s="207" t="s">
        <v>427</v>
      </c>
      <c r="PY1" s="207" t="s">
        <v>1303</v>
      </c>
      <c r="PZ1" s="207" t="s">
        <v>1305</v>
      </c>
      <c r="QA1" s="207" t="s">
        <v>1307</v>
      </c>
      <c r="QB1" s="207" t="s">
        <v>1309</v>
      </c>
      <c r="QC1" s="207" t="s">
        <v>1311</v>
      </c>
      <c r="QD1" s="207" t="s">
        <v>1313</v>
      </c>
      <c r="QE1" s="207" t="s">
        <v>1315</v>
      </c>
      <c r="QF1" s="207" t="s">
        <v>1317</v>
      </c>
      <c r="QG1" s="207" t="s">
        <v>1319</v>
      </c>
      <c r="QH1" s="207" t="s">
        <v>1321</v>
      </c>
      <c r="QI1" s="207" t="s">
        <v>1323</v>
      </c>
      <c r="QJ1" s="207" t="s">
        <v>1325</v>
      </c>
      <c r="QK1" s="207" t="s">
        <v>1327</v>
      </c>
      <c r="QL1" s="207" t="s">
        <v>1329</v>
      </c>
      <c r="QM1" s="207" t="s">
        <v>1331</v>
      </c>
      <c r="QN1" s="207" t="s">
        <v>1333</v>
      </c>
      <c r="QO1" s="207" t="s">
        <v>1335</v>
      </c>
      <c r="QP1" s="207" t="s">
        <v>1337</v>
      </c>
      <c r="QQ1" s="207" t="s">
        <v>1339</v>
      </c>
      <c r="QR1" s="207" t="s">
        <v>1341</v>
      </c>
      <c r="QS1" s="207" t="s">
        <v>1343</v>
      </c>
      <c r="QT1" s="207" t="s">
        <v>1345</v>
      </c>
      <c r="QU1" s="207" t="s">
        <v>428</v>
      </c>
      <c r="QV1" s="207" t="s">
        <v>1348</v>
      </c>
      <c r="QW1" s="207" t="s">
        <v>1350</v>
      </c>
      <c r="QX1" s="207" t="s">
        <v>1351</v>
      </c>
      <c r="QY1" s="207" t="s">
        <v>1353</v>
      </c>
      <c r="QZ1" s="207" t="s">
        <v>1355</v>
      </c>
      <c r="RA1" s="207" t="s">
        <v>1357</v>
      </c>
      <c r="RB1" s="207" t="s">
        <v>1359</v>
      </c>
      <c r="RC1" s="207" t="s">
        <v>1361</v>
      </c>
      <c r="RD1" s="207" t="s">
        <v>1363</v>
      </c>
      <c r="RE1" s="207" t="s">
        <v>1365</v>
      </c>
      <c r="RF1" s="207" t="s">
        <v>1367</v>
      </c>
      <c r="RG1" s="207" t="s">
        <v>1369</v>
      </c>
      <c r="RH1" s="207" t="s">
        <v>1371</v>
      </c>
      <c r="RI1" s="207" t="s">
        <v>1373</v>
      </c>
      <c r="RJ1" s="207" t="s">
        <v>1375</v>
      </c>
      <c r="RK1" s="207" t="s">
        <v>1377</v>
      </c>
      <c r="RL1" s="207" t="s">
        <v>1379</v>
      </c>
      <c r="RM1" s="207" t="s">
        <v>1381</v>
      </c>
      <c r="RN1" s="207" t="s">
        <v>1383</v>
      </c>
      <c r="RO1" s="207" t="s">
        <v>1385</v>
      </c>
      <c r="RP1" s="207" t="s">
        <v>1387</v>
      </c>
      <c r="RQ1" s="207" t="s">
        <v>1389</v>
      </c>
      <c r="RR1" s="207" t="s">
        <v>1391</v>
      </c>
      <c r="RS1" s="207" t="s">
        <v>1393</v>
      </c>
      <c r="RT1" s="207" t="s">
        <v>1395</v>
      </c>
      <c r="RU1" s="207" t="s">
        <v>1397</v>
      </c>
      <c r="RV1" s="204"/>
      <c r="RW1" s="216"/>
      <c r="RX1" s="207" t="s">
        <v>429</v>
      </c>
      <c r="RY1" s="207" t="s">
        <v>1423</v>
      </c>
      <c r="RZ1" s="207" t="s">
        <v>1425</v>
      </c>
      <c r="SA1" s="207" t="s">
        <v>1427</v>
      </c>
      <c r="SB1" s="207" t="s">
        <v>1429</v>
      </c>
      <c r="SC1" s="207" t="s">
        <v>1431</v>
      </c>
      <c r="SD1" s="207" t="s">
        <v>1433</v>
      </c>
      <c r="SE1" s="207" t="s">
        <v>1435</v>
      </c>
      <c r="SF1" s="207" t="s">
        <v>1437</v>
      </c>
      <c r="SG1" s="207" t="s">
        <v>1439</v>
      </c>
      <c r="SH1" s="207" t="s">
        <v>1441</v>
      </c>
      <c r="SI1" s="207" t="s">
        <v>1443</v>
      </c>
      <c r="SJ1" s="207" t="s">
        <v>1445</v>
      </c>
      <c r="SK1" s="207" t="s">
        <v>1447</v>
      </c>
      <c r="SL1" s="207" t="s">
        <v>1449</v>
      </c>
      <c r="SM1" s="204"/>
      <c r="SN1" s="216"/>
      <c r="SO1" s="207" t="s">
        <v>432</v>
      </c>
      <c r="SP1" s="207" t="s">
        <v>1466</v>
      </c>
      <c r="SQ1" s="207" t="s">
        <v>1468</v>
      </c>
      <c r="SR1" s="207" t="s">
        <v>433</v>
      </c>
      <c r="SS1" s="207" t="s">
        <v>1470</v>
      </c>
      <c r="ST1" s="207" t="s">
        <v>1472</v>
      </c>
      <c r="SU1" s="207" t="s">
        <v>1474</v>
      </c>
      <c r="SV1" s="207" t="s">
        <v>1476</v>
      </c>
      <c r="SW1" s="216"/>
      <c r="SX1" s="207" t="s">
        <v>435</v>
      </c>
      <c r="SY1" s="207" t="s">
        <v>1478</v>
      </c>
      <c r="SZ1" s="207" t="s">
        <v>1480</v>
      </c>
      <c r="TA1" s="207" t="s">
        <v>1482</v>
      </c>
      <c r="TB1" s="207" t="s">
        <v>1484</v>
      </c>
      <c r="TC1" s="207" t="s">
        <v>1486</v>
      </c>
      <c r="TD1" s="207" t="s">
        <v>1488</v>
      </c>
      <c r="TE1" s="207" t="s">
        <v>1490</v>
      </c>
      <c r="TF1" s="207" t="s">
        <v>1492</v>
      </c>
      <c r="TG1" s="207" t="s">
        <v>1494</v>
      </c>
      <c r="TH1" s="207" t="s">
        <v>1496</v>
      </c>
      <c r="TI1" s="207" t="s">
        <v>1498</v>
      </c>
      <c r="TJ1" s="207" t="s">
        <v>1500</v>
      </c>
      <c r="TK1" s="207" t="s">
        <v>1502</v>
      </c>
      <c r="TL1" s="207" t="s">
        <v>1504</v>
      </c>
      <c r="TM1" s="207" t="s">
        <v>1506</v>
      </c>
      <c r="TN1" s="204"/>
      <c r="TO1" s="216"/>
      <c r="TP1" s="207" t="s">
        <v>438</v>
      </c>
      <c r="TQ1" s="207" t="s">
        <v>1508</v>
      </c>
      <c r="TR1" s="207" t="s">
        <v>1510</v>
      </c>
      <c r="TS1" s="207" t="s">
        <v>1512</v>
      </c>
      <c r="TT1" s="207" t="s">
        <v>1514</v>
      </c>
      <c r="TU1" s="207" t="s">
        <v>1516</v>
      </c>
      <c r="TV1" s="207" t="s">
        <v>439</v>
      </c>
      <c r="TW1" s="207" t="s">
        <v>1518</v>
      </c>
      <c r="TX1" s="207" t="s">
        <v>1520</v>
      </c>
      <c r="TY1" s="207" t="s">
        <v>1522</v>
      </c>
      <c r="TZ1" s="207" t="s">
        <v>1524</v>
      </c>
      <c r="UA1" s="207" t="s">
        <v>1526</v>
      </c>
      <c r="UB1" s="207" t="s">
        <v>1528</v>
      </c>
      <c r="UC1" s="216"/>
      <c r="UD1" s="207" t="s">
        <v>441</v>
      </c>
      <c r="UE1" s="204"/>
      <c r="UF1" s="216"/>
      <c r="UG1" s="207" t="s">
        <v>442</v>
      </c>
      <c r="UH1" s="207" t="s">
        <v>1530</v>
      </c>
      <c r="UI1" s="207" t="s">
        <v>1532</v>
      </c>
      <c r="UJ1" s="207" t="s">
        <v>1533</v>
      </c>
      <c r="UK1" s="207" t="s">
        <v>1535</v>
      </c>
      <c r="UL1" s="207" t="s">
        <v>1537</v>
      </c>
      <c r="UM1" s="207" t="s">
        <v>1539</v>
      </c>
      <c r="UN1" s="207" t="s">
        <v>1541</v>
      </c>
      <c r="UO1" s="207" t="s">
        <v>1543</v>
      </c>
      <c r="UP1" s="207" t="s">
        <v>1545</v>
      </c>
      <c r="UQ1" s="207" t="s">
        <v>1547</v>
      </c>
      <c r="UR1" s="207" t="s">
        <v>1549</v>
      </c>
      <c r="US1" s="207" t="s">
        <v>1551</v>
      </c>
      <c r="UT1" s="207" t="s">
        <v>1553</v>
      </c>
      <c r="UU1" s="207" t="s">
        <v>1555</v>
      </c>
      <c r="UV1" s="207" t="s">
        <v>1557</v>
      </c>
      <c r="UW1" s="207" t="s">
        <v>1559</v>
      </c>
      <c r="UX1" s="204"/>
      <c r="UY1" s="207" t="s">
        <v>1563</v>
      </c>
      <c r="UZ1" s="207" t="s">
        <v>1565</v>
      </c>
      <c r="VA1" s="207" t="s">
        <v>1567</v>
      </c>
      <c r="VB1" s="207" t="s">
        <v>1569</v>
      </c>
      <c r="VC1" s="207" t="s">
        <v>1571</v>
      </c>
      <c r="VD1" s="210"/>
    </row>
    <row r="2" spans="1:576" s="147" customFormat="1" hidden="1">
      <c r="A2" s="150" t="s">
        <v>185</v>
      </c>
      <c r="B2" s="150" t="s">
        <v>171</v>
      </c>
      <c r="C2" s="150" t="s">
        <v>540</v>
      </c>
      <c r="D2" s="150" t="s">
        <v>186</v>
      </c>
      <c r="E2" s="150" t="s">
        <v>169</v>
      </c>
      <c r="F2" s="150" t="s">
        <v>541</v>
      </c>
      <c r="G2" s="224" t="s">
        <v>187</v>
      </c>
      <c r="H2" s="224" t="s">
        <v>542</v>
      </c>
      <c r="I2" s="224" t="s">
        <v>543</v>
      </c>
      <c r="J2" s="224" t="s">
        <v>188</v>
      </c>
      <c r="K2" s="224" t="s">
        <v>544</v>
      </c>
      <c r="R2" s="147" t="s">
        <v>190</v>
      </c>
      <c r="S2" s="147" t="s">
        <v>191</v>
      </c>
      <c r="U2" s="147" t="s">
        <v>458</v>
      </c>
      <c r="V2" s="147" t="s">
        <v>476</v>
      </c>
      <c r="W2" s="147" t="s">
        <v>459</v>
      </c>
      <c r="X2" s="147" t="s">
        <v>460</v>
      </c>
      <c r="Y2" s="147" t="s">
        <v>461</v>
      </c>
      <c r="Z2" s="147" t="s">
        <v>462</v>
      </c>
      <c r="AA2" s="147" t="s">
        <v>463</v>
      </c>
      <c r="AB2" s="147" t="s">
        <v>464</v>
      </c>
      <c r="AC2" s="147" t="s">
        <v>465</v>
      </c>
      <c r="AD2" s="147" t="s">
        <v>466</v>
      </c>
      <c r="AE2" s="147" t="s">
        <v>467</v>
      </c>
      <c r="AF2" s="147" t="s">
        <v>468</v>
      </c>
      <c r="AH2" s="259" t="s">
        <v>486</v>
      </c>
      <c r="AI2" s="259" t="s">
        <v>487</v>
      </c>
      <c r="AJ2" s="259" t="s">
        <v>488</v>
      </c>
      <c r="AK2" s="259" t="s">
        <v>489</v>
      </c>
      <c r="AL2" s="259" t="s">
        <v>490</v>
      </c>
      <c r="AM2" s="259" t="s">
        <v>493</v>
      </c>
      <c r="AN2" s="259" t="s">
        <v>491</v>
      </c>
      <c r="AO2" s="259" t="s">
        <v>492</v>
      </c>
      <c r="AP2" s="259" t="s">
        <v>494</v>
      </c>
      <c r="AQ2" s="259" t="s">
        <v>495</v>
      </c>
      <c r="AR2" s="259" t="s">
        <v>496</v>
      </c>
      <c r="AS2" s="259" t="s">
        <v>497</v>
      </c>
      <c r="AT2" s="259" t="s">
        <v>498</v>
      </c>
      <c r="AU2" s="259" t="s">
        <v>499</v>
      </c>
      <c r="AV2" s="259" t="s">
        <v>500</v>
      </c>
      <c r="AW2" s="259" t="s">
        <v>501</v>
      </c>
      <c r="AX2" s="259" t="s">
        <v>502</v>
      </c>
      <c r="AY2" s="259" t="s">
        <v>503</v>
      </c>
      <c r="AZ2" s="259" t="s">
        <v>504</v>
      </c>
      <c r="BA2" s="259" t="s">
        <v>505</v>
      </c>
      <c r="BB2" s="259" t="s">
        <v>506</v>
      </c>
      <c r="BC2" s="259" t="s">
        <v>507</v>
      </c>
      <c r="BD2" s="259" t="s">
        <v>508</v>
      </c>
      <c r="BE2" s="259" t="s">
        <v>509</v>
      </c>
      <c r="BF2" s="259" t="s">
        <v>510</v>
      </c>
      <c r="BG2" s="259" t="s">
        <v>511</v>
      </c>
      <c r="BH2" s="259" t="s">
        <v>512</v>
      </c>
      <c r="BI2" s="259" t="s">
        <v>513</v>
      </c>
      <c r="BJ2" s="259" t="s">
        <v>514</v>
      </c>
      <c r="BK2" s="259" t="s">
        <v>515</v>
      </c>
      <c r="BL2" s="259" t="s">
        <v>516</v>
      </c>
      <c r="BM2" s="259" t="s">
        <v>517</v>
      </c>
      <c r="BN2" s="259" t="s">
        <v>518</v>
      </c>
      <c r="BO2" s="259" t="s">
        <v>519</v>
      </c>
      <c r="BP2" s="259" t="s">
        <v>520</v>
      </c>
      <c r="BQ2" s="259" t="s">
        <v>521</v>
      </c>
      <c r="BR2" s="259" t="s">
        <v>522</v>
      </c>
      <c r="BS2" s="259" t="s">
        <v>523</v>
      </c>
      <c r="BT2" s="259" t="s">
        <v>524</v>
      </c>
      <c r="BU2" s="259" t="s">
        <v>525</v>
      </c>
    </row>
    <row r="3" spans="1:576" s="147" customFormat="1" hidden="1">
      <c r="A3" s="178"/>
      <c r="B3" s="178"/>
      <c r="C3" s="178"/>
      <c r="D3" s="178"/>
      <c r="E3" s="178"/>
      <c r="F3" s="178"/>
      <c r="G3" s="180"/>
      <c r="H3" s="180"/>
      <c r="I3" s="180"/>
      <c r="J3" s="180"/>
      <c r="K3" s="180"/>
      <c r="AH3" s="260">
        <v>2500</v>
      </c>
      <c r="AI3" s="260">
        <v>1900</v>
      </c>
      <c r="AJ3" s="260">
        <v>1650</v>
      </c>
      <c r="AK3" s="260">
        <v>1580</v>
      </c>
      <c r="AL3" s="260">
        <v>2250</v>
      </c>
      <c r="AM3" s="260">
        <v>1650</v>
      </c>
      <c r="AN3" s="260">
        <v>1400</v>
      </c>
      <c r="AO3" s="261">
        <v>1340</v>
      </c>
      <c r="AP3" s="261">
        <v>2000</v>
      </c>
      <c r="AQ3" s="261">
        <v>1400</v>
      </c>
      <c r="AR3" s="261">
        <v>1150</v>
      </c>
      <c r="AS3" s="261">
        <v>1100</v>
      </c>
      <c r="AT3" s="261">
        <v>1750</v>
      </c>
      <c r="AU3" s="261">
        <v>1150</v>
      </c>
      <c r="AV3" s="261">
        <v>900</v>
      </c>
      <c r="AW3" s="261">
        <v>860</v>
      </c>
      <c r="AX3" s="261">
        <v>1200</v>
      </c>
      <c r="AY3" s="147">
        <v>900</v>
      </c>
      <c r="AZ3" s="147">
        <v>650</v>
      </c>
      <c r="BA3" s="147">
        <v>620</v>
      </c>
      <c r="BB3" s="260">
        <v>5355</v>
      </c>
      <c r="BC3" s="260">
        <v>4935</v>
      </c>
      <c r="BD3" s="260">
        <v>6300</v>
      </c>
      <c r="BE3" s="260">
        <v>5880</v>
      </c>
      <c r="BF3" s="260">
        <v>4725</v>
      </c>
      <c r="BG3" s="260">
        <v>4305</v>
      </c>
      <c r="BH3" s="260">
        <v>5670</v>
      </c>
      <c r="BI3" s="261">
        <v>5250</v>
      </c>
      <c r="BJ3" s="261">
        <v>4095</v>
      </c>
      <c r="BK3" s="261">
        <v>3780</v>
      </c>
      <c r="BL3" s="261">
        <v>5040</v>
      </c>
      <c r="BM3" s="261">
        <v>4620</v>
      </c>
      <c r="BN3" s="261">
        <v>3465</v>
      </c>
      <c r="BO3" s="261">
        <v>3150</v>
      </c>
      <c r="BP3" s="261">
        <v>4410</v>
      </c>
      <c r="BQ3" s="261">
        <v>4095</v>
      </c>
      <c r="BR3" s="261">
        <v>3045</v>
      </c>
      <c r="BS3" s="147">
        <v>2835</v>
      </c>
      <c r="BT3" s="147">
        <v>3885</v>
      </c>
      <c r="BU3" s="147">
        <v>3570</v>
      </c>
    </row>
    <row r="5" spans="1:576" ht="60" customHeight="1">
      <c r="C5" s="222" t="s">
        <v>312</v>
      </c>
      <c r="D5" s="194">
        <f>SUMIF(C:C,$C$10,D:D)</f>
        <v>368033.16666666663</v>
      </c>
    </row>
    <row r="6" spans="1:576">
      <c r="C6" s="72"/>
      <c r="D6" s="72"/>
      <c r="E6" s="72"/>
      <c r="F6" s="72"/>
      <c r="G6" s="72"/>
      <c r="H6" s="97"/>
      <c r="I6" s="72"/>
      <c r="J6" s="72"/>
    </row>
    <row r="7" spans="1:576">
      <c r="C7" s="72" t="s">
        <v>41</v>
      </c>
      <c r="D7" s="72"/>
      <c r="E7" s="72"/>
      <c r="F7" s="72"/>
      <c r="G7" s="72"/>
      <c r="H7" s="97"/>
      <c r="I7" s="72"/>
      <c r="J7" s="72"/>
    </row>
    <row r="8" spans="1:576">
      <c r="C8" s="72" t="s">
        <v>42</v>
      </c>
      <c r="D8" s="72"/>
      <c r="E8" s="72"/>
      <c r="F8" s="72"/>
      <c r="G8" s="72"/>
      <c r="H8" s="97"/>
      <c r="I8" s="72"/>
      <c r="J8" s="72"/>
    </row>
    <row r="9" spans="1:576" ht="15.75" thickBot="1">
      <c r="B9" s="118"/>
      <c r="C9" s="203"/>
      <c r="D9" s="203"/>
      <c r="E9" s="203"/>
      <c r="F9" s="203"/>
      <c r="G9" s="203"/>
      <c r="H9" s="97"/>
      <c r="I9" s="203"/>
      <c r="J9" s="203"/>
      <c r="K9" s="137"/>
    </row>
    <row r="10" spans="1:576" ht="15.75" thickBot="1">
      <c r="B10" s="118"/>
      <c r="C10" s="29" t="s">
        <v>43</v>
      </c>
      <c r="D10" s="30">
        <f>SUM(G17:G26)</f>
        <v>16795</v>
      </c>
      <c r="E10" s="118"/>
      <c r="F10" s="118"/>
      <c r="G10" s="118"/>
      <c r="H10" s="94"/>
      <c r="I10" s="94"/>
      <c r="J10" s="94"/>
      <c r="K10" s="137"/>
    </row>
    <row r="11" spans="1:576">
      <c r="B11" s="118"/>
      <c r="C11" s="72"/>
      <c r="D11" s="31"/>
      <c r="E11" s="118"/>
      <c r="F11" s="118"/>
      <c r="G11" s="118"/>
      <c r="H11" s="94"/>
      <c r="I11" s="94"/>
      <c r="J11" s="94"/>
      <c r="K11" s="137"/>
    </row>
    <row r="12" spans="1:576">
      <c r="B12" s="118"/>
      <c r="C12" s="469" t="s">
        <v>1580</v>
      </c>
      <c r="D12" s="470"/>
      <c r="E12" s="118"/>
      <c r="F12" s="118"/>
      <c r="G12" s="118"/>
      <c r="H12" s="94"/>
      <c r="I12" s="94"/>
      <c r="J12" s="94"/>
      <c r="K12" s="137"/>
    </row>
    <row r="13" spans="1:576" ht="15.75">
      <c r="B13" s="118"/>
      <c r="C13" s="236" t="s">
        <v>455</v>
      </c>
      <c r="D13" s="237" t="s">
        <v>1584</v>
      </c>
      <c r="E13" s="118"/>
      <c r="F13" s="118"/>
      <c r="G13" s="118"/>
      <c r="H13" s="94"/>
      <c r="I13" s="94"/>
      <c r="J13" s="94"/>
      <c r="K13" s="137"/>
    </row>
    <row r="14" spans="1:576" ht="18.75">
      <c r="B14" s="118"/>
      <c r="C14" s="254"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1 Jornadas de trabajo para revisión y actualizacion del pensum académico, por cada área del conocimiento o Carreras. 
2 Intitucionalización de comisiones y sub comisiones de desarrollo curricular.  
</v>
      </c>
      <c r="D14" s="31"/>
      <c r="E14" s="118"/>
      <c r="F14" s="118"/>
      <c r="G14" s="118"/>
      <c r="H14" s="94"/>
      <c r="I14" s="94"/>
      <c r="J14" s="94"/>
      <c r="K14" s="137"/>
    </row>
    <row r="15" spans="1:576" ht="15.75" thickBot="1">
      <c r="B15" s="118"/>
      <c r="C15" s="72"/>
      <c r="D15" s="31"/>
      <c r="E15" s="118"/>
      <c r="F15" s="118"/>
      <c r="G15" s="118"/>
      <c r="H15" s="94"/>
      <c r="I15" s="94"/>
      <c r="J15" s="94"/>
      <c r="K15" s="137"/>
    </row>
    <row r="16" spans="1:576" ht="32.25" customHeight="1" thickBot="1">
      <c r="B16" s="118"/>
      <c r="C16" s="151" t="s">
        <v>44</v>
      </c>
      <c r="D16" s="154" t="s">
        <v>45</v>
      </c>
      <c r="E16" s="153" t="s">
        <v>55</v>
      </c>
      <c r="F16" s="153" t="s">
        <v>57</v>
      </c>
      <c r="G16" s="152" t="s">
        <v>27</v>
      </c>
      <c r="H16" s="158" t="s">
        <v>192</v>
      </c>
      <c r="I16" s="153" t="s">
        <v>46</v>
      </c>
      <c r="J16" s="153" t="s">
        <v>193</v>
      </c>
      <c r="K16" s="153" t="s">
        <v>474</v>
      </c>
      <c r="L16" s="153" t="s">
        <v>475</v>
      </c>
    </row>
    <row r="17" spans="2:12">
      <c r="B17" s="118"/>
      <c r="C17" s="120" t="s">
        <v>47</v>
      </c>
      <c r="D17" s="563">
        <v>30</v>
      </c>
      <c r="E17" s="183">
        <v>0</v>
      </c>
      <c r="F17" s="140">
        <v>20000</v>
      </c>
      <c r="G17" s="122">
        <f t="shared" ref="G17:G25" si="0">E17*F17</f>
        <v>0</v>
      </c>
      <c r="H17" s="186"/>
      <c r="I17" s="123"/>
      <c r="J17" s="123" t="e">
        <f>VLOOKUP(I17,Presupuesto!$B$8:$C$584,2,0)</f>
        <v>#N/A</v>
      </c>
      <c r="K17" s="265"/>
      <c r="L17" s="123"/>
    </row>
    <row r="18" spans="2:12">
      <c r="B18" s="118"/>
      <c r="C18" s="124" t="s">
        <v>48</v>
      </c>
      <c r="D18" s="564"/>
      <c r="E18" s="230">
        <v>10</v>
      </c>
      <c r="F18" s="125">
        <v>50</v>
      </c>
      <c r="G18" s="122">
        <f t="shared" si="0"/>
        <v>500</v>
      </c>
      <c r="H18" s="186" t="s">
        <v>190</v>
      </c>
      <c r="I18" s="123" t="s">
        <v>357</v>
      </c>
      <c r="J18" s="123" t="str">
        <f>VLOOKUP(I18,Presupuesto!$B$8:$C$584,2,0)</f>
        <v>IMPRENTA, PUBLIC. Y REPRODUC. (25300-00)</v>
      </c>
      <c r="K18" s="123" t="s">
        <v>185</v>
      </c>
      <c r="L18" s="123"/>
    </row>
    <row r="19" spans="2:12">
      <c r="B19" s="118"/>
      <c r="C19" s="124" t="s">
        <v>49</v>
      </c>
      <c r="D19" s="564"/>
      <c r="E19" s="230">
        <v>30</v>
      </c>
      <c r="F19" s="125">
        <v>150</v>
      </c>
      <c r="G19" s="122">
        <f t="shared" si="0"/>
        <v>4500</v>
      </c>
      <c r="H19" s="186" t="s">
        <v>191</v>
      </c>
      <c r="I19" s="123" t="s">
        <v>374</v>
      </c>
      <c r="J19" s="123" t="s">
        <v>1579</v>
      </c>
      <c r="K19" s="123" t="s">
        <v>185</v>
      </c>
      <c r="L19" s="123"/>
    </row>
    <row r="20" spans="2:12">
      <c r="B20" s="118"/>
      <c r="C20" s="124" t="s">
        <v>50</v>
      </c>
      <c r="D20" s="564"/>
      <c r="E20" s="176">
        <v>6</v>
      </c>
      <c r="F20" s="143">
        <v>1500</v>
      </c>
      <c r="G20" s="122">
        <f t="shared" si="0"/>
        <v>9000</v>
      </c>
      <c r="H20" s="186" t="s">
        <v>191</v>
      </c>
      <c r="I20" s="123" t="s">
        <v>363</v>
      </c>
      <c r="J20" s="123" t="str">
        <f>VLOOKUP(I20,Presupuesto!$B$8:$C$584,2,0)</f>
        <v>PASAJES (26100-00)</v>
      </c>
      <c r="K20" s="123" t="s">
        <v>185</v>
      </c>
      <c r="L20" s="123"/>
    </row>
    <row r="21" spans="2:12">
      <c r="B21" s="118"/>
      <c r="C21" s="124" t="s">
        <v>483</v>
      </c>
      <c r="D21" s="564"/>
      <c r="E21" s="176">
        <v>10</v>
      </c>
      <c r="F21" s="143">
        <v>250</v>
      </c>
      <c r="G21" s="122">
        <f t="shared" si="0"/>
        <v>2500</v>
      </c>
      <c r="H21" s="186" t="s">
        <v>191</v>
      </c>
      <c r="I21" s="123" t="s">
        <v>1055</v>
      </c>
      <c r="J21" s="123" t="str">
        <f>VLOOKUP(I21,Presupuesto!$B$8:$C$584,2,0)</f>
        <v>PRODUCTOS DE ARTES GRAFICAS</v>
      </c>
      <c r="K21" s="123" t="s">
        <v>185</v>
      </c>
      <c r="L21" s="123"/>
    </row>
    <row r="22" spans="2:12">
      <c r="B22" s="118"/>
      <c r="C22" s="124" t="s">
        <v>51</v>
      </c>
      <c r="D22" s="564"/>
      <c r="E22" s="230">
        <v>1</v>
      </c>
      <c r="F22" s="125">
        <v>85</v>
      </c>
      <c r="G22" s="122">
        <f t="shared" si="0"/>
        <v>85</v>
      </c>
      <c r="H22" s="186" t="s">
        <v>190</v>
      </c>
      <c r="I22" s="123" t="s">
        <v>1051</v>
      </c>
      <c r="J22" s="123" t="str">
        <f>VLOOKUP(I22,Presupuesto!$B$8:$C$584,2,0)</f>
        <v>PAPEL DE ESCRITORIO</v>
      </c>
      <c r="K22" s="123" t="s">
        <v>185</v>
      </c>
      <c r="L22" s="123"/>
    </row>
    <row r="23" spans="2:12">
      <c r="B23" s="118"/>
      <c r="C23" s="124" t="s">
        <v>172</v>
      </c>
      <c r="D23" s="564"/>
      <c r="E23" s="230">
        <f>D17/12</f>
        <v>2.5</v>
      </c>
      <c r="F23" s="125">
        <v>36</v>
      </c>
      <c r="G23" s="122">
        <f t="shared" si="0"/>
        <v>90</v>
      </c>
      <c r="H23" s="186" t="s">
        <v>191</v>
      </c>
      <c r="I23" s="123" t="s">
        <v>390</v>
      </c>
      <c r="J23" s="123" t="str">
        <f>VLOOKUP(I23,Presupuesto!$B$8:$C$584,2,0)</f>
        <v>UTILES DE ESCRITORIO, OFICINA Y ENZE¥ANZA</v>
      </c>
      <c r="K23" s="123" t="s">
        <v>185</v>
      </c>
      <c r="L23" s="123"/>
    </row>
    <row r="24" spans="2:12">
      <c r="B24" s="118"/>
      <c r="C24" s="124" t="s">
        <v>1578</v>
      </c>
      <c r="D24" s="564"/>
      <c r="E24" s="230">
        <v>1</v>
      </c>
      <c r="F24" s="125">
        <v>120</v>
      </c>
      <c r="G24" s="122">
        <f t="shared" si="0"/>
        <v>120</v>
      </c>
      <c r="H24" s="186" t="s">
        <v>191</v>
      </c>
      <c r="I24" s="123" t="s">
        <v>390</v>
      </c>
      <c r="J24" s="123" t="str">
        <f>VLOOKUP(I24,Presupuesto!$B$8:$C$584,2,0)</f>
        <v>UTILES DE ESCRITORIO, OFICINA Y ENZE¥ANZA</v>
      </c>
      <c r="K24" s="123" t="s">
        <v>185</v>
      </c>
      <c r="L24" s="123"/>
    </row>
    <row r="25" spans="2:12">
      <c r="B25" s="118"/>
      <c r="C25" s="134" t="s">
        <v>52</v>
      </c>
      <c r="D25" s="564"/>
      <c r="E25" s="258">
        <v>0</v>
      </c>
      <c r="F25" s="144">
        <v>25</v>
      </c>
      <c r="G25" s="122">
        <f t="shared" si="0"/>
        <v>0</v>
      </c>
      <c r="H25" s="186"/>
      <c r="I25" s="123"/>
      <c r="J25" s="123" t="e">
        <f>VLOOKUP(I25,Presupuesto!$B$8:$C$584,2,0)</f>
        <v>#N/A</v>
      </c>
      <c r="K25" s="123">
        <f t="shared" ref="K25:K26" si="1">$K$17</f>
        <v>0</v>
      </c>
      <c r="L25" s="123"/>
    </row>
    <row r="26" spans="2:12" ht="15.75" thickBot="1">
      <c r="B26" s="118"/>
      <c r="C26" s="262" t="s">
        <v>495</v>
      </c>
      <c r="D26" s="263">
        <v>2</v>
      </c>
      <c r="E26" s="264"/>
      <c r="F26" s="129">
        <f>HLOOKUP(C26,$AH$2:$BU$3,2,0)</f>
        <v>1400</v>
      </c>
      <c r="G26" s="130">
        <f>D26*E26*F26</f>
        <v>0</v>
      </c>
      <c r="H26" s="186"/>
      <c r="I26" s="123"/>
      <c r="J26" s="131" t="e">
        <f>VLOOKUP(I26,Presupuesto!$B$8:$C$584,2,0)</f>
        <v>#N/A</v>
      </c>
      <c r="K26" s="123">
        <f t="shared" si="1"/>
        <v>0</v>
      </c>
      <c r="L26" s="123"/>
    </row>
    <row r="27" spans="2:12">
      <c r="B27" s="118"/>
      <c r="C27" s="118"/>
      <c r="E27" s="137"/>
      <c r="F27" s="137"/>
      <c r="G27" s="484"/>
      <c r="H27" s="200"/>
      <c r="I27" s="137"/>
      <c r="J27" s="137"/>
      <c r="K27" s="137"/>
    </row>
    <row r="28" spans="2:12" ht="15.75" thickBot="1"/>
    <row r="29" spans="2:12" ht="15.75" thickBot="1">
      <c r="C29" s="29" t="s">
        <v>43</v>
      </c>
      <c r="D29" s="30">
        <f>SUM(G36:G45)</f>
        <v>3593.3333333333335</v>
      </c>
      <c r="E29" s="118"/>
      <c r="F29" s="118"/>
      <c r="G29" s="118"/>
      <c r="H29" s="94"/>
      <c r="I29" s="94"/>
      <c r="J29" s="94"/>
      <c r="K29" s="137"/>
    </row>
    <row r="30" spans="2:12">
      <c r="C30" s="72"/>
      <c r="D30" s="31"/>
      <c r="E30" s="118"/>
      <c r="F30" s="118"/>
      <c r="G30" s="118"/>
      <c r="H30" s="94"/>
      <c r="I30" s="94"/>
      <c r="J30" s="94"/>
      <c r="K30" s="137"/>
    </row>
    <row r="31" spans="2:12">
      <c r="C31" s="72"/>
      <c r="D31" s="31"/>
      <c r="E31" s="118"/>
      <c r="F31" s="118"/>
      <c r="G31" s="118"/>
      <c r="H31" s="94"/>
      <c r="I31" s="94"/>
      <c r="J31" s="94"/>
      <c r="K31" s="137"/>
    </row>
    <row r="32" spans="2:12" ht="15.75">
      <c r="C32" s="236" t="s">
        <v>455</v>
      </c>
      <c r="D32" s="237" t="s">
        <v>1628</v>
      </c>
      <c r="E32" s="118"/>
      <c r="F32" s="118"/>
      <c r="G32" s="118"/>
      <c r="H32" s="94"/>
      <c r="I32" s="94"/>
      <c r="J32" s="94"/>
      <c r="K32" s="137"/>
    </row>
    <row r="33" spans="3:12" ht="18.75">
      <c r="C33" s="254" t="str">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Taller de fortalecimiento en el tema de gestión de la investigación para los jefes de unidades y coordinadores de investigación de las carreras y áreas que han conformado su Unidad de Investigación.</v>
      </c>
      <c r="D33" s="31"/>
      <c r="E33" s="118"/>
      <c r="F33" s="118"/>
      <c r="G33" s="118"/>
      <c r="H33" s="94"/>
      <c r="I33" s="94"/>
      <c r="J33" s="94"/>
      <c r="K33" s="137"/>
    </row>
    <row r="34" spans="3:12" ht="15.75" thickBot="1">
      <c r="C34" s="72"/>
      <c r="D34" s="31"/>
      <c r="E34" s="118"/>
      <c r="F34" s="118"/>
      <c r="G34" s="118"/>
      <c r="H34" s="94"/>
      <c r="I34" s="94"/>
      <c r="J34" s="94"/>
      <c r="K34" s="137"/>
    </row>
    <row r="35" spans="3:12" ht="30.75" thickBot="1">
      <c r="C35" s="151" t="s">
        <v>44</v>
      </c>
      <c r="D35" s="154" t="s">
        <v>45</v>
      </c>
      <c r="E35" s="153" t="s">
        <v>55</v>
      </c>
      <c r="F35" s="153" t="s">
        <v>57</v>
      </c>
      <c r="G35" s="152" t="s">
        <v>27</v>
      </c>
      <c r="H35" s="158" t="s">
        <v>192</v>
      </c>
      <c r="I35" s="153" t="s">
        <v>46</v>
      </c>
      <c r="J35" s="153" t="s">
        <v>193</v>
      </c>
      <c r="K35" s="153" t="s">
        <v>474</v>
      </c>
      <c r="L35" s="153" t="s">
        <v>475</v>
      </c>
    </row>
    <row r="36" spans="3:12">
      <c r="C36" s="120" t="s">
        <v>47</v>
      </c>
      <c r="D36" s="563">
        <v>20</v>
      </c>
      <c r="E36" s="183">
        <v>0</v>
      </c>
      <c r="F36" s="140">
        <v>20000</v>
      </c>
      <c r="G36" s="122">
        <f t="shared" ref="G36:G44" si="2">E36*F36</f>
        <v>0</v>
      </c>
      <c r="H36" s="186"/>
      <c r="I36" s="123"/>
      <c r="J36" s="123" t="e">
        <f>VLOOKUP(I36,Presupuesto!$B$8:$C$584,2,0)</f>
        <v>#N/A</v>
      </c>
      <c r="K36" s="265" t="s">
        <v>171</v>
      </c>
      <c r="L36" s="123"/>
    </row>
    <row r="37" spans="3:12">
      <c r="C37" s="124" t="s">
        <v>48</v>
      </c>
      <c r="D37" s="564"/>
      <c r="E37" s="230">
        <v>0</v>
      </c>
      <c r="F37" s="125">
        <v>50</v>
      </c>
      <c r="G37" s="122">
        <f t="shared" si="2"/>
        <v>0</v>
      </c>
      <c r="H37" s="186"/>
      <c r="I37" s="123"/>
      <c r="J37" s="123" t="e">
        <f>VLOOKUP(I37,Presupuesto!$B$8:$C$584,2,0)</f>
        <v>#N/A</v>
      </c>
      <c r="K37" s="265" t="s">
        <v>171</v>
      </c>
      <c r="L37" s="123"/>
    </row>
    <row r="38" spans="3:12">
      <c r="C38" s="124" t="s">
        <v>49</v>
      </c>
      <c r="D38" s="564"/>
      <c r="E38" s="230">
        <f>D36</f>
        <v>20</v>
      </c>
      <c r="F38" s="125">
        <v>150</v>
      </c>
      <c r="G38" s="122">
        <f t="shared" si="2"/>
        <v>3000</v>
      </c>
      <c r="H38" s="186" t="s">
        <v>191</v>
      </c>
      <c r="I38" s="123" t="s">
        <v>374</v>
      </c>
      <c r="J38" s="123" t="str">
        <f>VLOOKUP(I38,Presupuesto!$B$8:$C$584,2,0)</f>
        <v>ALIMENTOS Y BEBIDAS PARA PERSONAS (31100-00)</v>
      </c>
      <c r="K38" s="265" t="s">
        <v>171</v>
      </c>
      <c r="L38" s="123"/>
    </row>
    <row r="39" spans="3:12">
      <c r="C39" s="124" t="s">
        <v>50</v>
      </c>
      <c r="D39" s="564"/>
      <c r="E39" s="176">
        <v>0</v>
      </c>
      <c r="F39" s="143">
        <v>10000</v>
      </c>
      <c r="G39" s="122">
        <f t="shared" si="2"/>
        <v>0</v>
      </c>
      <c r="H39" s="186"/>
      <c r="I39" s="123"/>
      <c r="J39" s="123" t="e">
        <f>VLOOKUP(I39,Presupuesto!$B$8:$C$584,2,0)</f>
        <v>#N/A</v>
      </c>
      <c r="K39" s="265" t="s">
        <v>171</v>
      </c>
      <c r="L39" s="123"/>
    </row>
    <row r="40" spans="3:12">
      <c r="C40" s="124" t="s">
        <v>483</v>
      </c>
      <c r="D40" s="564"/>
      <c r="E40" s="176">
        <v>0</v>
      </c>
      <c r="F40" s="143">
        <v>250</v>
      </c>
      <c r="G40" s="122">
        <f t="shared" si="2"/>
        <v>0</v>
      </c>
      <c r="H40" s="186"/>
      <c r="I40" s="123"/>
      <c r="J40" s="123" t="e">
        <f>VLOOKUP(I40,Presupuesto!$B$8:$C$584,2,0)</f>
        <v>#N/A</v>
      </c>
      <c r="K40" s="265" t="s">
        <v>171</v>
      </c>
      <c r="L40" s="123"/>
    </row>
    <row r="41" spans="3:12">
      <c r="C41" s="124" t="s">
        <v>51</v>
      </c>
      <c r="D41" s="564"/>
      <c r="E41" s="230">
        <v>0</v>
      </c>
      <c r="F41" s="125">
        <v>85</v>
      </c>
      <c r="G41" s="122">
        <f t="shared" si="2"/>
        <v>0</v>
      </c>
      <c r="H41" s="186"/>
      <c r="I41" s="123"/>
      <c r="J41" s="123" t="e">
        <f>VLOOKUP(I41,Presupuesto!$B$8:$C$584,2,0)</f>
        <v>#N/A</v>
      </c>
      <c r="K41" s="265" t="s">
        <v>171</v>
      </c>
      <c r="L41" s="123"/>
    </row>
    <row r="42" spans="3:12">
      <c r="C42" s="124" t="s">
        <v>172</v>
      </c>
      <c r="D42" s="564"/>
      <c r="E42" s="230">
        <f>D36/12</f>
        <v>1.6666666666666667</v>
      </c>
      <c r="F42" s="125">
        <v>36</v>
      </c>
      <c r="G42" s="122">
        <f t="shared" si="2"/>
        <v>60</v>
      </c>
      <c r="H42" s="186" t="s">
        <v>191</v>
      </c>
      <c r="I42" s="123" t="s">
        <v>390</v>
      </c>
      <c r="J42" s="123" t="str">
        <f>VLOOKUP(I42,Presupuesto!$B$8:$C$584,2,0)</f>
        <v>UTILES DE ESCRITORIO, OFICINA Y ENZE¥ANZA</v>
      </c>
      <c r="K42" s="265" t="s">
        <v>171</v>
      </c>
      <c r="L42" s="123"/>
    </row>
    <row r="43" spans="3:12">
      <c r="C43" s="124" t="s">
        <v>1578</v>
      </c>
      <c r="D43" s="564"/>
      <c r="E43" s="230">
        <f>D36/12</f>
        <v>1.6666666666666667</v>
      </c>
      <c r="F43" s="125">
        <v>80</v>
      </c>
      <c r="G43" s="122">
        <f t="shared" si="2"/>
        <v>133.33333333333334</v>
      </c>
      <c r="H43" s="186" t="s">
        <v>191</v>
      </c>
      <c r="I43" s="123" t="s">
        <v>390</v>
      </c>
      <c r="J43" s="123" t="str">
        <f>VLOOKUP(I43,Presupuesto!$B$8:$C$584,2,0)</f>
        <v>UTILES DE ESCRITORIO, OFICINA Y ENZE¥ANZA</v>
      </c>
      <c r="K43" s="265" t="s">
        <v>171</v>
      </c>
      <c r="L43" s="123"/>
    </row>
    <row r="44" spans="3:12">
      <c r="C44" s="134" t="s">
        <v>1637</v>
      </c>
      <c r="D44" s="564"/>
      <c r="E44" s="258">
        <v>800</v>
      </c>
      <c r="F44" s="144">
        <v>0.5</v>
      </c>
      <c r="G44" s="122">
        <f t="shared" si="2"/>
        <v>400</v>
      </c>
      <c r="H44" s="186" t="s">
        <v>191</v>
      </c>
      <c r="I44" s="123" t="s">
        <v>357</v>
      </c>
      <c r="J44" s="123" t="str">
        <f>VLOOKUP(I44,Presupuesto!$B$8:$C$584,2,0)</f>
        <v>IMPRENTA, PUBLIC. Y REPRODUC. (25300-00)</v>
      </c>
      <c r="K44" s="265" t="s">
        <v>171</v>
      </c>
      <c r="L44" s="123"/>
    </row>
    <row r="45" spans="3:12" ht="15.75" thickBot="1">
      <c r="C45" s="262"/>
      <c r="D45" s="263">
        <v>20</v>
      </c>
      <c r="E45" s="491">
        <v>0</v>
      </c>
      <c r="F45" s="129">
        <v>0</v>
      </c>
      <c r="G45" s="130">
        <f>D45*E45*F45</f>
        <v>0</v>
      </c>
      <c r="H45" s="492"/>
      <c r="I45" s="493"/>
      <c r="J45" s="131" t="e">
        <f>VLOOKUP(I45,Presupuesto!$B$8:$C$584,2,0)</f>
        <v>#N/A</v>
      </c>
      <c r="K45" s="265" t="s">
        <v>171</v>
      </c>
      <c r="L45" s="493"/>
    </row>
    <row r="47" spans="3:12" ht="15.75" thickBot="1"/>
    <row r="48" spans="3:12" ht="15.75" thickBot="1">
      <c r="C48" s="29" t="s">
        <v>43</v>
      </c>
      <c r="D48" s="30">
        <f>SUM(G55:G63)</f>
        <v>4381.25</v>
      </c>
      <c r="E48" s="118"/>
      <c r="F48" s="118"/>
      <c r="G48" s="118"/>
      <c r="H48" s="94"/>
      <c r="I48" s="94"/>
      <c r="J48" s="94"/>
      <c r="K48" s="137"/>
    </row>
    <row r="49" spans="3:12">
      <c r="C49" s="72"/>
      <c r="D49" s="31"/>
      <c r="E49" s="118"/>
      <c r="F49" s="118"/>
      <c r="G49" s="118"/>
      <c r="H49" s="94"/>
      <c r="I49" s="94"/>
      <c r="J49" s="94"/>
      <c r="K49" s="137"/>
    </row>
    <row r="50" spans="3:12">
      <c r="C50" s="72"/>
      <c r="D50" s="31" t="s">
        <v>1645</v>
      </c>
      <c r="E50" s="118"/>
      <c r="F50" s="118"/>
      <c r="G50" s="118"/>
      <c r="H50" s="94"/>
      <c r="I50" s="94"/>
      <c r="J50" s="94"/>
      <c r="K50" s="137"/>
    </row>
    <row r="51" spans="3:12" ht="15.75">
      <c r="C51" s="236" t="s">
        <v>455</v>
      </c>
      <c r="D51" s="237" t="s">
        <v>1638</v>
      </c>
      <c r="E51" s="118"/>
      <c r="F51" s="118"/>
      <c r="G51" s="118"/>
      <c r="H51" s="94"/>
      <c r="I51" s="94"/>
      <c r="J51" s="94"/>
      <c r="K51" s="137"/>
    </row>
    <row r="52" spans="3:12" ht="18.75">
      <c r="C52" s="254" t="str">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Impartir cursos de apoyo a la investigación, basados en la oferta de la Dirección de Investigación Científica de la UNAH.</v>
      </c>
      <c r="D52" s="31"/>
      <c r="E52" s="118"/>
      <c r="F52" s="118"/>
      <c r="G52" s="118"/>
      <c r="H52" s="94"/>
      <c r="I52" s="94"/>
      <c r="J52" s="94"/>
      <c r="K52" s="137"/>
    </row>
    <row r="53" spans="3:12" ht="15.75" thickBot="1">
      <c r="C53" s="72"/>
      <c r="D53" s="31"/>
      <c r="E53" s="118"/>
      <c r="F53" s="118"/>
      <c r="G53" s="118"/>
      <c r="H53" s="94"/>
      <c r="I53" s="94"/>
      <c r="J53" s="94"/>
      <c r="K53" s="137"/>
    </row>
    <row r="54" spans="3:12" ht="30.75" thickBot="1">
      <c r="C54" s="151" t="s">
        <v>44</v>
      </c>
      <c r="D54" s="154" t="s">
        <v>45</v>
      </c>
      <c r="E54" s="153" t="s">
        <v>55</v>
      </c>
      <c r="F54" s="153" t="s">
        <v>57</v>
      </c>
      <c r="G54" s="152" t="s">
        <v>27</v>
      </c>
      <c r="H54" s="158" t="s">
        <v>192</v>
      </c>
      <c r="I54" s="153" t="s">
        <v>46</v>
      </c>
      <c r="J54" s="153" t="s">
        <v>193</v>
      </c>
      <c r="K54" s="153" t="s">
        <v>474</v>
      </c>
      <c r="L54" s="153" t="s">
        <v>475</v>
      </c>
    </row>
    <row r="55" spans="3:12">
      <c r="C55" s="120" t="s">
        <v>47</v>
      </c>
      <c r="D55" s="563">
        <v>25</v>
      </c>
      <c r="E55" s="183">
        <v>0</v>
      </c>
      <c r="F55" s="140">
        <v>20000</v>
      </c>
      <c r="G55" s="122">
        <f t="shared" ref="G55:G63" si="3">E55*F55</f>
        <v>0</v>
      </c>
      <c r="H55" s="186"/>
      <c r="I55" s="123"/>
      <c r="J55" s="123" t="e">
        <f>VLOOKUP(I55,Presupuesto!$B$8:$C$584,2,0)</f>
        <v>#N/A</v>
      </c>
      <c r="K55" s="265" t="s">
        <v>171</v>
      </c>
      <c r="L55" s="123"/>
    </row>
    <row r="56" spans="3:12">
      <c r="C56" s="124" t="s">
        <v>48</v>
      </c>
      <c r="D56" s="564"/>
      <c r="E56" s="230">
        <v>25</v>
      </c>
      <c r="F56" s="125">
        <v>10</v>
      </c>
      <c r="G56" s="122">
        <f t="shared" si="3"/>
        <v>250</v>
      </c>
      <c r="H56" s="186" t="s">
        <v>191</v>
      </c>
      <c r="I56" s="123" t="s">
        <v>357</v>
      </c>
      <c r="J56" s="123" t="str">
        <f>VLOOKUP(I56,Presupuesto!$B$8:$C$584,2,0)</f>
        <v>IMPRENTA, PUBLIC. Y REPRODUC. (25300-00)</v>
      </c>
      <c r="K56" s="265" t="s">
        <v>171</v>
      </c>
      <c r="L56" s="123"/>
    </row>
    <row r="57" spans="3:12">
      <c r="C57" s="124" t="s">
        <v>49</v>
      </c>
      <c r="D57" s="564"/>
      <c r="E57" s="230">
        <v>25</v>
      </c>
      <c r="F57" s="125">
        <v>150</v>
      </c>
      <c r="G57" s="122">
        <f t="shared" si="3"/>
        <v>3750</v>
      </c>
      <c r="H57" s="186" t="s">
        <v>191</v>
      </c>
      <c r="I57" s="123" t="s">
        <v>374</v>
      </c>
      <c r="J57" s="123" t="str">
        <f>VLOOKUP(I57,Presupuesto!$B$8:$C$584,2,0)</f>
        <v>ALIMENTOS Y BEBIDAS PARA PERSONAS (31100-00)</v>
      </c>
      <c r="K57" s="265" t="s">
        <v>171</v>
      </c>
      <c r="L57" s="123"/>
    </row>
    <row r="58" spans="3:12">
      <c r="C58" s="124" t="s">
        <v>50</v>
      </c>
      <c r="D58" s="564"/>
      <c r="E58" s="176">
        <v>0</v>
      </c>
      <c r="F58" s="143">
        <v>10000</v>
      </c>
      <c r="G58" s="122">
        <f t="shared" si="3"/>
        <v>0</v>
      </c>
      <c r="H58" s="186"/>
      <c r="I58" s="123"/>
      <c r="J58" s="123" t="e">
        <f>VLOOKUP(I58,Presupuesto!$B$8:$C$584,2,0)</f>
        <v>#N/A</v>
      </c>
      <c r="K58" s="265" t="s">
        <v>171</v>
      </c>
      <c r="L58" s="123"/>
    </row>
    <row r="59" spans="3:12">
      <c r="C59" s="124" t="s">
        <v>483</v>
      </c>
      <c r="D59" s="564"/>
      <c r="E59" s="176">
        <v>0</v>
      </c>
      <c r="F59" s="143">
        <v>250</v>
      </c>
      <c r="G59" s="122">
        <f t="shared" si="3"/>
        <v>0</v>
      </c>
      <c r="H59" s="186"/>
      <c r="I59" s="123"/>
      <c r="J59" s="123" t="e">
        <f>VLOOKUP(I59,Presupuesto!$B$8:$C$584,2,0)</f>
        <v>#N/A</v>
      </c>
      <c r="K59" s="265" t="s">
        <v>171</v>
      </c>
      <c r="L59" s="123"/>
    </row>
    <row r="60" spans="3:12">
      <c r="C60" s="124" t="s">
        <v>51</v>
      </c>
      <c r="D60" s="564"/>
      <c r="E60" s="230">
        <f>(D55*25)/500</f>
        <v>1.25</v>
      </c>
      <c r="F60" s="125">
        <v>85</v>
      </c>
      <c r="G60" s="122">
        <f t="shared" si="3"/>
        <v>106.25</v>
      </c>
      <c r="H60" s="186" t="s">
        <v>190</v>
      </c>
      <c r="I60" s="123" t="s">
        <v>1051</v>
      </c>
      <c r="J60" s="123" t="str">
        <f>VLOOKUP(I60,Presupuesto!$B$8:$C$584,2,0)</f>
        <v>PAPEL DE ESCRITORIO</v>
      </c>
      <c r="K60" s="265" t="s">
        <v>171</v>
      </c>
      <c r="L60" s="123"/>
    </row>
    <row r="61" spans="3:12">
      <c r="C61" s="124" t="s">
        <v>172</v>
      </c>
      <c r="D61" s="564"/>
      <c r="E61" s="230">
        <f>D55/12</f>
        <v>2.0833333333333335</v>
      </c>
      <c r="F61" s="125">
        <v>36</v>
      </c>
      <c r="G61" s="122">
        <f t="shared" si="3"/>
        <v>75</v>
      </c>
      <c r="H61" s="186" t="s">
        <v>191</v>
      </c>
      <c r="I61" s="123" t="s">
        <v>390</v>
      </c>
      <c r="J61" s="123" t="str">
        <f>VLOOKUP(I61,Presupuesto!$B$8:$C$584,2,0)</f>
        <v>UTILES DE ESCRITORIO, OFICINA Y ENZE¥ANZA</v>
      </c>
      <c r="K61" s="265" t="s">
        <v>171</v>
      </c>
      <c r="L61" s="123"/>
    </row>
    <row r="62" spans="3:12">
      <c r="C62" s="124" t="s">
        <v>1578</v>
      </c>
      <c r="D62" s="564"/>
      <c r="E62" s="230">
        <v>25</v>
      </c>
      <c r="F62" s="125">
        <v>3</v>
      </c>
      <c r="G62" s="122">
        <f t="shared" si="3"/>
        <v>75</v>
      </c>
      <c r="H62" s="186" t="s">
        <v>191</v>
      </c>
      <c r="I62" s="123" t="s">
        <v>390</v>
      </c>
      <c r="J62" s="123" t="str">
        <f>VLOOKUP(I62,Presupuesto!$B$8:$C$584,2,0)</f>
        <v>UTILES DE ESCRITORIO, OFICINA Y ENZE¥ANZA</v>
      </c>
      <c r="K62" s="265" t="s">
        <v>171</v>
      </c>
      <c r="L62" s="123"/>
    </row>
    <row r="63" spans="3:12">
      <c r="C63" s="134" t="s">
        <v>1637</v>
      </c>
      <c r="D63" s="564"/>
      <c r="E63" s="258">
        <v>250</v>
      </c>
      <c r="F63" s="498">
        <v>0.5</v>
      </c>
      <c r="G63" s="122">
        <f t="shared" si="3"/>
        <v>125</v>
      </c>
      <c r="H63" s="186" t="s">
        <v>191</v>
      </c>
      <c r="I63" s="123" t="s">
        <v>357</v>
      </c>
      <c r="J63" s="123" t="str">
        <f>VLOOKUP(I63,Presupuesto!$B$8:$C$584,2,0)</f>
        <v>IMPRENTA, PUBLIC. Y REPRODUC. (25300-00)</v>
      </c>
      <c r="K63" s="265" t="s">
        <v>171</v>
      </c>
      <c r="L63" s="123"/>
    </row>
    <row r="64" spans="3:12" ht="15.75" thickBot="1">
      <c r="C64" s="262"/>
      <c r="D64" s="263"/>
      <c r="E64" s="491">
        <v>0</v>
      </c>
      <c r="F64" s="129" t="e">
        <f>HLOOKUP(C64,$AH$2:$BU$3,2,0)</f>
        <v>#N/A</v>
      </c>
      <c r="G64" s="130" t="e">
        <f>D64*E64*F64</f>
        <v>#N/A</v>
      </c>
      <c r="H64" s="492"/>
      <c r="I64" s="493"/>
      <c r="J64" s="131" t="e">
        <f>VLOOKUP(I64,Presupuesto!$B$8:$C$584,2,0)</f>
        <v>#N/A</v>
      </c>
      <c r="K64" s="265" t="s">
        <v>171</v>
      </c>
      <c r="L64" s="493"/>
    </row>
    <row r="65" spans="3:12">
      <c r="C65" s="118"/>
      <c r="E65" s="137"/>
      <c r="F65" s="137"/>
      <c r="G65" s="137"/>
      <c r="H65" s="200"/>
      <c r="I65" s="137"/>
      <c r="J65" s="137"/>
      <c r="K65" s="137"/>
    </row>
    <row r="66" spans="3:12" ht="15.75" thickBot="1"/>
    <row r="67" spans="3:12" ht="15.75" thickBot="1">
      <c r="C67" s="29" t="s">
        <v>43</v>
      </c>
      <c r="D67" s="30">
        <f>SUM(G74:G82)</f>
        <v>11632.5</v>
      </c>
      <c r="E67" s="118"/>
      <c r="F67" s="118"/>
      <c r="G67" s="118"/>
      <c r="H67" s="94"/>
      <c r="I67" s="94"/>
      <c r="J67" s="94"/>
      <c r="K67" s="137"/>
    </row>
    <row r="68" spans="3:12">
      <c r="C68" s="72"/>
      <c r="D68" s="31"/>
      <c r="E68" s="118"/>
      <c r="F68" s="118"/>
      <c r="G68" s="118"/>
      <c r="H68" s="94"/>
      <c r="I68" s="94"/>
      <c r="J68" s="94"/>
      <c r="K68" s="137"/>
    </row>
    <row r="69" spans="3:12">
      <c r="C69" s="72"/>
      <c r="D69" s="31" t="s">
        <v>1646</v>
      </c>
      <c r="E69" s="118"/>
      <c r="F69" s="118"/>
      <c r="G69" s="118"/>
      <c r="H69" s="94"/>
      <c r="I69" s="94"/>
      <c r="J69" s="94"/>
      <c r="K69" s="137"/>
    </row>
    <row r="70" spans="3:12" ht="15.75">
      <c r="C70" s="236" t="s">
        <v>455</v>
      </c>
      <c r="D70" s="237" t="s">
        <v>1638</v>
      </c>
      <c r="E70" s="118"/>
      <c r="F70" s="118"/>
      <c r="G70" s="118"/>
      <c r="H70" s="94"/>
      <c r="I70" s="94"/>
      <c r="J70" s="94"/>
      <c r="K70" s="137"/>
    </row>
    <row r="71" spans="3:12" ht="18.75">
      <c r="C71" s="254" t="str">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Impartir cursos de apoyo a la investigación, basados en la oferta de la Dirección de Investigación Científica de la UNAH.</v>
      </c>
      <c r="D71" s="31"/>
      <c r="E71" s="118"/>
      <c r="F71" s="118"/>
      <c r="G71" s="118"/>
      <c r="H71" s="94"/>
      <c r="I71" s="94"/>
      <c r="J71" s="94"/>
      <c r="K71" s="137"/>
    </row>
    <row r="72" spans="3:12" ht="15.75" thickBot="1">
      <c r="C72" s="72"/>
      <c r="D72" s="31"/>
      <c r="E72" s="118"/>
      <c r="F72" s="118"/>
      <c r="G72" s="118"/>
      <c r="H72" s="94"/>
      <c r="I72" s="94"/>
      <c r="J72" s="94"/>
      <c r="K72" s="137"/>
    </row>
    <row r="73" spans="3:12" ht="30.75" thickBot="1">
      <c r="C73" s="151" t="s">
        <v>44</v>
      </c>
      <c r="D73" s="154" t="s">
        <v>45</v>
      </c>
      <c r="E73" s="153" t="s">
        <v>55</v>
      </c>
      <c r="F73" s="153" t="s">
        <v>57</v>
      </c>
      <c r="G73" s="152" t="s">
        <v>27</v>
      </c>
      <c r="H73" s="158" t="s">
        <v>192</v>
      </c>
      <c r="I73" s="153" t="s">
        <v>46</v>
      </c>
      <c r="J73" s="153" t="s">
        <v>193</v>
      </c>
      <c r="K73" s="153" t="s">
        <v>474</v>
      </c>
      <c r="L73" s="153" t="s">
        <v>475</v>
      </c>
    </row>
    <row r="74" spans="3:12">
      <c r="C74" s="120" t="s">
        <v>47</v>
      </c>
      <c r="D74" s="563">
        <v>30</v>
      </c>
      <c r="E74" s="183">
        <v>0</v>
      </c>
      <c r="F74" s="140">
        <v>20000</v>
      </c>
      <c r="G74" s="122">
        <f t="shared" ref="G74:G82" si="4">E74*F74</f>
        <v>0</v>
      </c>
      <c r="H74" s="186"/>
      <c r="I74" s="123"/>
      <c r="J74" s="123" t="e">
        <f>VLOOKUP(I74,Presupuesto!$B$8:$C$584,2,0)</f>
        <v>#N/A</v>
      </c>
      <c r="K74" s="265" t="s">
        <v>171</v>
      </c>
      <c r="L74" s="123"/>
    </row>
    <row r="75" spans="3:12">
      <c r="C75" s="124" t="s">
        <v>48</v>
      </c>
      <c r="D75" s="564"/>
      <c r="E75" s="230">
        <f>D74</f>
        <v>30</v>
      </c>
      <c r="F75" s="125">
        <v>10</v>
      </c>
      <c r="G75" s="122">
        <f t="shared" si="4"/>
        <v>300</v>
      </c>
      <c r="H75" s="186" t="s">
        <v>191</v>
      </c>
      <c r="I75" s="123" t="s">
        <v>357</v>
      </c>
      <c r="J75" s="123" t="str">
        <f>VLOOKUP(I75,Presupuesto!$B$8:$C$584,2,0)</f>
        <v>IMPRENTA, PUBLIC. Y REPRODUC. (25300-00)</v>
      </c>
      <c r="K75" s="265" t="s">
        <v>171</v>
      </c>
      <c r="L75" s="123"/>
    </row>
    <row r="76" spans="3:12">
      <c r="C76" s="124" t="s">
        <v>49</v>
      </c>
      <c r="D76" s="564"/>
      <c r="E76" s="230">
        <f>D74</f>
        <v>30</v>
      </c>
      <c r="F76" s="125">
        <v>360</v>
      </c>
      <c r="G76" s="122">
        <f t="shared" si="4"/>
        <v>10800</v>
      </c>
      <c r="H76" s="186" t="s">
        <v>191</v>
      </c>
      <c r="I76" s="123" t="s">
        <v>374</v>
      </c>
      <c r="J76" s="123" t="str">
        <f>VLOOKUP(I76,Presupuesto!$B$8:$C$584,2,0)</f>
        <v>ALIMENTOS Y BEBIDAS PARA PERSONAS (31100-00)</v>
      </c>
      <c r="K76" s="265" t="s">
        <v>171</v>
      </c>
      <c r="L76" s="123"/>
    </row>
    <row r="77" spans="3:12">
      <c r="C77" s="124" t="s">
        <v>50</v>
      </c>
      <c r="D77" s="564"/>
      <c r="E77" s="176">
        <v>0</v>
      </c>
      <c r="F77" s="143">
        <v>10000</v>
      </c>
      <c r="G77" s="122">
        <f t="shared" si="4"/>
        <v>0</v>
      </c>
      <c r="H77" s="186"/>
      <c r="I77" s="123"/>
      <c r="J77" s="123" t="e">
        <f>VLOOKUP(I77,Presupuesto!$B$8:$C$584,2,0)</f>
        <v>#N/A</v>
      </c>
      <c r="K77" s="265" t="s">
        <v>171</v>
      </c>
      <c r="L77" s="123"/>
    </row>
    <row r="78" spans="3:12">
      <c r="C78" s="124" t="s">
        <v>483</v>
      </c>
      <c r="D78" s="564"/>
      <c r="E78" s="176">
        <v>0</v>
      </c>
      <c r="F78" s="143">
        <v>250</v>
      </c>
      <c r="G78" s="122">
        <f t="shared" si="4"/>
        <v>0</v>
      </c>
      <c r="H78" s="186"/>
      <c r="I78" s="123"/>
      <c r="J78" s="123" t="e">
        <f>VLOOKUP(I78,Presupuesto!$B$8:$C$584,2,0)</f>
        <v>#N/A</v>
      </c>
      <c r="K78" s="265" t="s">
        <v>171</v>
      </c>
      <c r="L78" s="123"/>
    </row>
    <row r="79" spans="3:12">
      <c r="C79" s="124" t="s">
        <v>51</v>
      </c>
      <c r="D79" s="564"/>
      <c r="E79" s="230">
        <f>(D74*25)/500</f>
        <v>1.5</v>
      </c>
      <c r="F79" s="125">
        <v>85</v>
      </c>
      <c r="G79" s="122">
        <f t="shared" si="4"/>
        <v>127.5</v>
      </c>
      <c r="H79" s="186" t="s">
        <v>190</v>
      </c>
      <c r="I79" s="123" t="s">
        <v>1051</v>
      </c>
      <c r="J79" s="123" t="str">
        <f>VLOOKUP(I79,Presupuesto!$B$8:$C$584,2,0)</f>
        <v>PAPEL DE ESCRITORIO</v>
      </c>
      <c r="K79" s="265" t="s">
        <v>171</v>
      </c>
      <c r="L79" s="123"/>
    </row>
    <row r="80" spans="3:12">
      <c r="C80" s="124" t="s">
        <v>172</v>
      </c>
      <c r="D80" s="564"/>
      <c r="E80" s="230">
        <f>D74/12</f>
        <v>2.5</v>
      </c>
      <c r="F80" s="125">
        <v>36</v>
      </c>
      <c r="G80" s="122">
        <f t="shared" si="4"/>
        <v>90</v>
      </c>
      <c r="H80" s="186" t="s">
        <v>191</v>
      </c>
      <c r="I80" s="123" t="s">
        <v>390</v>
      </c>
      <c r="J80" s="123" t="str">
        <f>VLOOKUP(I80,Presupuesto!$B$8:$C$584,2,0)</f>
        <v>UTILES DE ESCRITORIO, OFICINA Y ENZE¥ANZA</v>
      </c>
      <c r="K80" s="265" t="s">
        <v>171</v>
      </c>
      <c r="L80" s="123"/>
    </row>
    <row r="81" spans="3:12">
      <c r="C81" s="124" t="s">
        <v>1578</v>
      </c>
      <c r="D81" s="564"/>
      <c r="E81" s="230">
        <v>30</v>
      </c>
      <c r="F81" s="125">
        <v>3</v>
      </c>
      <c r="G81" s="122">
        <f t="shared" si="4"/>
        <v>90</v>
      </c>
      <c r="H81" s="186" t="s">
        <v>191</v>
      </c>
      <c r="I81" s="123" t="s">
        <v>390</v>
      </c>
      <c r="J81" s="123" t="str">
        <f>VLOOKUP(I81,Presupuesto!$B$8:$C$584,2,0)</f>
        <v>UTILES DE ESCRITORIO, OFICINA Y ENZE¥ANZA</v>
      </c>
      <c r="K81" s="265" t="s">
        <v>171</v>
      </c>
      <c r="L81" s="123"/>
    </row>
    <row r="82" spans="3:12">
      <c r="C82" s="134" t="s">
        <v>1637</v>
      </c>
      <c r="D82" s="564"/>
      <c r="E82" s="258">
        <v>450</v>
      </c>
      <c r="F82" s="498">
        <v>0.5</v>
      </c>
      <c r="G82" s="122">
        <f t="shared" si="4"/>
        <v>225</v>
      </c>
      <c r="H82" s="186" t="s">
        <v>191</v>
      </c>
      <c r="I82" s="123" t="s">
        <v>357</v>
      </c>
      <c r="J82" s="123" t="str">
        <f>VLOOKUP(I82,Presupuesto!$B$8:$C$584,2,0)</f>
        <v>IMPRENTA, PUBLIC. Y REPRODUC. (25300-00)</v>
      </c>
      <c r="K82" s="265" t="s">
        <v>171</v>
      </c>
      <c r="L82" s="123"/>
    </row>
    <row r="83" spans="3:12" ht="15.75" thickBot="1">
      <c r="C83" s="262"/>
      <c r="D83" s="263"/>
      <c r="E83" s="491">
        <v>0</v>
      </c>
      <c r="F83" s="129" t="e">
        <f>HLOOKUP(C83,$AH$2:$BU$3,2,0)</f>
        <v>#N/A</v>
      </c>
      <c r="G83" s="130" t="e">
        <f>D83*E83*F83</f>
        <v>#N/A</v>
      </c>
      <c r="H83" s="492"/>
      <c r="I83" s="493"/>
      <c r="J83" s="131" t="e">
        <f>VLOOKUP(I83,Presupuesto!$B$8:$C$584,2,0)</f>
        <v>#N/A</v>
      </c>
      <c r="K83" s="493">
        <f t="shared" ref="K83" si="5">$K$17</f>
        <v>0</v>
      </c>
      <c r="L83" s="493"/>
    </row>
    <row r="85" spans="3:12" ht="15.75" thickBot="1"/>
    <row r="86" spans="3:12" ht="15.75" thickBot="1">
      <c r="C86" s="29" t="s">
        <v>43</v>
      </c>
      <c r="D86" s="30">
        <f>SUM(G93:G101)</f>
        <v>10762.5</v>
      </c>
      <c r="E86" s="118"/>
      <c r="F86" s="118"/>
      <c r="G86" s="118"/>
      <c r="H86" s="94"/>
      <c r="I86" s="94"/>
      <c r="J86" s="94"/>
      <c r="K86" s="137"/>
    </row>
    <row r="87" spans="3:12">
      <c r="C87" s="72"/>
      <c r="D87" s="31"/>
      <c r="E87" s="118"/>
      <c r="F87" s="118"/>
      <c r="G87" s="118"/>
      <c r="H87" s="94"/>
      <c r="I87" s="94"/>
      <c r="J87" s="94"/>
      <c r="K87" s="137"/>
    </row>
    <row r="88" spans="3:12">
      <c r="C88" s="72"/>
      <c r="D88" s="31" t="s">
        <v>1647</v>
      </c>
      <c r="E88" s="118"/>
      <c r="F88" s="118"/>
      <c r="G88" s="118"/>
      <c r="H88" s="94"/>
      <c r="I88" s="94"/>
      <c r="J88" s="94"/>
      <c r="K88" s="137"/>
    </row>
    <row r="89" spans="3:12" ht="15.75">
      <c r="C89" s="236" t="s">
        <v>455</v>
      </c>
      <c r="D89" s="237" t="s">
        <v>1638</v>
      </c>
      <c r="E89" s="118"/>
      <c r="F89" s="118"/>
      <c r="G89" s="118"/>
      <c r="H89" s="94"/>
      <c r="I89" s="94"/>
      <c r="J89" s="94"/>
      <c r="K89" s="137"/>
    </row>
    <row r="90" spans="3:12" ht="18.75">
      <c r="C90" s="254" t="str">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Impartir cursos de apoyo a la investigación, basados en la oferta de la Dirección de Investigación Científica de la UNAH.</v>
      </c>
      <c r="D90" s="31"/>
      <c r="E90" s="118"/>
      <c r="F90" s="118"/>
      <c r="G90" s="118"/>
      <c r="H90" s="94"/>
      <c r="I90" s="94"/>
      <c r="J90" s="94"/>
      <c r="K90" s="137"/>
    </row>
    <row r="91" spans="3:12" ht="15.75" thickBot="1">
      <c r="C91" s="72"/>
      <c r="D91" s="31"/>
      <c r="E91" s="118"/>
      <c r="F91" s="118"/>
      <c r="G91" s="118"/>
      <c r="H91" s="94"/>
      <c r="I91" s="94"/>
      <c r="J91" s="94"/>
      <c r="K91" s="137"/>
    </row>
    <row r="92" spans="3:12" ht="30.75" thickBot="1">
      <c r="C92" s="151" t="s">
        <v>44</v>
      </c>
      <c r="D92" s="154" t="s">
        <v>45</v>
      </c>
      <c r="E92" s="153" t="s">
        <v>55</v>
      </c>
      <c r="F92" s="153" t="s">
        <v>57</v>
      </c>
      <c r="G92" s="152" t="s">
        <v>27</v>
      </c>
      <c r="H92" s="158" t="s">
        <v>192</v>
      </c>
      <c r="I92" s="153" t="s">
        <v>46</v>
      </c>
      <c r="J92" s="153" t="s">
        <v>193</v>
      </c>
      <c r="K92" s="153" t="s">
        <v>474</v>
      </c>
      <c r="L92" s="153" t="s">
        <v>475</v>
      </c>
    </row>
    <row r="93" spans="3:12">
      <c r="C93" s="120" t="s">
        <v>47</v>
      </c>
      <c r="D93" s="563">
        <v>50</v>
      </c>
      <c r="E93" s="183">
        <v>0</v>
      </c>
      <c r="F93" s="140">
        <v>20000</v>
      </c>
      <c r="G93" s="122">
        <f t="shared" ref="G93:G101" si="6">E93*F93</f>
        <v>0</v>
      </c>
      <c r="H93" s="186"/>
      <c r="I93" s="123"/>
      <c r="J93" s="123" t="e">
        <f>VLOOKUP(I93,Presupuesto!$B$8:$C$584,2,0)</f>
        <v>#N/A</v>
      </c>
      <c r="K93" s="265" t="s">
        <v>171</v>
      </c>
      <c r="L93" s="123"/>
    </row>
    <row r="94" spans="3:12">
      <c r="C94" s="124" t="s">
        <v>48</v>
      </c>
      <c r="D94" s="564"/>
      <c r="E94" s="230">
        <f>D93</f>
        <v>50</v>
      </c>
      <c r="F94" s="125">
        <v>10</v>
      </c>
      <c r="G94" s="122">
        <f t="shared" si="6"/>
        <v>500</v>
      </c>
      <c r="H94" s="186" t="s">
        <v>191</v>
      </c>
      <c r="I94" s="123" t="s">
        <v>357</v>
      </c>
      <c r="J94" s="123" t="str">
        <f>VLOOKUP(I94,Presupuesto!$B$8:$C$584,2,0)</f>
        <v>IMPRENTA, PUBLIC. Y REPRODUC. (25300-00)</v>
      </c>
      <c r="K94" s="265" t="s">
        <v>171</v>
      </c>
      <c r="L94" s="123"/>
    </row>
    <row r="95" spans="3:12">
      <c r="C95" s="124" t="s">
        <v>49</v>
      </c>
      <c r="D95" s="564"/>
      <c r="E95" s="230">
        <f>D93</f>
        <v>50</v>
      </c>
      <c r="F95" s="125">
        <v>190</v>
      </c>
      <c r="G95" s="122">
        <f t="shared" si="6"/>
        <v>9500</v>
      </c>
      <c r="H95" s="186" t="s">
        <v>191</v>
      </c>
      <c r="I95" s="123" t="s">
        <v>374</v>
      </c>
      <c r="J95" s="123" t="str">
        <f>VLOOKUP(I95,Presupuesto!$B$8:$C$584,2,0)</f>
        <v>ALIMENTOS Y BEBIDAS PARA PERSONAS (31100-00)</v>
      </c>
      <c r="K95" s="265" t="s">
        <v>171</v>
      </c>
      <c r="L95" s="123"/>
    </row>
    <row r="96" spans="3:12">
      <c r="C96" s="124" t="s">
        <v>50</v>
      </c>
      <c r="D96" s="564"/>
      <c r="E96" s="176">
        <v>0</v>
      </c>
      <c r="F96" s="143">
        <v>10000</v>
      </c>
      <c r="G96" s="122">
        <f t="shared" si="6"/>
        <v>0</v>
      </c>
      <c r="H96" s="186"/>
      <c r="I96" s="123"/>
      <c r="J96" s="123" t="e">
        <f>VLOOKUP(I96,Presupuesto!$B$8:$C$584,2,0)</f>
        <v>#N/A</v>
      </c>
      <c r="K96" s="265" t="s">
        <v>171</v>
      </c>
      <c r="L96" s="123"/>
    </row>
    <row r="97" spans="3:12">
      <c r="C97" s="124" t="s">
        <v>483</v>
      </c>
      <c r="D97" s="564"/>
      <c r="E97" s="176">
        <v>0</v>
      </c>
      <c r="F97" s="143">
        <v>250</v>
      </c>
      <c r="G97" s="122">
        <f t="shared" si="6"/>
        <v>0</v>
      </c>
      <c r="H97" s="186"/>
      <c r="I97" s="123"/>
      <c r="J97" s="123" t="e">
        <f>VLOOKUP(I97,Presupuesto!$B$8:$C$584,2,0)</f>
        <v>#N/A</v>
      </c>
      <c r="K97" s="265" t="s">
        <v>171</v>
      </c>
      <c r="L97" s="123"/>
    </row>
    <row r="98" spans="3:12">
      <c r="C98" s="124" t="s">
        <v>51</v>
      </c>
      <c r="D98" s="564"/>
      <c r="E98" s="230">
        <f>(D93*25)/500</f>
        <v>2.5</v>
      </c>
      <c r="F98" s="125">
        <v>85</v>
      </c>
      <c r="G98" s="122">
        <f t="shared" si="6"/>
        <v>212.5</v>
      </c>
      <c r="H98" s="186" t="s">
        <v>190</v>
      </c>
      <c r="I98" s="123" t="s">
        <v>1051</v>
      </c>
      <c r="J98" s="123" t="str">
        <f>VLOOKUP(I98,Presupuesto!$B$8:$C$584,2,0)</f>
        <v>PAPEL DE ESCRITORIO</v>
      </c>
      <c r="K98" s="265" t="s">
        <v>171</v>
      </c>
      <c r="L98" s="123"/>
    </row>
    <row r="99" spans="3:12">
      <c r="C99" s="124" t="s">
        <v>172</v>
      </c>
      <c r="D99" s="564"/>
      <c r="E99" s="230">
        <f>D93/12</f>
        <v>4.166666666666667</v>
      </c>
      <c r="F99" s="125">
        <v>36</v>
      </c>
      <c r="G99" s="122">
        <f t="shared" si="6"/>
        <v>150</v>
      </c>
      <c r="H99" s="186" t="s">
        <v>191</v>
      </c>
      <c r="I99" s="123" t="s">
        <v>390</v>
      </c>
      <c r="J99" s="123" t="str">
        <f>VLOOKUP(I99,Presupuesto!$B$8:$C$584,2,0)</f>
        <v>UTILES DE ESCRITORIO, OFICINA Y ENZE¥ANZA</v>
      </c>
      <c r="K99" s="265" t="s">
        <v>171</v>
      </c>
      <c r="L99" s="123"/>
    </row>
    <row r="100" spans="3:12">
      <c r="C100" s="124" t="s">
        <v>1578</v>
      </c>
      <c r="D100" s="564"/>
      <c r="E100" s="230">
        <v>50</v>
      </c>
      <c r="F100" s="125">
        <v>3</v>
      </c>
      <c r="G100" s="122">
        <f t="shared" si="6"/>
        <v>150</v>
      </c>
      <c r="H100" s="186" t="s">
        <v>191</v>
      </c>
      <c r="I100" s="123" t="s">
        <v>390</v>
      </c>
      <c r="J100" s="123" t="str">
        <f>VLOOKUP(I100,Presupuesto!$B$8:$C$584,2,0)</f>
        <v>UTILES DE ESCRITORIO, OFICINA Y ENZE¥ANZA</v>
      </c>
      <c r="K100" s="265" t="s">
        <v>171</v>
      </c>
      <c r="L100" s="123"/>
    </row>
    <row r="101" spans="3:12">
      <c r="C101" s="134" t="s">
        <v>1637</v>
      </c>
      <c r="D101" s="564"/>
      <c r="E101" s="258">
        <v>500</v>
      </c>
      <c r="F101" s="498">
        <v>0.5</v>
      </c>
      <c r="G101" s="122">
        <f t="shared" si="6"/>
        <v>250</v>
      </c>
      <c r="H101" s="186" t="s">
        <v>191</v>
      </c>
      <c r="I101" s="123" t="s">
        <v>357</v>
      </c>
      <c r="J101" s="123" t="str">
        <f>VLOOKUP(I101,Presupuesto!$B$8:$C$584,2,0)</f>
        <v>IMPRENTA, PUBLIC. Y REPRODUC. (25300-00)</v>
      </c>
      <c r="K101" s="265" t="s">
        <v>171</v>
      </c>
      <c r="L101" s="123"/>
    </row>
    <row r="102" spans="3:12" ht="15.75" thickBot="1">
      <c r="C102" s="262"/>
      <c r="D102" s="263"/>
      <c r="E102" s="491">
        <v>0</v>
      </c>
      <c r="F102" s="129" t="e">
        <f>HLOOKUP(C102,$AH$2:$BU$3,2,0)</f>
        <v>#N/A</v>
      </c>
      <c r="G102" s="130" t="e">
        <f>D102*E102*F102</f>
        <v>#N/A</v>
      </c>
      <c r="H102" s="492"/>
      <c r="I102" s="493"/>
      <c r="J102" s="131" t="e">
        <f>VLOOKUP(I102,Presupuesto!$B$8:$C$584,2,0)</f>
        <v>#N/A</v>
      </c>
      <c r="K102" s="265" t="s">
        <v>171</v>
      </c>
      <c r="L102" s="493"/>
    </row>
    <row r="103" spans="3:12">
      <c r="C103" s="118"/>
      <c r="E103" s="137"/>
      <c r="F103" s="137"/>
      <c r="G103" s="137"/>
      <c r="H103" s="200"/>
      <c r="I103" s="137"/>
      <c r="J103" s="137"/>
      <c r="K103" s="137"/>
    </row>
    <row r="104" spans="3:12" ht="15.75" thickBot="1"/>
    <row r="105" spans="3:12" ht="15.75" thickBot="1">
      <c r="C105" s="29" t="s">
        <v>43</v>
      </c>
      <c r="D105" s="30">
        <f>SUM(G112:G120)</f>
        <v>3550</v>
      </c>
      <c r="E105" s="118"/>
      <c r="F105" s="118"/>
      <c r="G105" s="118"/>
      <c r="H105" s="94"/>
      <c r="I105" s="94"/>
      <c r="J105" s="94"/>
      <c r="K105" s="137"/>
    </row>
    <row r="106" spans="3:12">
      <c r="C106" s="72"/>
      <c r="D106" s="31"/>
      <c r="E106" s="118"/>
      <c r="F106" s="118"/>
      <c r="G106" s="118"/>
      <c r="H106" s="94"/>
      <c r="I106" s="94"/>
      <c r="J106" s="94"/>
      <c r="K106" s="137"/>
    </row>
    <row r="107" spans="3:12">
      <c r="C107" s="72"/>
      <c r="D107" s="470" t="s">
        <v>1656</v>
      </c>
      <c r="E107" s="118"/>
      <c r="F107" s="118"/>
      <c r="G107" s="118"/>
      <c r="H107" s="94"/>
      <c r="I107" s="94"/>
      <c r="J107" s="94"/>
      <c r="K107" s="137"/>
    </row>
    <row r="108" spans="3:12" ht="15.75">
      <c r="C108" s="236" t="s">
        <v>455</v>
      </c>
      <c r="D108" s="237" t="s">
        <v>1648</v>
      </c>
      <c r="E108" s="118"/>
      <c r="F108" s="118"/>
      <c r="G108" s="118"/>
      <c r="H108" s="94"/>
      <c r="I108" s="94"/>
      <c r="J108" s="94"/>
      <c r="K108" s="137"/>
    </row>
    <row r="109" spans="3:12" ht="18.75">
      <c r="C109" s="254" t="str">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Realizar reuniones para socializar la política de investigación, prioridades de investigación del CUROC con los profesores y con las instituciones con quienes el CUROC tienen firmadas cartas de intenciones.</v>
      </c>
      <c r="D109" s="31"/>
      <c r="E109" s="118"/>
      <c r="F109" s="118"/>
      <c r="G109" s="118"/>
      <c r="H109" s="94"/>
      <c r="I109" s="94"/>
      <c r="J109" s="94"/>
      <c r="K109" s="137"/>
    </row>
    <row r="110" spans="3:12" ht="15.75" thickBot="1">
      <c r="C110" s="72"/>
      <c r="D110" s="31"/>
      <c r="E110" s="118"/>
      <c r="F110" s="118"/>
      <c r="G110" s="118"/>
      <c r="H110" s="94"/>
      <c r="I110" s="94"/>
      <c r="J110" s="94"/>
      <c r="K110" s="137"/>
    </row>
    <row r="111" spans="3:12" ht="30.75" thickBot="1">
      <c r="C111" s="151" t="s">
        <v>44</v>
      </c>
      <c r="D111" s="154" t="s">
        <v>45</v>
      </c>
      <c r="E111" s="153" t="s">
        <v>55</v>
      </c>
      <c r="F111" s="153" t="s">
        <v>57</v>
      </c>
      <c r="G111" s="152" t="s">
        <v>27</v>
      </c>
      <c r="H111" s="158" t="s">
        <v>192</v>
      </c>
      <c r="I111" s="153" t="s">
        <v>46</v>
      </c>
      <c r="J111" s="153" t="s">
        <v>193</v>
      </c>
      <c r="K111" s="153" t="s">
        <v>474</v>
      </c>
      <c r="L111" s="153" t="s">
        <v>475</v>
      </c>
    </row>
    <row r="112" spans="3:12">
      <c r="C112" s="120" t="s">
        <v>47</v>
      </c>
      <c r="D112" s="563">
        <v>50</v>
      </c>
      <c r="E112" s="183">
        <v>0</v>
      </c>
      <c r="F112" s="140">
        <v>20000</v>
      </c>
      <c r="G112" s="122">
        <f t="shared" ref="G112:G120" si="7">E112*F112</f>
        <v>0</v>
      </c>
      <c r="H112" s="186"/>
      <c r="I112" s="123"/>
      <c r="J112" s="123" t="e">
        <f>VLOOKUP(I112,Presupuesto!$B$8:$C$584,2,0)</f>
        <v>#N/A</v>
      </c>
      <c r="K112" s="265" t="s">
        <v>171</v>
      </c>
      <c r="L112" s="123"/>
    </row>
    <row r="113" spans="3:12">
      <c r="C113" s="124" t="s">
        <v>48</v>
      </c>
      <c r="D113" s="564"/>
      <c r="E113" s="230">
        <f>D112</f>
        <v>50</v>
      </c>
      <c r="F113" s="125">
        <v>10</v>
      </c>
      <c r="G113" s="122">
        <f t="shared" si="7"/>
        <v>500</v>
      </c>
      <c r="H113" s="186" t="s">
        <v>191</v>
      </c>
      <c r="I113" s="123" t="s">
        <v>1051</v>
      </c>
      <c r="J113" s="123" t="str">
        <f>VLOOKUP(I113,Presupuesto!$B$8:$C$584,2,0)</f>
        <v>PAPEL DE ESCRITORIO</v>
      </c>
      <c r="K113" s="265" t="s">
        <v>171</v>
      </c>
      <c r="L113" s="123"/>
    </row>
    <row r="114" spans="3:12">
      <c r="C114" s="124" t="s">
        <v>49</v>
      </c>
      <c r="D114" s="564"/>
      <c r="E114" s="230">
        <f>D112</f>
        <v>50</v>
      </c>
      <c r="F114" s="125">
        <v>50</v>
      </c>
      <c r="G114" s="122">
        <f t="shared" si="7"/>
        <v>2500</v>
      </c>
      <c r="H114" s="186" t="s">
        <v>191</v>
      </c>
      <c r="I114" s="123" t="s">
        <v>374</v>
      </c>
      <c r="J114" s="123" t="str">
        <f>VLOOKUP(I114,Presupuesto!$B$8:$C$584,2,0)</f>
        <v>ALIMENTOS Y BEBIDAS PARA PERSONAS (31100-00)</v>
      </c>
      <c r="K114" s="265" t="s">
        <v>171</v>
      </c>
      <c r="L114" s="123"/>
    </row>
    <row r="115" spans="3:12">
      <c r="C115" s="124" t="s">
        <v>50</v>
      </c>
      <c r="D115" s="564"/>
      <c r="E115" s="176">
        <v>0</v>
      </c>
      <c r="F115" s="143">
        <v>10000</v>
      </c>
      <c r="G115" s="122">
        <f t="shared" si="7"/>
        <v>0</v>
      </c>
      <c r="H115" s="186"/>
      <c r="I115" s="123"/>
      <c r="J115" s="123" t="e">
        <f>VLOOKUP(I115,Presupuesto!$B$8:$C$584,2,0)</f>
        <v>#N/A</v>
      </c>
      <c r="K115" s="265" t="s">
        <v>171</v>
      </c>
      <c r="L115" s="123"/>
    </row>
    <row r="116" spans="3:12">
      <c r="C116" s="124" t="s">
        <v>483</v>
      </c>
      <c r="D116" s="564"/>
      <c r="E116" s="176">
        <v>0</v>
      </c>
      <c r="F116" s="143">
        <v>250</v>
      </c>
      <c r="G116" s="122">
        <f t="shared" si="7"/>
        <v>0</v>
      </c>
      <c r="H116" s="186"/>
      <c r="I116" s="123"/>
      <c r="J116" s="123" t="e">
        <f>VLOOKUP(I116,Presupuesto!$B$8:$C$584,2,0)</f>
        <v>#N/A</v>
      </c>
      <c r="K116" s="265" t="s">
        <v>171</v>
      </c>
      <c r="L116" s="123"/>
    </row>
    <row r="117" spans="3:12">
      <c r="C117" s="124" t="s">
        <v>51</v>
      </c>
      <c r="D117" s="564"/>
      <c r="E117" s="230">
        <f>(D112*25)/500</f>
        <v>2.5</v>
      </c>
      <c r="F117" s="125"/>
      <c r="G117" s="122">
        <f t="shared" si="7"/>
        <v>0</v>
      </c>
      <c r="H117" s="186"/>
      <c r="I117" s="123"/>
      <c r="J117" s="123" t="e">
        <f>VLOOKUP(I117,Presupuesto!$B$8:$C$584,2,0)</f>
        <v>#N/A</v>
      </c>
      <c r="K117" s="265" t="s">
        <v>171</v>
      </c>
      <c r="L117" s="123"/>
    </row>
    <row r="118" spans="3:12">
      <c r="C118" s="124" t="s">
        <v>172</v>
      </c>
      <c r="D118" s="564"/>
      <c r="E118" s="230">
        <f>D112/12</f>
        <v>4.166666666666667</v>
      </c>
      <c r="F118" s="125">
        <v>36</v>
      </c>
      <c r="G118" s="122">
        <f t="shared" si="7"/>
        <v>150</v>
      </c>
      <c r="H118" s="186" t="s">
        <v>191</v>
      </c>
      <c r="I118" s="123" t="s">
        <v>390</v>
      </c>
      <c r="J118" s="123" t="str">
        <f>VLOOKUP(I118,Presupuesto!$B$8:$C$584,2,0)</f>
        <v>UTILES DE ESCRITORIO, OFICINA Y ENZE¥ANZA</v>
      </c>
      <c r="K118" s="265" t="s">
        <v>171</v>
      </c>
      <c r="L118" s="123"/>
    </row>
    <row r="119" spans="3:12">
      <c r="C119" s="124" t="s">
        <v>1578</v>
      </c>
      <c r="D119" s="564"/>
      <c r="E119" s="230">
        <v>50</v>
      </c>
      <c r="F119" s="125">
        <v>3</v>
      </c>
      <c r="G119" s="122">
        <f t="shared" si="7"/>
        <v>150</v>
      </c>
      <c r="H119" s="186" t="s">
        <v>191</v>
      </c>
      <c r="I119" s="123" t="s">
        <v>390</v>
      </c>
      <c r="J119" s="123" t="str">
        <f>VLOOKUP(I119,Presupuesto!$B$8:$C$584,2,0)</f>
        <v>UTILES DE ESCRITORIO, OFICINA Y ENZE¥ANZA</v>
      </c>
      <c r="K119" s="265" t="s">
        <v>171</v>
      </c>
      <c r="L119" s="123"/>
    </row>
    <row r="120" spans="3:12">
      <c r="C120" s="134" t="s">
        <v>1637</v>
      </c>
      <c r="D120" s="564"/>
      <c r="E120" s="258">
        <v>500</v>
      </c>
      <c r="F120" s="498">
        <v>0.5</v>
      </c>
      <c r="G120" s="122">
        <f t="shared" si="7"/>
        <v>250</v>
      </c>
      <c r="H120" s="186" t="s">
        <v>191</v>
      </c>
      <c r="I120" s="123" t="s">
        <v>357</v>
      </c>
      <c r="J120" s="123" t="str">
        <f>VLOOKUP(I120,Presupuesto!$B$8:$C$584,2,0)</f>
        <v>IMPRENTA, PUBLIC. Y REPRODUC. (25300-00)</v>
      </c>
      <c r="K120" s="265" t="s">
        <v>171</v>
      </c>
      <c r="L120" s="123"/>
    </row>
    <row r="121" spans="3:12" ht="15.75" thickBot="1">
      <c r="C121" s="262"/>
      <c r="D121" s="263"/>
      <c r="E121" s="491">
        <v>0</v>
      </c>
      <c r="F121" s="129" t="e">
        <f>HLOOKUP(C121,$AH$2:$BU$3,2,0)</f>
        <v>#N/A</v>
      </c>
      <c r="G121" s="130" t="e">
        <f>D121*E121*F121</f>
        <v>#N/A</v>
      </c>
      <c r="H121" s="492"/>
      <c r="I121" s="493"/>
      <c r="J121" s="131" t="e">
        <f>VLOOKUP(I121,Presupuesto!$B$8:$C$584,2,0)</f>
        <v>#N/A</v>
      </c>
      <c r="K121" s="493">
        <f t="shared" ref="K121" si="8">$K$17</f>
        <v>0</v>
      </c>
      <c r="L121" s="493"/>
    </row>
    <row r="123" spans="3:12" ht="15.75" thickBot="1"/>
    <row r="124" spans="3:12" ht="15.75" thickBot="1">
      <c r="C124" s="29" t="s">
        <v>43</v>
      </c>
      <c r="D124" s="30">
        <f>SUM(G131:G139)</f>
        <v>2130</v>
      </c>
      <c r="E124" s="118"/>
      <c r="F124" s="118"/>
      <c r="G124" s="118"/>
      <c r="H124" s="94"/>
      <c r="I124" s="94"/>
      <c r="J124" s="94"/>
      <c r="K124" s="137"/>
    </row>
    <row r="125" spans="3:12">
      <c r="C125" s="72"/>
      <c r="D125" s="31"/>
      <c r="E125" s="118"/>
      <c r="F125" s="118"/>
      <c r="G125" s="118"/>
      <c r="H125" s="94"/>
      <c r="I125" s="94"/>
      <c r="J125" s="94"/>
      <c r="K125" s="137"/>
    </row>
    <row r="126" spans="3:12">
      <c r="C126" s="72"/>
      <c r="D126" s="470" t="s">
        <v>1657</v>
      </c>
      <c r="E126" s="118"/>
      <c r="F126" s="118"/>
      <c r="G126" s="118"/>
      <c r="H126" s="94"/>
      <c r="I126" s="94"/>
      <c r="J126" s="94"/>
      <c r="K126" s="137"/>
    </row>
    <row r="127" spans="3:12" ht="15.75">
      <c r="C127" s="236" t="s">
        <v>455</v>
      </c>
      <c r="D127" s="237" t="s">
        <v>1648</v>
      </c>
      <c r="E127" s="118"/>
      <c r="F127" s="118"/>
      <c r="G127" s="118"/>
      <c r="H127" s="94"/>
      <c r="I127" s="94"/>
      <c r="J127" s="94"/>
      <c r="K127" s="137"/>
    </row>
    <row r="128" spans="3:12" ht="18.75">
      <c r="C128" s="254" t="str">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Realizar reuniones para socializar la política de investigación, prioridades de investigación del CUROC con los profesores y con las instituciones con quienes el CUROC tienen firmadas cartas de intenciones.</v>
      </c>
      <c r="D128" s="31"/>
      <c r="E128" s="118"/>
      <c r="F128" s="118"/>
      <c r="G128" s="118"/>
      <c r="H128" s="94"/>
      <c r="I128" s="94"/>
      <c r="J128" s="94"/>
      <c r="K128" s="137"/>
    </row>
    <row r="129" spans="3:12" ht="15.75" thickBot="1">
      <c r="C129" s="72"/>
      <c r="D129" s="31"/>
      <c r="E129" s="118"/>
      <c r="F129" s="118"/>
      <c r="G129" s="118"/>
      <c r="H129" s="94"/>
      <c r="I129" s="94"/>
      <c r="J129" s="94"/>
      <c r="K129" s="137"/>
    </row>
    <row r="130" spans="3:12" ht="30.75" thickBot="1">
      <c r="C130" s="151" t="s">
        <v>44</v>
      </c>
      <c r="D130" s="154" t="s">
        <v>45</v>
      </c>
      <c r="E130" s="153" t="s">
        <v>55</v>
      </c>
      <c r="F130" s="153" t="s">
        <v>57</v>
      </c>
      <c r="G130" s="152" t="s">
        <v>27</v>
      </c>
      <c r="H130" s="158" t="s">
        <v>192</v>
      </c>
      <c r="I130" s="153" t="s">
        <v>46</v>
      </c>
      <c r="J130" s="153" t="s">
        <v>193</v>
      </c>
      <c r="K130" s="153" t="s">
        <v>474</v>
      </c>
      <c r="L130" s="153" t="s">
        <v>475</v>
      </c>
    </row>
    <row r="131" spans="3:12">
      <c r="C131" s="120" t="s">
        <v>47</v>
      </c>
      <c r="D131" s="563">
        <v>30</v>
      </c>
      <c r="E131" s="183">
        <v>0</v>
      </c>
      <c r="F131" s="140">
        <v>20000</v>
      </c>
      <c r="G131" s="122">
        <f t="shared" ref="G131:G139" si="9">E131*F131</f>
        <v>0</v>
      </c>
      <c r="H131" s="186"/>
      <c r="I131" s="123"/>
      <c r="J131" s="123" t="e">
        <f>VLOOKUP(I131,Presupuesto!$B$8:$C$584,2,0)</f>
        <v>#N/A</v>
      </c>
      <c r="K131" s="265" t="s">
        <v>171</v>
      </c>
      <c r="L131" s="123"/>
    </row>
    <row r="132" spans="3:12">
      <c r="C132" s="124" t="s">
        <v>48</v>
      </c>
      <c r="D132" s="564"/>
      <c r="E132" s="230">
        <f>D131</f>
        <v>30</v>
      </c>
      <c r="F132" s="125">
        <v>10</v>
      </c>
      <c r="G132" s="122">
        <f t="shared" si="9"/>
        <v>300</v>
      </c>
      <c r="H132" s="186" t="s">
        <v>191</v>
      </c>
      <c r="I132" s="123" t="s">
        <v>1051</v>
      </c>
      <c r="J132" s="123" t="str">
        <f>VLOOKUP(I132,Presupuesto!$B$8:$C$584,2,0)</f>
        <v>PAPEL DE ESCRITORIO</v>
      </c>
      <c r="K132" s="265" t="s">
        <v>171</v>
      </c>
      <c r="L132" s="123"/>
    </row>
    <row r="133" spans="3:12">
      <c r="C133" s="124" t="s">
        <v>49</v>
      </c>
      <c r="D133" s="564"/>
      <c r="E133" s="230">
        <f>D131</f>
        <v>30</v>
      </c>
      <c r="F133" s="125">
        <v>50</v>
      </c>
      <c r="G133" s="122">
        <f t="shared" si="9"/>
        <v>1500</v>
      </c>
      <c r="H133" s="186" t="s">
        <v>191</v>
      </c>
      <c r="I133" s="123" t="s">
        <v>374</v>
      </c>
      <c r="J133" s="123" t="str">
        <f>VLOOKUP(I133,Presupuesto!$B$8:$C$584,2,0)</f>
        <v>ALIMENTOS Y BEBIDAS PARA PERSONAS (31100-00)</v>
      </c>
      <c r="K133" s="265" t="s">
        <v>171</v>
      </c>
      <c r="L133" s="123"/>
    </row>
    <row r="134" spans="3:12">
      <c r="C134" s="124" t="s">
        <v>50</v>
      </c>
      <c r="D134" s="564"/>
      <c r="E134" s="176">
        <v>0</v>
      </c>
      <c r="F134" s="143">
        <v>10000</v>
      </c>
      <c r="G134" s="122">
        <f t="shared" si="9"/>
        <v>0</v>
      </c>
      <c r="H134" s="186"/>
      <c r="I134" s="123"/>
      <c r="J134" s="123" t="e">
        <f>VLOOKUP(I134,Presupuesto!$B$8:$C$584,2,0)</f>
        <v>#N/A</v>
      </c>
      <c r="K134" s="265" t="s">
        <v>171</v>
      </c>
      <c r="L134" s="123"/>
    </row>
    <row r="135" spans="3:12">
      <c r="C135" s="124" t="s">
        <v>483</v>
      </c>
      <c r="D135" s="564"/>
      <c r="E135" s="176">
        <v>0</v>
      </c>
      <c r="F135" s="143">
        <v>250</v>
      </c>
      <c r="G135" s="122">
        <f t="shared" si="9"/>
        <v>0</v>
      </c>
      <c r="H135" s="186"/>
      <c r="I135" s="123"/>
      <c r="J135" s="123" t="e">
        <f>VLOOKUP(I135,Presupuesto!$B$8:$C$584,2,0)</f>
        <v>#N/A</v>
      </c>
      <c r="K135" s="265" t="s">
        <v>171</v>
      </c>
      <c r="L135" s="123"/>
    </row>
    <row r="136" spans="3:12">
      <c r="C136" s="124" t="s">
        <v>51</v>
      </c>
      <c r="D136" s="564"/>
      <c r="E136" s="230">
        <v>0</v>
      </c>
      <c r="F136" s="125">
        <v>85</v>
      </c>
      <c r="G136" s="122">
        <f t="shared" si="9"/>
        <v>0</v>
      </c>
      <c r="H136" s="186"/>
      <c r="I136" s="123"/>
      <c r="J136" s="123" t="e">
        <f>VLOOKUP(I136,Presupuesto!$B$8:$C$584,2,0)</f>
        <v>#N/A</v>
      </c>
      <c r="K136" s="265" t="s">
        <v>171</v>
      </c>
      <c r="L136" s="123"/>
    </row>
    <row r="137" spans="3:12">
      <c r="C137" s="124" t="s">
        <v>172</v>
      </c>
      <c r="D137" s="564"/>
      <c r="E137" s="230">
        <f>D131/12</f>
        <v>2.5</v>
      </c>
      <c r="F137" s="125">
        <v>36</v>
      </c>
      <c r="G137" s="122">
        <f t="shared" si="9"/>
        <v>90</v>
      </c>
      <c r="H137" s="186" t="s">
        <v>191</v>
      </c>
      <c r="I137" s="123" t="s">
        <v>390</v>
      </c>
      <c r="J137" s="123" t="str">
        <f>VLOOKUP(I137,Presupuesto!$B$8:$C$584,2,0)</f>
        <v>UTILES DE ESCRITORIO, OFICINA Y ENZE¥ANZA</v>
      </c>
      <c r="K137" s="265" t="s">
        <v>171</v>
      </c>
      <c r="L137" s="123"/>
    </row>
    <row r="138" spans="3:12">
      <c r="C138" s="124" t="s">
        <v>1578</v>
      </c>
      <c r="D138" s="564"/>
      <c r="E138" s="230">
        <v>30</v>
      </c>
      <c r="F138" s="125">
        <v>3</v>
      </c>
      <c r="G138" s="122">
        <f t="shared" si="9"/>
        <v>90</v>
      </c>
      <c r="H138" s="186" t="s">
        <v>191</v>
      </c>
      <c r="I138" s="123" t="s">
        <v>390</v>
      </c>
      <c r="J138" s="123" t="str">
        <f>VLOOKUP(I138,Presupuesto!$B$8:$C$584,2,0)</f>
        <v>UTILES DE ESCRITORIO, OFICINA Y ENZE¥ANZA</v>
      </c>
      <c r="K138" s="265" t="s">
        <v>171</v>
      </c>
      <c r="L138" s="123"/>
    </row>
    <row r="139" spans="3:12">
      <c r="C139" s="134" t="s">
        <v>1637</v>
      </c>
      <c r="D139" s="564"/>
      <c r="E139" s="258">
        <v>300</v>
      </c>
      <c r="F139" s="498">
        <v>0.5</v>
      </c>
      <c r="G139" s="122">
        <f t="shared" si="9"/>
        <v>150</v>
      </c>
      <c r="H139" s="186" t="s">
        <v>191</v>
      </c>
      <c r="I139" s="123" t="s">
        <v>357</v>
      </c>
      <c r="J139" s="123" t="str">
        <f>VLOOKUP(I139,Presupuesto!$B$8:$C$584,2,0)</f>
        <v>IMPRENTA, PUBLIC. Y REPRODUC. (25300-00)</v>
      </c>
      <c r="K139" s="265" t="s">
        <v>171</v>
      </c>
      <c r="L139" s="123"/>
    </row>
    <row r="140" spans="3:12" ht="15.75" thickBot="1">
      <c r="C140" s="262"/>
      <c r="D140" s="263"/>
      <c r="E140" s="491">
        <v>0</v>
      </c>
      <c r="F140" s="129" t="e">
        <f>HLOOKUP(C140,$AH$2:$BU$3,2,0)</f>
        <v>#N/A</v>
      </c>
      <c r="G140" s="130" t="e">
        <f>D140*E140*F140</f>
        <v>#N/A</v>
      </c>
      <c r="H140" s="492"/>
      <c r="I140" s="493"/>
      <c r="J140" s="131" t="e">
        <f>VLOOKUP(I140,Presupuesto!$B$8:$C$584,2,0)</f>
        <v>#N/A</v>
      </c>
      <c r="K140" s="265" t="s">
        <v>171</v>
      </c>
      <c r="L140" s="493"/>
    </row>
    <row r="141" spans="3:12">
      <c r="C141" s="118"/>
      <c r="E141" s="137"/>
      <c r="F141" s="137"/>
      <c r="G141" s="137"/>
      <c r="H141" s="200"/>
      <c r="I141" s="137"/>
      <c r="J141" s="137"/>
      <c r="K141" s="137"/>
    </row>
    <row r="142" spans="3:12" ht="15.75" thickBot="1"/>
    <row r="143" spans="3:12" ht="15.75" thickBot="1">
      <c r="C143" s="29" t="s">
        <v>43</v>
      </c>
      <c r="D143" s="30">
        <f>SUM(G150:G159)</f>
        <v>65700</v>
      </c>
      <c r="E143" s="118"/>
      <c r="F143" s="118"/>
      <c r="G143" s="118"/>
      <c r="H143" s="94"/>
      <c r="I143" s="94"/>
      <c r="J143" s="94"/>
      <c r="K143" s="137"/>
    </row>
    <row r="144" spans="3:12">
      <c r="C144" s="72"/>
      <c r="D144" s="31"/>
      <c r="E144" s="118"/>
      <c r="F144" s="118"/>
      <c r="G144" s="118"/>
      <c r="H144" s="94"/>
      <c r="I144" s="94"/>
      <c r="J144" s="94"/>
      <c r="K144" s="137"/>
    </row>
    <row r="145" spans="3:12">
      <c r="C145" s="72"/>
      <c r="D145" s="31"/>
      <c r="E145" s="118"/>
      <c r="F145" s="118"/>
      <c r="G145" s="118"/>
      <c r="H145" s="94"/>
      <c r="I145" s="94"/>
      <c r="J145" s="94"/>
      <c r="K145" s="137"/>
    </row>
    <row r="146" spans="3:12" ht="15.75">
      <c r="C146" s="236" t="s">
        <v>455</v>
      </c>
      <c r="D146" s="237" t="s">
        <v>1659</v>
      </c>
      <c r="E146" s="118"/>
      <c r="F146" s="118"/>
      <c r="G146" s="118"/>
      <c r="H146" s="94"/>
      <c r="I146" s="94"/>
      <c r="J146" s="94"/>
      <c r="K146" s="137"/>
    </row>
    <row r="147" spans="3:12" ht="18.75">
      <c r="C147" s="254" t="str">
        <f>IFERROR(VLOOKUP(D146,'Desarrollo Curricular'!$E:$F,2,FALSE),IFERROR(VLOOKUP(D146,Investigación!$E:$F,2,FALSE),IFERROR(VLOOKUP(D146,'Vinculación Univ. Sociedad'!$E:$F,2,FALSE),IFERROR(VLOOKUP(D146,'Docencia y Recursos Humanos '!$E:$F,2,FALSE),IFERROR(VLOOKUP(D146,Estudiantes!$E:$F,2,FALSE),IFERROR(VLOOKUP(D146,'Gestion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 xml:space="preserve">Realizar  presentaciones a nivel regional y nacional para divulgar los resultados de investigación de profesores del CUROC.                                                                                                                                                                                                                                                                 </v>
      </c>
      <c r="D147" s="31"/>
      <c r="E147" s="118"/>
      <c r="F147" s="118"/>
      <c r="G147" s="118"/>
      <c r="H147" s="94"/>
      <c r="I147" s="94"/>
      <c r="J147" s="94"/>
      <c r="K147" s="137"/>
    </row>
    <row r="148" spans="3:12" ht="15.75" thickBot="1">
      <c r="C148" s="72"/>
      <c r="D148" s="31"/>
      <c r="E148" s="118"/>
      <c r="F148" s="118"/>
      <c r="G148" s="118"/>
      <c r="H148" s="94"/>
      <c r="I148" s="94"/>
      <c r="J148" s="94"/>
      <c r="K148" s="137"/>
    </row>
    <row r="149" spans="3:12" ht="30.75" thickBot="1">
      <c r="C149" s="151" t="s">
        <v>44</v>
      </c>
      <c r="D149" s="154" t="s">
        <v>45</v>
      </c>
      <c r="E149" s="153" t="s">
        <v>55</v>
      </c>
      <c r="F149" s="153" t="s">
        <v>57</v>
      </c>
      <c r="G149" s="152" t="s">
        <v>27</v>
      </c>
      <c r="H149" s="158" t="s">
        <v>192</v>
      </c>
      <c r="I149" s="153" t="s">
        <v>46</v>
      </c>
      <c r="J149" s="153" t="s">
        <v>193</v>
      </c>
      <c r="K149" s="153" t="s">
        <v>474</v>
      </c>
      <c r="L149" s="153" t="s">
        <v>475</v>
      </c>
    </row>
    <row r="150" spans="3:12">
      <c r="C150" s="120" t="s">
        <v>47</v>
      </c>
      <c r="D150" s="563"/>
      <c r="E150" s="183">
        <v>0</v>
      </c>
      <c r="F150" s="140">
        <v>20000</v>
      </c>
      <c r="G150" s="122">
        <f t="shared" ref="G150:G158" si="10">E150*F150</f>
        <v>0</v>
      </c>
      <c r="H150" s="186"/>
      <c r="I150" s="123"/>
      <c r="J150" s="123" t="e">
        <f>VLOOKUP(I150,Presupuesto!$B$8:$C$584,2,0)</f>
        <v>#N/A</v>
      </c>
      <c r="K150" s="265" t="s">
        <v>171</v>
      </c>
      <c r="L150" s="123"/>
    </row>
    <row r="151" spans="3:12">
      <c r="C151" s="124" t="s">
        <v>48</v>
      </c>
      <c r="D151" s="564"/>
      <c r="E151" s="230">
        <v>30</v>
      </c>
      <c r="F151" s="125">
        <v>40</v>
      </c>
      <c r="G151" s="122">
        <f t="shared" si="10"/>
        <v>1200</v>
      </c>
      <c r="H151" s="186" t="s">
        <v>191</v>
      </c>
      <c r="I151" s="123" t="s">
        <v>357</v>
      </c>
      <c r="J151" s="123" t="str">
        <f>VLOOKUP(I151,Presupuesto!$B$8:$C$584,2,0)</f>
        <v>IMPRENTA, PUBLIC. Y REPRODUC. (25300-00)</v>
      </c>
      <c r="K151" s="265" t="s">
        <v>171</v>
      </c>
      <c r="L151" s="123"/>
    </row>
    <row r="152" spans="3:12">
      <c r="C152" s="124" t="s">
        <v>1667</v>
      </c>
      <c r="D152" s="564"/>
      <c r="E152" s="230">
        <v>50</v>
      </c>
      <c r="F152" s="125">
        <v>90</v>
      </c>
      <c r="G152" s="122">
        <f t="shared" si="10"/>
        <v>4500</v>
      </c>
      <c r="H152" s="186" t="s">
        <v>190</v>
      </c>
      <c r="I152" s="123" t="s">
        <v>374</v>
      </c>
      <c r="J152" s="123" t="str">
        <f>VLOOKUP(I152,Presupuesto!$B$8:$C$584,2,0)</f>
        <v>ALIMENTOS Y BEBIDAS PARA PERSONAS (31100-00)</v>
      </c>
      <c r="K152" s="265" t="s">
        <v>171</v>
      </c>
      <c r="L152" s="123"/>
    </row>
    <row r="153" spans="3:12">
      <c r="C153" s="124" t="s">
        <v>50</v>
      </c>
      <c r="D153" s="564"/>
      <c r="E153" s="176">
        <v>0</v>
      </c>
      <c r="F153" s="143">
        <v>10000</v>
      </c>
      <c r="G153" s="122">
        <f t="shared" si="10"/>
        <v>0</v>
      </c>
      <c r="H153" s="186"/>
      <c r="I153" s="123"/>
      <c r="J153" s="123" t="e">
        <f>VLOOKUP(I153,Presupuesto!$B$8:$C$584,2,0)</f>
        <v>#N/A</v>
      </c>
      <c r="K153" s="265" t="s">
        <v>171</v>
      </c>
      <c r="L153" s="123"/>
    </row>
    <row r="154" spans="3:12">
      <c r="C154" s="124" t="s">
        <v>483</v>
      </c>
      <c r="D154" s="564"/>
      <c r="E154" s="176">
        <v>0</v>
      </c>
      <c r="F154" s="143">
        <v>250</v>
      </c>
      <c r="G154" s="122">
        <f t="shared" si="10"/>
        <v>0</v>
      </c>
      <c r="H154" s="186"/>
      <c r="I154" s="123"/>
      <c r="J154" s="123" t="e">
        <f>VLOOKUP(I154,Presupuesto!$B$8:$C$584,2,0)</f>
        <v>#N/A</v>
      </c>
      <c r="K154" s="265" t="s">
        <v>171</v>
      </c>
      <c r="L154" s="123"/>
    </row>
    <row r="155" spans="3:12">
      <c r="C155" s="124" t="s">
        <v>51</v>
      </c>
      <c r="D155" s="564"/>
      <c r="E155" s="230">
        <f>(D150*25)/500</f>
        <v>0</v>
      </c>
      <c r="F155" s="125">
        <v>85</v>
      </c>
      <c r="G155" s="122">
        <f t="shared" si="10"/>
        <v>0</v>
      </c>
      <c r="H155" s="186"/>
      <c r="I155" s="123"/>
      <c r="J155" s="123" t="e">
        <f>VLOOKUP(I155,Presupuesto!$B$8:$C$584,2,0)</f>
        <v>#N/A</v>
      </c>
      <c r="K155" s="265" t="s">
        <v>171</v>
      </c>
      <c r="L155" s="123"/>
    </row>
    <row r="156" spans="3:12">
      <c r="C156" s="124" t="s">
        <v>172</v>
      </c>
      <c r="D156" s="564"/>
      <c r="E156" s="230">
        <f>D150/12</f>
        <v>0</v>
      </c>
      <c r="F156" s="125">
        <v>36</v>
      </c>
      <c r="G156" s="122">
        <f t="shared" si="10"/>
        <v>0</v>
      </c>
      <c r="H156" s="186"/>
      <c r="I156" s="123"/>
      <c r="J156" s="123" t="e">
        <f>VLOOKUP(I156,Presupuesto!$B$8:$C$584,2,0)</f>
        <v>#N/A</v>
      </c>
      <c r="K156" s="265" t="s">
        <v>171</v>
      </c>
      <c r="L156" s="123"/>
    </row>
    <row r="157" spans="3:12">
      <c r="C157" s="124" t="s">
        <v>34</v>
      </c>
      <c r="D157" s="564"/>
      <c r="E157" s="230">
        <f>D150/12</f>
        <v>0</v>
      </c>
      <c r="F157" s="125">
        <v>80</v>
      </c>
      <c r="G157" s="122">
        <f t="shared" si="10"/>
        <v>0</v>
      </c>
      <c r="H157" s="186"/>
      <c r="I157" s="123"/>
      <c r="J157" s="123" t="e">
        <f>VLOOKUP(I157,Presupuesto!$B$8:$C$584,2,0)</f>
        <v>#N/A</v>
      </c>
      <c r="K157" s="265" t="s">
        <v>171</v>
      </c>
      <c r="L157" s="123"/>
    </row>
    <row r="158" spans="3:12">
      <c r="C158" s="134" t="s">
        <v>52</v>
      </c>
      <c r="D158" s="564"/>
      <c r="E158" s="258">
        <v>0</v>
      </c>
      <c r="F158" s="144">
        <v>25</v>
      </c>
      <c r="G158" s="122">
        <f t="shared" si="10"/>
        <v>0</v>
      </c>
      <c r="H158" s="186"/>
      <c r="I158" s="123"/>
      <c r="J158" s="123" t="e">
        <f>VLOOKUP(I158,Presupuesto!$B$8:$C$584,2,0)</f>
        <v>#N/A</v>
      </c>
      <c r="K158" s="265" t="s">
        <v>171</v>
      </c>
      <c r="L158" s="123"/>
    </row>
    <row r="159" spans="3:12" ht="15.75" thickBot="1">
      <c r="C159" s="262" t="s">
        <v>494</v>
      </c>
      <c r="D159" s="263">
        <v>10</v>
      </c>
      <c r="E159" s="491">
        <v>3</v>
      </c>
      <c r="F159" s="129">
        <f>HLOOKUP(C159,$AH$2:$BU$3,2,0)</f>
        <v>2000</v>
      </c>
      <c r="G159" s="130">
        <f>D159*E159*F159</f>
        <v>60000</v>
      </c>
      <c r="H159" s="492" t="s">
        <v>191</v>
      </c>
      <c r="I159" s="493" t="s">
        <v>364</v>
      </c>
      <c r="J159" s="131" t="str">
        <f>VLOOKUP(I159,Presupuesto!$B$8:$C$584,2,0)</f>
        <v>VIATICOS (26200-00)</v>
      </c>
      <c r="K159" s="265" t="s">
        <v>171</v>
      </c>
      <c r="L159" s="493"/>
    </row>
    <row r="161" spans="3:12" ht="15.75" thickBot="1"/>
    <row r="162" spans="3:12" ht="15.75" thickBot="1">
      <c r="C162" s="29" t="s">
        <v>43</v>
      </c>
      <c r="D162" s="30">
        <f>SUM(G169:G177)</f>
        <v>13217.5</v>
      </c>
      <c r="E162" s="118"/>
      <c r="F162" s="118"/>
      <c r="G162" s="118"/>
      <c r="H162" s="94"/>
      <c r="I162" s="94"/>
      <c r="J162" s="94"/>
      <c r="K162" s="137"/>
    </row>
    <row r="163" spans="3:12">
      <c r="C163" s="72"/>
      <c r="D163" s="31"/>
      <c r="E163" s="118"/>
      <c r="F163" s="118"/>
      <c r="G163" s="118"/>
      <c r="H163" s="94"/>
      <c r="I163" s="94"/>
      <c r="J163" s="94"/>
      <c r="K163" s="137"/>
    </row>
    <row r="164" spans="3:12">
      <c r="C164" s="72"/>
      <c r="D164" s="31"/>
      <c r="E164" s="118"/>
      <c r="F164" s="118"/>
      <c r="G164" s="118"/>
      <c r="H164" s="94"/>
      <c r="I164" s="94"/>
      <c r="J164" s="94"/>
      <c r="K164" s="137"/>
    </row>
    <row r="165" spans="3:12" ht="15.75">
      <c r="C165" s="236" t="s">
        <v>455</v>
      </c>
      <c r="D165" s="237" t="s">
        <v>1659</v>
      </c>
      <c r="E165" s="118"/>
      <c r="F165" s="118"/>
      <c r="G165" s="118"/>
      <c r="H165" s="94"/>
      <c r="I165" s="94"/>
      <c r="J165" s="94"/>
      <c r="K165" s="137"/>
    </row>
    <row r="166" spans="3:12" ht="18.75">
      <c r="C166" s="254" t="str">
        <f>IFERROR(VLOOKUP(D165,'Desarrollo Curricular'!$E:$F,2,FALSE),IFERROR(VLOOKUP(D165,Investigación!$E:$F,2,FALSE),IFERROR(VLOOKUP(D165,'Vinculación Univ. Sociedad'!$E:$F,2,FALSE),IFERROR(VLOOKUP(D165,'Docencia y Recursos Humanos '!$E:$F,2,FALSE),IFERROR(VLOOKUP(D165,Estudiantes!$E:$F,2,FALSE),IFERROR(VLOOKUP(D165,'Gestion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 xml:space="preserve">Realizar  presentaciones a nivel regional y nacional para divulgar los resultados de investigación de profesores del CUROC.                                                                                                                                                                                                                                                                 </v>
      </c>
      <c r="D166" s="31"/>
      <c r="E166" s="118"/>
      <c r="F166" s="118"/>
      <c r="G166" s="118"/>
      <c r="H166" s="94"/>
      <c r="I166" s="94"/>
      <c r="J166" s="94"/>
      <c r="K166" s="137"/>
    </row>
    <row r="167" spans="3:12" ht="15.75" thickBot="1">
      <c r="C167" s="72"/>
      <c r="D167" s="31"/>
      <c r="E167" s="118"/>
      <c r="F167" s="118"/>
      <c r="G167" s="118"/>
      <c r="H167" s="94"/>
      <c r="I167" s="94"/>
      <c r="J167" s="94"/>
      <c r="K167" s="137"/>
    </row>
    <row r="168" spans="3:12" ht="30.75" thickBot="1">
      <c r="C168" s="151" t="s">
        <v>44</v>
      </c>
      <c r="D168" s="154" t="s">
        <v>45</v>
      </c>
      <c r="E168" s="153" t="s">
        <v>55</v>
      </c>
      <c r="F168" s="153" t="s">
        <v>57</v>
      </c>
      <c r="G168" s="152" t="s">
        <v>27</v>
      </c>
      <c r="H168" s="158" t="s">
        <v>192</v>
      </c>
      <c r="I168" s="153" t="s">
        <v>46</v>
      </c>
      <c r="J168" s="153" t="s">
        <v>193</v>
      </c>
      <c r="K168" s="153" t="s">
        <v>474</v>
      </c>
      <c r="L168" s="153" t="s">
        <v>475</v>
      </c>
    </row>
    <row r="169" spans="3:12">
      <c r="C169" s="120" t="s">
        <v>47</v>
      </c>
      <c r="D169" s="563">
        <v>70</v>
      </c>
      <c r="E169" s="183">
        <v>0</v>
      </c>
      <c r="F169" s="140">
        <v>20000</v>
      </c>
      <c r="G169" s="122">
        <f t="shared" ref="G169:G177" si="11">E169*F169</f>
        <v>0</v>
      </c>
      <c r="H169" s="186"/>
      <c r="I169" s="123"/>
      <c r="J169" s="123" t="e">
        <f>VLOOKUP(I169,Presupuesto!$B$8:$C$584,2,0)</f>
        <v>#N/A</v>
      </c>
      <c r="K169" s="265" t="s">
        <v>171</v>
      </c>
      <c r="L169" s="123"/>
    </row>
    <row r="170" spans="3:12">
      <c r="C170" s="124" t="s">
        <v>48</v>
      </c>
      <c r="D170" s="564"/>
      <c r="E170" s="230">
        <v>0</v>
      </c>
      <c r="F170" s="125">
        <v>50</v>
      </c>
      <c r="G170" s="122">
        <f t="shared" si="11"/>
        <v>0</v>
      </c>
      <c r="H170" s="186"/>
      <c r="I170" s="123"/>
      <c r="J170" s="123" t="e">
        <f>VLOOKUP(I170,Presupuesto!$B$8:$C$584,2,0)</f>
        <v>#N/A</v>
      </c>
      <c r="K170" s="265" t="s">
        <v>171</v>
      </c>
      <c r="L170" s="123"/>
    </row>
    <row r="171" spans="3:12">
      <c r="C171" s="124" t="s">
        <v>49</v>
      </c>
      <c r="D171" s="564"/>
      <c r="E171" s="230">
        <f>D169</f>
        <v>70</v>
      </c>
      <c r="F171" s="125">
        <v>170</v>
      </c>
      <c r="G171" s="122">
        <f t="shared" si="11"/>
        <v>11900</v>
      </c>
      <c r="H171" s="186" t="s">
        <v>191</v>
      </c>
      <c r="I171" s="123" t="s">
        <v>374</v>
      </c>
      <c r="J171" s="123" t="str">
        <f>VLOOKUP(I171,Presupuesto!$B$8:$C$584,2,0)</f>
        <v>ALIMENTOS Y BEBIDAS PARA PERSONAS (31100-00)</v>
      </c>
      <c r="K171" s="265" t="s">
        <v>171</v>
      </c>
      <c r="L171" s="123"/>
    </row>
    <row r="172" spans="3:12">
      <c r="C172" s="124" t="s">
        <v>50</v>
      </c>
      <c r="D172" s="564"/>
      <c r="E172" s="176">
        <v>0</v>
      </c>
      <c r="F172" s="143">
        <v>10000</v>
      </c>
      <c r="G172" s="122">
        <f t="shared" si="11"/>
        <v>0</v>
      </c>
      <c r="H172" s="186"/>
      <c r="I172" s="123"/>
      <c r="J172" s="123" t="e">
        <f>VLOOKUP(I172,Presupuesto!$B$8:$C$584,2,0)</f>
        <v>#N/A</v>
      </c>
      <c r="K172" s="265" t="s">
        <v>171</v>
      </c>
      <c r="L172" s="123"/>
    </row>
    <row r="173" spans="3:12">
      <c r="C173" s="124" t="s">
        <v>1668</v>
      </c>
      <c r="D173" s="564"/>
      <c r="E173" s="176">
        <v>1</v>
      </c>
      <c r="F173" s="143">
        <v>200</v>
      </c>
      <c r="G173" s="122">
        <f t="shared" si="11"/>
        <v>200</v>
      </c>
      <c r="H173" s="186" t="s">
        <v>191</v>
      </c>
      <c r="I173" s="123" t="s">
        <v>1055</v>
      </c>
      <c r="J173" s="123" t="str">
        <f>VLOOKUP(I173,Presupuesto!$B$8:$C$584,2,0)</f>
        <v>PRODUCTOS DE ARTES GRAFICAS</v>
      </c>
      <c r="K173" s="265" t="s">
        <v>171</v>
      </c>
      <c r="L173" s="123"/>
    </row>
    <row r="174" spans="3:12">
      <c r="C174" s="124" t="s">
        <v>51</v>
      </c>
      <c r="D174" s="564"/>
      <c r="E174" s="230">
        <f>(D169*25)/500</f>
        <v>3.5</v>
      </c>
      <c r="F174" s="125">
        <v>85</v>
      </c>
      <c r="G174" s="122">
        <f t="shared" si="11"/>
        <v>297.5</v>
      </c>
      <c r="H174" s="186" t="s">
        <v>190</v>
      </c>
      <c r="I174" s="123" t="s">
        <v>1051</v>
      </c>
      <c r="J174" s="123" t="str">
        <f>VLOOKUP(I174,Presupuesto!$B$8:$C$584,2,0)</f>
        <v>PAPEL DE ESCRITORIO</v>
      </c>
      <c r="K174" s="265" t="s">
        <v>171</v>
      </c>
      <c r="L174" s="123"/>
    </row>
    <row r="175" spans="3:12">
      <c r="C175" s="124" t="s">
        <v>172</v>
      </c>
      <c r="D175" s="564"/>
      <c r="E175" s="230">
        <f>D169/12</f>
        <v>5.833333333333333</v>
      </c>
      <c r="F175" s="125">
        <v>36</v>
      </c>
      <c r="G175" s="122">
        <f t="shared" si="11"/>
        <v>210</v>
      </c>
      <c r="H175" s="186" t="s">
        <v>191</v>
      </c>
      <c r="I175" s="123" t="s">
        <v>390</v>
      </c>
      <c r="J175" s="123" t="str">
        <f>VLOOKUP(I175,Presupuesto!$B$8:$C$584,2,0)</f>
        <v>UTILES DE ESCRITORIO, OFICINA Y ENZE¥ANZA</v>
      </c>
      <c r="K175" s="265" t="s">
        <v>171</v>
      </c>
      <c r="L175" s="123"/>
    </row>
    <row r="176" spans="3:12">
      <c r="C176" s="124" t="s">
        <v>1669</v>
      </c>
      <c r="D176" s="564"/>
      <c r="E176" s="230">
        <v>70</v>
      </c>
      <c r="F176" s="125">
        <v>3</v>
      </c>
      <c r="G176" s="122">
        <f t="shared" si="11"/>
        <v>210</v>
      </c>
      <c r="H176" s="186" t="s">
        <v>191</v>
      </c>
      <c r="I176" s="123" t="s">
        <v>390</v>
      </c>
      <c r="J176" s="123" t="str">
        <f>VLOOKUP(I176,Presupuesto!$B$8:$C$584,2,0)</f>
        <v>UTILES DE ESCRITORIO, OFICINA Y ENZE¥ANZA</v>
      </c>
      <c r="K176" s="265" t="s">
        <v>171</v>
      </c>
      <c r="L176" s="123"/>
    </row>
    <row r="177" spans="3:12">
      <c r="C177" s="134" t="s">
        <v>1637</v>
      </c>
      <c r="D177" s="564"/>
      <c r="E177" s="258">
        <v>800</v>
      </c>
      <c r="F177" s="144">
        <v>0.5</v>
      </c>
      <c r="G177" s="122">
        <f t="shared" si="11"/>
        <v>400</v>
      </c>
      <c r="H177" s="186" t="s">
        <v>191</v>
      </c>
      <c r="I177" s="123" t="s">
        <v>357</v>
      </c>
      <c r="J177" s="123" t="str">
        <f>VLOOKUP(I177,Presupuesto!$B$8:$C$584,2,0)</f>
        <v>IMPRENTA, PUBLIC. Y REPRODUC. (25300-00)</v>
      </c>
      <c r="K177" s="265" t="s">
        <v>171</v>
      </c>
      <c r="L177" s="123"/>
    </row>
    <row r="178" spans="3:12" ht="15.75" thickBot="1">
      <c r="C178" s="262"/>
      <c r="D178" s="263"/>
      <c r="E178" s="264">
        <v>0</v>
      </c>
      <c r="F178" s="129" t="e">
        <f>HLOOKUP(C178,$AH$2:$BU$3,2,0)</f>
        <v>#N/A</v>
      </c>
      <c r="G178" s="130" t="e">
        <f>D178*E178*F178</f>
        <v>#N/A</v>
      </c>
      <c r="H178" s="186"/>
      <c r="I178" s="123"/>
      <c r="J178" s="131" t="e">
        <f>VLOOKUP(I178,Presupuesto!$B$8:$C$584,2,0)</f>
        <v>#N/A</v>
      </c>
      <c r="K178" s="265" t="s">
        <v>171</v>
      </c>
      <c r="L178" s="123"/>
    </row>
    <row r="179" spans="3:12">
      <c r="C179" s="118"/>
      <c r="E179" s="137"/>
      <c r="F179" s="137"/>
      <c r="G179" s="137"/>
      <c r="H179" s="200"/>
      <c r="I179" s="137"/>
      <c r="J179" s="137"/>
      <c r="K179" s="137"/>
    </row>
    <row r="180" spans="3:12" ht="15.75" thickBot="1"/>
    <row r="181" spans="3:12" ht="15.75" thickBot="1">
      <c r="C181" s="29" t="s">
        <v>43</v>
      </c>
      <c r="D181" s="30">
        <f>SUM(G188:G192)</f>
        <v>9558</v>
      </c>
      <c r="E181" s="118"/>
      <c r="F181" s="118"/>
      <c r="G181" s="118"/>
      <c r="H181" s="94"/>
      <c r="I181" s="94"/>
      <c r="J181" s="94"/>
      <c r="K181" s="137"/>
    </row>
    <row r="182" spans="3:12">
      <c r="C182" s="72"/>
      <c r="D182" s="31"/>
      <c r="E182" s="118"/>
      <c r="F182" s="118"/>
      <c r="G182" s="118"/>
      <c r="H182" s="94"/>
      <c r="I182" s="94"/>
      <c r="J182" s="94"/>
      <c r="K182" s="137"/>
    </row>
    <row r="183" spans="3:12">
      <c r="C183" s="72"/>
      <c r="D183" s="31"/>
      <c r="E183" s="118"/>
      <c r="F183" s="118"/>
      <c r="G183" s="118"/>
      <c r="H183" s="94"/>
      <c r="I183" s="94"/>
      <c r="J183" s="94"/>
      <c r="K183" s="137"/>
    </row>
    <row r="184" spans="3:12" ht="15.75">
      <c r="C184" s="236" t="s">
        <v>455</v>
      </c>
      <c r="D184" s="237" t="s">
        <v>1828</v>
      </c>
      <c r="E184" s="118"/>
      <c r="F184" s="118"/>
      <c r="G184" s="118"/>
      <c r="H184" s="94"/>
      <c r="I184" s="94"/>
      <c r="J184" s="94"/>
      <c r="K184" s="137"/>
    </row>
    <row r="185" spans="3:12" ht="18.75">
      <c r="C185" s="254" t="str">
        <f>IFERROR(VLOOKUP(D184,'Desarrollo Curricular'!$E:$F,2,FALSE),IFERROR(VLOOKUP(D184,Investigación!$E:$F,2,FALSE),IFERROR(VLOOKUP(D184,'Vinculación Univ. Sociedad'!$E:$F,2,FALSE),IFERROR(VLOOKUP(D184,'Docencia y Recursos Humanos '!$E:$F,2,FALSE),IFERROR(VLOOKUP(D184,Estudiantes!$E:$F,2,FALSE),IFERROR(VLOOKUP(D184,'Gestion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Planificación de las acciones a desarrollor para el logro de las alianzas con el Centro Regional de Comayagua y Universidades del Salvador y Nicaragua.  Gestionar y dar seguimiento a las alianza estratégicas.</v>
      </c>
      <c r="D185" s="31"/>
      <c r="E185" s="118"/>
      <c r="F185" s="118"/>
      <c r="G185" s="118"/>
      <c r="H185" s="94"/>
      <c r="I185" s="94"/>
      <c r="J185" s="94"/>
      <c r="K185" s="137"/>
    </row>
    <row r="186" spans="3:12" ht="15.75" thickBot="1">
      <c r="C186" s="72"/>
      <c r="D186" s="31"/>
      <c r="E186" s="118"/>
      <c r="F186" s="118"/>
      <c r="G186" s="118"/>
      <c r="H186" s="94"/>
      <c r="I186" s="94"/>
      <c r="J186" s="94"/>
      <c r="K186" s="137"/>
    </row>
    <row r="187" spans="3:12" ht="30.75" thickBot="1">
      <c r="C187" s="151" t="s">
        <v>44</v>
      </c>
      <c r="D187" s="154" t="s">
        <v>45</v>
      </c>
      <c r="E187" s="153" t="s">
        <v>55</v>
      </c>
      <c r="F187" s="153" t="s">
        <v>57</v>
      </c>
      <c r="G187" s="152" t="s">
        <v>27</v>
      </c>
      <c r="H187" s="158" t="s">
        <v>192</v>
      </c>
      <c r="I187" s="153" t="s">
        <v>46</v>
      </c>
      <c r="J187" s="153" t="s">
        <v>193</v>
      </c>
      <c r="K187" s="153" t="s">
        <v>474</v>
      </c>
      <c r="L187" s="153" t="s">
        <v>475</v>
      </c>
    </row>
    <row r="188" spans="3:12">
      <c r="C188" s="120" t="s">
        <v>1667</v>
      </c>
      <c r="D188" s="563">
        <v>4</v>
      </c>
      <c r="E188" s="183">
        <v>1</v>
      </c>
      <c r="F188" s="140">
        <v>3500</v>
      </c>
      <c r="G188" s="122">
        <f t="shared" ref="G188:G192" si="12">E188*F188</f>
        <v>3500</v>
      </c>
      <c r="H188" s="186" t="s">
        <v>191</v>
      </c>
      <c r="I188" s="123" t="s">
        <v>387</v>
      </c>
      <c r="J188" s="123" t="str">
        <f>VLOOKUP(I188,Presupuesto!$B$8:$C$584,2,0)</f>
        <v>COMBUSTIBLES Y LUBRICANTES</v>
      </c>
      <c r="K188" s="265" t="s">
        <v>542</v>
      </c>
      <c r="L188" s="123"/>
    </row>
    <row r="189" spans="3:12">
      <c r="C189" s="124" t="s">
        <v>1836</v>
      </c>
      <c r="D189" s="564"/>
      <c r="E189" s="230">
        <v>12</v>
      </c>
      <c r="F189" s="125">
        <v>300</v>
      </c>
      <c r="G189" s="122">
        <f t="shared" si="12"/>
        <v>3600</v>
      </c>
      <c r="H189" s="186" t="s">
        <v>191</v>
      </c>
      <c r="I189" s="123" t="s">
        <v>374</v>
      </c>
      <c r="J189" s="123" t="str">
        <f>VLOOKUP(I189,Presupuesto!$B$8:$C$584,2,0)</f>
        <v>ALIMENTOS Y BEBIDAS PARA PERSONAS (31100-00)</v>
      </c>
      <c r="K189" s="265" t="s">
        <v>542</v>
      </c>
      <c r="L189" s="123"/>
    </row>
    <row r="190" spans="3:12">
      <c r="C190" s="124" t="s">
        <v>1837</v>
      </c>
      <c r="D190" s="564"/>
      <c r="E190" s="230">
        <v>4</v>
      </c>
      <c r="F190" s="125">
        <v>500</v>
      </c>
      <c r="G190" s="122">
        <f t="shared" si="12"/>
        <v>2000</v>
      </c>
      <c r="H190" s="186" t="s">
        <v>191</v>
      </c>
      <c r="I190" s="123" t="s">
        <v>364</v>
      </c>
      <c r="J190" s="123" t="str">
        <f>VLOOKUP(I190,Presupuesto!$B$8:$C$584,2,0)</f>
        <v>VIATICOS (26200-00)</v>
      </c>
      <c r="K190" s="265" t="s">
        <v>542</v>
      </c>
      <c r="L190" s="123"/>
    </row>
    <row r="191" spans="3:12">
      <c r="C191" s="124" t="s">
        <v>1838</v>
      </c>
      <c r="D191" s="564"/>
      <c r="E191" s="176">
        <v>1</v>
      </c>
      <c r="F191" s="143">
        <v>98</v>
      </c>
      <c r="G191" s="122">
        <f t="shared" si="12"/>
        <v>98</v>
      </c>
      <c r="H191" s="186" t="s">
        <v>191</v>
      </c>
      <c r="I191" s="123" t="s">
        <v>357</v>
      </c>
      <c r="J191" s="123" t="str">
        <f>VLOOKUP(I191,Presupuesto!$B$8:$C$584,2,0)</f>
        <v>IMPRENTA, PUBLIC. Y REPRODUC. (25300-00)</v>
      </c>
      <c r="K191" s="265" t="s">
        <v>542</v>
      </c>
      <c r="L191" s="123"/>
    </row>
    <row r="192" spans="3:12">
      <c r="C192" s="124" t="s">
        <v>1839</v>
      </c>
      <c r="D192" s="564"/>
      <c r="E192" s="176">
        <v>6</v>
      </c>
      <c r="F192" s="143">
        <v>60</v>
      </c>
      <c r="G192" s="122">
        <f t="shared" si="12"/>
        <v>360</v>
      </c>
      <c r="H192" s="186" t="s">
        <v>191</v>
      </c>
      <c r="I192" s="123" t="s">
        <v>361</v>
      </c>
      <c r="J192" s="123" t="str">
        <f>VLOOKUP(I192,Presupuesto!$B$8:$C$584,2,0)</f>
        <v>OTROS SERVICIOS COMERCIALES Y FINANCIEROS N.C.</v>
      </c>
      <c r="K192" s="265" t="s">
        <v>542</v>
      </c>
      <c r="L192" s="123"/>
    </row>
    <row r="193" spans="3:12" ht="15.75" thickBot="1">
      <c r="C193" s="262"/>
      <c r="D193" s="263"/>
      <c r="E193" s="264">
        <v>0</v>
      </c>
      <c r="F193" s="129" t="e">
        <f>HLOOKUP(C193,$AH$2:$BU$3,2,0)</f>
        <v>#N/A</v>
      </c>
      <c r="G193" s="130" t="e">
        <f>D193*E193*F193</f>
        <v>#N/A</v>
      </c>
      <c r="H193" s="186"/>
      <c r="I193" s="123"/>
      <c r="J193" s="131" t="e">
        <f>VLOOKUP(I193,Presupuesto!$B$8:$C$584,2,0)</f>
        <v>#N/A</v>
      </c>
      <c r="K193" s="265" t="s">
        <v>542</v>
      </c>
      <c r="L193" s="123"/>
    </row>
    <row r="195" spans="3:12" ht="15.75" thickBot="1"/>
    <row r="196" spans="3:12" ht="15.75" thickBot="1">
      <c r="C196" s="29" t="s">
        <v>43</v>
      </c>
      <c r="D196" s="30">
        <f>SUM(G203:G211)</f>
        <v>68904.916666666672</v>
      </c>
      <c r="E196" s="118"/>
      <c r="F196" s="118"/>
      <c r="G196" s="118"/>
      <c r="H196" s="94"/>
      <c r="I196" s="94"/>
      <c r="J196" s="94"/>
      <c r="K196" s="137"/>
    </row>
    <row r="197" spans="3:12">
      <c r="C197" s="72"/>
      <c r="D197" s="31"/>
      <c r="E197" s="118"/>
      <c r="F197" s="118"/>
      <c r="G197" s="118"/>
      <c r="H197" s="94"/>
      <c r="I197" s="94"/>
      <c r="J197" s="94"/>
      <c r="K197" s="137"/>
    </row>
    <row r="198" spans="3:12">
      <c r="C198" s="72"/>
      <c r="D198" s="31" t="s">
        <v>2013</v>
      </c>
      <c r="E198" s="118"/>
      <c r="F198" s="118"/>
      <c r="G198" s="118"/>
      <c r="H198" s="94"/>
      <c r="I198" s="94"/>
      <c r="J198" s="94"/>
      <c r="K198" s="137"/>
    </row>
    <row r="199" spans="3:12" ht="15.75">
      <c r="C199" s="236" t="s">
        <v>455</v>
      </c>
      <c r="D199" s="237"/>
      <c r="E199" s="118"/>
      <c r="F199" s="118"/>
      <c r="G199" s="118"/>
      <c r="H199" s="94"/>
      <c r="I199" s="94"/>
      <c r="J199" s="94"/>
      <c r="K199" s="137"/>
    </row>
    <row r="200" spans="3:12" ht="18.75">
      <c r="C200" s="254" t="e">
        <f>IFERROR(VLOOKUP(D199,'Desarrollo Curricular'!$E:$F,2,FALSE),IFERROR(VLOOKUP(D199,Investigación!$E:$F,2,FALSE),IFERROR(VLOOKUP(D199,'Vinculación Univ. Sociedad'!$E:$F,2,FALSE),IFERROR(VLOOKUP(D199,'Docencia y Recursos Humanos '!$E:$F,2,FALSE),IFERROR(VLOOKUP(D199,Estudiantes!$E:$F,2,FALSE),IFERROR(VLOOKUP(D199,'Gestion Administrativa'!$E:$F,2,FALSE),IFERROR(VLOOKUP(D199,'Gestion Academica'!$E:$F,2,FALSE),IFERROR(VLOOKUP(D199,Graduados!$E:$F,2,FALSE),IFERROR(VLOOKUP(D199,'Gestión del Conocimiento'!$E:$F,2,FALSE),IFERROR(VLOOKUP(D199,Gobernabilidad!$E:$F,2,FALSE),IFERROR(VLOOKUP(D199,'NIVEL DE ES Y  SISTEMA NACIONAL'!$E:$F,2,FALSE),VLOOKUP(D199,'Lo Esencial'!$E:$F,2,0))))))))))))</f>
        <v>#N/A</v>
      </c>
      <c r="D200" s="31"/>
      <c r="E200" s="118"/>
      <c r="F200" s="118"/>
      <c r="G200" s="118"/>
      <c r="H200" s="94"/>
      <c r="I200" s="94"/>
      <c r="J200" s="94"/>
      <c r="K200" s="137"/>
    </row>
    <row r="201" spans="3:12" ht="15.75" thickBot="1">
      <c r="C201" s="72"/>
      <c r="D201" s="31"/>
      <c r="E201" s="118"/>
      <c r="F201" s="118"/>
      <c r="G201" s="118"/>
      <c r="H201" s="94"/>
      <c r="I201" s="94"/>
      <c r="J201" s="94"/>
      <c r="K201" s="137"/>
    </row>
    <row r="202" spans="3:12" ht="30.75" thickBot="1">
      <c r="C202" s="151" t="s">
        <v>44</v>
      </c>
      <c r="D202" s="154" t="s">
        <v>45</v>
      </c>
      <c r="E202" s="153" t="s">
        <v>55</v>
      </c>
      <c r="F202" s="153" t="s">
        <v>57</v>
      </c>
      <c r="G202" s="152" t="s">
        <v>27</v>
      </c>
      <c r="H202" s="158" t="s">
        <v>192</v>
      </c>
      <c r="I202" s="153" t="s">
        <v>46</v>
      </c>
      <c r="J202" s="153" t="s">
        <v>193</v>
      </c>
      <c r="K202" s="153" t="s">
        <v>474</v>
      </c>
      <c r="L202" s="153" t="s">
        <v>475</v>
      </c>
    </row>
    <row r="203" spans="3:12">
      <c r="C203" s="120" t="s">
        <v>47</v>
      </c>
      <c r="D203" s="563">
        <f>4+21+12</f>
        <v>37</v>
      </c>
      <c r="E203" s="183">
        <v>3</v>
      </c>
      <c r="F203" s="140">
        <v>20000</v>
      </c>
      <c r="G203" s="122">
        <f t="shared" ref="G203:G211" si="13">E203*F203</f>
        <v>60000</v>
      </c>
      <c r="H203" s="186" t="s">
        <v>190</v>
      </c>
      <c r="I203" s="123" t="s">
        <v>353</v>
      </c>
      <c r="J203" s="123" t="str">
        <f>VLOOKUP(I203,Presupuesto!$B$8:$C$584,2,0)</f>
        <v>SERVICIOS TECNICOS Y PROFESIONALES DE CAPAC. (24500-00)</v>
      </c>
      <c r="K203" s="265"/>
      <c r="L203" s="123"/>
    </row>
    <row r="204" spans="3:12">
      <c r="C204" s="124" t="s">
        <v>48</v>
      </c>
      <c r="D204" s="564"/>
      <c r="E204" s="230">
        <f>D203</f>
        <v>37</v>
      </c>
      <c r="F204" s="125">
        <v>50</v>
      </c>
      <c r="G204" s="122">
        <f t="shared" si="13"/>
        <v>1850</v>
      </c>
      <c r="H204" s="186" t="s">
        <v>190</v>
      </c>
      <c r="I204" s="123" t="s">
        <v>357</v>
      </c>
      <c r="J204" s="123" t="str">
        <f>VLOOKUP(I204,Presupuesto!$B$8:$C$584,2,0)</f>
        <v>IMPRENTA, PUBLIC. Y REPRODUC. (25300-00)</v>
      </c>
      <c r="K204" s="123">
        <f>$K$17</f>
        <v>0</v>
      </c>
      <c r="L204" s="123"/>
    </row>
    <row r="205" spans="3:12">
      <c r="C205" s="124" t="s">
        <v>49</v>
      </c>
      <c r="D205" s="564"/>
      <c r="E205" s="230">
        <f>D203</f>
        <v>37</v>
      </c>
      <c r="F205" s="125">
        <v>150</v>
      </c>
      <c r="G205" s="122">
        <f t="shared" si="13"/>
        <v>5550</v>
      </c>
      <c r="H205" s="186" t="s">
        <v>190</v>
      </c>
      <c r="I205" s="123" t="s">
        <v>374</v>
      </c>
      <c r="J205" s="123" t="str">
        <f>VLOOKUP(I205,Presupuesto!$B$8:$C$584,2,0)</f>
        <v>ALIMENTOS Y BEBIDAS PARA PERSONAS (31100-00)</v>
      </c>
      <c r="K205" s="123">
        <f t="shared" ref="K205:K212" si="14">$K$17</f>
        <v>0</v>
      </c>
      <c r="L205" s="123"/>
    </row>
    <row r="206" spans="3:12">
      <c r="C206" s="124" t="s">
        <v>50</v>
      </c>
      <c r="D206" s="564"/>
      <c r="E206" s="176">
        <v>0</v>
      </c>
      <c r="F206" s="143">
        <v>10000</v>
      </c>
      <c r="G206" s="122">
        <f t="shared" si="13"/>
        <v>0</v>
      </c>
      <c r="H206" s="186" t="s">
        <v>190</v>
      </c>
      <c r="I206" s="123"/>
      <c r="J206" s="123" t="e">
        <f>VLOOKUP(I206,Presupuesto!$B$8:$C$584,2,0)</f>
        <v>#N/A</v>
      </c>
      <c r="K206" s="123">
        <f t="shared" si="14"/>
        <v>0</v>
      </c>
      <c r="L206" s="123"/>
    </row>
    <row r="207" spans="3:12">
      <c r="C207" s="124" t="s">
        <v>483</v>
      </c>
      <c r="D207" s="564"/>
      <c r="E207" s="176">
        <v>37</v>
      </c>
      <c r="F207" s="143">
        <v>20</v>
      </c>
      <c r="G207" s="122">
        <f t="shared" si="13"/>
        <v>740</v>
      </c>
      <c r="H207" s="186" t="s">
        <v>190</v>
      </c>
      <c r="I207" s="123" t="s">
        <v>1055</v>
      </c>
      <c r="J207" s="123" t="str">
        <f>VLOOKUP(I207,Presupuesto!$B$8:$C$584,2,0)</f>
        <v>PRODUCTOS DE ARTES GRAFICAS</v>
      </c>
      <c r="K207" s="123">
        <f t="shared" si="14"/>
        <v>0</v>
      </c>
      <c r="L207" s="123"/>
    </row>
    <row r="208" spans="3:12">
      <c r="C208" s="124" t="s">
        <v>51</v>
      </c>
      <c r="D208" s="564"/>
      <c r="E208" s="230">
        <f>(D203*25)/500</f>
        <v>1.85</v>
      </c>
      <c r="F208" s="125">
        <v>85</v>
      </c>
      <c r="G208" s="122">
        <f t="shared" si="13"/>
        <v>157.25</v>
      </c>
      <c r="H208" s="186" t="s">
        <v>190</v>
      </c>
      <c r="I208" s="123" t="s">
        <v>1051</v>
      </c>
      <c r="J208" s="123" t="str">
        <f>VLOOKUP(I208,Presupuesto!$B$8:$C$584,2,0)</f>
        <v>PAPEL DE ESCRITORIO</v>
      </c>
      <c r="K208" s="123">
        <f t="shared" si="14"/>
        <v>0</v>
      </c>
      <c r="L208" s="123"/>
    </row>
    <row r="209" spans="3:12">
      <c r="C209" s="124" t="s">
        <v>172</v>
      </c>
      <c r="D209" s="564"/>
      <c r="E209" s="230">
        <f>D203/12</f>
        <v>3.0833333333333335</v>
      </c>
      <c r="F209" s="125">
        <v>36</v>
      </c>
      <c r="G209" s="122">
        <f t="shared" si="13"/>
        <v>111</v>
      </c>
      <c r="H209" s="186" t="s">
        <v>190</v>
      </c>
      <c r="I209" s="123" t="s">
        <v>390</v>
      </c>
      <c r="J209" s="123" t="str">
        <f>VLOOKUP(I209,Presupuesto!$B$8:$C$584,2,0)</f>
        <v>UTILES DE ESCRITORIO, OFICINA Y ENZE¥ANZA</v>
      </c>
      <c r="K209" s="123">
        <f t="shared" si="14"/>
        <v>0</v>
      </c>
      <c r="L209" s="123"/>
    </row>
    <row r="210" spans="3:12">
      <c r="C210" s="124" t="s">
        <v>34</v>
      </c>
      <c r="D210" s="564"/>
      <c r="E210" s="230">
        <f>D203/12</f>
        <v>3.0833333333333335</v>
      </c>
      <c r="F210" s="125">
        <v>80</v>
      </c>
      <c r="G210" s="122">
        <f t="shared" si="13"/>
        <v>246.66666666666669</v>
      </c>
      <c r="H210" s="186" t="s">
        <v>190</v>
      </c>
      <c r="I210" s="123" t="s">
        <v>390</v>
      </c>
      <c r="J210" s="123" t="str">
        <f>VLOOKUP(I210,Presupuesto!$B$8:$C$584,2,0)</f>
        <v>UTILES DE ESCRITORIO, OFICINA Y ENZE¥ANZA</v>
      </c>
      <c r="K210" s="123">
        <f t="shared" si="14"/>
        <v>0</v>
      </c>
      <c r="L210" s="123"/>
    </row>
    <row r="211" spans="3:12">
      <c r="C211" s="134" t="s">
        <v>1637</v>
      </c>
      <c r="D211" s="564"/>
      <c r="E211" s="258">
        <v>500</v>
      </c>
      <c r="F211" s="144">
        <v>0.5</v>
      </c>
      <c r="G211" s="122">
        <f t="shared" si="13"/>
        <v>250</v>
      </c>
      <c r="H211" s="186" t="s">
        <v>190</v>
      </c>
      <c r="I211" s="123" t="s">
        <v>357</v>
      </c>
      <c r="J211" s="123" t="str">
        <f>VLOOKUP(I211,Presupuesto!$B$8:$C$584,2,0)</f>
        <v>IMPRENTA, PUBLIC. Y REPRODUC. (25300-00)</v>
      </c>
      <c r="K211" s="123">
        <f t="shared" si="14"/>
        <v>0</v>
      </c>
      <c r="L211" s="123"/>
    </row>
    <row r="212" spans="3:12" ht="15.75" thickBot="1">
      <c r="C212" s="262"/>
      <c r="D212" s="263"/>
      <c r="E212" s="491">
        <v>0</v>
      </c>
      <c r="F212" s="129" t="e">
        <f>HLOOKUP(C212,$AH$2:$BU$3,2,0)</f>
        <v>#N/A</v>
      </c>
      <c r="G212" s="130" t="e">
        <f>D212*E212*F212</f>
        <v>#N/A</v>
      </c>
      <c r="H212" s="492"/>
      <c r="I212" s="493"/>
      <c r="J212" s="131" t="e">
        <f>VLOOKUP(I212,Presupuesto!$B$8:$C$584,2,0)</f>
        <v>#N/A</v>
      </c>
      <c r="K212" s="493">
        <f t="shared" si="14"/>
        <v>0</v>
      </c>
      <c r="L212" s="493"/>
    </row>
    <row r="213" spans="3:12">
      <c r="C213" s="118"/>
      <c r="E213" s="137"/>
      <c r="F213" s="137"/>
      <c r="G213" s="137"/>
      <c r="H213" s="200"/>
      <c r="I213" s="137"/>
      <c r="J213" s="137"/>
      <c r="K213" s="137"/>
    </row>
    <row r="214" spans="3:12" ht="15.75" thickBot="1"/>
    <row r="215" spans="3:12" ht="15.75" thickBot="1">
      <c r="C215" s="29" t="s">
        <v>43</v>
      </c>
      <c r="D215" s="30">
        <f>SUM(G222:G227)</f>
        <v>42182</v>
      </c>
      <c r="E215" s="118"/>
      <c r="F215" s="118"/>
      <c r="G215" s="118"/>
      <c r="H215" s="94"/>
      <c r="I215" s="94"/>
      <c r="J215" s="94"/>
      <c r="K215" s="137"/>
    </row>
    <row r="216" spans="3:12">
      <c r="C216" s="72"/>
      <c r="D216" s="31"/>
      <c r="E216" s="118"/>
      <c r="F216" s="118"/>
      <c r="G216" s="118"/>
      <c r="H216" s="94"/>
      <c r="I216" s="94"/>
      <c r="J216" s="94"/>
      <c r="K216" s="137"/>
    </row>
    <row r="217" spans="3:12">
      <c r="C217" s="72"/>
      <c r="D217" s="31"/>
      <c r="E217" s="118"/>
      <c r="F217" s="118"/>
      <c r="G217" s="118"/>
      <c r="H217" s="94"/>
      <c r="I217" s="94"/>
      <c r="J217" s="94"/>
      <c r="K217" s="137"/>
    </row>
    <row r="218" spans="3:12" ht="15.75">
      <c r="C218" s="236" t="s">
        <v>455</v>
      </c>
      <c r="D218" s="237" t="s">
        <v>1958</v>
      </c>
      <c r="E218" s="118"/>
      <c r="F218" s="118"/>
      <c r="G218" s="118"/>
      <c r="H218" s="94"/>
      <c r="I218" s="94"/>
      <c r="J218" s="94"/>
      <c r="K218" s="137"/>
    </row>
    <row r="219" spans="3:12" ht="18.75">
      <c r="C219" s="254" t="str">
        <f>IFERROR(VLOOKUP(D218,'Desarrollo Curricular'!$E:$F,2,FALSE),IFERROR(VLOOKUP(D218,Investigación!$E:$F,2,FALSE),IFERROR(VLOOKUP(D218,'Vinculación Univ. Sociedad'!$E:$F,2,FALSE),IFERROR(VLOOKUP(D218,'Docencia y Recursos Humanos '!$E:$F,2,FALSE),IFERROR(VLOOKUP(D218,Estudiantes!$E:$F,2,FALSE),IFERROR(VLOOKUP(D218,'Gestion Administrativa'!$E:$F,2,FALSE),IFERROR(VLOOKUP(D218,'Gestion Academica'!$E:$F,2,FALSE),IFERROR(VLOOKUP(D218,Graduados!$E:$F,2,FALSE),IFERROR(VLOOKUP(D218,'Gestión del Conocimiento'!$E:$F,2,FALSE),IFERROR(VLOOKUP(D218,Gobernabilidad!$E:$F,2,FALSE),IFERROR(VLOOKUP(D218,'NIVEL DE ES Y  SISTEMA NACIONAL'!$E:$F,2,FALSE),VLOOKUP(D218,'Lo Esencial'!$E:$F,2,0))))))))))))</f>
        <v>1) Analizar el perfil del egresado de las carreras de acuerdo a las demandas laborales de profesionales.</v>
      </c>
      <c r="D219" s="31"/>
      <c r="E219" s="118"/>
      <c r="F219" s="118"/>
      <c r="G219" s="118"/>
      <c r="H219" s="94"/>
      <c r="I219" s="94"/>
      <c r="J219" s="94"/>
      <c r="K219" s="137"/>
    </row>
    <row r="220" spans="3:12" ht="15.75" thickBot="1">
      <c r="C220" s="72"/>
      <c r="D220" s="31"/>
      <c r="E220" s="118"/>
      <c r="F220" s="118"/>
      <c r="G220" s="118"/>
      <c r="H220" s="94"/>
      <c r="I220" s="94"/>
      <c r="J220" s="94"/>
      <c r="K220" s="137"/>
    </row>
    <row r="221" spans="3:12" ht="30.75" thickBot="1">
      <c r="C221" s="151" t="s">
        <v>44</v>
      </c>
      <c r="D221" s="154" t="s">
        <v>45</v>
      </c>
      <c r="E221" s="153" t="s">
        <v>55</v>
      </c>
      <c r="F221" s="153" t="s">
        <v>57</v>
      </c>
      <c r="G221" s="152" t="s">
        <v>27</v>
      </c>
      <c r="H221" s="158" t="s">
        <v>192</v>
      </c>
      <c r="I221" s="153" t="s">
        <v>46</v>
      </c>
      <c r="J221" s="153" t="s">
        <v>193</v>
      </c>
      <c r="K221" s="153" t="s">
        <v>474</v>
      </c>
      <c r="L221" s="153" t="s">
        <v>475</v>
      </c>
    </row>
    <row r="222" spans="3:12">
      <c r="C222" s="120" t="s">
        <v>48</v>
      </c>
      <c r="D222" s="563">
        <v>200</v>
      </c>
      <c r="E222" s="183">
        <v>200</v>
      </c>
      <c r="F222" s="140">
        <v>50</v>
      </c>
      <c r="G222" s="122">
        <f t="shared" ref="G222:G230" si="15">E222*F222</f>
        <v>10000</v>
      </c>
      <c r="H222" s="186" t="s">
        <v>191</v>
      </c>
      <c r="I222" s="123" t="s">
        <v>357</v>
      </c>
      <c r="J222" s="123" t="str">
        <f>VLOOKUP(I222,Presupuesto!$B$8:$C$584,2,0)</f>
        <v>IMPRENTA, PUBLIC. Y REPRODUC. (25300-00)</v>
      </c>
      <c r="K222" s="265" t="s">
        <v>187</v>
      </c>
      <c r="L222" s="123"/>
    </row>
    <row r="223" spans="3:12">
      <c r="C223" s="124" t="s">
        <v>49</v>
      </c>
      <c r="D223" s="564"/>
      <c r="E223" s="230">
        <v>200</v>
      </c>
      <c r="F223" s="125">
        <v>150</v>
      </c>
      <c r="G223" s="122">
        <f t="shared" si="15"/>
        <v>30000</v>
      </c>
      <c r="H223" s="186" t="s">
        <v>191</v>
      </c>
      <c r="I223" s="123" t="s">
        <v>374</v>
      </c>
      <c r="J223" s="123" t="str">
        <f>VLOOKUP(I223,Presupuesto!$B$8:$C$584,2,0)</f>
        <v>ALIMENTOS Y BEBIDAS PARA PERSONAS (31100-00)</v>
      </c>
      <c r="K223" s="265" t="s">
        <v>187</v>
      </c>
      <c r="L223" s="123"/>
    </row>
    <row r="224" spans="3:12">
      <c r="C224" s="124" t="s">
        <v>1966</v>
      </c>
      <c r="D224" s="564"/>
      <c r="E224" s="230">
        <v>10</v>
      </c>
      <c r="F224" s="125">
        <v>95</v>
      </c>
      <c r="G224" s="122">
        <f t="shared" si="15"/>
        <v>950</v>
      </c>
      <c r="H224" s="186" t="s">
        <v>191</v>
      </c>
      <c r="I224" s="123" t="s">
        <v>1051</v>
      </c>
      <c r="J224" s="123" t="str">
        <f>VLOOKUP(I224,Presupuesto!$B$8:$C$584,2,0)</f>
        <v>PAPEL DE ESCRITORIO</v>
      </c>
      <c r="K224" s="265" t="s">
        <v>187</v>
      </c>
      <c r="L224" s="123"/>
    </row>
    <row r="225" spans="3:12">
      <c r="C225" s="124" t="s">
        <v>1967</v>
      </c>
      <c r="D225" s="564"/>
      <c r="E225" s="176">
        <v>17</v>
      </c>
      <c r="F225" s="143">
        <v>36</v>
      </c>
      <c r="G225" s="122">
        <f t="shared" si="15"/>
        <v>612</v>
      </c>
      <c r="H225" s="186" t="s">
        <v>191</v>
      </c>
      <c r="I225" s="123" t="s">
        <v>390</v>
      </c>
      <c r="J225" s="123" t="str">
        <f>VLOOKUP(I225,Presupuesto!$B$8:$C$584,2,0)</f>
        <v>UTILES DE ESCRITORIO, OFICINA Y ENZE¥ANZA</v>
      </c>
      <c r="K225" s="265" t="s">
        <v>187</v>
      </c>
      <c r="L225" s="123"/>
    </row>
    <row r="226" spans="3:12">
      <c r="C226" s="124" t="s">
        <v>1968</v>
      </c>
      <c r="D226" s="564"/>
      <c r="E226" s="176">
        <v>2</v>
      </c>
      <c r="F226" s="143">
        <v>120</v>
      </c>
      <c r="G226" s="122">
        <f t="shared" si="15"/>
        <v>240</v>
      </c>
      <c r="H226" s="186" t="s">
        <v>191</v>
      </c>
      <c r="I226" s="123" t="s">
        <v>390</v>
      </c>
      <c r="J226" s="123" t="str">
        <f>VLOOKUP(I226,Presupuesto!$B$8:$C$584,2,0)</f>
        <v>UTILES DE ESCRITORIO, OFICINA Y ENZE¥ANZA</v>
      </c>
      <c r="K226" s="265" t="s">
        <v>187</v>
      </c>
      <c r="L226" s="123"/>
    </row>
    <row r="227" spans="3:12">
      <c r="C227" s="124" t="s">
        <v>1969</v>
      </c>
      <c r="D227" s="564"/>
      <c r="E227" s="230">
        <v>2</v>
      </c>
      <c r="F227" s="125">
        <v>190</v>
      </c>
      <c r="G227" s="122">
        <f t="shared" si="15"/>
        <v>380</v>
      </c>
      <c r="H227" s="186" t="s">
        <v>191</v>
      </c>
      <c r="I227" s="123" t="s">
        <v>1055</v>
      </c>
      <c r="J227" s="123" t="str">
        <f>VLOOKUP(I227,Presupuesto!$B$8:$C$584,2,0)</f>
        <v>PRODUCTOS DE ARTES GRAFICAS</v>
      </c>
      <c r="K227" s="265" t="s">
        <v>187</v>
      </c>
      <c r="L227" s="123"/>
    </row>
    <row r="228" spans="3:12">
      <c r="C228" s="124"/>
      <c r="D228" s="564"/>
      <c r="E228" s="230"/>
      <c r="F228" s="125"/>
      <c r="G228" s="122">
        <f t="shared" si="15"/>
        <v>0</v>
      </c>
      <c r="H228" s="186"/>
      <c r="I228" s="123"/>
      <c r="J228" s="123" t="e">
        <f>VLOOKUP(I228,Presupuesto!$B$8:$C$584,2,0)</f>
        <v>#N/A</v>
      </c>
      <c r="K228" s="123">
        <f t="shared" ref="K228:K231" si="16">$K$17</f>
        <v>0</v>
      </c>
      <c r="L228" s="123"/>
    </row>
    <row r="229" spans="3:12">
      <c r="C229" s="124"/>
      <c r="D229" s="564"/>
      <c r="E229" s="230"/>
      <c r="F229" s="125"/>
      <c r="G229" s="122">
        <f t="shared" si="15"/>
        <v>0</v>
      </c>
      <c r="H229" s="186"/>
      <c r="I229" s="123"/>
      <c r="J229" s="123" t="e">
        <f>VLOOKUP(I229,Presupuesto!$B$8:$C$584,2,0)</f>
        <v>#N/A</v>
      </c>
      <c r="K229" s="123">
        <f t="shared" si="16"/>
        <v>0</v>
      </c>
      <c r="L229" s="123"/>
    </row>
    <row r="230" spans="3:12">
      <c r="C230" s="134"/>
      <c r="D230" s="564"/>
      <c r="E230" s="258"/>
      <c r="F230" s="144"/>
      <c r="G230" s="122">
        <f t="shared" si="15"/>
        <v>0</v>
      </c>
      <c r="H230" s="186"/>
      <c r="I230" s="123"/>
      <c r="J230" s="123" t="e">
        <f>VLOOKUP(I230,Presupuesto!$B$8:$C$584,2,0)</f>
        <v>#N/A</v>
      </c>
      <c r="K230" s="123">
        <f t="shared" si="16"/>
        <v>0</v>
      </c>
      <c r="L230" s="123"/>
    </row>
    <row r="231" spans="3:12" ht="15.75" thickBot="1">
      <c r="C231" s="262"/>
      <c r="D231" s="263"/>
      <c r="E231" s="264">
        <v>0</v>
      </c>
      <c r="F231" s="129" t="e">
        <f>HLOOKUP(C231,$AH$2:$BU$3,2,0)</f>
        <v>#N/A</v>
      </c>
      <c r="G231" s="130" t="e">
        <f>D231*E231*F231</f>
        <v>#N/A</v>
      </c>
      <c r="H231" s="186"/>
      <c r="I231" s="123"/>
      <c r="J231" s="131" t="e">
        <f>VLOOKUP(I231,Presupuesto!$B$8:$C$584,2,0)</f>
        <v>#N/A</v>
      </c>
      <c r="K231" s="123">
        <f t="shared" si="16"/>
        <v>0</v>
      </c>
      <c r="L231" s="123"/>
    </row>
    <row r="233" spans="3:12" ht="15.75" thickBot="1"/>
    <row r="234" spans="3:12" ht="15.75" thickBot="1">
      <c r="C234" s="29" t="s">
        <v>43</v>
      </c>
      <c r="D234" s="30">
        <f>SUM(G241:G246)</f>
        <v>42182</v>
      </c>
      <c r="E234" s="118"/>
      <c r="F234" s="118"/>
      <c r="G234" s="118"/>
      <c r="H234" s="94"/>
      <c r="I234" s="94"/>
      <c r="J234" s="94"/>
      <c r="K234" s="137"/>
    </row>
    <row r="235" spans="3:12">
      <c r="C235" s="72"/>
      <c r="D235" s="31"/>
      <c r="E235" s="118"/>
      <c r="F235" s="118"/>
      <c r="G235" s="118"/>
      <c r="H235" s="94"/>
      <c r="I235" s="94"/>
      <c r="J235" s="94"/>
      <c r="K235" s="137"/>
    </row>
    <row r="236" spans="3:12">
      <c r="C236" s="72"/>
      <c r="D236" s="31"/>
      <c r="E236" s="118"/>
      <c r="F236" s="118"/>
      <c r="G236" s="118"/>
      <c r="H236" s="94"/>
      <c r="I236" s="94"/>
      <c r="J236" s="94"/>
      <c r="K236" s="137"/>
    </row>
    <row r="237" spans="3:12" ht="15.75">
      <c r="C237" s="236" t="s">
        <v>455</v>
      </c>
      <c r="D237" s="237" t="s">
        <v>1977</v>
      </c>
      <c r="E237" s="118"/>
      <c r="F237" s="118"/>
      <c r="G237" s="118"/>
      <c r="H237" s="94"/>
      <c r="I237" s="94"/>
      <c r="J237" s="94"/>
      <c r="K237" s="137"/>
    </row>
    <row r="238" spans="3:12" ht="18.75">
      <c r="C238" s="254" t="str">
        <f>IFERROR(VLOOKUP(D237,'Desarrollo Curricular'!$E:$F,2,FALSE),IFERROR(VLOOKUP(D237,Investigación!$E:$F,2,FALSE),IFERROR(VLOOKUP(D237,'Vinculación Univ. Sociedad'!$E:$F,2,FALSE),IFERROR(VLOOKUP(D237,'Docencia y Recursos Humanos '!$E:$F,2,FALSE),IFERROR(VLOOKUP(D237,Estudiantes!$E:$F,2,FALSE),IFERROR(VLOOKUP(D237,'Gestion Administrativa'!$E:$F,2,FALSE),IFERROR(VLOOKUP(D237,'Gestion Academica'!$E:$F,2,FALSE),IFERROR(VLOOKUP(D237,Graduados!$E:$F,2,FALSE),IFERROR(VLOOKUP(D237,'Gestión del Conocimiento'!$E:$F,2,FALSE),IFERROR(VLOOKUP(D237,Gobernabilidad!$E:$F,2,FALSE),IFERROR(VLOOKUP(D237,'NIVEL DE ES Y  SISTEMA NACIONAL'!$E:$F,2,FALSE),VLOOKUP(D237,'Lo Esencial'!$E:$F,2,0))))))))))))</f>
        <v>Jornada de actualizacion e intercambio de experiencia profesional a traves de del levantamiento de la encuesta de satisfaccion</v>
      </c>
      <c r="D238" s="31"/>
      <c r="E238" s="118"/>
      <c r="F238" s="118"/>
      <c r="G238" s="118"/>
      <c r="H238" s="94"/>
      <c r="I238" s="94"/>
      <c r="J238" s="94"/>
      <c r="K238" s="137"/>
    </row>
    <row r="239" spans="3:12" ht="15.75" thickBot="1">
      <c r="C239" s="72"/>
      <c r="D239" s="31"/>
      <c r="E239" s="118"/>
      <c r="F239" s="118"/>
      <c r="G239" s="118"/>
      <c r="H239" s="94"/>
      <c r="I239" s="94"/>
      <c r="J239" s="94"/>
      <c r="K239" s="137"/>
    </row>
    <row r="240" spans="3:12" ht="30.75" thickBot="1">
      <c r="C240" s="151" t="s">
        <v>44</v>
      </c>
      <c r="D240" s="154" t="s">
        <v>45</v>
      </c>
      <c r="E240" s="153" t="s">
        <v>55</v>
      </c>
      <c r="F240" s="153" t="s">
        <v>57</v>
      </c>
      <c r="G240" s="152" t="s">
        <v>27</v>
      </c>
      <c r="H240" s="158" t="s">
        <v>192</v>
      </c>
      <c r="I240" s="153" t="s">
        <v>46</v>
      </c>
      <c r="J240" s="153" t="s">
        <v>193</v>
      </c>
      <c r="K240" s="153" t="s">
        <v>474</v>
      </c>
      <c r="L240" s="153" t="s">
        <v>475</v>
      </c>
    </row>
    <row r="241" spans="3:12">
      <c r="C241" s="120" t="s">
        <v>48</v>
      </c>
      <c r="D241" s="563">
        <v>200</v>
      </c>
      <c r="E241" s="183">
        <v>200</v>
      </c>
      <c r="F241" s="140">
        <v>50</v>
      </c>
      <c r="G241" s="122">
        <f t="shared" ref="G241:G249" si="17">E241*F241</f>
        <v>10000</v>
      </c>
      <c r="H241" s="186" t="s">
        <v>191</v>
      </c>
      <c r="I241" s="123" t="s">
        <v>357</v>
      </c>
      <c r="J241" s="123" t="str">
        <f>VLOOKUP(I241,Presupuesto!$B$8:$C$584,2,0)</f>
        <v>IMPRENTA, PUBLIC. Y REPRODUC. (25300-00)</v>
      </c>
      <c r="K241" s="265" t="s">
        <v>187</v>
      </c>
      <c r="L241" s="123"/>
    </row>
    <row r="242" spans="3:12">
      <c r="C242" s="124" t="s">
        <v>49</v>
      </c>
      <c r="D242" s="564"/>
      <c r="E242" s="230">
        <v>200</v>
      </c>
      <c r="F242" s="125">
        <v>150</v>
      </c>
      <c r="G242" s="122">
        <f t="shared" si="17"/>
        <v>30000</v>
      </c>
      <c r="H242" s="186" t="s">
        <v>191</v>
      </c>
      <c r="I242" s="123" t="s">
        <v>1034</v>
      </c>
      <c r="J242" s="123" t="str">
        <f>VLOOKUP(I242,Presupuesto!$B$8:$C$584,2,0)</f>
        <v>PRODUCTOS PECUARIOS</v>
      </c>
      <c r="K242" s="265" t="s">
        <v>187</v>
      </c>
      <c r="L242" s="123"/>
    </row>
    <row r="243" spans="3:12">
      <c r="C243" s="124" t="s">
        <v>1966</v>
      </c>
      <c r="D243" s="564"/>
      <c r="E243" s="230">
        <v>10</v>
      </c>
      <c r="F243" s="125">
        <v>95</v>
      </c>
      <c r="G243" s="122">
        <f t="shared" si="17"/>
        <v>950</v>
      </c>
      <c r="H243" s="186" t="s">
        <v>191</v>
      </c>
      <c r="I243" s="123" t="s">
        <v>1051</v>
      </c>
      <c r="J243" s="123" t="str">
        <f>VLOOKUP(I243,Presupuesto!$B$8:$C$584,2,0)</f>
        <v>PAPEL DE ESCRITORIO</v>
      </c>
      <c r="K243" s="265" t="s">
        <v>187</v>
      </c>
      <c r="L243" s="123"/>
    </row>
    <row r="244" spans="3:12">
      <c r="C244" s="124" t="s">
        <v>1967</v>
      </c>
      <c r="D244" s="564"/>
      <c r="E244" s="176">
        <v>17</v>
      </c>
      <c r="F244" s="143">
        <v>36</v>
      </c>
      <c r="G244" s="122">
        <f t="shared" si="17"/>
        <v>612</v>
      </c>
      <c r="H244" s="186" t="s">
        <v>191</v>
      </c>
      <c r="I244" s="123" t="s">
        <v>390</v>
      </c>
      <c r="J244" s="123" t="str">
        <f>VLOOKUP(I244,Presupuesto!$B$8:$C$584,2,0)</f>
        <v>UTILES DE ESCRITORIO, OFICINA Y ENZE¥ANZA</v>
      </c>
      <c r="K244" s="265" t="s">
        <v>187</v>
      </c>
      <c r="L244" s="123"/>
    </row>
    <row r="245" spans="3:12">
      <c r="C245" s="124" t="s">
        <v>1968</v>
      </c>
      <c r="D245" s="564"/>
      <c r="E245" s="176">
        <v>2</v>
      </c>
      <c r="F245" s="143">
        <v>120</v>
      </c>
      <c r="G245" s="122">
        <f t="shared" si="17"/>
        <v>240</v>
      </c>
      <c r="H245" s="186" t="s">
        <v>191</v>
      </c>
      <c r="I245" s="123" t="s">
        <v>390</v>
      </c>
      <c r="J245" s="123" t="str">
        <f>VLOOKUP(I245,Presupuesto!$B$8:$C$584,2,0)</f>
        <v>UTILES DE ESCRITORIO, OFICINA Y ENZE¥ANZA</v>
      </c>
      <c r="K245" s="265" t="s">
        <v>187</v>
      </c>
      <c r="L245" s="123"/>
    </row>
    <row r="246" spans="3:12">
      <c r="C246" s="124" t="s">
        <v>1969</v>
      </c>
      <c r="D246" s="564"/>
      <c r="E246" s="230">
        <v>2</v>
      </c>
      <c r="F246" s="125">
        <v>190</v>
      </c>
      <c r="G246" s="122">
        <f t="shared" si="17"/>
        <v>380</v>
      </c>
      <c r="H246" s="186" t="s">
        <v>191</v>
      </c>
      <c r="I246" s="123" t="s">
        <v>1055</v>
      </c>
      <c r="J246" s="123" t="str">
        <f>VLOOKUP(I246,Presupuesto!$B$8:$C$584,2,0)</f>
        <v>PRODUCTOS DE ARTES GRAFICAS</v>
      </c>
      <c r="K246" s="265" t="s">
        <v>187</v>
      </c>
      <c r="L246" s="123"/>
    </row>
    <row r="247" spans="3:12">
      <c r="C247" s="124"/>
      <c r="D247" s="564"/>
      <c r="E247" s="230"/>
      <c r="F247" s="125"/>
      <c r="G247" s="122">
        <f t="shared" si="17"/>
        <v>0</v>
      </c>
      <c r="H247" s="186"/>
      <c r="I247" s="123"/>
      <c r="J247" s="123" t="e">
        <f>VLOOKUP(I247,Presupuesto!$B$8:$C$584,2,0)</f>
        <v>#N/A</v>
      </c>
      <c r="K247" s="123">
        <f t="shared" ref="K247:K250" si="18">$K$17</f>
        <v>0</v>
      </c>
      <c r="L247" s="123"/>
    </row>
    <row r="248" spans="3:12">
      <c r="C248" s="124"/>
      <c r="D248" s="564"/>
      <c r="E248" s="230"/>
      <c r="F248" s="125"/>
      <c r="G248" s="122">
        <f t="shared" si="17"/>
        <v>0</v>
      </c>
      <c r="H248" s="186"/>
      <c r="I248" s="123"/>
      <c r="J248" s="123" t="e">
        <f>VLOOKUP(I248,Presupuesto!$B$8:$C$584,2,0)</f>
        <v>#N/A</v>
      </c>
      <c r="K248" s="123">
        <f t="shared" si="18"/>
        <v>0</v>
      </c>
      <c r="L248" s="123"/>
    </row>
    <row r="249" spans="3:12">
      <c r="C249" s="134"/>
      <c r="D249" s="564"/>
      <c r="E249" s="258"/>
      <c r="F249" s="144"/>
      <c r="G249" s="122">
        <f t="shared" si="17"/>
        <v>0</v>
      </c>
      <c r="H249" s="186"/>
      <c r="I249" s="123"/>
      <c r="J249" s="123" t="e">
        <f>VLOOKUP(I249,Presupuesto!$B$8:$C$584,2,0)</f>
        <v>#N/A</v>
      </c>
      <c r="K249" s="123">
        <f t="shared" si="18"/>
        <v>0</v>
      </c>
      <c r="L249" s="123"/>
    </row>
    <row r="250" spans="3:12" ht="15.75" thickBot="1">
      <c r="C250" s="262"/>
      <c r="D250" s="263"/>
      <c r="E250" s="264">
        <v>0</v>
      </c>
      <c r="F250" s="129" t="e">
        <f>HLOOKUP(C250,$AH$2:$BU$3,2,0)</f>
        <v>#N/A</v>
      </c>
      <c r="G250" s="130" t="e">
        <f>D250*E250*F250</f>
        <v>#N/A</v>
      </c>
      <c r="H250" s="186"/>
      <c r="I250" s="123"/>
      <c r="J250" s="131" t="e">
        <f>VLOOKUP(I250,Presupuesto!$B$8:$C$584,2,0)</f>
        <v>#N/A</v>
      </c>
      <c r="K250" s="123">
        <f t="shared" si="18"/>
        <v>0</v>
      </c>
      <c r="L250" s="123"/>
    </row>
    <row r="251" spans="3:12">
      <c r="C251" s="118"/>
      <c r="E251" s="137"/>
      <c r="F251" s="137"/>
      <c r="G251" s="137"/>
      <c r="H251" s="200"/>
      <c r="I251" s="137"/>
      <c r="J251" s="137"/>
      <c r="K251" s="137"/>
    </row>
    <row r="252" spans="3:12" ht="15.75" thickBot="1"/>
    <row r="253" spans="3:12" ht="15.75" thickBot="1">
      <c r="C253" s="29" t="s">
        <v>43</v>
      </c>
      <c r="D253" s="30">
        <f>SUM(G260:G269)</f>
        <v>52052.5</v>
      </c>
      <c r="E253" s="118"/>
      <c r="F253" s="118"/>
      <c r="G253" s="118"/>
      <c r="H253" s="94"/>
      <c r="I253" s="94"/>
      <c r="J253" s="94"/>
      <c r="K253" s="137"/>
    </row>
    <row r="254" spans="3:12">
      <c r="C254" s="72"/>
      <c r="D254" s="31"/>
      <c r="E254" s="118"/>
      <c r="F254" s="118"/>
      <c r="G254" s="118"/>
      <c r="H254" s="94"/>
      <c r="I254" s="94"/>
      <c r="J254" s="94"/>
      <c r="K254" s="137"/>
    </row>
    <row r="255" spans="3:12">
      <c r="C255" s="72"/>
      <c r="D255" s="31"/>
      <c r="E255" s="118"/>
      <c r="F255" s="118"/>
      <c r="G255" s="118"/>
      <c r="H255" s="94"/>
      <c r="I255" s="94"/>
      <c r="J255" s="94"/>
      <c r="K255" s="137"/>
    </row>
    <row r="256" spans="3:12" ht="15.75">
      <c r="C256" s="236" t="s">
        <v>455</v>
      </c>
      <c r="D256" s="237" t="s">
        <v>1977</v>
      </c>
      <c r="E256" s="118"/>
      <c r="F256" s="118"/>
      <c r="G256" s="118"/>
      <c r="H256" s="94"/>
      <c r="I256" s="94"/>
      <c r="J256" s="94"/>
      <c r="K256" s="137"/>
    </row>
    <row r="257" spans="3:12" ht="18.75">
      <c r="C257" s="254" t="str">
        <f>IFERROR(VLOOKUP(D256,'Desarrollo Curricular'!$E:$F,2,FALSE),IFERROR(VLOOKUP(D256,Investigación!$E:$F,2,FALSE),IFERROR(VLOOKUP(D256,'Vinculación Univ. Sociedad'!$E:$F,2,FALSE),IFERROR(VLOOKUP(D256,'Docencia y Recursos Humanos '!$E:$F,2,FALSE),IFERROR(VLOOKUP(D256,Estudiantes!$E:$F,2,FALSE),IFERROR(VLOOKUP(D256,'Gestion Administrativa'!$E:$F,2,FALSE),IFERROR(VLOOKUP(D256,'Gestion Academica'!$E:$F,2,FALSE),IFERROR(VLOOKUP(D256,Graduados!$E:$F,2,FALSE),IFERROR(VLOOKUP(D256,'Gestión del Conocimiento'!$E:$F,2,FALSE),IFERROR(VLOOKUP(D256,Gobernabilidad!$E:$F,2,FALSE),IFERROR(VLOOKUP(D256,'NIVEL DE ES Y  SISTEMA NACIONAL'!$E:$F,2,FALSE),VLOOKUP(D256,'Lo Esencial'!$E:$F,2,0))))))))))))</f>
        <v>Jornada de actualizacion e intercambio de experiencia profesional a traves de del levantamiento de la encuesta de satisfaccion</v>
      </c>
      <c r="D257" s="31"/>
      <c r="E257" s="118"/>
      <c r="F257" s="118"/>
      <c r="G257" s="118"/>
      <c r="H257" s="94"/>
      <c r="I257" s="94"/>
      <c r="J257" s="94"/>
      <c r="K257" s="137"/>
    </row>
    <row r="258" spans="3:12" ht="15.75" thickBot="1">
      <c r="C258" s="72"/>
      <c r="D258" s="31"/>
      <c r="E258" s="118"/>
      <c r="F258" s="118"/>
      <c r="G258" s="118"/>
      <c r="H258" s="94"/>
      <c r="I258" s="94"/>
      <c r="J258" s="94"/>
      <c r="K258" s="137"/>
    </row>
    <row r="259" spans="3:12" ht="30.75" thickBot="1">
      <c r="C259" s="151" t="s">
        <v>44</v>
      </c>
      <c r="D259" s="154" t="s">
        <v>45</v>
      </c>
      <c r="E259" s="153" t="s">
        <v>55</v>
      </c>
      <c r="F259" s="153" t="s">
        <v>57</v>
      </c>
      <c r="G259" s="152" t="s">
        <v>27</v>
      </c>
      <c r="H259" s="158" t="s">
        <v>192</v>
      </c>
      <c r="I259" s="153" t="s">
        <v>46</v>
      </c>
      <c r="J259" s="153" t="s">
        <v>193</v>
      </c>
      <c r="K259" s="153" t="s">
        <v>474</v>
      </c>
      <c r="L259" s="153" t="s">
        <v>475</v>
      </c>
    </row>
    <row r="260" spans="3:12">
      <c r="C260" s="120" t="s">
        <v>47</v>
      </c>
      <c r="D260" s="563">
        <v>250</v>
      </c>
      <c r="E260" s="183">
        <v>0</v>
      </c>
      <c r="F260" s="140">
        <v>20000</v>
      </c>
      <c r="G260" s="122">
        <f t="shared" ref="G260:G268" si="19">E260*F260</f>
        <v>0</v>
      </c>
      <c r="H260" s="186" t="s">
        <v>191</v>
      </c>
      <c r="I260" s="123"/>
      <c r="J260" s="123" t="e">
        <f>VLOOKUP(I260,Presupuesto!$B$8:$C$584,2,0)</f>
        <v>#N/A</v>
      </c>
      <c r="K260" s="265" t="s">
        <v>187</v>
      </c>
      <c r="L260" s="123"/>
    </row>
    <row r="261" spans="3:12">
      <c r="C261" s="124" t="s">
        <v>48</v>
      </c>
      <c r="D261" s="564"/>
      <c r="E261" s="230">
        <f>D260</f>
        <v>250</v>
      </c>
      <c r="F261" s="125">
        <v>50</v>
      </c>
      <c r="G261" s="122">
        <f t="shared" si="19"/>
        <v>12500</v>
      </c>
      <c r="H261" s="186" t="s">
        <v>191</v>
      </c>
      <c r="I261" s="123" t="s">
        <v>357</v>
      </c>
      <c r="J261" s="123" t="str">
        <f>VLOOKUP(I261,Presupuesto!$B$8:$C$584,2,0)</f>
        <v>IMPRENTA, PUBLIC. Y REPRODUC. (25300-00)</v>
      </c>
      <c r="K261" s="265" t="s">
        <v>187</v>
      </c>
      <c r="L261" s="123"/>
    </row>
    <row r="262" spans="3:12">
      <c r="C262" s="124" t="s">
        <v>49</v>
      </c>
      <c r="D262" s="564"/>
      <c r="E262" s="230">
        <f>D260</f>
        <v>250</v>
      </c>
      <c r="F262" s="125">
        <v>150</v>
      </c>
      <c r="G262" s="122">
        <f t="shared" si="19"/>
        <v>37500</v>
      </c>
      <c r="H262" s="186" t="s">
        <v>191</v>
      </c>
      <c r="I262" s="123" t="s">
        <v>374</v>
      </c>
      <c r="J262" s="123" t="str">
        <f>VLOOKUP(I262,Presupuesto!$B$8:$C$584,2,0)</f>
        <v>ALIMENTOS Y BEBIDAS PARA PERSONAS (31100-00)</v>
      </c>
      <c r="K262" s="265" t="s">
        <v>187</v>
      </c>
      <c r="L262" s="123"/>
    </row>
    <row r="263" spans="3:12">
      <c r="C263" s="124" t="s">
        <v>50</v>
      </c>
      <c r="D263" s="564"/>
      <c r="E263" s="176">
        <v>0</v>
      </c>
      <c r="F263" s="143">
        <v>10000</v>
      </c>
      <c r="G263" s="122">
        <f t="shared" si="19"/>
        <v>0</v>
      </c>
      <c r="H263" s="186" t="s">
        <v>191</v>
      </c>
      <c r="I263" s="123"/>
      <c r="J263" s="123" t="e">
        <f>VLOOKUP(I263,Presupuesto!$B$8:$C$584,2,0)</f>
        <v>#N/A</v>
      </c>
      <c r="K263" s="265" t="s">
        <v>187</v>
      </c>
      <c r="L263" s="123"/>
    </row>
    <row r="264" spans="3:12">
      <c r="C264" s="124" t="s">
        <v>483</v>
      </c>
      <c r="D264" s="564"/>
      <c r="E264" s="176">
        <v>0</v>
      </c>
      <c r="F264" s="143">
        <v>250</v>
      </c>
      <c r="G264" s="122">
        <f t="shared" si="19"/>
        <v>0</v>
      </c>
      <c r="H264" s="186" t="s">
        <v>191</v>
      </c>
      <c r="I264" s="123"/>
      <c r="J264" s="123" t="e">
        <f>VLOOKUP(I264,Presupuesto!$B$8:$C$584,2,0)</f>
        <v>#N/A</v>
      </c>
      <c r="K264" s="265" t="s">
        <v>187</v>
      </c>
      <c r="L264" s="123"/>
    </row>
    <row r="265" spans="3:12">
      <c r="C265" s="124" t="s">
        <v>51</v>
      </c>
      <c r="D265" s="564"/>
      <c r="E265" s="230">
        <f>(D260*25)/500</f>
        <v>12.5</v>
      </c>
      <c r="F265" s="125">
        <v>85</v>
      </c>
      <c r="G265" s="122">
        <f t="shared" si="19"/>
        <v>1062.5</v>
      </c>
      <c r="H265" s="186" t="s">
        <v>190</v>
      </c>
      <c r="I265" s="123" t="s">
        <v>1051</v>
      </c>
      <c r="J265" s="123" t="str">
        <f>VLOOKUP(I265,Presupuesto!$B$8:$C$584,2,0)</f>
        <v>PAPEL DE ESCRITORIO</v>
      </c>
      <c r="K265" s="265" t="s">
        <v>187</v>
      </c>
      <c r="L265" s="123"/>
    </row>
    <row r="266" spans="3:12">
      <c r="C266" s="124" t="s">
        <v>172</v>
      </c>
      <c r="D266" s="564"/>
      <c r="E266" s="230">
        <f>D260/12</f>
        <v>20.833333333333332</v>
      </c>
      <c r="F266" s="125">
        <v>36</v>
      </c>
      <c r="G266" s="122">
        <f t="shared" si="19"/>
        <v>750</v>
      </c>
      <c r="H266" s="186" t="s">
        <v>191</v>
      </c>
      <c r="I266" s="123" t="s">
        <v>390</v>
      </c>
      <c r="J266" s="123" t="str">
        <f>VLOOKUP(I266,Presupuesto!$B$8:$C$584,2,0)</f>
        <v>UTILES DE ESCRITORIO, OFICINA Y ENZE¥ANZA</v>
      </c>
      <c r="K266" s="265" t="s">
        <v>187</v>
      </c>
      <c r="L266" s="123"/>
    </row>
    <row r="267" spans="3:12">
      <c r="C267" s="124" t="s">
        <v>34</v>
      </c>
      <c r="D267" s="564"/>
      <c r="E267" s="230">
        <v>3</v>
      </c>
      <c r="F267" s="125">
        <v>80</v>
      </c>
      <c r="G267" s="122">
        <f t="shared" si="19"/>
        <v>240</v>
      </c>
      <c r="H267" s="186" t="s">
        <v>191</v>
      </c>
      <c r="I267" s="123" t="s">
        <v>390</v>
      </c>
      <c r="J267" s="123" t="str">
        <f>VLOOKUP(I267,Presupuesto!$B$8:$C$584,2,0)</f>
        <v>UTILES DE ESCRITORIO, OFICINA Y ENZE¥ANZA</v>
      </c>
      <c r="K267" s="265" t="s">
        <v>187</v>
      </c>
      <c r="L267" s="123"/>
    </row>
    <row r="268" spans="3:12">
      <c r="C268" s="134" t="s">
        <v>52</v>
      </c>
      <c r="D268" s="564"/>
      <c r="E268" s="258">
        <v>0</v>
      </c>
      <c r="F268" s="144">
        <v>25</v>
      </c>
      <c r="G268" s="122">
        <f t="shared" si="19"/>
        <v>0</v>
      </c>
      <c r="H268" s="186" t="s">
        <v>191</v>
      </c>
      <c r="I268" s="123"/>
      <c r="J268" s="123" t="e">
        <f>VLOOKUP(I268,Presupuesto!$B$8:$C$584,2,0)</f>
        <v>#N/A</v>
      </c>
      <c r="K268" s="265" t="s">
        <v>187</v>
      </c>
      <c r="L268" s="123"/>
    </row>
    <row r="269" spans="3:12" ht="15.75" thickBot="1">
      <c r="C269" s="262"/>
      <c r="D269" s="263"/>
      <c r="E269" s="264">
        <v>0</v>
      </c>
      <c r="F269" s="129" t="e">
        <f>HLOOKUP(C269,$AH$2:$BU$3,2,0)</f>
        <v>#N/A</v>
      </c>
      <c r="G269" s="130"/>
      <c r="H269" s="186"/>
      <c r="I269" s="123"/>
      <c r="J269" s="131" t="e">
        <f>VLOOKUP(I269,Presupuesto!$B$8:$C$584,2,0)</f>
        <v>#N/A</v>
      </c>
      <c r="K269" s="265" t="s">
        <v>187</v>
      </c>
      <c r="L269" s="123"/>
    </row>
    <row r="271" spans="3:12" ht="15.75" thickBot="1"/>
    <row r="272" spans="3:12" ht="15.75" thickBot="1">
      <c r="C272" s="29" t="s">
        <v>43</v>
      </c>
      <c r="D272" s="30">
        <f>SUM(G279:G288)</f>
        <v>10695.833333333334</v>
      </c>
      <c r="E272" s="118"/>
      <c r="F272" s="118"/>
      <c r="G272" s="118"/>
      <c r="H272" s="94"/>
      <c r="I272" s="94"/>
      <c r="J272" s="94"/>
      <c r="K272" s="137"/>
    </row>
    <row r="273" spans="3:12">
      <c r="C273" s="72"/>
      <c r="D273" s="31"/>
      <c r="E273" s="118"/>
      <c r="F273" s="118"/>
      <c r="G273" s="118"/>
      <c r="H273" s="94"/>
      <c r="I273" s="94"/>
      <c r="J273" s="94"/>
      <c r="K273" s="137"/>
    </row>
    <row r="274" spans="3:12">
      <c r="C274" s="72"/>
      <c r="D274" s="31"/>
      <c r="E274" s="118"/>
      <c r="F274" s="118"/>
      <c r="G274" s="118"/>
      <c r="H274" s="94"/>
      <c r="I274" s="94"/>
      <c r="J274" s="94"/>
      <c r="K274" s="137"/>
    </row>
    <row r="275" spans="3:12" ht="15.75">
      <c r="C275" s="236" t="s">
        <v>455</v>
      </c>
      <c r="D275" s="237" t="s">
        <v>1706</v>
      </c>
      <c r="E275" s="118"/>
      <c r="F275" s="118"/>
      <c r="G275" s="118"/>
      <c r="H275" s="94"/>
      <c r="I275" s="94"/>
      <c r="J275" s="94"/>
      <c r="K275" s="137"/>
    </row>
    <row r="276" spans="3:12" ht="18.75">
      <c r="C276" s="254" t="str">
        <f>IFERROR(VLOOKUP(D275,'Desarrollo Curricular'!$E:$F,2,FALSE),IFERROR(VLOOKUP(D275,Investigación!$E:$F,2,FALSE),IFERROR(VLOOKUP(D275,'Vinculación Univ. Sociedad'!$E:$F,2,FALSE),IFERROR(VLOOKUP(D275,'Docencia y Recursos Humanos '!$E:$F,2,FALSE),IFERROR(VLOOKUP(D275,Estudiantes!$E:$F,2,FALSE),IFERROR(VLOOKUP(D275,'Gestion Administrativa'!$E:$F,2,FALSE),IFERROR(VLOOKUP(D275,'Gestion Academica'!$E:$F,2,FALSE),IFERROR(VLOOKUP(D275,Graduados!$E:$F,2,FALSE),IFERROR(VLOOKUP(D275,'Gestión del Conocimiento'!$E:$F,2,FALSE),IFERROR(VLOOKUP(D275,Gobernabilidad!$E:$F,2,FALSE),IFERROR(VLOOKUP(D275,'NIVEL DE ES Y  SISTEMA NACIONAL'!$E:$F,2,FALSE),VLOOKUP(D275,'Lo Esencial'!$E:$F,2,0))))))))))))</f>
        <v>Realizar estudio de mercado para la determinación de la oferta de apertura de plan "A" y presentar la propuesta tecnica</v>
      </c>
      <c r="D276" s="31"/>
      <c r="E276" s="118"/>
      <c r="F276" s="118"/>
      <c r="G276" s="118"/>
      <c r="H276" s="94"/>
      <c r="I276" s="94"/>
      <c r="J276" s="94"/>
      <c r="K276" s="137"/>
    </row>
    <row r="277" spans="3:12" ht="15.75" thickBot="1">
      <c r="C277" s="72"/>
      <c r="D277" s="31"/>
      <c r="E277" s="118"/>
      <c r="F277" s="118"/>
      <c r="G277" s="118"/>
      <c r="H277" s="94"/>
      <c r="I277" s="94"/>
      <c r="J277" s="94"/>
      <c r="K277" s="137"/>
    </row>
    <row r="278" spans="3:12" ht="30.75" thickBot="1">
      <c r="C278" s="151" t="s">
        <v>44</v>
      </c>
      <c r="D278" s="154" t="s">
        <v>45</v>
      </c>
      <c r="E278" s="153" t="s">
        <v>55</v>
      </c>
      <c r="F278" s="153" t="s">
        <v>57</v>
      </c>
      <c r="G278" s="152" t="s">
        <v>27</v>
      </c>
      <c r="H278" s="158" t="s">
        <v>192</v>
      </c>
      <c r="I278" s="153" t="s">
        <v>46</v>
      </c>
      <c r="J278" s="153" t="s">
        <v>193</v>
      </c>
      <c r="K278" s="153" t="s">
        <v>474</v>
      </c>
      <c r="L278" s="153" t="s">
        <v>475</v>
      </c>
    </row>
    <row r="279" spans="3:12">
      <c r="C279" s="120" t="s">
        <v>47</v>
      </c>
      <c r="D279" s="563">
        <v>50</v>
      </c>
      <c r="E279" s="183">
        <v>0</v>
      </c>
      <c r="F279" s="140">
        <v>20000</v>
      </c>
      <c r="G279" s="122">
        <f t="shared" ref="G279:G287" si="20">E279*F279</f>
        <v>0</v>
      </c>
      <c r="H279" s="186"/>
      <c r="I279" s="123"/>
      <c r="J279" s="123" t="e">
        <f>VLOOKUP(I279,Presupuesto!$B$8:$C$584,2,0)</f>
        <v>#N/A</v>
      </c>
      <c r="K279" s="265"/>
      <c r="L279" s="123"/>
    </row>
    <row r="280" spans="3:12">
      <c r="C280" s="124" t="s">
        <v>48</v>
      </c>
      <c r="D280" s="564"/>
      <c r="E280" s="230">
        <f>D279</f>
        <v>50</v>
      </c>
      <c r="F280" s="125">
        <v>50</v>
      </c>
      <c r="G280" s="122">
        <f t="shared" si="20"/>
        <v>2500</v>
      </c>
      <c r="H280" s="186" t="s">
        <v>191</v>
      </c>
      <c r="I280" s="123" t="s">
        <v>357</v>
      </c>
      <c r="J280" s="123" t="str">
        <f>VLOOKUP(I280,Presupuesto!$B$8:$C$584,2,0)</f>
        <v>IMPRENTA, PUBLIC. Y REPRODUC. (25300-00)</v>
      </c>
      <c r="K280" s="123" t="s">
        <v>169</v>
      </c>
      <c r="L280" s="123"/>
    </row>
    <row r="281" spans="3:12">
      <c r="C281" s="124" t="s">
        <v>49</v>
      </c>
      <c r="D281" s="564"/>
      <c r="E281" s="230">
        <f>D279</f>
        <v>50</v>
      </c>
      <c r="F281" s="125">
        <v>150</v>
      </c>
      <c r="G281" s="122">
        <f t="shared" si="20"/>
        <v>7500</v>
      </c>
      <c r="H281" s="186" t="s">
        <v>191</v>
      </c>
      <c r="I281" s="123" t="s">
        <v>374</v>
      </c>
      <c r="J281" s="123" t="str">
        <f>VLOOKUP(I281,Presupuesto!$B$8:$C$584,2,0)</f>
        <v>ALIMENTOS Y BEBIDAS PARA PERSONAS (31100-00)</v>
      </c>
      <c r="K281" s="123" t="s">
        <v>169</v>
      </c>
      <c r="L281" s="123"/>
    </row>
    <row r="282" spans="3:12">
      <c r="C282" s="124" t="s">
        <v>50</v>
      </c>
      <c r="D282" s="564"/>
      <c r="E282" s="176">
        <v>0</v>
      </c>
      <c r="F282" s="143">
        <v>10000</v>
      </c>
      <c r="G282" s="122">
        <f t="shared" si="20"/>
        <v>0</v>
      </c>
      <c r="H282" s="186"/>
      <c r="I282" s="123"/>
      <c r="J282" s="123" t="e">
        <f>VLOOKUP(I282,Presupuesto!$B$8:$C$584,2,0)</f>
        <v>#N/A</v>
      </c>
      <c r="K282" s="123" t="s">
        <v>169</v>
      </c>
      <c r="L282" s="123"/>
    </row>
    <row r="283" spans="3:12">
      <c r="C283" s="124" t="s">
        <v>483</v>
      </c>
      <c r="D283" s="564"/>
      <c r="E283" s="176">
        <v>0</v>
      </c>
      <c r="F283" s="143">
        <v>250</v>
      </c>
      <c r="G283" s="122">
        <f t="shared" si="20"/>
        <v>0</v>
      </c>
      <c r="H283" s="186"/>
      <c r="I283" s="123"/>
      <c r="J283" s="123" t="e">
        <f>VLOOKUP(I283,Presupuesto!$B$8:$C$584,2,0)</f>
        <v>#N/A</v>
      </c>
      <c r="K283" s="123" t="s">
        <v>169</v>
      </c>
      <c r="L283" s="123"/>
    </row>
    <row r="284" spans="3:12">
      <c r="C284" s="124" t="s">
        <v>51</v>
      </c>
      <c r="D284" s="564"/>
      <c r="E284" s="230">
        <f>(D279*25)/500</f>
        <v>2.5</v>
      </c>
      <c r="F284" s="125">
        <v>85</v>
      </c>
      <c r="G284" s="122">
        <f t="shared" si="20"/>
        <v>212.5</v>
      </c>
      <c r="H284" s="186" t="s">
        <v>190</v>
      </c>
      <c r="I284" s="123" t="s">
        <v>1051</v>
      </c>
      <c r="J284" s="123" t="str">
        <f>VLOOKUP(I284,Presupuesto!$B$8:$C$584,2,0)</f>
        <v>PAPEL DE ESCRITORIO</v>
      </c>
      <c r="K284" s="123" t="s">
        <v>169</v>
      </c>
      <c r="L284" s="123"/>
    </row>
    <row r="285" spans="3:12">
      <c r="C285" s="124" t="s">
        <v>172</v>
      </c>
      <c r="D285" s="564"/>
      <c r="E285" s="230">
        <f>D279/12</f>
        <v>4.166666666666667</v>
      </c>
      <c r="F285" s="125">
        <v>36</v>
      </c>
      <c r="G285" s="122">
        <f t="shared" si="20"/>
        <v>150</v>
      </c>
      <c r="H285" s="186" t="s">
        <v>191</v>
      </c>
      <c r="I285" s="123" t="s">
        <v>390</v>
      </c>
      <c r="J285" s="123" t="str">
        <f>VLOOKUP(I285,Presupuesto!$B$8:$C$584,2,0)</f>
        <v>UTILES DE ESCRITORIO, OFICINA Y ENZE¥ANZA</v>
      </c>
      <c r="K285" s="123" t="s">
        <v>169</v>
      </c>
      <c r="L285" s="123"/>
    </row>
    <row r="286" spans="3:12">
      <c r="C286" s="124" t="s">
        <v>34</v>
      </c>
      <c r="D286" s="564"/>
      <c r="E286" s="230">
        <f>D279/12</f>
        <v>4.166666666666667</v>
      </c>
      <c r="F286" s="125">
        <v>80</v>
      </c>
      <c r="G286" s="122">
        <f t="shared" si="20"/>
        <v>333.33333333333337</v>
      </c>
      <c r="H286" s="186" t="s">
        <v>191</v>
      </c>
      <c r="I286" s="123" t="s">
        <v>390</v>
      </c>
      <c r="J286" s="123" t="str">
        <f>VLOOKUP(I286,Presupuesto!$B$8:$C$584,2,0)</f>
        <v>UTILES DE ESCRITORIO, OFICINA Y ENZE¥ANZA</v>
      </c>
      <c r="K286" s="123" t="s">
        <v>169</v>
      </c>
      <c r="L286" s="123"/>
    </row>
    <row r="287" spans="3:12">
      <c r="C287" s="134" t="s">
        <v>52</v>
      </c>
      <c r="D287" s="564"/>
      <c r="E287" s="258">
        <v>0</v>
      </c>
      <c r="F287" s="144">
        <v>25</v>
      </c>
      <c r="G287" s="122">
        <f t="shared" si="20"/>
        <v>0</v>
      </c>
      <c r="H287" s="186" t="s">
        <v>191</v>
      </c>
      <c r="I287" s="123"/>
      <c r="J287" s="123" t="e">
        <f>VLOOKUP(I287,Presupuesto!$B$8:$C$584,2,0)</f>
        <v>#N/A</v>
      </c>
      <c r="K287" s="123">
        <f t="shared" ref="K281:K288" si="21">$K$17</f>
        <v>0</v>
      </c>
      <c r="L287" s="123"/>
    </row>
    <row r="288" spans="3:12" ht="15.75" thickBot="1">
      <c r="C288" s="262"/>
      <c r="D288" s="263"/>
      <c r="E288" s="264">
        <v>0</v>
      </c>
      <c r="F288" s="129" t="e">
        <f>HLOOKUP(C288,$AH$2:$BU$3,2,0)</f>
        <v>#N/A</v>
      </c>
      <c r="G288" s="130"/>
      <c r="H288" s="186"/>
      <c r="I288" s="123"/>
      <c r="J288" s="131" t="e">
        <f>VLOOKUP(I288,Presupuesto!$B$8:$C$584,2,0)</f>
        <v>#N/A</v>
      </c>
      <c r="K288" s="123">
        <f t="shared" si="21"/>
        <v>0</v>
      </c>
      <c r="L288" s="123"/>
    </row>
    <row r="289" spans="3:12">
      <c r="C289" s="118"/>
      <c r="E289" s="137"/>
      <c r="F289" s="137"/>
      <c r="G289" s="137"/>
      <c r="H289" s="200"/>
      <c r="I289" s="137"/>
      <c r="J289" s="137"/>
      <c r="K289" s="137"/>
    </row>
    <row r="290" spans="3:12" ht="15.75" thickBot="1"/>
    <row r="291" spans="3:12" ht="15.75" thickBot="1">
      <c r="C291" s="29" t="s">
        <v>43</v>
      </c>
      <c r="D291" s="30">
        <f>SUM(G298:G307)</f>
        <v>10695.833333333334</v>
      </c>
      <c r="E291" s="118"/>
      <c r="F291" s="118"/>
      <c r="G291" s="118"/>
      <c r="H291" s="94"/>
      <c r="I291" s="94"/>
      <c r="J291" s="94"/>
      <c r="K291" s="137"/>
    </row>
    <row r="292" spans="3:12">
      <c r="C292" s="72"/>
      <c r="D292" s="31"/>
      <c r="E292" s="118"/>
      <c r="F292" s="118"/>
      <c r="G292" s="118"/>
      <c r="H292" s="94"/>
      <c r="I292" s="94"/>
      <c r="J292" s="94"/>
      <c r="K292" s="137"/>
    </row>
    <row r="293" spans="3:12">
      <c r="C293" s="72"/>
      <c r="D293" s="31"/>
      <c r="E293" s="118"/>
      <c r="F293" s="118"/>
      <c r="G293" s="118"/>
      <c r="H293" s="94"/>
      <c r="I293" s="94"/>
      <c r="J293" s="94"/>
      <c r="K293" s="137"/>
    </row>
    <row r="294" spans="3:12" ht="15.75">
      <c r="C294" s="236" t="s">
        <v>455</v>
      </c>
      <c r="D294" s="237" t="s">
        <v>1979</v>
      </c>
      <c r="E294" s="118"/>
      <c r="F294" s="118"/>
      <c r="G294" s="118"/>
      <c r="H294" s="94"/>
      <c r="I294" s="94"/>
      <c r="J294" s="94"/>
      <c r="K294" s="137"/>
    </row>
    <row r="295" spans="3:12" ht="18.75">
      <c r="C295" s="254" t="str">
        <f>IFERROR(VLOOKUP(D294,'Desarrollo Curricular'!$E:$F,2,FALSE),IFERROR(VLOOKUP(D294,Investigación!$E:$F,2,FALSE),IFERROR(VLOOKUP(D294,'Vinculación Univ. Sociedad'!$E:$F,2,FALSE),IFERROR(VLOOKUP(D294,'Docencia y Recursos Humanos '!$E:$F,2,FALSE),IFERROR(VLOOKUP(D294,Estudiantes!$E:$F,2,FALSE),IFERROR(VLOOKUP(D294,'Gestion Administrativa'!$E:$F,2,FALSE),IFERROR(VLOOKUP(D294,'Gestion Academica'!$E:$F,2,FALSE),IFERROR(VLOOKUP(D294,Graduados!$E:$F,2,FALSE),IFERROR(VLOOKUP(D294,'Gestión del Conocimiento'!$E:$F,2,FALSE),IFERROR(VLOOKUP(D294,Gobernabilidad!$E:$F,2,FALSE),IFERROR(VLOOKUP(D294,'NIVEL DE ES Y  SISTEMA NACIONAL'!$E:$F,2,FALSE),VLOOKUP(D294,'Lo Esencial'!$E:$F,2,0))))))))))))</f>
        <v>1) Realización de estudios a nivel occidental de cobertura y equidad en el acceso a la UNAH y de estudios de oferta y demanda de la carrera de enfermeria plan Regular.</v>
      </c>
      <c r="D295" s="31"/>
      <c r="E295" s="118"/>
      <c r="F295" s="118"/>
      <c r="G295" s="118"/>
      <c r="H295" s="94"/>
      <c r="I295" s="94"/>
      <c r="J295" s="94"/>
      <c r="K295" s="137"/>
    </row>
    <row r="296" spans="3:12" ht="15.75" thickBot="1">
      <c r="C296" s="72"/>
      <c r="D296" s="31"/>
      <c r="E296" s="118"/>
      <c r="F296" s="118"/>
      <c r="G296" s="118"/>
      <c r="H296" s="94"/>
      <c r="I296" s="94"/>
      <c r="J296" s="94"/>
      <c r="K296" s="137"/>
    </row>
    <row r="297" spans="3:12" ht="30.75" thickBot="1">
      <c r="C297" s="151" t="s">
        <v>44</v>
      </c>
      <c r="D297" s="154" t="s">
        <v>45</v>
      </c>
      <c r="E297" s="153" t="s">
        <v>55</v>
      </c>
      <c r="F297" s="153" t="s">
        <v>57</v>
      </c>
      <c r="G297" s="152" t="s">
        <v>27</v>
      </c>
      <c r="H297" s="158" t="s">
        <v>192</v>
      </c>
      <c r="I297" s="153" t="s">
        <v>46</v>
      </c>
      <c r="J297" s="153" t="s">
        <v>193</v>
      </c>
      <c r="K297" s="153" t="s">
        <v>474</v>
      </c>
      <c r="L297" s="153" t="s">
        <v>475</v>
      </c>
    </row>
    <row r="298" spans="3:12">
      <c r="C298" s="120" t="s">
        <v>47</v>
      </c>
      <c r="D298" s="563">
        <v>50</v>
      </c>
      <c r="E298" s="183">
        <v>0</v>
      </c>
      <c r="F298" s="140">
        <v>20000</v>
      </c>
      <c r="G298" s="122">
        <f t="shared" ref="G298:G306" si="22">E298*F298</f>
        <v>0</v>
      </c>
      <c r="H298" s="186"/>
      <c r="I298" s="123"/>
      <c r="J298" s="123" t="e">
        <f>VLOOKUP(I298,Presupuesto!$B$8:$C$584,2,0)</f>
        <v>#N/A</v>
      </c>
      <c r="K298" s="265"/>
      <c r="L298" s="123"/>
    </row>
    <row r="299" spans="3:12">
      <c r="C299" s="124" t="s">
        <v>48</v>
      </c>
      <c r="D299" s="564"/>
      <c r="E299" s="230">
        <f>D298</f>
        <v>50</v>
      </c>
      <c r="F299" s="125">
        <v>50</v>
      </c>
      <c r="G299" s="122">
        <f t="shared" si="22"/>
        <v>2500</v>
      </c>
      <c r="H299" s="186" t="s">
        <v>191</v>
      </c>
      <c r="I299" s="123" t="s">
        <v>357</v>
      </c>
      <c r="J299" s="123" t="str">
        <f>VLOOKUP(I299,Presupuesto!$B$8:$C$584,2,0)</f>
        <v>IMPRENTA, PUBLIC. Y REPRODUC. (25300-00)</v>
      </c>
      <c r="K299" s="123" t="s">
        <v>543</v>
      </c>
      <c r="L299" s="123"/>
    </row>
    <row r="300" spans="3:12">
      <c r="C300" s="124" t="s">
        <v>49</v>
      </c>
      <c r="D300" s="564"/>
      <c r="E300" s="230">
        <f>D298</f>
        <v>50</v>
      </c>
      <c r="F300" s="125">
        <v>150</v>
      </c>
      <c r="G300" s="122">
        <f t="shared" si="22"/>
        <v>7500</v>
      </c>
      <c r="H300" s="186" t="s">
        <v>191</v>
      </c>
      <c r="I300" s="123" t="s">
        <v>374</v>
      </c>
      <c r="J300" s="123" t="str">
        <f>VLOOKUP(I300,Presupuesto!$B$8:$C$584,2,0)</f>
        <v>ALIMENTOS Y BEBIDAS PARA PERSONAS (31100-00)</v>
      </c>
      <c r="K300" s="123" t="s">
        <v>543</v>
      </c>
      <c r="L300" s="123"/>
    </row>
    <row r="301" spans="3:12">
      <c r="C301" s="124" t="s">
        <v>50</v>
      </c>
      <c r="D301" s="564"/>
      <c r="E301" s="176">
        <v>0</v>
      </c>
      <c r="F301" s="143">
        <v>10000</v>
      </c>
      <c r="G301" s="122">
        <f t="shared" si="22"/>
        <v>0</v>
      </c>
      <c r="H301" s="186"/>
      <c r="I301" s="123"/>
      <c r="J301" s="123" t="e">
        <f>VLOOKUP(I301,Presupuesto!$B$8:$C$584,2,0)</f>
        <v>#N/A</v>
      </c>
      <c r="K301" s="123" t="s">
        <v>543</v>
      </c>
      <c r="L301" s="123"/>
    </row>
    <row r="302" spans="3:12">
      <c r="C302" s="124" t="s">
        <v>483</v>
      </c>
      <c r="D302" s="564"/>
      <c r="E302" s="176">
        <v>0</v>
      </c>
      <c r="F302" s="143">
        <v>250</v>
      </c>
      <c r="G302" s="122">
        <f t="shared" si="22"/>
        <v>0</v>
      </c>
      <c r="H302" s="186"/>
      <c r="I302" s="123"/>
      <c r="J302" s="123" t="e">
        <f>VLOOKUP(I302,Presupuesto!$B$8:$C$584,2,0)</f>
        <v>#N/A</v>
      </c>
      <c r="K302" s="123" t="s">
        <v>543</v>
      </c>
      <c r="L302" s="123"/>
    </row>
    <row r="303" spans="3:12">
      <c r="C303" s="124" t="s">
        <v>51</v>
      </c>
      <c r="D303" s="564"/>
      <c r="E303" s="230">
        <f>(D298*25)/500</f>
        <v>2.5</v>
      </c>
      <c r="F303" s="125">
        <v>85</v>
      </c>
      <c r="G303" s="122">
        <f t="shared" si="22"/>
        <v>212.5</v>
      </c>
      <c r="H303" s="186" t="s">
        <v>190</v>
      </c>
      <c r="I303" s="123" t="s">
        <v>1051</v>
      </c>
      <c r="J303" s="123" t="str">
        <f>VLOOKUP(I303,Presupuesto!$B$8:$C$584,2,0)</f>
        <v>PAPEL DE ESCRITORIO</v>
      </c>
      <c r="K303" s="123" t="s">
        <v>543</v>
      </c>
      <c r="L303" s="123"/>
    </row>
    <row r="304" spans="3:12">
      <c r="C304" s="124" t="s">
        <v>172</v>
      </c>
      <c r="D304" s="564"/>
      <c r="E304" s="230">
        <f>D298/12</f>
        <v>4.166666666666667</v>
      </c>
      <c r="F304" s="125">
        <v>36</v>
      </c>
      <c r="G304" s="122">
        <f t="shared" si="22"/>
        <v>150</v>
      </c>
      <c r="H304" s="186" t="s">
        <v>191</v>
      </c>
      <c r="I304" s="123" t="s">
        <v>390</v>
      </c>
      <c r="J304" s="123" t="str">
        <f>VLOOKUP(I304,Presupuesto!$B$8:$C$584,2,0)</f>
        <v>UTILES DE ESCRITORIO, OFICINA Y ENZE¥ANZA</v>
      </c>
      <c r="K304" s="123" t="s">
        <v>543</v>
      </c>
      <c r="L304" s="123"/>
    </row>
    <row r="305" spans="3:12">
      <c r="C305" s="124" t="s">
        <v>34</v>
      </c>
      <c r="D305" s="564"/>
      <c r="E305" s="230">
        <f>D298/12</f>
        <v>4.166666666666667</v>
      </c>
      <c r="F305" s="125">
        <v>80</v>
      </c>
      <c r="G305" s="122">
        <f t="shared" si="22"/>
        <v>333.33333333333337</v>
      </c>
      <c r="H305" s="186" t="s">
        <v>191</v>
      </c>
      <c r="I305" s="123" t="s">
        <v>390</v>
      </c>
      <c r="J305" s="123" t="str">
        <f>VLOOKUP(I305,Presupuesto!$B$8:$C$584,2,0)</f>
        <v>UTILES DE ESCRITORIO, OFICINA Y ENZE¥ANZA</v>
      </c>
      <c r="K305" s="123" t="s">
        <v>543</v>
      </c>
      <c r="L305" s="123"/>
    </row>
    <row r="306" spans="3:12">
      <c r="C306" s="134" t="s">
        <v>52</v>
      </c>
      <c r="D306" s="564"/>
      <c r="E306" s="258">
        <v>0</v>
      </c>
      <c r="F306" s="144">
        <v>25</v>
      </c>
      <c r="G306" s="122">
        <f t="shared" si="22"/>
        <v>0</v>
      </c>
      <c r="H306" s="186" t="s">
        <v>191</v>
      </c>
      <c r="I306" s="123"/>
      <c r="J306" s="123" t="e">
        <f>VLOOKUP(I306,Presupuesto!$B$8:$C$584,2,0)</f>
        <v>#N/A</v>
      </c>
      <c r="K306" s="123" t="s">
        <v>543</v>
      </c>
      <c r="L306" s="123"/>
    </row>
    <row r="307" spans="3:12" ht="15.75" thickBot="1">
      <c r="C307" s="262"/>
      <c r="D307" s="263"/>
      <c r="E307" s="264">
        <v>0</v>
      </c>
      <c r="F307" s="129" t="e">
        <f>HLOOKUP(C307,$AH$2:$BU$3,2,0)</f>
        <v>#N/A</v>
      </c>
      <c r="G307" s="130"/>
      <c r="H307" s="186"/>
      <c r="I307" s="123"/>
      <c r="J307" s="131" t="e">
        <f>VLOOKUP(I307,Presupuesto!$B$8:$C$584,2,0)</f>
        <v>#N/A</v>
      </c>
      <c r="K307" s="123" t="s">
        <v>543</v>
      </c>
      <c r="L307" s="123"/>
    </row>
    <row r="309" spans="3:12" ht="15.75" thickBot="1"/>
    <row r="310" spans="3:12" ht="15.75" thickBot="1">
      <c r="C310" s="29" t="s">
        <v>43</v>
      </c>
      <c r="D310" s="30">
        <f>SUM(G317:G326)</f>
        <v>0</v>
      </c>
      <c r="E310" s="118"/>
      <c r="F310" s="118"/>
      <c r="G310" s="118"/>
      <c r="H310" s="94"/>
      <c r="I310" s="94"/>
      <c r="J310" s="94"/>
      <c r="K310" s="137"/>
    </row>
    <row r="311" spans="3:12">
      <c r="C311" s="72"/>
      <c r="D311" s="31"/>
      <c r="E311" s="118"/>
      <c r="F311" s="118"/>
      <c r="G311" s="118"/>
      <c r="H311" s="94"/>
      <c r="I311" s="94"/>
      <c r="J311" s="94"/>
      <c r="K311" s="137"/>
    </row>
    <row r="312" spans="3:12">
      <c r="C312" s="72"/>
      <c r="D312" s="31"/>
      <c r="E312" s="118"/>
      <c r="F312" s="118"/>
      <c r="G312" s="118"/>
      <c r="H312" s="94"/>
      <c r="I312" s="94"/>
      <c r="J312" s="94"/>
      <c r="K312" s="137"/>
    </row>
    <row r="313" spans="3:12" ht="15.75">
      <c r="C313" s="236" t="s">
        <v>455</v>
      </c>
      <c r="D313" s="237"/>
      <c r="E313" s="118"/>
      <c r="F313" s="118"/>
      <c r="G313" s="118"/>
      <c r="H313" s="94"/>
      <c r="I313" s="94"/>
      <c r="J313" s="94"/>
      <c r="K313" s="137"/>
    </row>
    <row r="314" spans="3:12" ht="18.75">
      <c r="C314" s="254" t="e">
        <f>IFERROR(VLOOKUP(D313,'Desarrollo Curricular'!$E:$F,2,FALSE),IFERROR(VLOOKUP(D313,Investigación!$E:$F,2,FALSE),IFERROR(VLOOKUP(D313,'Vinculación Univ. Sociedad'!$E:$F,2,FALSE),IFERROR(VLOOKUP(D313,'Docencia y Recursos Humanos '!$E:$F,2,FALSE),IFERROR(VLOOKUP(D313,Estudiantes!$E:$F,2,FALSE),IFERROR(VLOOKUP(D313,'Gestion Administrativa'!$E:$F,2,FALSE),IFERROR(VLOOKUP(D313,'Gestion Academica'!$E:$F,2,FALSE),IFERROR(VLOOKUP(D313,Graduados!$E:$F,2,FALSE),IFERROR(VLOOKUP(D313,'Gestión del Conocimiento'!$E:$F,2,FALSE),IFERROR(VLOOKUP(D313,Gobernabilidad!$E:$F,2,FALSE),IFERROR(VLOOKUP(D313,'NIVEL DE ES Y  SISTEMA NACIONAL'!$E:$F,2,FALSE),VLOOKUP(D313,'Lo Esencial'!$E:$F,2,0))))))))))))</f>
        <v>#N/A</v>
      </c>
      <c r="D314" s="31"/>
      <c r="E314" s="118"/>
      <c r="F314" s="118"/>
      <c r="G314" s="118"/>
      <c r="H314" s="94"/>
      <c r="I314" s="94"/>
      <c r="J314" s="94"/>
      <c r="K314" s="137"/>
    </row>
    <row r="315" spans="3:12" ht="15.75" thickBot="1">
      <c r="C315" s="72"/>
      <c r="D315" s="31"/>
      <c r="E315" s="118"/>
      <c r="F315" s="118"/>
      <c r="G315" s="118"/>
      <c r="H315" s="94"/>
      <c r="I315" s="94"/>
      <c r="J315" s="94"/>
      <c r="K315" s="137"/>
    </row>
    <row r="316" spans="3:12" ht="30.75" thickBot="1">
      <c r="C316" s="151" t="s">
        <v>44</v>
      </c>
      <c r="D316" s="154" t="s">
        <v>45</v>
      </c>
      <c r="E316" s="153" t="s">
        <v>55</v>
      </c>
      <c r="F316" s="153" t="s">
        <v>57</v>
      </c>
      <c r="G316" s="152" t="s">
        <v>27</v>
      </c>
      <c r="H316" s="158" t="s">
        <v>192</v>
      </c>
      <c r="I316" s="153" t="s">
        <v>46</v>
      </c>
      <c r="J316" s="153" t="s">
        <v>193</v>
      </c>
      <c r="K316" s="153" t="s">
        <v>474</v>
      </c>
      <c r="L316" s="153" t="s">
        <v>475</v>
      </c>
    </row>
    <row r="317" spans="3:12">
      <c r="C317" s="120" t="s">
        <v>47</v>
      </c>
      <c r="D317" s="563"/>
      <c r="E317" s="183">
        <v>0</v>
      </c>
      <c r="F317" s="140">
        <v>20000</v>
      </c>
      <c r="G317" s="122">
        <f t="shared" ref="G317:G325" si="23">E317*F317</f>
        <v>0</v>
      </c>
      <c r="H317" s="186"/>
      <c r="I317" s="123" t="s">
        <v>1563</v>
      </c>
      <c r="J317" s="123" t="str">
        <f>VLOOKUP(I317,Presupuesto!$B$8:$C$584,2,0)</f>
        <v>INTERESES DE INSTITUCIONES PUBLICAS FINANCIERAS</v>
      </c>
      <c r="K317" s="265"/>
      <c r="L317" s="123"/>
    </row>
    <row r="318" spans="3:12">
      <c r="C318" s="124" t="s">
        <v>48</v>
      </c>
      <c r="D318" s="564"/>
      <c r="E318" s="230">
        <f>D317</f>
        <v>0</v>
      </c>
      <c r="F318" s="125">
        <v>50</v>
      </c>
      <c r="G318" s="122">
        <f t="shared" si="23"/>
        <v>0</v>
      </c>
      <c r="H318" s="186"/>
      <c r="I318" s="123" t="s">
        <v>1571</v>
      </c>
      <c r="J318" s="123" t="str">
        <f>VLOOKUP(I318,Presupuesto!$B$8:$C$584,2,0)</f>
        <v>OTROS INTERESES</v>
      </c>
      <c r="K318" s="123">
        <f>$K$17</f>
        <v>0</v>
      </c>
      <c r="L318" s="123"/>
    </row>
    <row r="319" spans="3:12">
      <c r="C319" s="124" t="s">
        <v>49</v>
      </c>
      <c r="D319" s="564"/>
      <c r="E319" s="230">
        <f>D317</f>
        <v>0</v>
      </c>
      <c r="F319" s="125">
        <v>150</v>
      </c>
      <c r="G319" s="122">
        <f t="shared" si="23"/>
        <v>0</v>
      </c>
      <c r="H319" s="186"/>
      <c r="I319" s="123" t="s">
        <v>1571</v>
      </c>
      <c r="J319" s="123" t="str">
        <f>VLOOKUP(I319,Presupuesto!$B$8:$C$584,2,0)</f>
        <v>OTROS INTERESES</v>
      </c>
      <c r="K319" s="123">
        <f t="shared" ref="K319:K326" si="24">$K$17</f>
        <v>0</v>
      </c>
      <c r="L319" s="123"/>
    </row>
    <row r="320" spans="3:12">
      <c r="C320" s="124" t="s">
        <v>50</v>
      </c>
      <c r="D320" s="564"/>
      <c r="E320" s="176">
        <v>0</v>
      </c>
      <c r="F320" s="143">
        <v>10000</v>
      </c>
      <c r="G320" s="122">
        <f t="shared" si="23"/>
        <v>0</v>
      </c>
      <c r="H320" s="186"/>
      <c r="I320" s="123" t="s">
        <v>1571</v>
      </c>
      <c r="J320" s="123" t="str">
        <f>VLOOKUP(I320,Presupuesto!$B$8:$C$584,2,0)</f>
        <v>OTROS INTERESES</v>
      </c>
      <c r="K320" s="123">
        <f t="shared" si="24"/>
        <v>0</v>
      </c>
      <c r="L320" s="123"/>
    </row>
    <row r="321" spans="3:12">
      <c r="C321" s="124" t="s">
        <v>483</v>
      </c>
      <c r="D321" s="564"/>
      <c r="E321" s="176">
        <v>0</v>
      </c>
      <c r="F321" s="143">
        <v>250</v>
      </c>
      <c r="G321" s="122">
        <f t="shared" si="23"/>
        <v>0</v>
      </c>
      <c r="H321" s="186"/>
      <c r="I321" s="123" t="s">
        <v>1571</v>
      </c>
      <c r="J321" s="123" t="str">
        <f>VLOOKUP(I321,Presupuesto!$B$8:$C$584,2,0)</f>
        <v>OTROS INTERESES</v>
      </c>
      <c r="K321" s="123">
        <f t="shared" si="24"/>
        <v>0</v>
      </c>
      <c r="L321" s="123"/>
    </row>
    <row r="322" spans="3:12">
      <c r="C322" s="124" t="s">
        <v>51</v>
      </c>
      <c r="D322" s="564"/>
      <c r="E322" s="230">
        <f>(D317*25)/500</f>
        <v>0</v>
      </c>
      <c r="F322" s="125">
        <v>85</v>
      </c>
      <c r="G322" s="122">
        <f t="shared" si="23"/>
        <v>0</v>
      </c>
      <c r="H322" s="186"/>
      <c r="I322" s="123" t="s">
        <v>1571</v>
      </c>
      <c r="J322" s="123" t="str">
        <f>VLOOKUP(I322,Presupuesto!$B$8:$C$584,2,0)</f>
        <v>OTROS INTERESES</v>
      </c>
      <c r="K322" s="123">
        <f t="shared" si="24"/>
        <v>0</v>
      </c>
      <c r="L322" s="123"/>
    </row>
    <row r="323" spans="3:12">
      <c r="C323" s="124" t="s">
        <v>172</v>
      </c>
      <c r="D323" s="564"/>
      <c r="E323" s="230">
        <f>D317/12</f>
        <v>0</v>
      </c>
      <c r="F323" s="125">
        <v>36</v>
      </c>
      <c r="G323" s="122">
        <f t="shared" si="23"/>
        <v>0</v>
      </c>
      <c r="H323" s="186"/>
      <c r="I323" s="123" t="s">
        <v>1571</v>
      </c>
      <c r="J323" s="123" t="str">
        <f>VLOOKUP(I323,Presupuesto!$B$8:$C$584,2,0)</f>
        <v>OTROS INTERESES</v>
      </c>
      <c r="K323" s="123">
        <f t="shared" si="24"/>
        <v>0</v>
      </c>
      <c r="L323" s="123"/>
    </row>
    <row r="324" spans="3:12">
      <c r="C324" s="124" t="s">
        <v>34</v>
      </c>
      <c r="D324" s="564"/>
      <c r="E324" s="230">
        <f>D317/12</f>
        <v>0</v>
      </c>
      <c r="F324" s="125">
        <v>80</v>
      </c>
      <c r="G324" s="122">
        <f t="shared" si="23"/>
        <v>0</v>
      </c>
      <c r="H324" s="186"/>
      <c r="I324" s="123" t="s">
        <v>1571</v>
      </c>
      <c r="J324" s="123" t="str">
        <f>VLOOKUP(I324,Presupuesto!$B$8:$C$584,2,0)</f>
        <v>OTROS INTERESES</v>
      </c>
      <c r="K324" s="123">
        <f t="shared" si="24"/>
        <v>0</v>
      </c>
      <c r="L324" s="123"/>
    </row>
    <row r="325" spans="3:12">
      <c r="C325" s="134" t="s">
        <v>52</v>
      </c>
      <c r="D325" s="564"/>
      <c r="E325" s="258">
        <v>0</v>
      </c>
      <c r="F325" s="144">
        <v>25</v>
      </c>
      <c r="G325" s="122">
        <f t="shared" si="23"/>
        <v>0</v>
      </c>
      <c r="H325" s="186"/>
      <c r="I325" s="123" t="s">
        <v>1571</v>
      </c>
      <c r="J325" s="123" t="str">
        <f>VLOOKUP(I325,Presupuesto!$B$8:$C$584,2,0)</f>
        <v>OTROS INTERESES</v>
      </c>
      <c r="K325" s="123">
        <f t="shared" si="24"/>
        <v>0</v>
      </c>
      <c r="L325" s="123"/>
    </row>
    <row r="326" spans="3:12" ht="15.75" thickBot="1">
      <c r="C326" s="262"/>
      <c r="D326" s="263"/>
      <c r="E326" s="264">
        <v>0</v>
      </c>
      <c r="F326" s="129" t="e">
        <f>HLOOKUP(C326,$AH$2:$BU$3,2,0)</f>
        <v>#N/A</v>
      </c>
      <c r="G326" s="130"/>
      <c r="H326" s="186"/>
      <c r="I326" s="123" t="s">
        <v>1571</v>
      </c>
      <c r="J326" s="131" t="str">
        <f>VLOOKUP(I326,Presupuesto!$B$8:$C$584,2,0)</f>
        <v>OTROS INTERESES</v>
      </c>
      <c r="K326" s="123">
        <f t="shared" si="24"/>
        <v>0</v>
      </c>
      <c r="L326" s="123"/>
    </row>
    <row r="327" spans="3:12">
      <c r="C327" s="118"/>
      <c r="E327" s="137"/>
      <c r="F327" s="137"/>
      <c r="G327" s="137"/>
      <c r="H327" s="200"/>
      <c r="I327" s="137"/>
      <c r="J327" s="137"/>
      <c r="K327" s="137"/>
    </row>
    <row r="328" spans="3:12" ht="15.75" thickBot="1"/>
    <row r="329" spans="3:12" ht="15.75" thickBot="1">
      <c r="C329" s="29" t="s">
        <v>43</v>
      </c>
      <c r="D329" s="30">
        <f>SUM(G336:G345)</f>
        <v>0</v>
      </c>
      <c r="E329" s="118"/>
      <c r="F329" s="118"/>
      <c r="G329" s="118"/>
      <c r="H329" s="94"/>
      <c r="I329" s="94"/>
      <c r="J329" s="94"/>
      <c r="K329" s="137"/>
    </row>
    <row r="330" spans="3:12">
      <c r="C330" s="72"/>
      <c r="D330" s="31"/>
      <c r="E330" s="118"/>
      <c r="F330" s="118"/>
      <c r="G330" s="118"/>
      <c r="H330" s="94"/>
      <c r="I330" s="94"/>
      <c r="J330" s="94"/>
      <c r="K330" s="137"/>
    </row>
    <row r="331" spans="3:12">
      <c r="C331" s="72"/>
      <c r="D331" s="31"/>
      <c r="E331" s="118"/>
      <c r="F331" s="118"/>
      <c r="G331" s="118"/>
      <c r="H331" s="94"/>
      <c r="I331" s="94"/>
      <c r="J331" s="94"/>
      <c r="K331" s="137"/>
    </row>
    <row r="332" spans="3:12" ht="15.75">
      <c r="C332" s="236" t="s">
        <v>455</v>
      </c>
      <c r="D332" s="237"/>
      <c r="E332" s="118"/>
      <c r="F332" s="118"/>
      <c r="G332" s="118"/>
      <c r="H332" s="94"/>
      <c r="I332" s="94"/>
      <c r="J332" s="94"/>
      <c r="K332" s="137"/>
    </row>
    <row r="333" spans="3:12" ht="18.75">
      <c r="C333" s="254" t="e">
        <f>IFERROR(VLOOKUP(D332,'Desarrollo Curricular'!$E:$F,2,FALSE),IFERROR(VLOOKUP(D332,Investigación!$E:$F,2,FALSE),IFERROR(VLOOKUP(D332,'Vinculación Univ. Sociedad'!$E:$F,2,FALSE),IFERROR(VLOOKUP(D332,'Docencia y Recursos Humanos '!$E:$F,2,FALSE),IFERROR(VLOOKUP(D332,Estudiantes!$E:$F,2,FALSE),IFERROR(VLOOKUP(D332,'Gestion Administrativa'!$E:$F,2,FALSE),IFERROR(VLOOKUP(D332,'Gestion Academica'!$E:$F,2,FALSE),IFERROR(VLOOKUP(D332,Graduados!$E:$F,2,FALSE),IFERROR(VLOOKUP(D332,'Gestión del Conocimiento'!$E:$F,2,FALSE),IFERROR(VLOOKUP(D332,Gobernabilidad!$E:$F,2,FALSE),IFERROR(VLOOKUP(D332,'NIVEL DE ES Y  SISTEMA NACIONAL'!$E:$F,2,FALSE),VLOOKUP(D332,'Lo Esencial'!$E:$F,2,0))))))))))))</f>
        <v>#N/A</v>
      </c>
      <c r="D333" s="31"/>
      <c r="E333" s="118"/>
      <c r="F333" s="118"/>
      <c r="G333" s="118"/>
      <c r="H333" s="94"/>
      <c r="I333" s="94"/>
      <c r="J333" s="94"/>
      <c r="K333" s="137"/>
    </row>
    <row r="334" spans="3:12" ht="15.75" thickBot="1">
      <c r="C334" s="72"/>
      <c r="D334" s="31"/>
      <c r="E334" s="118"/>
      <c r="F334" s="118"/>
      <c r="G334" s="118"/>
      <c r="H334" s="94"/>
      <c r="I334" s="94"/>
      <c r="J334" s="94"/>
      <c r="K334" s="137"/>
    </row>
    <row r="335" spans="3:12" ht="30.75" thickBot="1">
      <c r="C335" s="151" t="s">
        <v>44</v>
      </c>
      <c r="D335" s="154" t="s">
        <v>45</v>
      </c>
      <c r="E335" s="153" t="s">
        <v>55</v>
      </c>
      <c r="F335" s="153" t="s">
        <v>57</v>
      </c>
      <c r="G335" s="152" t="s">
        <v>27</v>
      </c>
      <c r="H335" s="158" t="s">
        <v>192</v>
      </c>
      <c r="I335" s="153" t="s">
        <v>46</v>
      </c>
      <c r="J335" s="153" t="s">
        <v>193</v>
      </c>
      <c r="K335" s="153" t="s">
        <v>474</v>
      </c>
      <c r="L335" s="153" t="s">
        <v>475</v>
      </c>
    </row>
    <row r="336" spans="3:12">
      <c r="C336" s="120" t="s">
        <v>47</v>
      </c>
      <c r="D336" s="563"/>
      <c r="E336" s="183">
        <v>0</v>
      </c>
      <c r="F336" s="140">
        <v>20000</v>
      </c>
      <c r="G336" s="122">
        <f t="shared" ref="G336:G344" si="25">E336*F336</f>
        <v>0</v>
      </c>
      <c r="H336" s="186"/>
      <c r="I336" s="123" t="s">
        <v>1563</v>
      </c>
      <c r="J336" s="123" t="str">
        <f>VLOOKUP(I336,Presupuesto!$B$8:$C$584,2,0)</f>
        <v>INTERESES DE INSTITUCIONES PUBLICAS FINANCIERAS</v>
      </c>
      <c r="K336" s="265"/>
      <c r="L336" s="123"/>
    </row>
    <row r="337" spans="3:12">
      <c r="C337" s="124" t="s">
        <v>48</v>
      </c>
      <c r="D337" s="564"/>
      <c r="E337" s="230">
        <f>D336</f>
        <v>0</v>
      </c>
      <c r="F337" s="125">
        <v>50</v>
      </c>
      <c r="G337" s="122">
        <f t="shared" si="25"/>
        <v>0</v>
      </c>
      <c r="H337" s="186"/>
      <c r="I337" s="123" t="s">
        <v>1571</v>
      </c>
      <c r="J337" s="123" t="str">
        <f>VLOOKUP(I337,Presupuesto!$B$8:$C$584,2,0)</f>
        <v>OTROS INTERESES</v>
      </c>
      <c r="K337" s="123">
        <f>$K$17</f>
        <v>0</v>
      </c>
      <c r="L337" s="123"/>
    </row>
    <row r="338" spans="3:12">
      <c r="C338" s="124" t="s">
        <v>49</v>
      </c>
      <c r="D338" s="564"/>
      <c r="E338" s="230">
        <f>D336</f>
        <v>0</v>
      </c>
      <c r="F338" s="125">
        <v>150</v>
      </c>
      <c r="G338" s="122">
        <f t="shared" si="25"/>
        <v>0</v>
      </c>
      <c r="H338" s="186"/>
      <c r="I338" s="123" t="s">
        <v>1571</v>
      </c>
      <c r="J338" s="123" t="str">
        <f>VLOOKUP(I338,Presupuesto!$B$8:$C$584,2,0)</f>
        <v>OTROS INTERESES</v>
      </c>
      <c r="K338" s="123">
        <f t="shared" ref="K338:K345" si="26">$K$17</f>
        <v>0</v>
      </c>
      <c r="L338" s="123"/>
    </row>
    <row r="339" spans="3:12">
      <c r="C339" s="124" t="s">
        <v>50</v>
      </c>
      <c r="D339" s="564"/>
      <c r="E339" s="176">
        <v>0</v>
      </c>
      <c r="F339" s="143">
        <v>10000</v>
      </c>
      <c r="G339" s="122">
        <f t="shared" si="25"/>
        <v>0</v>
      </c>
      <c r="H339" s="186"/>
      <c r="I339" s="123" t="s">
        <v>1571</v>
      </c>
      <c r="J339" s="123" t="str">
        <f>VLOOKUP(I339,Presupuesto!$B$8:$C$584,2,0)</f>
        <v>OTROS INTERESES</v>
      </c>
      <c r="K339" s="123">
        <f t="shared" si="26"/>
        <v>0</v>
      </c>
      <c r="L339" s="123"/>
    </row>
    <row r="340" spans="3:12">
      <c r="C340" s="124" t="s">
        <v>483</v>
      </c>
      <c r="D340" s="564"/>
      <c r="E340" s="176">
        <v>0</v>
      </c>
      <c r="F340" s="143">
        <v>250</v>
      </c>
      <c r="G340" s="122">
        <f t="shared" si="25"/>
        <v>0</v>
      </c>
      <c r="H340" s="186"/>
      <c r="I340" s="123" t="s">
        <v>1571</v>
      </c>
      <c r="J340" s="123" t="str">
        <f>VLOOKUP(I340,Presupuesto!$B$8:$C$584,2,0)</f>
        <v>OTROS INTERESES</v>
      </c>
      <c r="K340" s="123">
        <f t="shared" si="26"/>
        <v>0</v>
      </c>
      <c r="L340" s="123"/>
    </row>
    <row r="341" spans="3:12">
      <c r="C341" s="124" t="s">
        <v>51</v>
      </c>
      <c r="D341" s="564"/>
      <c r="E341" s="230">
        <f>(D336*25)/500</f>
        <v>0</v>
      </c>
      <c r="F341" s="125">
        <v>85</v>
      </c>
      <c r="G341" s="122">
        <f t="shared" si="25"/>
        <v>0</v>
      </c>
      <c r="H341" s="186"/>
      <c r="I341" s="123" t="s">
        <v>1571</v>
      </c>
      <c r="J341" s="123" t="str">
        <f>VLOOKUP(I341,Presupuesto!$B$8:$C$584,2,0)</f>
        <v>OTROS INTERESES</v>
      </c>
      <c r="K341" s="123">
        <f t="shared" si="26"/>
        <v>0</v>
      </c>
      <c r="L341" s="123"/>
    </row>
    <row r="342" spans="3:12">
      <c r="C342" s="124" t="s">
        <v>172</v>
      </c>
      <c r="D342" s="564"/>
      <c r="E342" s="230">
        <f>D336/12</f>
        <v>0</v>
      </c>
      <c r="F342" s="125">
        <v>36</v>
      </c>
      <c r="G342" s="122">
        <f t="shared" si="25"/>
        <v>0</v>
      </c>
      <c r="H342" s="186"/>
      <c r="I342" s="123" t="s">
        <v>1571</v>
      </c>
      <c r="J342" s="123" t="str">
        <f>VLOOKUP(I342,Presupuesto!$B$8:$C$584,2,0)</f>
        <v>OTROS INTERESES</v>
      </c>
      <c r="K342" s="123">
        <f t="shared" si="26"/>
        <v>0</v>
      </c>
      <c r="L342" s="123"/>
    </row>
    <row r="343" spans="3:12">
      <c r="C343" s="124" t="s">
        <v>34</v>
      </c>
      <c r="D343" s="564"/>
      <c r="E343" s="230">
        <f>D336/12</f>
        <v>0</v>
      </c>
      <c r="F343" s="125">
        <v>80</v>
      </c>
      <c r="G343" s="122">
        <f t="shared" si="25"/>
        <v>0</v>
      </c>
      <c r="H343" s="186"/>
      <c r="I343" s="123" t="s">
        <v>1571</v>
      </c>
      <c r="J343" s="123" t="str">
        <f>VLOOKUP(I343,Presupuesto!$B$8:$C$584,2,0)</f>
        <v>OTROS INTERESES</v>
      </c>
      <c r="K343" s="123">
        <f t="shared" si="26"/>
        <v>0</v>
      </c>
      <c r="L343" s="123"/>
    </row>
    <row r="344" spans="3:12">
      <c r="C344" s="134" t="s">
        <v>52</v>
      </c>
      <c r="D344" s="564"/>
      <c r="E344" s="258">
        <v>0</v>
      </c>
      <c r="F344" s="144">
        <v>25</v>
      </c>
      <c r="G344" s="122">
        <f t="shared" si="25"/>
        <v>0</v>
      </c>
      <c r="H344" s="186"/>
      <c r="I344" s="123" t="s">
        <v>1571</v>
      </c>
      <c r="J344" s="123" t="str">
        <f>VLOOKUP(I344,Presupuesto!$B$8:$C$584,2,0)</f>
        <v>OTROS INTERESES</v>
      </c>
      <c r="K344" s="123">
        <f t="shared" si="26"/>
        <v>0</v>
      </c>
      <c r="L344" s="123"/>
    </row>
    <row r="345" spans="3:12" ht="15.75" thickBot="1">
      <c r="C345" s="262"/>
      <c r="D345" s="263"/>
      <c r="E345" s="264">
        <v>0</v>
      </c>
      <c r="F345" s="129" t="e">
        <f>HLOOKUP(C345,$AH$2:$BU$3,2,0)</f>
        <v>#N/A</v>
      </c>
      <c r="G345" s="130"/>
      <c r="H345" s="186"/>
      <c r="I345" s="123" t="s">
        <v>1571</v>
      </c>
      <c r="J345" s="131" t="str">
        <f>VLOOKUP(I345,Presupuesto!$B$8:$C$584,2,0)</f>
        <v>OTROS INTERESES</v>
      </c>
      <c r="K345" s="123">
        <f t="shared" si="26"/>
        <v>0</v>
      </c>
      <c r="L345" s="123"/>
    </row>
    <row r="347" spans="3:12" ht="15.75" thickBot="1"/>
    <row r="348" spans="3:12" ht="15.75" thickBot="1">
      <c r="C348" s="29" t="s">
        <v>43</v>
      </c>
      <c r="D348" s="30">
        <f>SUM(G355:G364)</f>
        <v>0</v>
      </c>
      <c r="E348" s="118"/>
      <c r="F348" s="118"/>
      <c r="G348" s="118"/>
      <c r="H348" s="94"/>
      <c r="I348" s="94"/>
      <c r="J348" s="94"/>
      <c r="K348" s="137"/>
    </row>
    <row r="349" spans="3:12">
      <c r="C349" s="72"/>
      <c r="D349" s="31"/>
      <c r="E349" s="118"/>
      <c r="F349" s="118"/>
      <c r="G349" s="118"/>
      <c r="H349" s="94"/>
      <c r="I349" s="94"/>
      <c r="J349" s="94"/>
      <c r="K349" s="137"/>
    </row>
    <row r="350" spans="3:12">
      <c r="C350" s="72"/>
      <c r="D350" s="31"/>
      <c r="E350" s="118"/>
      <c r="F350" s="118"/>
      <c r="G350" s="118"/>
      <c r="H350" s="94"/>
      <c r="I350" s="94"/>
      <c r="J350" s="94"/>
      <c r="K350" s="137"/>
    </row>
    <row r="351" spans="3:12" ht="15.75">
      <c r="C351" s="236" t="s">
        <v>455</v>
      </c>
      <c r="D351" s="237"/>
      <c r="E351" s="118"/>
      <c r="F351" s="118"/>
      <c r="G351" s="118"/>
      <c r="H351" s="94"/>
      <c r="I351" s="94"/>
      <c r="J351" s="94"/>
      <c r="K351" s="137"/>
    </row>
    <row r="352" spans="3:12" ht="18.75">
      <c r="C352" s="254" t="e">
        <f>IFERROR(VLOOKUP(D351,'Desarrollo Curricular'!$E:$F,2,FALSE),IFERROR(VLOOKUP(D351,Investigación!$E:$F,2,FALSE),IFERROR(VLOOKUP(D351,'Vinculación Univ. Sociedad'!$E:$F,2,FALSE),IFERROR(VLOOKUP(D351,'Docencia y Recursos Humanos '!$E:$F,2,FALSE),IFERROR(VLOOKUP(D351,Estudiantes!$E:$F,2,FALSE),IFERROR(VLOOKUP(D351,'Gestion Administrativa'!$E:$F,2,FALSE),IFERROR(VLOOKUP(D351,'Gestion Academica'!$E:$F,2,FALSE),IFERROR(VLOOKUP(D351,Graduados!$E:$F,2,FALSE),IFERROR(VLOOKUP(D351,'Gestión del Conocimiento'!$E:$F,2,FALSE),IFERROR(VLOOKUP(D351,Gobernabilidad!$E:$F,2,FALSE),IFERROR(VLOOKUP(D351,'NIVEL DE ES Y  SISTEMA NACIONAL'!$E:$F,2,FALSE),VLOOKUP(D351,'Lo Esencial'!$E:$F,2,0))))))))))))</f>
        <v>#N/A</v>
      </c>
      <c r="D352" s="31"/>
      <c r="E352" s="118"/>
      <c r="F352" s="118"/>
      <c r="G352" s="118"/>
      <c r="H352" s="94"/>
      <c r="I352" s="94"/>
      <c r="J352" s="94"/>
      <c r="K352" s="137"/>
    </row>
    <row r="353" spans="3:12" ht="15.75" thickBot="1">
      <c r="C353" s="72"/>
      <c r="D353" s="31"/>
      <c r="E353" s="118"/>
      <c r="F353" s="118"/>
      <c r="G353" s="118"/>
      <c r="H353" s="94"/>
      <c r="I353" s="94"/>
      <c r="J353" s="94"/>
      <c r="K353" s="137"/>
    </row>
    <row r="354" spans="3:12" ht="30.75" thickBot="1">
      <c r="C354" s="151" t="s">
        <v>44</v>
      </c>
      <c r="D354" s="154" t="s">
        <v>45</v>
      </c>
      <c r="E354" s="153" t="s">
        <v>55</v>
      </c>
      <c r="F354" s="153" t="s">
        <v>57</v>
      </c>
      <c r="G354" s="152" t="s">
        <v>27</v>
      </c>
      <c r="H354" s="158" t="s">
        <v>192</v>
      </c>
      <c r="I354" s="153" t="s">
        <v>46</v>
      </c>
      <c r="J354" s="153" t="s">
        <v>193</v>
      </c>
      <c r="K354" s="153" t="s">
        <v>474</v>
      </c>
      <c r="L354" s="153" t="s">
        <v>475</v>
      </c>
    </row>
    <row r="355" spans="3:12">
      <c r="C355" s="120" t="s">
        <v>47</v>
      </c>
      <c r="D355" s="563"/>
      <c r="E355" s="183">
        <v>0</v>
      </c>
      <c r="F355" s="140">
        <v>20000</v>
      </c>
      <c r="G355" s="122">
        <f t="shared" ref="G355:G363" si="27">E355*F355</f>
        <v>0</v>
      </c>
      <c r="H355" s="186"/>
      <c r="I355" s="123" t="s">
        <v>1563</v>
      </c>
      <c r="J355" s="123" t="str">
        <f>VLOOKUP(I355,Presupuesto!$B$8:$C$584,2,0)</f>
        <v>INTERESES DE INSTITUCIONES PUBLICAS FINANCIERAS</v>
      </c>
      <c r="K355" s="265"/>
      <c r="L355" s="123"/>
    </row>
    <row r="356" spans="3:12">
      <c r="C356" s="124" t="s">
        <v>48</v>
      </c>
      <c r="D356" s="564"/>
      <c r="E356" s="230">
        <f>D355</f>
        <v>0</v>
      </c>
      <c r="F356" s="125">
        <v>50</v>
      </c>
      <c r="G356" s="122">
        <f t="shared" si="27"/>
        <v>0</v>
      </c>
      <c r="H356" s="186"/>
      <c r="I356" s="123" t="s">
        <v>1571</v>
      </c>
      <c r="J356" s="123" t="str">
        <f>VLOOKUP(I356,Presupuesto!$B$8:$C$584,2,0)</f>
        <v>OTROS INTERESES</v>
      </c>
      <c r="K356" s="123">
        <f>$K$17</f>
        <v>0</v>
      </c>
      <c r="L356" s="123"/>
    </row>
    <row r="357" spans="3:12">
      <c r="C357" s="124" t="s">
        <v>49</v>
      </c>
      <c r="D357" s="564"/>
      <c r="E357" s="230">
        <f>D355</f>
        <v>0</v>
      </c>
      <c r="F357" s="125">
        <v>150</v>
      </c>
      <c r="G357" s="122">
        <f t="shared" si="27"/>
        <v>0</v>
      </c>
      <c r="H357" s="186"/>
      <c r="I357" s="123" t="s">
        <v>1571</v>
      </c>
      <c r="J357" s="123" t="str">
        <f>VLOOKUP(I357,Presupuesto!$B$8:$C$584,2,0)</f>
        <v>OTROS INTERESES</v>
      </c>
      <c r="K357" s="123">
        <f t="shared" ref="K357:K364" si="28">$K$17</f>
        <v>0</v>
      </c>
      <c r="L357" s="123"/>
    </row>
    <row r="358" spans="3:12">
      <c r="C358" s="124" t="s">
        <v>50</v>
      </c>
      <c r="D358" s="564"/>
      <c r="E358" s="176">
        <v>0</v>
      </c>
      <c r="F358" s="143">
        <v>10000</v>
      </c>
      <c r="G358" s="122">
        <f t="shared" si="27"/>
        <v>0</v>
      </c>
      <c r="H358" s="186"/>
      <c r="I358" s="123" t="s">
        <v>1571</v>
      </c>
      <c r="J358" s="123" t="str">
        <f>VLOOKUP(I358,Presupuesto!$B$8:$C$584,2,0)</f>
        <v>OTROS INTERESES</v>
      </c>
      <c r="K358" s="123">
        <f t="shared" si="28"/>
        <v>0</v>
      </c>
      <c r="L358" s="123"/>
    </row>
    <row r="359" spans="3:12">
      <c r="C359" s="124" t="s">
        <v>483</v>
      </c>
      <c r="D359" s="564"/>
      <c r="E359" s="176">
        <v>0</v>
      </c>
      <c r="F359" s="143">
        <v>250</v>
      </c>
      <c r="G359" s="122">
        <f t="shared" si="27"/>
        <v>0</v>
      </c>
      <c r="H359" s="186"/>
      <c r="I359" s="123" t="s">
        <v>1571</v>
      </c>
      <c r="J359" s="123" t="str">
        <f>VLOOKUP(I359,Presupuesto!$B$8:$C$584,2,0)</f>
        <v>OTROS INTERESES</v>
      </c>
      <c r="K359" s="123">
        <f t="shared" si="28"/>
        <v>0</v>
      </c>
      <c r="L359" s="123"/>
    </row>
    <row r="360" spans="3:12">
      <c r="C360" s="124" t="s">
        <v>51</v>
      </c>
      <c r="D360" s="564"/>
      <c r="E360" s="230">
        <f>(D355*25)/500</f>
        <v>0</v>
      </c>
      <c r="F360" s="125">
        <v>85</v>
      </c>
      <c r="G360" s="122">
        <f t="shared" si="27"/>
        <v>0</v>
      </c>
      <c r="H360" s="186"/>
      <c r="I360" s="123" t="s">
        <v>1571</v>
      </c>
      <c r="J360" s="123" t="str">
        <f>VLOOKUP(I360,Presupuesto!$B$8:$C$584,2,0)</f>
        <v>OTROS INTERESES</v>
      </c>
      <c r="K360" s="123">
        <f t="shared" si="28"/>
        <v>0</v>
      </c>
      <c r="L360" s="123"/>
    </row>
    <row r="361" spans="3:12">
      <c r="C361" s="124" t="s">
        <v>172</v>
      </c>
      <c r="D361" s="564"/>
      <c r="E361" s="230">
        <f>D355/12</f>
        <v>0</v>
      </c>
      <c r="F361" s="125">
        <v>36</v>
      </c>
      <c r="G361" s="122">
        <f t="shared" si="27"/>
        <v>0</v>
      </c>
      <c r="H361" s="186"/>
      <c r="I361" s="123" t="s">
        <v>1571</v>
      </c>
      <c r="J361" s="123" t="str">
        <f>VLOOKUP(I361,Presupuesto!$B$8:$C$584,2,0)</f>
        <v>OTROS INTERESES</v>
      </c>
      <c r="K361" s="123">
        <f t="shared" si="28"/>
        <v>0</v>
      </c>
      <c r="L361" s="123"/>
    </row>
    <row r="362" spans="3:12">
      <c r="C362" s="124" t="s">
        <v>34</v>
      </c>
      <c r="D362" s="564"/>
      <c r="E362" s="230">
        <f>D355/12</f>
        <v>0</v>
      </c>
      <c r="F362" s="125">
        <v>80</v>
      </c>
      <c r="G362" s="122">
        <f t="shared" si="27"/>
        <v>0</v>
      </c>
      <c r="H362" s="186"/>
      <c r="I362" s="123" t="s">
        <v>1571</v>
      </c>
      <c r="J362" s="123" t="str">
        <f>VLOOKUP(I362,Presupuesto!$B$8:$C$584,2,0)</f>
        <v>OTROS INTERESES</v>
      </c>
      <c r="K362" s="123">
        <f t="shared" si="28"/>
        <v>0</v>
      </c>
      <c r="L362" s="123"/>
    </row>
    <row r="363" spans="3:12">
      <c r="C363" s="134" t="s">
        <v>52</v>
      </c>
      <c r="D363" s="564"/>
      <c r="E363" s="258">
        <v>0</v>
      </c>
      <c r="F363" s="144">
        <v>25</v>
      </c>
      <c r="G363" s="122">
        <f t="shared" si="27"/>
        <v>0</v>
      </c>
      <c r="H363" s="186"/>
      <c r="I363" s="123" t="s">
        <v>1571</v>
      </c>
      <c r="J363" s="123" t="str">
        <f>VLOOKUP(I363,Presupuesto!$B$8:$C$584,2,0)</f>
        <v>OTROS INTERESES</v>
      </c>
      <c r="K363" s="123">
        <f t="shared" si="28"/>
        <v>0</v>
      </c>
      <c r="L363" s="123"/>
    </row>
    <row r="364" spans="3:12" ht="15.75" thickBot="1">
      <c r="C364" s="262"/>
      <c r="D364" s="263"/>
      <c r="E364" s="264">
        <v>0</v>
      </c>
      <c r="F364" s="129" t="e">
        <f>HLOOKUP(C364,$AH$2:$BU$3,2,0)</f>
        <v>#N/A</v>
      </c>
      <c r="G364" s="130"/>
      <c r="H364" s="186"/>
      <c r="I364" s="123" t="s">
        <v>1571</v>
      </c>
      <c r="J364" s="131" t="str">
        <f>VLOOKUP(I364,Presupuesto!$B$8:$C$584,2,0)</f>
        <v>OTROS INTERESES</v>
      </c>
      <c r="K364" s="123">
        <f t="shared" si="28"/>
        <v>0</v>
      </c>
      <c r="L364" s="123"/>
    </row>
    <row r="365" spans="3:12">
      <c r="C365" s="118"/>
      <c r="E365" s="137"/>
      <c r="F365" s="137"/>
      <c r="G365" s="137"/>
      <c r="H365" s="200"/>
      <c r="I365" s="137"/>
      <c r="J365" s="137"/>
      <c r="K365" s="137"/>
    </row>
    <row r="366" spans="3:12" ht="15.75" thickBot="1"/>
    <row r="367" spans="3:12" ht="15.75" thickBot="1">
      <c r="C367" s="29" t="s">
        <v>43</v>
      </c>
      <c r="D367" s="30">
        <f>SUM(G374:G383)</f>
        <v>0</v>
      </c>
      <c r="E367" s="118"/>
      <c r="F367" s="118"/>
      <c r="G367" s="118"/>
      <c r="H367" s="94"/>
      <c r="I367" s="94"/>
      <c r="J367" s="94"/>
      <c r="K367" s="137"/>
    </row>
    <row r="368" spans="3:12">
      <c r="C368" s="72"/>
      <c r="D368" s="31"/>
      <c r="E368" s="118"/>
      <c r="F368" s="118"/>
      <c r="G368" s="118"/>
      <c r="H368" s="94"/>
      <c r="I368" s="94"/>
      <c r="J368" s="94"/>
      <c r="K368" s="137"/>
    </row>
    <row r="369" spans="3:12">
      <c r="C369" s="72"/>
      <c r="D369" s="31"/>
      <c r="E369" s="118"/>
      <c r="F369" s="118"/>
      <c r="G369" s="118"/>
      <c r="H369" s="94"/>
      <c r="I369" s="94"/>
      <c r="J369" s="94"/>
      <c r="K369" s="137"/>
    </row>
    <row r="370" spans="3:12" ht="15.75">
      <c r="C370" s="236" t="s">
        <v>455</v>
      </c>
      <c r="D370" s="237"/>
      <c r="E370" s="118"/>
      <c r="F370" s="118"/>
      <c r="G370" s="118"/>
      <c r="H370" s="94"/>
      <c r="I370" s="94"/>
      <c r="J370" s="94"/>
      <c r="K370" s="137"/>
    </row>
    <row r="371" spans="3:12" ht="18.75">
      <c r="C371" s="254" t="e">
        <f>IFERROR(VLOOKUP(D370,'Desarrollo Curricular'!$E:$F,2,FALSE),IFERROR(VLOOKUP(D370,Investigación!$E:$F,2,FALSE),IFERROR(VLOOKUP(D370,'Vinculación Univ. Sociedad'!$E:$F,2,FALSE),IFERROR(VLOOKUP(D370,'Docencia y Recursos Humanos '!$E:$F,2,FALSE),IFERROR(VLOOKUP(D370,Estudiantes!$E:$F,2,FALSE),IFERROR(VLOOKUP(D370,'Gestion Administrativa'!$E:$F,2,FALSE),IFERROR(VLOOKUP(D370,'Gestion Academica'!$E:$F,2,FALSE),IFERROR(VLOOKUP(D370,Graduados!$E:$F,2,FALSE),IFERROR(VLOOKUP(D370,'Gestión del Conocimiento'!$E:$F,2,FALSE),IFERROR(VLOOKUP(D370,Gobernabilidad!$E:$F,2,FALSE),IFERROR(VLOOKUP(D370,'NIVEL DE ES Y  SISTEMA NACIONAL'!$E:$F,2,FALSE),VLOOKUP(D370,'Lo Esencial'!$E:$F,2,0))))))))))))</f>
        <v>#N/A</v>
      </c>
      <c r="D371" s="31"/>
      <c r="E371" s="118"/>
      <c r="F371" s="118"/>
      <c r="G371" s="118"/>
      <c r="H371" s="94"/>
      <c r="I371" s="94"/>
      <c r="J371" s="94"/>
      <c r="K371" s="137"/>
    </row>
    <row r="372" spans="3:12" ht="15.75" thickBot="1">
      <c r="C372" s="72"/>
      <c r="D372" s="31"/>
      <c r="E372" s="118"/>
      <c r="F372" s="118"/>
      <c r="G372" s="118"/>
      <c r="H372" s="94"/>
      <c r="I372" s="94"/>
      <c r="J372" s="94"/>
      <c r="K372" s="137"/>
    </row>
    <row r="373" spans="3:12" ht="30.75" thickBot="1">
      <c r="C373" s="151" t="s">
        <v>44</v>
      </c>
      <c r="D373" s="154" t="s">
        <v>45</v>
      </c>
      <c r="E373" s="153" t="s">
        <v>55</v>
      </c>
      <c r="F373" s="153" t="s">
        <v>57</v>
      </c>
      <c r="G373" s="152" t="s">
        <v>27</v>
      </c>
      <c r="H373" s="158" t="s">
        <v>192</v>
      </c>
      <c r="I373" s="153" t="s">
        <v>46</v>
      </c>
      <c r="J373" s="153" t="s">
        <v>193</v>
      </c>
      <c r="K373" s="153" t="s">
        <v>474</v>
      </c>
      <c r="L373" s="153" t="s">
        <v>475</v>
      </c>
    </row>
    <row r="374" spans="3:12">
      <c r="C374" s="120" t="s">
        <v>47</v>
      </c>
      <c r="D374" s="563"/>
      <c r="E374" s="183">
        <v>0</v>
      </c>
      <c r="F374" s="140">
        <v>20000</v>
      </c>
      <c r="G374" s="122">
        <f t="shared" ref="G374:G382" si="29">E374*F374</f>
        <v>0</v>
      </c>
      <c r="H374" s="186"/>
      <c r="I374" s="123" t="s">
        <v>1563</v>
      </c>
      <c r="J374" s="123" t="str">
        <f>VLOOKUP(I374,Presupuesto!$B$8:$C$584,2,0)</f>
        <v>INTERESES DE INSTITUCIONES PUBLICAS FINANCIERAS</v>
      </c>
      <c r="K374" s="265"/>
      <c r="L374" s="123"/>
    </row>
    <row r="375" spans="3:12">
      <c r="C375" s="124" t="s">
        <v>48</v>
      </c>
      <c r="D375" s="564"/>
      <c r="E375" s="230">
        <f>D374</f>
        <v>0</v>
      </c>
      <c r="F375" s="125">
        <v>50</v>
      </c>
      <c r="G375" s="122">
        <f t="shared" si="29"/>
        <v>0</v>
      </c>
      <c r="H375" s="186"/>
      <c r="I375" s="123" t="s">
        <v>1571</v>
      </c>
      <c r="J375" s="123" t="str">
        <f>VLOOKUP(I375,Presupuesto!$B$8:$C$584,2,0)</f>
        <v>OTROS INTERESES</v>
      </c>
      <c r="K375" s="123">
        <f>$K$17</f>
        <v>0</v>
      </c>
      <c r="L375" s="123"/>
    </row>
    <row r="376" spans="3:12">
      <c r="C376" s="124" t="s">
        <v>49</v>
      </c>
      <c r="D376" s="564"/>
      <c r="E376" s="230">
        <f>D374</f>
        <v>0</v>
      </c>
      <c r="F376" s="125">
        <v>150</v>
      </c>
      <c r="G376" s="122">
        <f t="shared" si="29"/>
        <v>0</v>
      </c>
      <c r="H376" s="186"/>
      <c r="I376" s="123" t="s">
        <v>1571</v>
      </c>
      <c r="J376" s="123" t="str">
        <f>VLOOKUP(I376,Presupuesto!$B$8:$C$584,2,0)</f>
        <v>OTROS INTERESES</v>
      </c>
      <c r="K376" s="123">
        <f t="shared" ref="K376:K383" si="30">$K$17</f>
        <v>0</v>
      </c>
      <c r="L376" s="123"/>
    </row>
    <row r="377" spans="3:12">
      <c r="C377" s="124" t="s">
        <v>50</v>
      </c>
      <c r="D377" s="564"/>
      <c r="E377" s="176">
        <v>0</v>
      </c>
      <c r="F377" s="143">
        <v>10000</v>
      </c>
      <c r="G377" s="122">
        <f t="shared" si="29"/>
        <v>0</v>
      </c>
      <c r="H377" s="186"/>
      <c r="I377" s="123" t="s">
        <v>1571</v>
      </c>
      <c r="J377" s="123" t="str">
        <f>VLOOKUP(I377,Presupuesto!$B$8:$C$584,2,0)</f>
        <v>OTROS INTERESES</v>
      </c>
      <c r="K377" s="123">
        <f t="shared" si="30"/>
        <v>0</v>
      </c>
      <c r="L377" s="123"/>
    </row>
    <row r="378" spans="3:12">
      <c r="C378" s="124" t="s">
        <v>483</v>
      </c>
      <c r="D378" s="564"/>
      <c r="E378" s="176">
        <v>0</v>
      </c>
      <c r="F378" s="143">
        <v>250</v>
      </c>
      <c r="G378" s="122">
        <f t="shared" si="29"/>
        <v>0</v>
      </c>
      <c r="H378" s="186"/>
      <c r="I378" s="123" t="s">
        <v>1571</v>
      </c>
      <c r="J378" s="123" t="str">
        <f>VLOOKUP(I378,Presupuesto!$B$8:$C$584,2,0)</f>
        <v>OTROS INTERESES</v>
      </c>
      <c r="K378" s="123">
        <f t="shared" si="30"/>
        <v>0</v>
      </c>
      <c r="L378" s="123"/>
    </row>
    <row r="379" spans="3:12">
      <c r="C379" s="124" t="s">
        <v>51</v>
      </c>
      <c r="D379" s="564"/>
      <c r="E379" s="230">
        <f>(D374*25)/500</f>
        <v>0</v>
      </c>
      <c r="F379" s="125">
        <v>85</v>
      </c>
      <c r="G379" s="122">
        <f t="shared" si="29"/>
        <v>0</v>
      </c>
      <c r="H379" s="186"/>
      <c r="I379" s="123" t="s">
        <v>1571</v>
      </c>
      <c r="J379" s="123" t="str">
        <f>VLOOKUP(I379,Presupuesto!$B$8:$C$584,2,0)</f>
        <v>OTROS INTERESES</v>
      </c>
      <c r="K379" s="123">
        <f t="shared" si="30"/>
        <v>0</v>
      </c>
      <c r="L379" s="123"/>
    </row>
    <row r="380" spans="3:12">
      <c r="C380" s="124" t="s">
        <v>172</v>
      </c>
      <c r="D380" s="564"/>
      <c r="E380" s="230">
        <f>D374/12</f>
        <v>0</v>
      </c>
      <c r="F380" s="125">
        <v>36</v>
      </c>
      <c r="G380" s="122">
        <f t="shared" si="29"/>
        <v>0</v>
      </c>
      <c r="H380" s="186"/>
      <c r="I380" s="123" t="s">
        <v>1571</v>
      </c>
      <c r="J380" s="123" t="str">
        <f>VLOOKUP(I380,Presupuesto!$B$8:$C$584,2,0)</f>
        <v>OTROS INTERESES</v>
      </c>
      <c r="K380" s="123">
        <f t="shared" si="30"/>
        <v>0</v>
      </c>
      <c r="L380" s="123"/>
    </row>
    <row r="381" spans="3:12">
      <c r="C381" s="124" t="s">
        <v>34</v>
      </c>
      <c r="D381" s="564"/>
      <c r="E381" s="230">
        <f>D374/12</f>
        <v>0</v>
      </c>
      <c r="F381" s="125">
        <v>80</v>
      </c>
      <c r="G381" s="122">
        <f t="shared" si="29"/>
        <v>0</v>
      </c>
      <c r="H381" s="186"/>
      <c r="I381" s="123" t="s">
        <v>1571</v>
      </c>
      <c r="J381" s="123" t="str">
        <f>VLOOKUP(I381,Presupuesto!$B$8:$C$584,2,0)</f>
        <v>OTROS INTERESES</v>
      </c>
      <c r="K381" s="123">
        <f t="shared" si="30"/>
        <v>0</v>
      </c>
      <c r="L381" s="123"/>
    </row>
    <row r="382" spans="3:12">
      <c r="C382" s="134" t="s">
        <v>52</v>
      </c>
      <c r="D382" s="564"/>
      <c r="E382" s="258">
        <v>0</v>
      </c>
      <c r="F382" s="144">
        <v>25</v>
      </c>
      <c r="G382" s="122">
        <f t="shared" si="29"/>
        <v>0</v>
      </c>
      <c r="H382" s="186"/>
      <c r="I382" s="123" t="s">
        <v>1571</v>
      </c>
      <c r="J382" s="123" t="str">
        <f>VLOOKUP(I382,Presupuesto!$B$8:$C$584,2,0)</f>
        <v>OTROS INTERESES</v>
      </c>
      <c r="K382" s="123">
        <f t="shared" si="30"/>
        <v>0</v>
      </c>
      <c r="L382" s="123"/>
    </row>
    <row r="383" spans="3:12" ht="15.75" thickBot="1">
      <c r="C383" s="262"/>
      <c r="D383" s="263"/>
      <c r="E383" s="264">
        <v>0</v>
      </c>
      <c r="F383" s="129" t="e">
        <f>HLOOKUP(C383,$AH$2:$BU$3,2,0)</f>
        <v>#N/A</v>
      </c>
      <c r="G383" s="130"/>
      <c r="H383" s="186"/>
      <c r="I383" s="123" t="s">
        <v>1571</v>
      </c>
      <c r="J383" s="131" t="str">
        <f>VLOOKUP(I383,Presupuesto!$B$8:$C$584,2,0)</f>
        <v>OTROS INTERESES</v>
      </c>
      <c r="K383" s="123">
        <f t="shared" si="30"/>
        <v>0</v>
      </c>
      <c r="L383" s="123"/>
    </row>
  </sheetData>
  <mergeCells count="20">
    <mergeCell ref="D17:D25"/>
    <mergeCell ref="D36:D44"/>
    <mergeCell ref="D55:D63"/>
    <mergeCell ref="D74:D82"/>
    <mergeCell ref="D93:D101"/>
    <mergeCell ref="D112:D120"/>
    <mergeCell ref="D131:D139"/>
    <mergeCell ref="D150:D158"/>
    <mergeCell ref="D169:D177"/>
    <mergeCell ref="D188:D192"/>
    <mergeCell ref="D203:D211"/>
    <mergeCell ref="D222:D230"/>
    <mergeCell ref="D241:D249"/>
    <mergeCell ref="D260:D268"/>
    <mergeCell ref="D279:D287"/>
    <mergeCell ref="D298:D306"/>
    <mergeCell ref="D317:D325"/>
    <mergeCell ref="D336:D344"/>
    <mergeCell ref="D355:D363"/>
    <mergeCell ref="D374:D382"/>
  </mergeCells>
  <dataValidations count="5">
    <dataValidation type="list" allowBlank="1" showInputMessage="1" showErrorMessage="1" sqref="C193 C212 C231 C250 C269 C288 C307 C326 C345 C364 C383 C26 C45 C64 C83 C102 C121 C140 C159 C178">
      <formula1>$AH$2:$BU$2</formula1>
    </dataValidation>
    <dataValidation type="list" allowBlank="1" showInputMessage="1" showErrorMessage="1" errorTitle="¡Ingreso no valido!" error="Favor ingrese un elemento de la lista." promptTitle="Tipo de Presupuesto" prompt="Seleccione una opción de la lista." sqref="H374:H383 H241:H250 H188:H193 H222:H231 H260:H269 H203:H212 H279:H288 H317:H326 H336:H345 H355:H364 H36:H45 H17:H26 H55:H64 H74:H83 H93:H102 H112:H121 H150:H159 H131:H140 H169:H178 H298:H307">
      <formula1>$R$2:$S$2</formula1>
    </dataValidation>
    <dataValidation type="list" allowBlank="1" showInputMessage="1" showErrorMessage="1" errorTitle="¡Ingreso Inválido!" error="Seleccione una opción de la lista" promptTitle="Mes Requerido" prompt="Seleccione el mes en el que requiere el recurso." sqref="L203:L212 L222:L231 L241:L250 L260:L269 L279:L288 L298:L307 L317:L326 L336:L345 L355:L364 L374:L383 L17:L26 L36:L45 L55:L64 L74:L83 L93:L102 L112:L121 L131:L140 L150:L159 L169:L178 L188:L193">
      <formula1>$U$2:$AF$2</formula1>
    </dataValidation>
    <dataValidation type="list" allowBlank="1" showInputMessage="1" showErrorMessage="1" errorTitle="¡Ingreso Inválido!" error="Seleccione una opción de la lista." promptTitle="Dimensión Estratégica" prompt="Seleccione una opción de la lista." sqref="K203:K212 K188:K193 K222:K231 K169:K178 K260:K269 K279:K288 K317:K326 K336:K345 K355:K364 K374:K383 K241:K250 K17:K26 K36:K45 K55:K64 K74:K83 K93:K102 K112:K121 K131:K140 K150:K159 K298:K307">
      <formula1>$A$2:$K$2</formula1>
    </dataValidation>
    <dataValidation type="list" allowBlank="1" showInputMessage="1" showErrorMessage="1" errorTitle="¡Ingreso Inválido!" error="Verifique el valor ingresado._x000a_" sqref="I203:I212 I222:I231 I241:I250 I188:I193 I260:I269 I279:I288 I317:I326 I336:I345 I355:I364 I374:I383 I17:I26 I36:I45 I55:I64 I74:I83 I93:I102 I112:I121 I131:I140 I150:I159 I169:I178 I298:I307">
      <formula1>$A$1:$VD$1</formula1>
    </dataValidation>
  </dataValidations>
  <pageMargins left="0.7" right="0.7" top="0.75" bottom="0.75" header="0.3" footer="0.3"/>
  <pageSetup orientation="portrait" horizontalDpi="300" verticalDpi="300" r:id="rId1"/>
  <ignoredErrors>
    <ignoredError sqref="C14" evalError="1"/>
  </ignoredErrors>
  <legacyDrawing r:id="rId2"/>
</worksheet>
</file>

<file path=xl/worksheets/sheet5.xml><?xml version="1.0" encoding="utf-8"?>
<worksheet xmlns="http://schemas.openxmlformats.org/spreadsheetml/2006/main" xmlns:r="http://schemas.openxmlformats.org/officeDocument/2006/relationships">
  <dimension ref="A1:VD487"/>
  <sheetViews>
    <sheetView showGridLines="0" topLeftCell="A4" zoomScale="84" zoomScaleNormal="84" workbookViewId="0">
      <selection activeCell="A4" sqref="A4"/>
    </sheetView>
  </sheetViews>
  <sheetFormatPr baseColWidth="10" defaultColWidth="11.5703125" defaultRowHeight="15"/>
  <cols>
    <col min="1" max="1" width="1.85546875" style="110" customWidth="1"/>
    <col min="2" max="2" width="17" style="110" customWidth="1"/>
    <col min="3" max="3" width="41.7109375" style="110" customWidth="1"/>
    <col min="4" max="4" width="29.28515625" style="95" customWidth="1"/>
    <col min="5" max="5" width="10.140625" style="110" customWidth="1"/>
    <col min="6" max="7" width="13.85546875" style="110" customWidth="1"/>
    <col min="8" max="8" width="13.85546875" style="95" customWidth="1"/>
    <col min="9" max="9" width="12.7109375" style="110" bestFit="1" customWidth="1"/>
    <col min="10" max="10" width="37.140625" style="110" bestFit="1" customWidth="1"/>
    <col min="11" max="11" width="19.5703125" style="110" bestFit="1" customWidth="1"/>
    <col min="12" max="12" width="11.5703125" style="110"/>
    <col min="13" max="13" width="14.7109375" style="110" bestFit="1" customWidth="1"/>
    <col min="14" max="77" width="11.5703125" style="110"/>
    <col min="78" max="78" width="16.7109375" style="110" bestFit="1" customWidth="1"/>
    <col min="79" max="16384" width="11.5703125" style="110"/>
  </cols>
  <sheetData>
    <row r="1" spans="1:576" ht="26.25" hidden="1">
      <c r="A1" s="213"/>
      <c r="B1" s="216"/>
      <c r="C1" s="207" t="s">
        <v>316</v>
      </c>
      <c r="D1" s="207" t="s">
        <v>732</v>
      </c>
      <c r="E1" s="207" t="s">
        <v>734</v>
      </c>
      <c r="F1" s="207" t="s">
        <v>736</v>
      </c>
      <c r="G1" s="207" t="s">
        <v>738</v>
      </c>
      <c r="H1" s="207" t="s">
        <v>740</v>
      </c>
      <c r="I1" s="207" t="s">
        <v>742</v>
      </c>
      <c r="J1" s="207" t="s">
        <v>317</v>
      </c>
      <c r="K1" s="207" t="s">
        <v>745</v>
      </c>
      <c r="L1" s="207" t="s">
        <v>318</v>
      </c>
      <c r="M1" s="207" t="s">
        <v>747</v>
      </c>
      <c r="N1" s="207" t="s">
        <v>749</v>
      </c>
      <c r="O1" s="207" t="s">
        <v>751</v>
      </c>
      <c r="P1" s="207" t="s">
        <v>319</v>
      </c>
      <c r="Q1" s="207" t="s">
        <v>752</v>
      </c>
      <c r="R1" s="207" t="s">
        <v>755</v>
      </c>
      <c r="S1" s="207" t="s">
        <v>320</v>
      </c>
      <c r="T1" s="207" t="s">
        <v>757</v>
      </c>
      <c r="U1" s="207" t="s">
        <v>321</v>
      </c>
      <c r="V1" s="207" t="s">
        <v>758</v>
      </c>
      <c r="W1" s="207" t="s">
        <v>759</v>
      </c>
      <c r="X1" s="207" t="s">
        <v>763</v>
      </c>
      <c r="Y1" s="207" t="s">
        <v>313</v>
      </c>
      <c r="Z1" s="207" t="s">
        <v>778</v>
      </c>
      <c r="AA1" s="216"/>
      <c r="AB1" s="207" t="s">
        <v>780</v>
      </c>
      <c r="AC1" s="207" t="s">
        <v>323</v>
      </c>
      <c r="AD1" s="207" t="s">
        <v>782</v>
      </c>
      <c r="AE1" s="207" t="s">
        <v>784</v>
      </c>
      <c r="AF1" s="207" t="s">
        <v>324</v>
      </c>
      <c r="AG1" s="207" t="s">
        <v>786</v>
      </c>
      <c r="AH1" s="207" t="s">
        <v>788</v>
      </c>
      <c r="AI1" s="207" t="s">
        <v>325</v>
      </c>
      <c r="AJ1" s="207" t="s">
        <v>789</v>
      </c>
      <c r="AK1" s="207" t="s">
        <v>791</v>
      </c>
      <c r="AL1" s="207" t="s">
        <v>792</v>
      </c>
      <c r="AM1" s="207" t="s">
        <v>793</v>
      </c>
      <c r="AN1" s="207" t="s">
        <v>795</v>
      </c>
      <c r="AO1" s="207" t="s">
        <v>797</v>
      </c>
      <c r="AP1" s="207" t="s">
        <v>798</v>
      </c>
      <c r="AQ1" s="207" t="s">
        <v>326</v>
      </c>
      <c r="AR1" s="207" t="s">
        <v>800</v>
      </c>
      <c r="AS1" s="207" t="s">
        <v>802</v>
      </c>
      <c r="AT1" s="207" t="s">
        <v>804</v>
      </c>
      <c r="AU1" s="207" t="s">
        <v>806</v>
      </c>
      <c r="AV1" s="207" t="s">
        <v>808</v>
      </c>
      <c r="AW1" s="207" t="s">
        <v>810</v>
      </c>
      <c r="AX1" s="207" t="s">
        <v>812</v>
      </c>
      <c r="AY1" s="207" t="s">
        <v>814</v>
      </c>
      <c r="AZ1" s="216"/>
      <c r="BA1" s="207" t="s">
        <v>328</v>
      </c>
      <c r="BB1" s="207" t="s">
        <v>836</v>
      </c>
      <c r="BC1" s="207" t="s">
        <v>329</v>
      </c>
      <c r="BD1" s="207" t="s">
        <v>838</v>
      </c>
      <c r="BE1" s="207" t="s">
        <v>840</v>
      </c>
      <c r="BF1" s="216"/>
      <c r="BG1" s="207" t="s">
        <v>331</v>
      </c>
      <c r="BH1" s="207" t="s">
        <v>842</v>
      </c>
      <c r="BI1" s="207" t="s">
        <v>332</v>
      </c>
      <c r="BJ1" s="207" t="s">
        <v>844</v>
      </c>
      <c r="BK1" s="207" t="s">
        <v>846</v>
      </c>
      <c r="BL1" s="207" t="s">
        <v>848</v>
      </c>
      <c r="BM1" s="216"/>
      <c r="BN1" s="207" t="s">
        <v>854</v>
      </c>
      <c r="BO1" s="207" t="s">
        <v>856</v>
      </c>
      <c r="BP1" s="207" t="s">
        <v>334</v>
      </c>
      <c r="BQ1" s="207" t="s">
        <v>850</v>
      </c>
      <c r="BR1" s="207" t="s">
        <v>852</v>
      </c>
      <c r="BS1" s="207" t="s">
        <v>335</v>
      </c>
      <c r="BT1" s="207" t="s">
        <v>858</v>
      </c>
      <c r="BU1" s="207" t="s">
        <v>336</v>
      </c>
      <c r="BV1" s="207" t="s">
        <v>859</v>
      </c>
      <c r="BW1" s="204"/>
      <c r="BX1" s="216"/>
      <c r="BY1" s="207" t="s">
        <v>337</v>
      </c>
      <c r="BZ1" s="207" t="s">
        <v>764</v>
      </c>
      <c r="CA1" s="207" t="s">
        <v>766</v>
      </c>
      <c r="CB1" s="207" t="s">
        <v>768</v>
      </c>
      <c r="CC1" s="207" t="s">
        <v>338</v>
      </c>
      <c r="CD1" s="207" t="s">
        <v>770</v>
      </c>
      <c r="CE1" s="207" t="s">
        <v>772</v>
      </c>
      <c r="CF1" s="207" t="s">
        <v>774</v>
      </c>
      <c r="CG1" s="207" t="s">
        <v>776</v>
      </c>
      <c r="CH1" s="204"/>
      <c r="CI1" s="216"/>
      <c r="CJ1" s="207" t="s">
        <v>339</v>
      </c>
      <c r="CK1" s="207" t="s">
        <v>816</v>
      </c>
      <c r="CL1" s="207" t="s">
        <v>818</v>
      </c>
      <c r="CM1" s="207" t="s">
        <v>820</v>
      </c>
      <c r="CN1" s="207" t="s">
        <v>822</v>
      </c>
      <c r="CO1" s="207" t="s">
        <v>824</v>
      </c>
      <c r="CP1" s="207" t="s">
        <v>826</v>
      </c>
      <c r="CQ1" s="207" t="s">
        <v>828</v>
      </c>
      <c r="CR1" s="207" t="s">
        <v>830</v>
      </c>
      <c r="CS1" s="207" t="s">
        <v>832</v>
      </c>
      <c r="CT1" s="207" t="s">
        <v>834</v>
      </c>
      <c r="CU1" s="204"/>
      <c r="CV1" s="216"/>
      <c r="CW1" s="207" t="s">
        <v>860</v>
      </c>
      <c r="CX1" s="207" t="s">
        <v>861</v>
      </c>
      <c r="CY1" s="207" t="s">
        <v>863</v>
      </c>
      <c r="CZ1" s="207" t="s">
        <v>342</v>
      </c>
      <c r="DA1" s="207" t="s">
        <v>865</v>
      </c>
      <c r="DB1" s="207" t="s">
        <v>867</v>
      </c>
      <c r="DC1" s="207" t="s">
        <v>869</v>
      </c>
      <c r="DD1" s="207" t="s">
        <v>871</v>
      </c>
      <c r="DE1" s="207" t="s">
        <v>873</v>
      </c>
      <c r="DF1" s="207" t="s">
        <v>875</v>
      </c>
      <c r="DG1" s="216"/>
      <c r="DH1" s="207" t="s">
        <v>344</v>
      </c>
      <c r="DI1" s="207" t="s">
        <v>877</v>
      </c>
      <c r="DJ1" s="207" t="s">
        <v>345</v>
      </c>
      <c r="DK1" s="207" t="s">
        <v>879</v>
      </c>
      <c r="DL1" s="207" t="s">
        <v>881</v>
      </c>
      <c r="DM1" s="207" t="s">
        <v>883</v>
      </c>
      <c r="DN1" s="207" t="s">
        <v>885</v>
      </c>
      <c r="DO1" s="207" t="s">
        <v>887</v>
      </c>
      <c r="DP1" s="207" t="s">
        <v>889</v>
      </c>
      <c r="DQ1" s="207" t="s">
        <v>891</v>
      </c>
      <c r="DR1" s="207" t="s">
        <v>346</v>
      </c>
      <c r="DS1" s="207" t="s">
        <v>893</v>
      </c>
      <c r="DT1" s="207" t="s">
        <v>895</v>
      </c>
      <c r="DU1" s="207" t="s">
        <v>897</v>
      </c>
      <c r="DV1" s="216"/>
      <c r="DW1" s="207" t="s">
        <v>899</v>
      </c>
      <c r="DX1" s="207" t="s">
        <v>348</v>
      </c>
      <c r="DY1" s="207" t="s">
        <v>901</v>
      </c>
      <c r="DZ1" s="207" t="s">
        <v>349</v>
      </c>
      <c r="EA1" s="207" t="s">
        <v>903</v>
      </c>
      <c r="EB1" s="207" t="s">
        <v>905</v>
      </c>
      <c r="EC1" s="207" t="s">
        <v>907</v>
      </c>
      <c r="ED1" s="207" t="s">
        <v>909</v>
      </c>
      <c r="EE1" s="207" t="s">
        <v>911</v>
      </c>
      <c r="EF1" s="207" t="s">
        <v>913</v>
      </c>
      <c r="EG1" s="207" t="s">
        <v>915</v>
      </c>
      <c r="EH1" s="207" t="s">
        <v>917</v>
      </c>
      <c r="EI1" s="207" t="s">
        <v>919</v>
      </c>
      <c r="EJ1" s="207" t="s">
        <v>921</v>
      </c>
      <c r="EK1" s="207" t="s">
        <v>923</v>
      </c>
      <c r="EL1" s="216"/>
      <c r="EM1" s="207" t="s">
        <v>925</v>
      </c>
      <c r="EN1" s="207" t="s">
        <v>351</v>
      </c>
      <c r="EO1" s="207" t="s">
        <v>927</v>
      </c>
      <c r="EP1" s="207" t="s">
        <v>929</v>
      </c>
      <c r="EQ1" s="207" t="s">
        <v>352</v>
      </c>
      <c r="ER1" s="207" t="s">
        <v>931</v>
      </c>
      <c r="ES1" s="207" t="s">
        <v>933</v>
      </c>
      <c r="ET1" s="207" t="s">
        <v>353</v>
      </c>
      <c r="EU1" s="207" t="s">
        <v>935</v>
      </c>
      <c r="EV1" s="207" t="s">
        <v>937</v>
      </c>
      <c r="EW1" s="207" t="s">
        <v>939</v>
      </c>
      <c r="EX1" s="207" t="s">
        <v>354</v>
      </c>
      <c r="EY1" s="207" t="s">
        <v>941</v>
      </c>
      <c r="EZ1" s="207" t="s">
        <v>943</v>
      </c>
      <c r="FA1" s="216"/>
      <c r="FB1" s="207" t="s">
        <v>356</v>
      </c>
      <c r="FC1" s="207" t="s">
        <v>945</v>
      </c>
      <c r="FD1" s="207" t="s">
        <v>947</v>
      </c>
      <c r="FE1" s="207" t="s">
        <v>949</v>
      </c>
      <c r="FF1" s="207" t="s">
        <v>951</v>
      </c>
      <c r="FG1" s="207" t="s">
        <v>357</v>
      </c>
      <c r="FH1" s="207" t="s">
        <v>953</v>
      </c>
      <c r="FI1" s="207" t="s">
        <v>955</v>
      </c>
      <c r="FJ1" s="207" t="s">
        <v>957</v>
      </c>
      <c r="FK1" s="207" t="s">
        <v>959</v>
      </c>
      <c r="FL1" s="207" t="s">
        <v>961</v>
      </c>
      <c r="FM1" s="207" t="s">
        <v>358</v>
      </c>
      <c r="FN1" s="207" t="s">
        <v>964</v>
      </c>
      <c r="FO1" s="207" t="s">
        <v>359</v>
      </c>
      <c r="FP1" s="207" t="s">
        <v>967</v>
      </c>
      <c r="FQ1" s="207" t="s">
        <v>968</v>
      </c>
      <c r="FR1" s="207" t="s">
        <v>970</v>
      </c>
      <c r="FS1" s="207" t="s">
        <v>360</v>
      </c>
      <c r="FT1" s="207" t="s">
        <v>973</v>
      </c>
      <c r="FU1" s="207" t="s">
        <v>974</v>
      </c>
      <c r="FV1" s="207" t="s">
        <v>976</v>
      </c>
      <c r="FW1" s="207" t="s">
        <v>361</v>
      </c>
      <c r="FX1" s="207" t="s">
        <v>979</v>
      </c>
      <c r="FY1" s="207" t="s">
        <v>981</v>
      </c>
      <c r="FZ1" s="207" t="s">
        <v>983</v>
      </c>
      <c r="GA1" s="216"/>
      <c r="GB1" s="207" t="s">
        <v>363</v>
      </c>
      <c r="GC1" s="207" t="s">
        <v>364</v>
      </c>
      <c r="GD1" s="216"/>
      <c r="GE1" s="207" t="s">
        <v>366</v>
      </c>
      <c r="GF1" s="207" t="s">
        <v>1006</v>
      </c>
      <c r="GG1" s="207" t="s">
        <v>1008</v>
      </c>
      <c r="GH1" s="207" t="s">
        <v>1010</v>
      </c>
      <c r="GI1" s="207" t="s">
        <v>1012</v>
      </c>
      <c r="GJ1" s="207" t="s">
        <v>1014</v>
      </c>
      <c r="GK1" s="216"/>
      <c r="GL1" s="207" t="s">
        <v>368</v>
      </c>
      <c r="GM1" s="207" t="s">
        <v>1016</v>
      </c>
      <c r="GN1" s="207" t="s">
        <v>1018</v>
      </c>
      <c r="GO1" s="207" t="s">
        <v>1020</v>
      </c>
      <c r="GP1" s="207" t="s">
        <v>1022</v>
      </c>
      <c r="GQ1" s="207" t="s">
        <v>1024</v>
      </c>
      <c r="GR1" s="207" t="s">
        <v>1026</v>
      </c>
      <c r="GS1" s="204"/>
      <c r="GT1" s="216"/>
      <c r="GU1" s="207" t="s">
        <v>369</v>
      </c>
      <c r="GV1" s="207" t="s">
        <v>985</v>
      </c>
      <c r="GW1" s="207" t="s">
        <v>987</v>
      </c>
      <c r="GX1" s="207" t="s">
        <v>989</v>
      </c>
      <c r="GY1" s="207" t="s">
        <v>991</v>
      </c>
      <c r="GZ1" s="207" t="s">
        <v>993</v>
      </c>
      <c r="HA1" s="207" t="s">
        <v>995</v>
      </c>
      <c r="HB1" s="216"/>
      <c r="HC1" s="207" t="s">
        <v>370</v>
      </c>
      <c r="HD1" s="207" t="s">
        <v>997</v>
      </c>
      <c r="HE1" s="207" t="s">
        <v>999</v>
      </c>
      <c r="HF1" s="207" t="s">
        <v>1000</v>
      </c>
      <c r="HG1" s="207" t="s">
        <v>371</v>
      </c>
      <c r="HH1" s="207" t="s">
        <v>1003</v>
      </c>
      <c r="HI1" s="207" t="s">
        <v>1004</v>
      </c>
      <c r="HJ1" s="204"/>
      <c r="HK1" s="216"/>
      <c r="HL1" s="207" t="s">
        <v>374</v>
      </c>
      <c r="HM1" s="207" t="s">
        <v>1028</v>
      </c>
      <c r="HN1" s="207" t="s">
        <v>1030</v>
      </c>
      <c r="HO1" s="207" t="s">
        <v>1032</v>
      </c>
      <c r="HP1" s="207" t="s">
        <v>1034</v>
      </c>
      <c r="HQ1" s="207" t="s">
        <v>375</v>
      </c>
      <c r="HR1" s="207" t="s">
        <v>1037</v>
      </c>
      <c r="HS1" s="216"/>
      <c r="HT1" s="207" t="s">
        <v>1039</v>
      </c>
      <c r="HU1" s="207" t="s">
        <v>1041</v>
      </c>
      <c r="HV1" s="207" t="s">
        <v>377</v>
      </c>
      <c r="HW1" s="207" t="s">
        <v>1044</v>
      </c>
      <c r="HX1" s="207" t="s">
        <v>1046</v>
      </c>
      <c r="HY1" s="207" t="s">
        <v>1047</v>
      </c>
      <c r="HZ1" s="207" t="s">
        <v>1049</v>
      </c>
      <c r="IA1" s="216"/>
      <c r="IB1" s="207" t="s">
        <v>1051</v>
      </c>
      <c r="IC1" s="207" t="s">
        <v>1053</v>
      </c>
      <c r="ID1" s="207" t="s">
        <v>1055</v>
      </c>
      <c r="IE1" s="207" t="s">
        <v>379</v>
      </c>
      <c r="IF1" s="207" t="s">
        <v>1057</v>
      </c>
      <c r="IG1" s="207" t="s">
        <v>1059</v>
      </c>
      <c r="IH1" s="207" t="s">
        <v>380</v>
      </c>
      <c r="II1" s="207" t="s">
        <v>1061</v>
      </c>
      <c r="IJ1" s="207" t="s">
        <v>1063</v>
      </c>
      <c r="IK1" s="207" t="s">
        <v>381</v>
      </c>
      <c r="IL1" s="207" t="s">
        <v>1065</v>
      </c>
      <c r="IM1" s="207" t="s">
        <v>1067</v>
      </c>
      <c r="IN1" s="207" t="s">
        <v>1069</v>
      </c>
      <c r="IO1" s="207" t="s">
        <v>1071</v>
      </c>
      <c r="IP1" s="207" t="s">
        <v>382</v>
      </c>
      <c r="IQ1" s="207" t="s">
        <v>1073</v>
      </c>
      <c r="IR1" s="216"/>
      <c r="IS1" s="207" t="s">
        <v>1081</v>
      </c>
      <c r="IT1" s="207" t="s">
        <v>1083</v>
      </c>
      <c r="IU1" s="207" t="s">
        <v>384</v>
      </c>
      <c r="IV1" s="207" t="s">
        <v>1085</v>
      </c>
      <c r="IW1" s="207" t="s">
        <v>1087</v>
      </c>
      <c r="IX1" s="207" t="s">
        <v>1089</v>
      </c>
      <c r="IY1" s="216"/>
      <c r="IZ1" s="207" t="s">
        <v>1091</v>
      </c>
      <c r="JA1" s="207" t="s">
        <v>386</v>
      </c>
      <c r="JB1" s="207" t="s">
        <v>1094</v>
      </c>
      <c r="JC1" s="207" t="s">
        <v>1096</v>
      </c>
      <c r="JD1" s="207" t="s">
        <v>1098</v>
      </c>
      <c r="JE1" s="207" t="s">
        <v>1100</v>
      </c>
      <c r="JF1" s="207" t="s">
        <v>1102</v>
      </c>
      <c r="JG1" s="207" t="s">
        <v>1104</v>
      </c>
      <c r="JH1" s="207" t="s">
        <v>387</v>
      </c>
      <c r="JI1" s="207" t="s">
        <v>1107</v>
      </c>
      <c r="JJ1" s="207" t="s">
        <v>1109</v>
      </c>
      <c r="JK1" s="207" t="s">
        <v>1111</v>
      </c>
      <c r="JL1" s="207" t="s">
        <v>1113</v>
      </c>
      <c r="JM1" s="207" t="s">
        <v>1115</v>
      </c>
      <c r="JN1" s="207" t="s">
        <v>1117</v>
      </c>
      <c r="JO1" s="207" t="s">
        <v>1119</v>
      </c>
      <c r="JP1" s="207" t="s">
        <v>1121</v>
      </c>
      <c r="JQ1" s="207" t="s">
        <v>388</v>
      </c>
      <c r="JR1" s="207" t="s">
        <v>1124</v>
      </c>
      <c r="JS1" s="207" t="s">
        <v>1126</v>
      </c>
      <c r="JT1" s="207" t="s">
        <v>1128</v>
      </c>
      <c r="JU1" s="207" t="s">
        <v>1130</v>
      </c>
      <c r="JV1" s="207" t="s">
        <v>1131</v>
      </c>
      <c r="JW1" s="207" t="s">
        <v>1133</v>
      </c>
      <c r="JX1" s="207" t="s">
        <v>1135</v>
      </c>
      <c r="JY1" s="207" t="s">
        <v>1137</v>
      </c>
      <c r="JZ1" s="207" t="s">
        <v>1139</v>
      </c>
      <c r="KA1" s="207" t="s">
        <v>1141</v>
      </c>
      <c r="KB1" s="207" t="s">
        <v>1143</v>
      </c>
      <c r="KC1" s="207" t="s">
        <v>1145</v>
      </c>
      <c r="KD1" s="207" t="s">
        <v>1147</v>
      </c>
      <c r="KE1" s="207" t="s">
        <v>1149</v>
      </c>
      <c r="KF1" s="207" t="s">
        <v>1151</v>
      </c>
      <c r="KG1" s="207" t="s">
        <v>1153</v>
      </c>
      <c r="KH1" s="207" t="s">
        <v>1155</v>
      </c>
      <c r="KI1" s="207" t="s">
        <v>1157</v>
      </c>
      <c r="KJ1" s="207" t="s">
        <v>1159</v>
      </c>
      <c r="KK1" s="207" t="s">
        <v>1161</v>
      </c>
      <c r="KL1" s="207" t="s">
        <v>1163</v>
      </c>
      <c r="KM1" s="207" t="s">
        <v>1165</v>
      </c>
      <c r="KN1" s="207" t="s">
        <v>1167</v>
      </c>
      <c r="KO1" s="207" t="s">
        <v>1169</v>
      </c>
      <c r="KP1" s="207" t="s">
        <v>1171</v>
      </c>
      <c r="KQ1" s="207" t="s">
        <v>1173</v>
      </c>
      <c r="KR1" s="216"/>
      <c r="KS1" s="207" t="s">
        <v>1175</v>
      </c>
      <c r="KT1" s="207" t="s">
        <v>390</v>
      </c>
      <c r="KU1" s="207" t="s">
        <v>1178</v>
      </c>
      <c r="KV1" s="207" t="s">
        <v>1180</v>
      </c>
      <c r="KW1" s="207" t="s">
        <v>1182</v>
      </c>
      <c r="KX1" s="207" t="s">
        <v>1184</v>
      </c>
      <c r="KY1" s="207" t="s">
        <v>391</v>
      </c>
      <c r="KZ1" s="207" t="s">
        <v>1187</v>
      </c>
      <c r="LA1" s="207" t="s">
        <v>1189</v>
      </c>
      <c r="LB1" s="207" t="s">
        <v>1191</v>
      </c>
      <c r="LC1" s="207" t="s">
        <v>1193</v>
      </c>
      <c r="LD1" s="207" t="s">
        <v>1195</v>
      </c>
      <c r="LE1" s="207" t="s">
        <v>1197</v>
      </c>
      <c r="LF1" s="207" t="s">
        <v>1199</v>
      </c>
      <c r="LG1" s="204"/>
      <c r="LH1" s="216"/>
      <c r="LI1" s="207" t="s">
        <v>392</v>
      </c>
      <c r="LJ1" s="207" t="s">
        <v>1075</v>
      </c>
      <c r="LK1" s="207" t="s">
        <v>1077</v>
      </c>
      <c r="LL1" s="207" t="s">
        <v>1079</v>
      </c>
      <c r="LM1" s="204"/>
      <c r="LN1" s="216"/>
      <c r="LO1" s="207" t="s">
        <v>395</v>
      </c>
      <c r="LP1" s="207" t="s">
        <v>396</v>
      </c>
      <c r="LQ1" s="216"/>
      <c r="LR1" s="207" t="s">
        <v>398</v>
      </c>
      <c r="LS1" s="207" t="s">
        <v>1219</v>
      </c>
      <c r="LT1" s="207" t="s">
        <v>1221</v>
      </c>
      <c r="LU1" s="207" t="s">
        <v>1222</v>
      </c>
      <c r="LV1" s="207" t="s">
        <v>1224</v>
      </c>
      <c r="LW1" s="207" t="s">
        <v>1225</v>
      </c>
      <c r="LX1" s="207" t="s">
        <v>1227</v>
      </c>
      <c r="LY1" s="207" t="s">
        <v>1229</v>
      </c>
      <c r="LZ1" s="207" t="s">
        <v>1231</v>
      </c>
      <c r="MA1" s="207" t="s">
        <v>1233</v>
      </c>
      <c r="MB1" s="207" t="s">
        <v>399</v>
      </c>
      <c r="MC1" s="207" t="s">
        <v>1236</v>
      </c>
      <c r="MD1" s="207" t="s">
        <v>1237</v>
      </c>
      <c r="ME1" s="207" t="s">
        <v>1239</v>
      </c>
      <c r="MF1" s="207" t="s">
        <v>400</v>
      </c>
      <c r="MG1" s="207" t="s">
        <v>1242</v>
      </c>
      <c r="MH1" s="207" t="s">
        <v>1243</v>
      </c>
      <c r="MI1" s="207" t="s">
        <v>1245</v>
      </c>
      <c r="MJ1" s="207" t="s">
        <v>1247</v>
      </c>
      <c r="MK1" s="207" t="s">
        <v>401</v>
      </c>
      <c r="ML1" s="207" t="s">
        <v>1250</v>
      </c>
      <c r="MM1" s="207" t="s">
        <v>1252</v>
      </c>
      <c r="MN1" s="207" t="s">
        <v>1254</v>
      </c>
      <c r="MO1" s="207" t="s">
        <v>1256</v>
      </c>
      <c r="MP1" s="207" t="s">
        <v>402</v>
      </c>
      <c r="MQ1" s="207" t="s">
        <v>1259</v>
      </c>
      <c r="MR1" s="207" t="s">
        <v>1261</v>
      </c>
      <c r="MS1" s="207" t="s">
        <v>1263</v>
      </c>
      <c r="MT1" s="207" t="s">
        <v>1265</v>
      </c>
      <c r="MU1" s="207" t="s">
        <v>1267</v>
      </c>
      <c r="MV1" s="207" t="s">
        <v>1269</v>
      </c>
      <c r="MW1" s="207" t="s">
        <v>1271</v>
      </c>
      <c r="MX1" s="207" t="s">
        <v>1273</v>
      </c>
      <c r="MY1" s="207" t="s">
        <v>1275</v>
      </c>
      <c r="MZ1" s="207" t="s">
        <v>1277</v>
      </c>
      <c r="NA1" s="207" t="s">
        <v>1279</v>
      </c>
      <c r="NB1" s="207" t="s">
        <v>1280</v>
      </c>
      <c r="NC1" s="216"/>
      <c r="ND1" s="207" t="s">
        <v>404</v>
      </c>
      <c r="NE1" s="207" t="s">
        <v>1282</v>
      </c>
      <c r="NF1" s="207" t="s">
        <v>1284</v>
      </c>
      <c r="NG1" s="207" t="s">
        <v>1286</v>
      </c>
      <c r="NH1" s="207" t="s">
        <v>1288</v>
      </c>
      <c r="NI1" s="216"/>
      <c r="NJ1" s="207" t="s">
        <v>406</v>
      </c>
      <c r="NK1" s="207" t="s">
        <v>1289</v>
      </c>
      <c r="NL1" s="207" t="s">
        <v>407</v>
      </c>
      <c r="NM1" s="207" t="s">
        <v>1291</v>
      </c>
      <c r="NN1" s="207" t="s">
        <v>1293</v>
      </c>
      <c r="NO1" s="207" t="s">
        <v>408</v>
      </c>
      <c r="NP1" s="207" t="s">
        <v>1295</v>
      </c>
      <c r="NQ1" s="207" t="s">
        <v>1297</v>
      </c>
      <c r="NR1" s="204"/>
      <c r="NS1" s="216"/>
      <c r="NT1" s="207" t="s">
        <v>409</v>
      </c>
      <c r="NU1" s="207" t="s">
        <v>1201</v>
      </c>
      <c r="NV1" s="207" t="s">
        <v>1203</v>
      </c>
      <c r="NW1" s="207" t="s">
        <v>1205</v>
      </c>
      <c r="NX1" s="207" t="s">
        <v>1207</v>
      </c>
      <c r="NY1" s="207" t="s">
        <v>410</v>
      </c>
      <c r="NZ1" s="207" t="s">
        <v>1209</v>
      </c>
      <c r="OA1" s="207" t="s">
        <v>411</v>
      </c>
      <c r="OB1" s="207" t="s">
        <v>1211</v>
      </c>
      <c r="OC1" s="216"/>
      <c r="OD1" s="207" t="s">
        <v>1213</v>
      </c>
      <c r="OE1" s="207" t="s">
        <v>412</v>
      </c>
      <c r="OF1" s="204"/>
      <c r="OG1" s="216"/>
      <c r="OH1" s="207" t="s">
        <v>1215</v>
      </c>
      <c r="OI1" s="207" t="s">
        <v>1217</v>
      </c>
      <c r="OJ1" s="207" t="s">
        <v>413</v>
      </c>
      <c r="OK1" s="204"/>
      <c r="OL1" s="216"/>
      <c r="OM1" s="207" t="s">
        <v>416</v>
      </c>
      <c r="ON1" s="207" t="s">
        <v>1299</v>
      </c>
      <c r="OO1" s="207" t="s">
        <v>1301</v>
      </c>
      <c r="OP1" s="207" t="s">
        <v>417</v>
      </c>
      <c r="OQ1" s="207" t="s">
        <v>418</v>
      </c>
      <c r="OR1" s="207" t="s">
        <v>1399</v>
      </c>
      <c r="OS1" s="207" t="s">
        <v>1401</v>
      </c>
      <c r="OT1" s="207" t="s">
        <v>1403</v>
      </c>
      <c r="OU1" s="207" t="s">
        <v>1405</v>
      </c>
      <c r="OV1" s="207" t="s">
        <v>1407</v>
      </c>
      <c r="OW1" s="216"/>
      <c r="OX1" s="207" t="s">
        <v>420</v>
      </c>
      <c r="OY1" s="207" t="s">
        <v>1409</v>
      </c>
      <c r="OZ1" s="207" t="s">
        <v>1411</v>
      </c>
      <c r="PA1" s="207" t="s">
        <v>1413</v>
      </c>
      <c r="PB1" s="207" t="s">
        <v>1415</v>
      </c>
      <c r="PC1" s="207" t="s">
        <v>1417</v>
      </c>
      <c r="PD1" s="207" t="s">
        <v>1419</v>
      </c>
      <c r="PE1" s="216"/>
      <c r="PF1" s="207" t="s">
        <v>1421</v>
      </c>
      <c r="PG1" s="207" t="s">
        <v>422</v>
      </c>
      <c r="PH1" s="216"/>
      <c r="PI1" s="207" t="s">
        <v>424</v>
      </c>
      <c r="PJ1" s="207" t="s">
        <v>1451</v>
      </c>
      <c r="PK1" s="207" t="s">
        <v>1453</v>
      </c>
      <c r="PL1" s="216"/>
      <c r="PM1" s="207" t="s">
        <v>426</v>
      </c>
      <c r="PN1" s="207" t="s">
        <v>1455</v>
      </c>
      <c r="PO1" s="207" t="s">
        <v>1456</v>
      </c>
      <c r="PP1" s="207" t="s">
        <v>1457</v>
      </c>
      <c r="PQ1" s="207" t="s">
        <v>1458</v>
      </c>
      <c r="PR1" s="207" t="s">
        <v>1460</v>
      </c>
      <c r="PS1" s="207" t="s">
        <v>1461</v>
      </c>
      <c r="PT1" s="207" t="s">
        <v>1463</v>
      </c>
      <c r="PU1" s="207" t="s">
        <v>1464</v>
      </c>
      <c r="PV1" s="204"/>
      <c r="PW1" s="216"/>
      <c r="PX1" s="207" t="s">
        <v>427</v>
      </c>
      <c r="PY1" s="207" t="s">
        <v>1303</v>
      </c>
      <c r="PZ1" s="207" t="s">
        <v>1305</v>
      </c>
      <c r="QA1" s="207" t="s">
        <v>1307</v>
      </c>
      <c r="QB1" s="207" t="s">
        <v>1309</v>
      </c>
      <c r="QC1" s="207" t="s">
        <v>1311</v>
      </c>
      <c r="QD1" s="207" t="s">
        <v>1313</v>
      </c>
      <c r="QE1" s="207" t="s">
        <v>1315</v>
      </c>
      <c r="QF1" s="207" t="s">
        <v>1317</v>
      </c>
      <c r="QG1" s="207" t="s">
        <v>1319</v>
      </c>
      <c r="QH1" s="207" t="s">
        <v>1321</v>
      </c>
      <c r="QI1" s="207" t="s">
        <v>1323</v>
      </c>
      <c r="QJ1" s="207" t="s">
        <v>1325</v>
      </c>
      <c r="QK1" s="207" t="s">
        <v>1327</v>
      </c>
      <c r="QL1" s="207" t="s">
        <v>1329</v>
      </c>
      <c r="QM1" s="207" t="s">
        <v>1331</v>
      </c>
      <c r="QN1" s="207" t="s">
        <v>1333</v>
      </c>
      <c r="QO1" s="207" t="s">
        <v>1335</v>
      </c>
      <c r="QP1" s="207" t="s">
        <v>1337</v>
      </c>
      <c r="QQ1" s="207" t="s">
        <v>1339</v>
      </c>
      <c r="QR1" s="207" t="s">
        <v>1341</v>
      </c>
      <c r="QS1" s="207" t="s">
        <v>1343</v>
      </c>
      <c r="QT1" s="207" t="s">
        <v>1345</v>
      </c>
      <c r="QU1" s="207" t="s">
        <v>428</v>
      </c>
      <c r="QV1" s="207" t="s">
        <v>1348</v>
      </c>
      <c r="QW1" s="207" t="s">
        <v>1350</v>
      </c>
      <c r="QX1" s="207" t="s">
        <v>1351</v>
      </c>
      <c r="QY1" s="207" t="s">
        <v>1353</v>
      </c>
      <c r="QZ1" s="207" t="s">
        <v>1355</v>
      </c>
      <c r="RA1" s="207" t="s">
        <v>1357</v>
      </c>
      <c r="RB1" s="207" t="s">
        <v>1359</v>
      </c>
      <c r="RC1" s="207" t="s">
        <v>1361</v>
      </c>
      <c r="RD1" s="207" t="s">
        <v>1363</v>
      </c>
      <c r="RE1" s="207" t="s">
        <v>1365</v>
      </c>
      <c r="RF1" s="207" t="s">
        <v>1367</v>
      </c>
      <c r="RG1" s="207" t="s">
        <v>1369</v>
      </c>
      <c r="RH1" s="207" t="s">
        <v>1371</v>
      </c>
      <c r="RI1" s="207" t="s">
        <v>1373</v>
      </c>
      <c r="RJ1" s="207" t="s">
        <v>1375</v>
      </c>
      <c r="RK1" s="207" t="s">
        <v>1377</v>
      </c>
      <c r="RL1" s="207" t="s">
        <v>1379</v>
      </c>
      <c r="RM1" s="207" t="s">
        <v>1381</v>
      </c>
      <c r="RN1" s="207" t="s">
        <v>1383</v>
      </c>
      <c r="RO1" s="207" t="s">
        <v>1385</v>
      </c>
      <c r="RP1" s="207" t="s">
        <v>1387</v>
      </c>
      <c r="RQ1" s="207" t="s">
        <v>1389</v>
      </c>
      <c r="RR1" s="207" t="s">
        <v>1391</v>
      </c>
      <c r="RS1" s="207" t="s">
        <v>1393</v>
      </c>
      <c r="RT1" s="207" t="s">
        <v>1395</v>
      </c>
      <c r="RU1" s="207" t="s">
        <v>1397</v>
      </c>
      <c r="RV1" s="204"/>
      <c r="RW1" s="216"/>
      <c r="RX1" s="207" t="s">
        <v>429</v>
      </c>
      <c r="RY1" s="207" t="s">
        <v>1423</v>
      </c>
      <c r="RZ1" s="207" t="s">
        <v>1425</v>
      </c>
      <c r="SA1" s="207" t="s">
        <v>1427</v>
      </c>
      <c r="SB1" s="207" t="s">
        <v>1429</v>
      </c>
      <c r="SC1" s="207" t="s">
        <v>1431</v>
      </c>
      <c r="SD1" s="207" t="s">
        <v>1433</v>
      </c>
      <c r="SE1" s="207" t="s">
        <v>1435</v>
      </c>
      <c r="SF1" s="207" t="s">
        <v>1437</v>
      </c>
      <c r="SG1" s="207" t="s">
        <v>1439</v>
      </c>
      <c r="SH1" s="207" t="s">
        <v>1441</v>
      </c>
      <c r="SI1" s="207" t="s">
        <v>1443</v>
      </c>
      <c r="SJ1" s="207" t="s">
        <v>1445</v>
      </c>
      <c r="SK1" s="207" t="s">
        <v>1447</v>
      </c>
      <c r="SL1" s="207" t="s">
        <v>1449</v>
      </c>
      <c r="SM1" s="204"/>
      <c r="SN1" s="216"/>
      <c r="SO1" s="207" t="s">
        <v>432</v>
      </c>
      <c r="SP1" s="207" t="s">
        <v>1466</v>
      </c>
      <c r="SQ1" s="207" t="s">
        <v>1468</v>
      </c>
      <c r="SR1" s="207" t="s">
        <v>433</v>
      </c>
      <c r="SS1" s="207" t="s">
        <v>1470</v>
      </c>
      <c r="ST1" s="207" t="s">
        <v>1472</v>
      </c>
      <c r="SU1" s="207" t="s">
        <v>1474</v>
      </c>
      <c r="SV1" s="207" t="s">
        <v>1476</v>
      </c>
      <c r="SW1" s="216"/>
      <c r="SX1" s="207" t="s">
        <v>435</v>
      </c>
      <c r="SY1" s="207" t="s">
        <v>1478</v>
      </c>
      <c r="SZ1" s="207" t="s">
        <v>1480</v>
      </c>
      <c r="TA1" s="207" t="s">
        <v>1482</v>
      </c>
      <c r="TB1" s="207" t="s">
        <v>1484</v>
      </c>
      <c r="TC1" s="207" t="s">
        <v>1486</v>
      </c>
      <c r="TD1" s="207" t="s">
        <v>1488</v>
      </c>
      <c r="TE1" s="207" t="s">
        <v>1490</v>
      </c>
      <c r="TF1" s="207" t="s">
        <v>1492</v>
      </c>
      <c r="TG1" s="207" t="s">
        <v>1494</v>
      </c>
      <c r="TH1" s="207" t="s">
        <v>1496</v>
      </c>
      <c r="TI1" s="207" t="s">
        <v>1498</v>
      </c>
      <c r="TJ1" s="207" t="s">
        <v>1500</v>
      </c>
      <c r="TK1" s="207" t="s">
        <v>1502</v>
      </c>
      <c r="TL1" s="207" t="s">
        <v>1504</v>
      </c>
      <c r="TM1" s="207" t="s">
        <v>1506</v>
      </c>
      <c r="TN1" s="204"/>
      <c r="TO1" s="216"/>
      <c r="TP1" s="207" t="s">
        <v>438</v>
      </c>
      <c r="TQ1" s="207" t="s">
        <v>1508</v>
      </c>
      <c r="TR1" s="207" t="s">
        <v>1510</v>
      </c>
      <c r="TS1" s="207" t="s">
        <v>1512</v>
      </c>
      <c r="TT1" s="207" t="s">
        <v>1514</v>
      </c>
      <c r="TU1" s="207" t="s">
        <v>1516</v>
      </c>
      <c r="TV1" s="207" t="s">
        <v>439</v>
      </c>
      <c r="TW1" s="207" t="s">
        <v>1518</v>
      </c>
      <c r="TX1" s="207" t="s">
        <v>1520</v>
      </c>
      <c r="TY1" s="207" t="s">
        <v>1522</v>
      </c>
      <c r="TZ1" s="207" t="s">
        <v>1524</v>
      </c>
      <c r="UA1" s="207" t="s">
        <v>1526</v>
      </c>
      <c r="UB1" s="207" t="s">
        <v>1528</v>
      </c>
      <c r="UC1" s="216"/>
      <c r="UD1" s="207" t="s">
        <v>441</v>
      </c>
      <c r="UE1" s="204"/>
      <c r="UF1" s="216"/>
      <c r="UG1" s="207" t="s">
        <v>442</v>
      </c>
      <c r="UH1" s="207" t="s">
        <v>1530</v>
      </c>
      <c r="UI1" s="207" t="s">
        <v>1532</v>
      </c>
      <c r="UJ1" s="207" t="s">
        <v>1533</v>
      </c>
      <c r="UK1" s="207" t="s">
        <v>1535</v>
      </c>
      <c r="UL1" s="207" t="s">
        <v>1537</v>
      </c>
      <c r="UM1" s="207" t="s">
        <v>1539</v>
      </c>
      <c r="UN1" s="207" t="s">
        <v>1541</v>
      </c>
      <c r="UO1" s="207" t="s">
        <v>1543</v>
      </c>
      <c r="UP1" s="207" t="s">
        <v>1545</v>
      </c>
      <c r="UQ1" s="207" t="s">
        <v>1547</v>
      </c>
      <c r="UR1" s="207" t="s">
        <v>1549</v>
      </c>
      <c r="US1" s="207" t="s">
        <v>1551</v>
      </c>
      <c r="UT1" s="207" t="s">
        <v>1553</v>
      </c>
      <c r="UU1" s="207" t="s">
        <v>1555</v>
      </c>
      <c r="UV1" s="207" t="s">
        <v>1557</v>
      </c>
      <c r="UW1" s="207" t="s">
        <v>1559</v>
      </c>
      <c r="UX1" s="204"/>
      <c r="UY1" s="207" t="s">
        <v>1563</v>
      </c>
      <c r="UZ1" s="207" t="s">
        <v>1565</v>
      </c>
      <c r="VA1" s="207" t="s">
        <v>1567</v>
      </c>
      <c r="VB1" s="207" t="s">
        <v>1569</v>
      </c>
      <c r="VC1" s="207" t="s">
        <v>1571</v>
      </c>
      <c r="VD1" s="210"/>
    </row>
    <row r="2" spans="1:576" s="147" customFormat="1" hidden="1">
      <c r="A2" s="147" t="s">
        <v>185</v>
      </c>
      <c r="B2" s="147" t="s">
        <v>171</v>
      </c>
      <c r="C2" s="147" t="s">
        <v>540</v>
      </c>
      <c r="D2" s="185" t="s">
        <v>186</v>
      </c>
      <c r="E2" s="147" t="s">
        <v>169</v>
      </c>
      <c r="F2" s="147" t="s">
        <v>541</v>
      </c>
      <c r="G2" s="147" t="s">
        <v>187</v>
      </c>
      <c r="H2" s="185" t="s">
        <v>542</v>
      </c>
      <c r="I2" s="147" t="s">
        <v>543</v>
      </c>
      <c r="J2" s="147" t="s">
        <v>188</v>
      </c>
      <c r="K2" s="147" t="s">
        <v>544</v>
      </c>
      <c r="R2" s="147" t="s">
        <v>190</v>
      </c>
      <c r="S2" s="147" t="s">
        <v>191</v>
      </c>
      <c r="U2" s="147" t="s">
        <v>458</v>
      </c>
      <c r="V2" s="147" t="s">
        <v>476</v>
      </c>
      <c r="W2" s="147" t="s">
        <v>459</v>
      </c>
      <c r="X2" s="147" t="s">
        <v>460</v>
      </c>
      <c r="Y2" s="147" t="s">
        <v>461</v>
      </c>
      <c r="Z2" s="147" t="s">
        <v>462</v>
      </c>
      <c r="AA2" s="147" t="s">
        <v>463</v>
      </c>
      <c r="AB2" s="147" t="s">
        <v>464</v>
      </c>
      <c r="AC2" s="147" t="s">
        <v>465</v>
      </c>
      <c r="AD2" s="147" t="s">
        <v>466</v>
      </c>
      <c r="AE2" s="147" t="s">
        <v>467</v>
      </c>
      <c r="AF2" s="147" t="s">
        <v>468</v>
      </c>
      <c r="AH2" s="147" t="s">
        <v>486</v>
      </c>
      <c r="AI2" s="147" t="s">
        <v>487</v>
      </c>
      <c r="AJ2" s="147" t="s">
        <v>488</v>
      </c>
      <c r="AK2" s="147" t="s">
        <v>489</v>
      </c>
      <c r="AL2" s="147" t="s">
        <v>490</v>
      </c>
      <c r="AM2" s="147" t="s">
        <v>493</v>
      </c>
      <c r="AN2" s="147" t="s">
        <v>491</v>
      </c>
      <c r="AO2" s="147" t="s">
        <v>492</v>
      </c>
      <c r="AP2" s="147" t="s">
        <v>494</v>
      </c>
      <c r="AQ2" s="147" t="s">
        <v>495</v>
      </c>
      <c r="AR2" s="147" t="s">
        <v>496</v>
      </c>
      <c r="AS2" s="147" t="s">
        <v>497</v>
      </c>
      <c r="AT2" s="147" t="s">
        <v>498</v>
      </c>
      <c r="AU2" s="147" t="s">
        <v>499</v>
      </c>
      <c r="AV2" s="147" t="s">
        <v>500</v>
      </c>
      <c r="AW2" s="147" t="s">
        <v>501</v>
      </c>
      <c r="AX2" s="147" t="s">
        <v>502</v>
      </c>
      <c r="AY2" s="147" t="s">
        <v>503</v>
      </c>
      <c r="AZ2" s="147" t="s">
        <v>504</v>
      </c>
      <c r="BA2" s="147" t="s">
        <v>505</v>
      </c>
      <c r="BB2" s="147" t="s">
        <v>506</v>
      </c>
      <c r="BC2" s="147" t="s">
        <v>507</v>
      </c>
      <c r="BD2" s="147" t="s">
        <v>508</v>
      </c>
      <c r="BE2" s="147" t="s">
        <v>509</v>
      </c>
      <c r="BF2" s="147" t="s">
        <v>510</v>
      </c>
      <c r="BG2" s="147" t="s">
        <v>511</v>
      </c>
      <c r="BH2" s="147" t="s">
        <v>512</v>
      </c>
      <c r="BI2" s="147" t="s">
        <v>513</v>
      </c>
      <c r="BJ2" s="147" t="s">
        <v>514</v>
      </c>
      <c r="BK2" s="147" t="s">
        <v>515</v>
      </c>
      <c r="BL2" s="147" t="s">
        <v>516</v>
      </c>
      <c r="BM2" s="147" t="s">
        <v>517</v>
      </c>
      <c r="BN2" s="147" t="s">
        <v>518</v>
      </c>
      <c r="BO2" s="147" t="s">
        <v>519</v>
      </c>
      <c r="BP2" s="147" t="s">
        <v>520</v>
      </c>
      <c r="BQ2" s="147" t="s">
        <v>521</v>
      </c>
      <c r="BR2" s="147" t="s">
        <v>522</v>
      </c>
      <c r="BS2" s="147" t="s">
        <v>523</v>
      </c>
      <c r="BT2" s="147" t="s">
        <v>524</v>
      </c>
      <c r="BU2" s="147" t="s">
        <v>525</v>
      </c>
      <c r="BZ2" s="110" t="s">
        <v>718</v>
      </c>
      <c r="CA2" s="110" t="s">
        <v>719</v>
      </c>
      <c r="CB2" s="110" t="s">
        <v>720</v>
      </c>
      <c r="CC2" s="110" t="s">
        <v>721</v>
      </c>
      <c r="CD2" s="110" t="s">
        <v>722</v>
      </c>
      <c r="CE2" s="110" t="s">
        <v>723</v>
      </c>
      <c r="CF2" s="110" t="s">
        <v>724</v>
      </c>
      <c r="CG2" s="110" t="s">
        <v>725</v>
      </c>
      <c r="CH2" s="110" t="s">
        <v>726</v>
      </c>
      <c r="CI2" s="110" t="s">
        <v>727</v>
      </c>
      <c r="CJ2" s="110" t="s">
        <v>728</v>
      </c>
      <c r="CK2" s="110" t="s">
        <v>729</v>
      </c>
      <c r="CL2" s="110" t="s">
        <v>730</v>
      </c>
      <c r="CM2" s="110" t="s">
        <v>731</v>
      </c>
    </row>
    <row r="3" spans="1:576" hidden="1">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c r="BZ3" s="459">
        <v>41436.800000000003</v>
      </c>
      <c r="CA3" s="459">
        <v>37669.82</v>
      </c>
      <c r="CB3" s="459">
        <v>33902.839999999997</v>
      </c>
      <c r="CC3" s="459">
        <v>30135.85</v>
      </c>
      <c r="CD3" s="459">
        <v>28252.36</v>
      </c>
      <c r="CE3" s="459">
        <v>26368.87</v>
      </c>
      <c r="CF3" s="459">
        <v>17893.16</v>
      </c>
      <c r="CG3" s="459">
        <v>16951.419999999998</v>
      </c>
      <c r="CH3" s="459">
        <v>13184.44</v>
      </c>
      <c r="CI3" s="459">
        <v>15032.56</v>
      </c>
      <c r="CJ3" s="459">
        <v>13264.02</v>
      </c>
      <c r="CK3" s="459">
        <v>12379.75</v>
      </c>
      <c r="CL3" s="459">
        <v>439.49</v>
      </c>
      <c r="CM3" s="459">
        <v>1904.46</v>
      </c>
    </row>
    <row r="5" spans="1:576" ht="52.5">
      <c r="C5" s="222" t="s">
        <v>189</v>
      </c>
      <c r="D5" s="194">
        <f>SUMIF(C:C,$C$10,D:D)</f>
        <v>2356577.2974999999</v>
      </c>
      <c r="CA5" s="459"/>
    </row>
    <row r="6" spans="1:576">
      <c r="CA6" s="459"/>
    </row>
    <row r="7" spans="1:576">
      <c r="CA7" s="459"/>
    </row>
    <row r="8" spans="1:576">
      <c r="C8" s="72" t="s">
        <v>54</v>
      </c>
      <c r="D8" s="97"/>
      <c r="E8" s="72"/>
      <c r="F8" s="72"/>
      <c r="G8" s="72"/>
      <c r="H8" s="97"/>
      <c r="I8" s="72"/>
      <c r="J8" s="72"/>
      <c r="CA8" s="459"/>
    </row>
    <row r="9" spans="1:576" ht="15.75" thickBot="1">
      <c r="C9" s="119"/>
      <c r="D9" s="97"/>
      <c r="E9" s="119"/>
      <c r="F9" s="119"/>
      <c r="G9" s="119"/>
      <c r="H9" s="97"/>
      <c r="I9" s="119"/>
      <c r="J9" s="146"/>
      <c r="CA9" s="459"/>
    </row>
    <row r="10" spans="1:576" ht="15.75" thickBot="1">
      <c r="C10" s="71" t="s">
        <v>43</v>
      </c>
      <c r="D10" s="30">
        <f>SUM(G17:G67)</f>
        <v>85698.827499999999</v>
      </c>
      <c r="E10" s="118"/>
      <c r="F10" s="118"/>
      <c r="G10" s="118"/>
      <c r="H10" s="94"/>
      <c r="I10" s="94"/>
      <c r="J10" s="94"/>
      <c r="CA10" s="459"/>
    </row>
    <row r="11" spans="1:576">
      <c r="B11" s="203"/>
      <c r="D11" s="31"/>
      <c r="E11" s="118"/>
      <c r="F11" s="118"/>
      <c r="G11" s="118"/>
      <c r="H11" s="94"/>
      <c r="I11" s="94"/>
      <c r="J11" s="94"/>
      <c r="CA11" s="459"/>
    </row>
    <row r="12" spans="1:576">
      <c r="B12" s="203"/>
      <c r="D12" s="31"/>
      <c r="E12" s="118"/>
      <c r="F12" s="118"/>
      <c r="G12" s="118"/>
      <c r="H12" s="94"/>
      <c r="I12" s="94"/>
      <c r="J12" s="94"/>
      <c r="CA12" s="459"/>
    </row>
    <row r="13" spans="1:576" ht="15.75">
      <c r="C13" s="236" t="s">
        <v>455</v>
      </c>
      <c r="D13" s="237" t="s">
        <v>1793</v>
      </c>
      <c r="E13" s="118"/>
      <c r="F13" s="118"/>
      <c r="G13" s="118"/>
      <c r="H13" s="94"/>
      <c r="I13" s="94"/>
      <c r="J13" s="94"/>
      <c r="CA13" s="459"/>
    </row>
    <row r="14" spans="1:576" ht="18.75">
      <c r="C14" s="254"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Contratacion de 3 docentes permanentes </v>
      </c>
      <c r="D14" s="31"/>
      <c r="E14" s="118"/>
      <c r="F14" s="118"/>
      <c r="G14" s="118"/>
      <c r="H14" s="94"/>
      <c r="I14" s="94"/>
      <c r="J14" s="94"/>
      <c r="CA14" s="459"/>
    </row>
    <row r="15" spans="1:576" ht="15.75" thickBot="1">
      <c r="C15" s="119"/>
      <c r="D15" s="31"/>
      <c r="E15" s="118"/>
      <c r="F15" s="118"/>
      <c r="G15" s="118"/>
      <c r="H15" s="94"/>
      <c r="I15" s="94"/>
      <c r="J15" s="94"/>
      <c r="CA15" s="459"/>
    </row>
    <row r="16" spans="1:576" ht="30.75" thickBot="1">
      <c r="C16" s="159" t="s">
        <v>44</v>
      </c>
      <c r="D16" s="163" t="s">
        <v>55</v>
      </c>
      <c r="E16" s="196" t="s">
        <v>56</v>
      </c>
      <c r="F16" s="163" t="s">
        <v>57</v>
      </c>
      <c r="G16" s="160" t="s">
        <v>27</v>
      </c>
      <c r="H16" s="158" t="s">
        <v>192</v>
      </c>
      <c r="I16" s="161" t="s">
        <v>46</v>
      </c>
      <c r="J16" s="161" t="s">
        <v>193</v>
      </c>
      <c r="K16" s="161" t="s">
        <v>474</v>
      </c>
      <c r="L16" s="161" t="s">
        <v>475</v>
      </c>
      <c r="CA16" s="459"/>
    </row>
    <row r="17" spans="3:79" ht="15.75" thickBot="1">
      <c r="C17" s="162" t="s">
        <v>718</v>
      </c>
      <c r="D17" s="229"/>
      <c r="E17" s="177"/>
      <c r="F17" s="460">
        <f>HLOOKUP($C17,$BZ$2:$CM$3,2,0)</f>
        <v>41436.800000000003</v>
      </c>
      <c r="G17" s="138">
        <f>D17*E17*F17</f>
        <v>0</v>
      </c>
      <c r="H17" s="191" t="s">
        <v>190</v>
      </c>
      <c r="I17" s="139" t="s">
        <v>316</v>
      </c>
      <c r="J17" s="139" t="str">
        <f>VLOOKUP(I17,Presupuesto!$B$8:$C$583,2,0)</f>
        <v>SUELDOS Y SALARIOS BASICOS (11100-00)</v>
      </c>
      <c r="K17" s="265"/>
      <c r="L17" s="123"/>
      <c r="CA17" s="459"/>
    </row>
    <row r="18" spans="3:79">
      <c r="C18" s="197" t="s">
        <v>58</v>
      </c>
      <c r="D18" s="188">
        <v>0</v>
      </c>
      <c r="E18" s="179">
        <v>0</v>
      </c>
      <c r="F18" s="125" t="str">
        <f>IF(E17=0,"",(G17/E17)/12*E17)</f>
        <v/>
      </c>
      <c r="G18" s="122" t="str">
        <f>F18</f>
        <v/>
      </c>
      <c r="H18" s="189" t="s">
        <v>191</v>
      </c>
      <c r="I18" s="141" t="s">
        <v>317</v>
      </c>
      <c r="J18" s="141" t="str">
        <f>VLOOKUP(I18,Presupuesto!$B$8:$C$583,2,0)</f>
        <v>RESTRIBUCIONES A PERSONAL DIRECTIVO Y DE CONTROL (11300-00)</v>
      </c>
      <c r="K18" s="123">
        <f>$K$17</f>
        <v>0</v>
      </c>
      <c r="L18" s="123"/>
      <c r="CA18" s="459"/>
    </row>
    <row r="19" spans="3:79" ht="15.75" thickBot="1">
      <c r="C19" s="198" t="s">
        <v>59</v>
      </c>
      <c r="D19" s="188">
        <v>0</v>
      </c>
      <c r="E19" s="179">
        <v>0</v>
      </c>
      <c r="F19" s="142" t="str">
        <f>IF(E17&lt;6,"",((E17-6)/12)*(G17/E17))</f>
        <v/>
      </c>
      <c r="G19" s="122" t="str">
        <f>F19</f>
        <v/>
      </c>
      <c r="H19" s="189" t="s">
        <v>191</v>
      </c>
      <c r="I19" s="126">
        <v>11500.02</v>
      </c>
      <c r="J19" s="126" t="e">
        <f>VLOOKUP(I19,Presupuesto!$B$8:$C$583,2,0)</f>
        <v>#N/A</v>
      </c>
      <c r="K19" s="123">
        <f t="shared" ref="K19:K67" si="0">$K$17</f>
        <v>0</v>
      </c>
      <c r="L19" s="123"/>
      <c r="CA19" s="459"/>
    </row>
    <row r="20" spans="3:79" ht="15.75" thickBot="1">
      <c r="C20" s="162" t="s">
        <v>719</v>
      </c>
      <c r="D20" s="229"/>
      <c r="E20" s="177"/>
      <c r="F20" s="460">
        <f>HLOOKUP($C20,$BZ$2:$CM$3,2,0)</f>
        <v>37669.82</v>
      </c>
      <c r="G20" s="138">
        <f>D20*E20*F20</f>
        <v>0</v>
      </c>
      <c r="H20" s="191" t="s">
        <v>190</v>
      </c>
      <c r="I20" s="139">
        <v>11100.01</v>
      </c>
      <c r="J20" s="139" t="e">
        <f>VLOOKUP(I20,Presupuesto!$B$8:$C$583,2,0)</f>
        <v>#N/A</v>
      </c>
      <c r="K20" s="123">
        <f t="shared" si="0"/>
        <v>0</v>
      </c>
      <c r="L20" s="123"/>
    </row>
    <row r="21" spans="3:79">
      <c r="C21" s="197" t="s">
        <v>58</v>
      </c>
      <c r="D21" s="188">
        <v>0</v>
      </c>
      <c r="E21" s="179">
        <v>0</v>
      </c>
      <c r="F21" s="125" t="str">
        <f>IF(E20=0,"",(G20/E20)/12*E20)</f>
        <v/>
      </c>
      <c r="G21" s="122" t="str">
        <f>F21</f>
        <v/>
      </c>
      <c r="H21" s="189"/>
      <c r="I21" s="141">
        <v>11500</v>
      </c>
      <c r="J21" s="141" t="e">
        <f>VLOOKUP(I21,Presupuesto!$B$8:$C$583,2,0)</f>
        <v>#N/A</v>
      </c>
      <c r="K21" s="123">
        <f t="shared" si="0"/>
        <v>0</v>
      </c>
      <c r="L21" s="123"/>
    </row>
    <row r="22" spans="3:79" ht="15.75" thickBot="1">
      <c r="C22" s="198" t="s">
        <v>59</v>
      </c>
      <c r="D22" s="188">
        <v>0</v>
      </c>
      <c r="E22" s="179">
        <v>0</v>
      </c>
      <c r="F22" s="142" t="str">
        <f>IF(E20&lt;6,"",((E20-6)/12)*(G20/E20))</f>
        <v/>
      </c>
      <c r="G22" s="122" t="str">
        <f>F22</f>
        <v/>
      </c>
      <c r="H22" s="189"/>
      <c r="I22" s="126">
        <v>11500.02</v>
      </c>
      <c r="J22" s="126" t="e">
        <f>VLOOKUP(I22,Presupuesto!$B$8:$C$583,2,0)</f>
        <v>#N/A</v>
      </c>
      <c r="K22" s="123">
        <f t="shared" si="0"/>
        <v>0</v>
      </c>
      <c r="L22" s="123"/>
    </row>
    <row r="23" spans="3:79" ht="15.75" thickBot="1">
      <c r="C23" s="162" t="s">
        <v>720</v>
      </c>
      <c r="D23" s="229"/>
      <c r="E23" s="177"/>
      <c r="F23" s="460">
        <f>HLOOKUP($C23,$BZ$2:$CM$3,2,0)</f>
        <v>33902.839999999997</v>
      </c>
      <c r="G23" s="138">
        <f>D23*E23*F23</f>
        <v>0</v>
      </c>
      <c r="H23" s="191"/>
      <c r="I23" s="139">
        <v>11100.01</v>
      </c>
      <c r="J23" s="139" t="e">
        <f>VLOOKUP(I23,Presupuesto!$B$8:$C$583,2,0)</f>
        <v>#N/A</v>
      </c>
      <c r="K23" s="123">
        <f t="shared" si="0"/>
        <v>0</v>
      </c>
      <c r="L23" s="123"/>
    </row>
    <row r="24" spans="3:79">
      <c r="C24" s="197" t="s">
        <v>58</v>
      </c>
      <c r="D24" s="188">
        <v>0</v>
      </c>
      <c r="E24" s="179">
        <v>0</v>
      </c>
      <c r="F24" s="125" t="str">
        <f>IF(E23=0,"",(G23/E23)/12*E23)</f>
        <v/>
      </c>
      <c r="G24" s="122" t="str">
        <f>F24</f>
        <v/>
      </c>
      <c r="H24" s="189"/>
      <c r="I24" s="141">
        <v>11500</v>
      </c>
      <c r="J24" s="141" t="e">
        <f>VLOOKUP(I24,Presupuesto!$B$8:$C$583,2,0)</f>
        <v>#N/A</v>
      </c>
      <c r="K24" s="123">
        <f t="shared" si="0"/>
        <v>0</v>
      </c>
      <c r="L24" s="123"/>
    </row>
    <row r="25" spans="3:79" ht="15.75" thickBot="1">
      <c r="C25" s="198" t="s">
        <v>59</v>
      </c>
      <c r="D25" s="188">
        <v>0</v>
      </c>
      <c r="E25" s="179">
        <v>0</v>
      </c>
      <c r="F25" s="142" t="str">
        <f>IF(E23&lt;6,"",((E23-6)/12)*(G23/E23))</f>
        <v/>
      </c>
      <c r="G25" s="122" t="str">
        <f>F25</f>
        <v/>
      </c>
      <c r="H25" s="189"/>
      <c r="I25" s="126">
        <v>11500.02</v>
      </c>
      <c r="J25" s="126" t="e">
        <f>VLOOKUP(I25,Presupuesto!$B$8:$C$583,2,0)</f>
        <v>#N/A</v>
      </c>
      <c r="K25" s="123">
        <f t="shared" si="0"/>
        <v>0</v>
      </c>
      <c r="L25" s="123"/>
    </row>
    <row r="26" spans="3:79" ht="15.75" thickBot="1">
      <c r="C26" s="162" t="s">
        <v>721</v>
      </c>
      <c r="D26" s="229"/>
      <c r="E26" s="177"/>
      <c r="F26" s="460">
        <f>HLOOKUP($C26,$BZ$2:$CM$3,2,0)</f>
        <v>30135.85</v>
      </c>
      <c r="G26" s="138">
        <f>D26*E26*F26</f>
        <v>0</v>
      </c>
      <c r="H26" s="191"/>
      <c r="I26" s="139">
        <v>11100.01</v>
      </c>
      <c r="J26" s="139" t="e">
        <f>VLOOKUP(I26,Presupuesto!$B$8:$C$583,2,0)</f>
        <v>#N/A</v>
      </c>
      <c r="K26" s="123">
        <f t="shared" si="0"/>
        <v>0</v>
      </c>
      <c r="L26" s="123"/>
    </row>
    <row r="27" spans="3:79">
      <c r="C27" s="197" t="s">
        <v>58</v>
      </c>
      <c r="D27" s="188">
        <v>0</v>
      </c>
      <c r="E27" s="179">
        <v>0</v>
      </c>
      <c r="F27" s="125" t="str">
        <f>IF(E26=0,"",(G26/E26)/12*E26)</f>
        <v/>
      </c>
      <c r="G27" s="122" t="str">
        <f>F27</f>
        <v/>
      </c>
      <c r="H27" s="189"/>
      <c r="I27" s="141">
        <v>11500</v>
      </c>
      <c r="J27" s="141" t="e">
        <f>VLOOKUP(I27,Presupuesto!$B$8:$C$583,2,0)</f>
        <v>#N/A</v>
      </c>
      <c r="K27" s="123">
        <f t="shared" si="0"/>
        <v>0</v>
      </c>
      <c r="L27" s="123"/>
    </row>
    <row r="28" spans="3:79" ht="15.75" thickBot="1">
      <c r="C28" s="198" t="s">
        <v>59</v>
      </c>
      <c r="D28" s="188">
        <v>0</v>
      </c>
      <c r="E28" s="179">
        <v>0</v>
      </c>
      <c r="F28" s="142" t="str">
        <f>IF(E26&lt;6,"",((E26-6)/12)*(G26/E26))</f>
        <v/>
      </c>
      <c r="G28" s="122" t="str">
        <f>F28</f>
        <v/>
      </c>
      <c r="H28" s="189"/>
      <c r="I28" s="126">
        <v>11500.02</v>
      </c>
      <c r="J28" s="126" t="e">
        <f>VLOOKUP(I28,Presupuesto!$B$8:$C$583,2,0)</f>
        <v>#N/A</v>
      </c>
      <c r="K28" s="123">
        <f t="shared" si="0"/>
        <v>0</v>
      </c>
      <c r="L28" s="123"/>
    </row>
    <row r="29" spans="3:79" ht="15.75" thickBot="1">
      <c r="C29" s="162" t="s">
        <v>722</v>
      </c>
      <c r="D29" s="229"/>
      <c r="E29" s="177"/>
      <c r="F29" s="460">
        <f>HLOOKUP($C29,$BZ$2:$CM$3,2,0)</f>
        <v>28252.36</v>
      </c>
      <c r="G29" s="138">
        <f>D29*E29*F29</f>
        <v>0</v>
      </c>
      <c r="H29" s="191"/>
      <c r="I29" s="139">
        <v>11100.01</v>
      </c>
      <c r="J29" s="139" t="e">
        <f>VLOOKUP(I29,Presupuesto!$B$8:$C$583,2,0)</f>
        <v>#N/A</v>
      </c>
      <c r="K29" s="123">
        <f t="shared" si="0"/>
        <v>0</v>
      </c>
      <c r="L29" s="123"/>
    </row>
    <row r="30" spans="3:79">
      <c r="C30" s="197" t="s">
        <v>58</v>
      </c>
      <c r="D30" s="188">
        <v>0</v>
      </c>
      <c r="E30" s="179">
        <v>0</v>
      </c>
      <c r="F30" s="125" t="str">
        <f>IF(E29=0,"",(G29/E29)/12*E29)</f>
        <v/>
      </c>
      <c r="G30" s="122" t="str">
        <f>F30</f>
        <v/>
      </c>
      <c r="H30" s="189"/>
      <c r="I30" s="141">
        <v>11500</v>
      </c>
      <c r="J30" s="141" t="e">
        <f>VLOOKUP(I30,Presupuesto!$B$8:$C$583,2,0)</f>
        <v>#N/A</v>
      </c>
      <c r="K30" s="123">
        <f t="shared" si="0"/>
        <v>0</v>
      </c>
      <c r="L30" s="123"/>
    </row>
    <row r="31" spans="3:79" ht="15.75" thickBot="1">
      <c r="C31" s="198" t="s">
        <v>59</v>
      </c>
      <c r="D31" s="188">
        <v>0</v>
      </c>
      <c r="E31" s="179">
        <v>0</v>
      </c>
      <c r="F31" s="142" t="str">
        <f>IF(E29&lt;6,"",((E29-6)/12)*(G29/E29))</f>
        <v/>
      </c>
      <c r="G31" s="122" t="str">
        <f>F31</f>
        <v/>
      </c>
      <c r="H31" s="189"/>
      <c r="I31" s="126">
        <v>11500.02</v>
      </c>
      <c r="J31" s="126" t="e">
        <f>VLOOKUP(I31,Presupuesto!$B$8:$C$583,2,0)</f>
        <v>#N/A</v>
      </c>
      <c r="K31" s="123">
        <f t="shared" si="0"/>
        <v>0</v>
      </c>
      <c r="L31" s="123"/>
    </row>
    <row r="32" spans="3:79" ht="15.75" thickBot="1">
      <c r="C32" s="162" t="s">
        <v>723</v>
      </c>
      <c r="D32" s="229">
        <v>3</v>
      </c>
      <c r="E32" s="177">
        <v>1</v>
      </c>
      <c r="F32" s="460">
        <f>HLOOKUP($C32,$BZ$2:$CM$3,2,0)</f>
        <v>26368.87</v>
      </c>
      <c r="G32" s="138">
        <f>D32*E32*F32</f>
        <v>79106.61</v>
      </c>
      <c r="H32" s="191" t="s">
        <v>191</v>
      </c>
      <c r="I32" s="139" t="s">
        <v>316</v>
      </c>
      <c r="J32" s="139" t="str">
        <f>VLOOKUP(I32,Presupuesto!$B$8:$C$583,2,0)</f>
        <v>SUELDOS Y SALARIOS BASICOS (11100-00)</v>
      </c>
      <c r="K32" s="123" t="s">
        <v>186</v>
      </c>
      <c r="L32" s="123"/>
    </row>
    <row r="33" spans="3:12" ht="15.75" thickBot="1">
      <c r="C33" s="197" t="s">
        <v>58</v>
      </c>
      <c r="D33" s="188">
        <v>0</v>
      </c>
      <c r="E33" s="179">
        <v>0</v>
      </c>
      <c r="F33" s="125">
        <f>IF(E32=0,"",(G32/E32)/12*E32)</f>
        <v>6592.2174999999997</v>
      </c>
      <c r="G33" s="122">
        <f>F33</f>
        <v>6592.2174999999997</v>
      </c>
      <c r="H33" s="191" t="s">
        <v>191</v>
      </c>
      <c r="I33" s="141" t="s">
        <v>319</v>
      </c>
      <c r="J33" s="141" t="str">
        <f>VLOOKUP(I33,Presupuesto!$B$8:$C$583,2,0)</f>
        <v>AGUINALDO Y DECIMOCUARTO MES (11500-00)</v>
      </c>
      <c r="K33" s="123" t="s">
        <v>186</v>
      </c>
      <c r="L33" s="123"/>
    </row>
    <row r="34" spans="3:12" ht="15.75" thickBot="1">
      <c r="C34" s="198" t="s">
        <v>59</v>
      </c>
      <c r="D34" s="188">
        <v>0</v>
      </c>
      <c r="E34" s="179">
        <v>0</v>
      </c>
      <c r="F34" s="142" t="str">
        <f>IF(E32&lt;6,"",((E32-6)/12)*(G32/E32))</f>
        <v/>
      </c>
      <c r="G34" s="122" t="str">
        <f>F34</f>
        <v/>
      </c>
      <c r="H34" s="189"/>
      <c r="I34" s="141" t="s">
        <v>319</v>
      </c>
      <c r="J34" s="126" t="str">
        <f>VLOOKUP(I34,Presupuesto!$B$8:$C$583,2,0)</f>
        <v>AGUINALDO Y DECIMOCUARTO MES (11500-00)</v>
      </c>
      <c r="K34" s="123" t="s">
        <v>186</v>
      </c>
      <c r="L34" s="123"/>
    </row>
    <row r="35" spans="3:12" ht="15.75" thickBot="1">
      <c r="C35" s="162" t="s">
        <v>724</v>
      </c>
      <c r="D35" s="229"/>
      <c r="E35" s="177"/>
      <c r="F35" s="460">
        <f>HLOOKUP($C35,$BZ$2:$CM$3,2,0)</f>
        <v>17893.16</v>
      </c>
      <c r="G35" s="138">
        <f>D35*E35*F35</f>
        <v>0</v>
      </c>
      <c r="H35" s="191"/>
      <c r="I35" s="139">
        <v>11100.01</v>
      </c>
      <c r="J35" s="139" t="e">
        <f>VLOOKUP(I35,Presupuesto!$B$8:$C$583,2,0)</f>
        <v>#N/A</v>
      </c>
      <c r="K35" s="123">
        <f t="shared" si="0"/>
        <v>0</v>
      </c>
      <c r="L35" s="123"/>
    </row>
    <row r="36" spans="3:12">
      <c r="C36" s="197" t="s">
        <v>58</v>
      </c>
      <c r="D36" s="188">
        <v>0</v>
      </c>
      <c r="E36" s="179">
        <v>0</v>
      </c>
      <c r="F36" s="125" t="str">
        <f>IF(E35=0,"",(G35/E35)/12*E35)</f>
        <v/>
      </c>
      <c r="G36" s="122" t="str">
        <f>F36</f>
        <v/>
      </c>
      <c r="H36" s="189"/>
      <c r="I36" s="141">
        <v>11500</v>
      </c>
      <c r="J36" s="141" t="e">
        <f>VLOOKUP(I36,Presupuesto!$B$8:$C$583,2,0)</f>
        <v>#N/A</v>
      </c>
      <c r="K36" s="123">
        <f t="shared" si="0"/>
        <v>0</v>
      </c>
      <c r="L36" s="123"/>
    </row>
    <row r="37" spans="3:12" ht="15.75" thickBot="1">
      <c r="C37" s="198" t="s">
        <v>59</v>
      </c>
      <c r="D37" s="188">
        <v>0</v>
      </c>
      <c r="E37" s="179">
        <v>0</v>
      </c>
      <c r="F37" s="142" t="str">
        <f>IF(E35&lt;6,"",((E35-6)/12)*(G35/E35))</f>
        <v/>
      </c>
      <c r="G37" s="122" t="str">
        <f>F37</f>
        <v/>
      </c>
      <c r="H37" s="189"/>
      <c r="I37" s="126">
        <v>11500.02</v>
      </c>
      <c r="J37" s="126" t="e">
        <f>VLOOKUP(I37,Presupuesto!$B$8:$C$583,2,0)</f>
        <v>#N/A</v>
      </c>
      <c r="K37" s="123">
        <f t="shared" si="0"/>
        <v>0</v>
      </c>
      <c r="L37" s="123"/>
    </row>
    <row r="38" spans="3:12" ht="15.75" thickBot="1">
      <c r="C38" s="162" t="s">
        <v>725</v>
      </c>
      <c r="D38" s="229"/>
      <c r="E38" s="177"/>
      <c r="F38" s="460">
        <f>HLOOKUP($C38,$BZ$2:$CM$3,2,0)</f>
        <v>16951.419999999998</v>
      </c>
      <c r="G38" s="138">
        <f>D38*E38*F38</f>
        <v>0</v>
      </c>
      <c r="H38" s="191"/>
      <c r="I38" s="139">
        <v>11100.01</v>
      </c>
      <c r="J38" s="139" t="e">
        <f>VLOOKUP(I38,Presupuesto!$B$8:$C$583,2,0)</f>
        <v>#N/A</v>
      </c>
      <c r="K38" s="123">
        <f t="shared" si="0"/>
        <v>0</v>
      </c>
      <c r="L38" s="123"/>
    </row>
    <row r="39" spans="3:12">
      <c r="C39" s="197" t="s">
        <v>58</v>
      </c>
      <c r="D39" s="188">
        <v>0</v>
      </c>
      <c r="E39" s="179">
        <v>0</v>
      </c>
      <c r="F39" s="125" t="str">
        <f>IF(E38=0,"",(G38/E38)/12*E38)</f>
        <v/>
      </c>
      <c r="G39" s="122" t="str">
        <f>F39</f>
        <v/>
      </c>
      <c r="H39" s="189"/>
      <c r="I39" s="141">
        <v>11500</v>
      </c>
      <c r="J39" s="141" t="e">
        <f>VLOOKUP(I39,Presupuesto!$B$8:$C$583,2,0)</f>
        <v>#N/A</v>
      </c>
      <c r="K39" s="123">
        <f t="shared" si="0"/>
        <v>0</v>
      </c>
      <c r="L39" s="123"/>
    </row>
    <row r="40" spans="3:12" ht="15.75" thickBot="1">
      <c r="C40" s="198" t="s">
        <v>59</v>
      </c>
      <c r="D40" s="188">
        <v>0</v>
      </c>
      <c r="E40" s="179">
        <v>0</v>
      </c>
      <c r="F40" s="142" t="str">
        <f>IF(E38&lt;6,"",((E38-6)/12)*(G38/E38))</f>
        <v/>
      </c>
      <c r="G40" s="122" t="str">
        <f>F40</f>
        <v/>
      </c>
      <c r="H40" s="189"/>
      <c r="I40" s="126">
        <v>11500.02</v>
      </c>
      <c r="J40" s="126" t="e">
        <f>VLOOKUP(I40,Presupuesto!$B$8:$C$583,2,0)</f>
        <v>#N/A</v>
      </c>
      <c r="K40" s="123">
        <f t="shared" si="0"/>
        <v>0</v>
      </c>
      <c r="L40" s="123"/>
    </row>
    <row r="41" spans="3:12" ht="15.75" thickBot="1">
      <c r="C41" s="162" t="s">
        <v>726</v>
      </c>
      <c r="D41" s="229"/>
      <c r="E41" s="177"/>
      <c r="F41" s="460">
        <f>HLOOKUP($C41,$BZ$2:$CM$3,2,0)</f>
        <v>13184.44</v>
      </c>
      <c r="G41" s="138">
        <f>D41*E41*F41</f>
        <v>0</v>
      </c>
      <c r="H41" s="191"/>
      <c r="I41" s="139">
        <v>11100.01</v>
      </c>
      <c r="J41" s="139" t="e">
        <f>VLOOKUP(I41,Presupuesto!$B$8:$C$583,2,0)</f>
        <v>#N/A</v>
      </c>
      <c r="K41" s="123">
        <f t="shared" si="0"/>
        <v>0</v>
      </c>
      <c r="L41" s="123"/>
    </row>
    <row r="42" spans="3:12">
      <c r="C42" s="197" t="s">
        <v>58</v>
      </c>
      <c r="D42" s="188">
        <v>0</v>
      </c>
      <c r="E42" s="179">
        <v>0</v>
      </c>
      <c r="F42" s="125" t="str">
        <f>IF(E41=0,"",(G41/E41)/12*E41)</f>
        <v/>
      </c>
      <c r="G42" s="122" t="str">
        <f>F42</f>
        <v/>
      </c>
      <c r="H42" s="189"/>
      <c r="I42" s="141">
        <v>11500</v>
      </c>
      <c r="J42" s="141" t="e">
        <f>VLOOKUP(I42,Presupuesto!$B$8:$C$583,2,0)</f>
        <v>#N/A</v>
      </c>
      <c r="K42" s="123">
        <f t="shared" si="0"/>
        <v>0</v>
      </c>
      <c r="L42" s="123"/>
    </row>
    <row r="43" spans="3:12" ht="15.75" thickBot="1">
      <c r="C43" s="198" t="s">
        <v>59</v>
      </c>
      <c r="D43" s="188">
        <v>0</v>
      </c>
      <c r="E43" s="179">
        <v>0</v>
      </c>
      <c r="F43" s="142" t="str">
        <f>IF(E41&lt;6,"",((E41-6)/12)*(G41/E41))</f>
        <v/>
      </c>
      <c r="G43" s="122" t="str">
        <f>F43</f>
        <v/>
      </c>
      <c r="H43" s="189"/>
      <c r="I43" s="126">
        <v>11500.02</v>
      </c>
      <c r="J43" s="126" t="e">
        <f>VLOOKUP(I43,Presupuesto!$B$8:$C$583,2,0)</f>
        <v>#N/A</v>
      </c>
      <c r="K43" s="123">
        <f t="shared" si="0"/>
        <v>0</v>
      </c>
      <c r="L43" s="123"/>
    </row>
    <row r="44" spans="3:12" ht="15.75" thickBot="1">
      <c r="C44" s="162" t="s">
        <v>727</v>
      </c>
      <c r="D44" s="229"/>
      <c r="E44" s="177"/>
      <c r="F44" s="460">
        <f>HLOOKUP($C44,$BZ$2:$CM$3,2,0)</f>
        <v>15032.56</v>
      </c>
      <c r="G44" s="138">
        <f>D44*E44*F44</f>
        <v>0</v>
      </c>
      <c r="H44" s="191"/>
      <c r="I44" s="139">
        <v>11100.01</v>
      </c>
      <c r="J44" s="139" t="e">
        <f>VLOOKUP(I44,Presupuesto!$B$8:$C$583,2,0)</f>
        <v>#N/A</v>
      </c>
      <c r="K44" s="123">
        <f t="shared" si="0"/>
        <v>0</v>
      </c>
      <c r="L44" s="123"/>
    </row>
    <row r="45" spans="3:12">
      <c r="C45" s="197" t="s">
        <v>58</v>
      </c>
      <c r="D45" s="188">
        <v>0</v>
      </c>
      <c r="E45" s="179">
        <v>0</v>
      </c>
      <c r="F45" s="125" t="str">
        <f>IF(E44=0,"",(G44/E44)/12*E44)</f>
        <v/>
      </c>
      <c r="G45" s="122" t="str">
        <f>F45</f>
        <v/>
      </c>
      <c r="H45" s="189"/>
      <c r="I45" s="141">
        <v>11500</v>
      </c>
      <c r="J45" s="141" t="e">
        <f>VLOOKUP(I45,Presupuesto!$B$8:$C$583,2,0)</f>
        <v>#N/A</v>
      </c>
      <c r="K45" s="123">
        <f t="shared" si="0"/>
        <v>0</v>
      </c>
      <c r="L45" s="123"/>
    </row>
    <row r="46" spans="3:12" ht="15.75" thickBot="1">
      <c r="C46" s="198" t="s">
        <v>59</v>
      </c>
      <c r="D46" s="188">
        <v>0</v>
      </c>
      <c r="E46" s="179">
        <v>0</v>
      </c>
      <c r="F46" s="142" t="str">
        <f>IF(E44&lt;6,"",((E44-6)/12)*(G44/E44))</f>
        <v/>
      </c>
      <c r="G46" s="122" t="str">
        <f>F46</f>
        <v/>
      </c>
      <c r="H46" s="189"/>
      <c r="I46" s="126">
        <v>11500.02</v>
      </c>
      <c r="J46" s="126" t="e">
        <f>VLOOKUP(I46,Presupuesto!$B$8:$C$583,2,0)</f>
        <v>#N/A</v>
      </c>
      <c r="K46" s="123">
        <f t="shared" si="0"/>
        <v>0</v>
      </c>
      <c r="L46" s="123"/>
    </row>
    <row r="47" spans="3:12" ht="15.75" thickBot="1">
      <c r="C47" s="162" t="s">
        <v>728</v>
      </c>
      <c r="D47" s="229"/>
      <c r="E47" s="177"/>
      <c r="F47" s="460">
        <f>HLOOKUP($C47,$BZ$2:$CM$3,2,0)</f>
        <v>13264.02</v>
      </c>
      <c r="G47" s="138">
        <f>D47*E47*F47</f>
        <v>0</v>
      </c>
      <c r="H47" s="191"/>
      <c r="I47" s="139">
        <v>11100.01</v>
      </c>
      <c r="J47" s="139" t="e">
        <f>VLOOKUP(I47,Presupuesto!$B$8:$C$583,2,0)</f>
        <v>#N/A</v>
      </c>
      <c r="K47" s="123">
        <f t="shared" si="0"/>
        <v>0</v>
      </c>
      <c r="L47" s="123"/>
    </row>
    <row r="48" spans="3:12">
      <c r="C48" s="197" t="s">
        <v>58</v>
      </c>
      <c r="D48" s="188">
        <v>0</v>
      </c>
      <c r="E48" s="179">
        <v>0</v>
      </c>
      <c r="F48" s="125" t="str">
        <f>IF(E47=0,"",(G47/E47)/12*E47)</f>
        <v/>
      </c>
      <c r="G48" s="122" t="str">
        <f>F48</f>
        <v/>
      </c>
      <c r="H48" s="189"/>
      <c r="I48" s="141">
        <v>11500</v>
      </c>
      <c r="J48" s="141" t="e">
        <f>VLOOKUP(I48,Presupuesto!$B$8:$C$583,2,0)</f>
        <v>#N/A</v>
      </c>
      <c r="K48" s="123">
        <f t="shared" si="0"/>
        <v>0</v>
      </c>
      <c r="L48" s="123"/>
    </row>
    <row r="49" spans="3:12" ht="15.75" thickBot="1">
      <c r="C49" s="198" t="s">
        <v>59</v>
      </c>
      <c r="D49" s="188">
        <v>0</v>
      </c>
      <c r="E49" s="179">
        <v>0</v>
      </c>
      <c r="F49" s="142" t="str">
        <f>IF(E47&lt;6,"",((E47-6)/12)*(G47/E47))</f>
        <v/>
      </c>
      <c r="G49" s="122" t="str">
        <f>F49</f>
        <v/>
      </c>
      <c r="H49" s="189"/>
      <c r="I49" s="126">
        <v>11500.02</v>
      </c>
      <c r="J49" s="126" t="e">
        <f>VLOOKUP(I49,Presupuesto!$B$8:$C$583,2,0)</f>
        <v>#N/A</v>
      </c>
      <c r="K49" s="123">
        <f t="shared" si="0"/>
        <v>0</v>
      </c>
      <c r="L49" s="123"/>
    </row>
    <row r="50" spans="3:12" ht="15.75" thickBot="1">
      <c r="C50" s="162" t="s">
        <v>729</v>
      </c>
      <c r="D50" s="229"/>
      <c r="E50" s="177"/>
      <c r="F50" s="460">
        <f>HLOOKUP($C50,$BZ$2:$CM$3,2,0)</f>
        <v>12379.75</v>
      </c>
      <c r="G50" s="138">
        <f>D50*E50*F50</f>
        <v>0</v>
      </c>
      <c r="H50" s="191"/>
      <c r="I50" s="139">
        <v>11100.01</v>
      </c>
      <c r="J50" s="139" t="e">
        <f>VLOOKUP(I50,Presupuesto!$B$8:$C$583,2,0)</f>
        <v>#N/A</v>
      </c>
      <c r="K50" s="123">
        <f t="shared" si="0"/>
        <v>0</v>
      </c>
      <c r="L50" s="123"/>
    </row>
    <row r="51" spans="3:12">
      <c r="C51" s="197" t="s">
        <v>58</v>
      </c>
      <c r="D51" s="188">
        <v>0</v>
      </c>
      <c r="E51" s="179">
        <v>0</v>
      </c>
      <c r="F51" s="125" t="str">
        <f>IF(E50=0,"",(G50/E50)/12*E50)</f>
        <v/>
      </c>
      <c r="G51" s="122" t="str">
        <f>F51</f>
        <v/>
      </c>
      <c r="H51" s="189"/>
      <c r="I51" s="141">
        <v>11500</v>
      </c>
      <c r="J51" s="141" t="e">
        <f>VLOOKUP(I51,Presupuesto!$B$8:$C$583,2,0)</f>
        <v>#N/A</v>
      </c>
      <c r="K51" s="123">
        <f t="shared" si="0"/>
        <v>0</v>
      </c>
      <c r="L51" s="123"/>
    </row>
    <row r="52" spans="3:12" ht="15.75" thickBot="1">
      <c r="C52" s="198" t="s">
        <v>59</v>
      </c>
      <c r="D52" s="188">
        <v>0</v>
      </c>
      <c r="E52" s="179">
        <v>0</v>
      </c>
      <c r="F52" s="142" t="str">
        <f>IF(E50&lt;6,"",((E50-6)/12)*(G50/E50))</f>
        <v/>
      </c>
      <c r="G52" s="122" t="str">
        <f>F52</f>
        <v/>
      </c>
      <c r="H52" s="189"/>
      <c r="I52" s="126">
        <v>11500.02</v>
      </c>
      <c r="J52" s="126" t="e">
        <f>VLOOKUP(I52,Presupuesto!$B$8:$C$583,2,0)</f>
        <v>#N/A</v>
      </c>
      <c r="K52" s="123">
        <f t="shared" si="0"/>
        <v>0</v>
      </c>
      <c r="L52" s="123"/>
    </row>
    <row r="53" spans="3:12" ht="15.75" thickBot="1">
      <c r="C53" s="162" t="s">
        <v>730</v>
      </c>
      <c r="D53" s="229"/>
      <c r="E53" s="177"/>
      <c r="F53" s="460">
        <f>HLOOKUP($C53,$BZ$2:$CM$3,2,0)</f>
        <v>439.49</v>
      </c>
      <c r="G53" s="138">
        <f>D53*E53*F53</f>
        <v>0</v>
      </c>
      <c r="H53" s="191"/>
      <c r="I53" s="139">
        <v>11100.01</v>
      </c>
      <c r="J53" s="139" t="e">
        <f>VLOOKUP(I53,Presupuesto!$B$8:$C$583,2,0)</f>
        <v>#N/A</v>
      </c>
      <c r="K53" s="123">
        <f t="shared" si="0"/>
        <v>0</v>
      </c>
      <c r="L53" s="123"/>
    </row>
    <row r="54" spans="3:12">
      <c r="C54" s="197" t="s">
        <v>58</v>
      </c>
      <c r="D54" s="188">
        <v>0</v>
      </c>
      <c r="E54" s="179">
        <v>0</v>
      </c>
      <c r="F54" s="125" t="str">
        <f>IF(E53=0,"",(G53/E53)/12*E53)</f>
        <v/>
      </c>
      <c r="G54" s="122" t="str">
        <f>F54</f>
        <v/>
      </c>
      <c r="H54" s="189"/>
      <c r="I54" s="141">
        <v>11500</v>
      </c>
      <c r="J54" s="141" t="e">
        <f>VLOOKUP(I54,Presupuesto!$B$8:$C$583,2,0)</f>
        <v>#N/A</v>
      </c>
      <c r="K54" s="123">
        <f t="shared" si="0"/>
        <v>0</v>
      </c>
      <c r="L54" s="123"/>
    </row>
    <row r="55" spans="3:12" ht="15.75" thickBot="1">
      <c r="C55" s="198" t="s">
        <v>59</v>
      </c>
      <c r="D55" s="188">
        <v>0</v>
      </c>
      <c r="E55" s="179">
        <v>0</v>
      </c>
      <c r="F55" s="142" t="str">
        <f>IF(E53&lt;6,"",((E53-6)/12)*(G53/E53))</f>
        <v/>
      </c>
      <c r="G55" s="122" t="str">
        <f>F55</f>
        <v/>
      </c>
      <c r="H55" s="189"/>
      <c r="I55" s="126">
        <v>11500.02</v>
      </c>
      <c r="J55" s="126" t="e">
        <f>VLOOKUP(I55,Presupuesto!$B$8:$C$583,2,0)</f>
        <v>#N/A</v>
      </c>
      <c r="K55" s="123">
        <f t="shared" si="0"/>
        <v>0</v>
      </c>
      <c r="L55" s="123"/>
    </row>
    <row r="56" spans="3:12" ht="15.75" thickBot="1">
      <c r="C56" s="162" t="s">
        <v>731</v>
      </c>
      <c r="D56" s="229"/>
      <c r="E56" s="177"/>
      <c r="F56" s="460">
        <f>HLOOKUP($C56,$BZ$2:$CM$3,2,0)</f>
        <v>1904.46</v>
      </c>
      <c r="G56" s="138">
        <f>D56*E56*F56</f>
        <v>0</v>
      </c>
      <c r="H56" s="191"/>
      <c r="I56" s="139">
        <v>11100.01</v>
      </c>
      <c r="J56" s="139" t="e">
        <f>VLOOKUP(I56,Presupuesto!$B$8:$C$583,2,0)</f>
        <v>#N/A</v>
      </c>
      <c r="K56" s="123">
        <f t="shared" si="0"/>
        <v>0</v>
      </c>
      <c r="L56" s="123"/>
    </row>
    <row r="57" spans="3:12">
      <c r="C57" s="197" t="s">
        <v>58</v>
      </c>
      <c r="D57" s="188">
        <v>0</v>
      </c>
      <c r="E57" s="179">
        <v>0</v>
      </c>
      <c r="F57" s="125" t="str">
        <f>IF(E56=0,"",(G56/E56)/12*E56)</f>
        <v/>
      </c>
      <c r="G57" s="122" t="str">
        <f>F57</f>
        <v/>
      </c>
      <c r="H57" s="189"/>
      <c r="I57" s="141">
        <v>11500</v>
      </c>
      <c r="J57" s="141" t="e">
        <f>VLOOKUP(I57,Presupuesto!$B$8:$C$583,2,0)</f>
        <v>#N/A</v>
      </c>
      <c r="K57" s="123">
        <f t="shared" si="0"/>
        <v>0</v>
      </c>
      <c r="L57" s="123"/>
    </row>
    <row r="58" spans="3:12" ht="15.75" thickBot="1">
      <c r="C58" s="198" t="s">
        <v>59</v>
      </c>
      <c r="D58" s="188">
        <v>0</v>
      </c>
      <c r="E58" s="179">
        <v>0</v>
      </c>
      <c r="F58" s="142" t="str">
        <f>IF(E56&lt;6,"",((E56-6)/12)*(G56/E56))</f>
        <v/>
      </c>
      <c r="G58" s="122" t="str">
        <f>F58</f>
        <v/>
      </c>
      <c r="H58" s="189"/>
      <c r="I58" s="126">
        <v>11500.02</v>
      </c>
      <c r="J58" s="126" t="e">
        <f>VLOOKUP(I58,Presupuesto!$B$8:$C$583,2,0)</f>
        <v>#N/A</v>
      </c>
      <c r="K58" s="123">
        <f t="shared" si="0"/>
        <v>0</v>
      </c>
      <c r="L58" s="123"/>
    </row>
    <row r="59" spans="3:12" ht="15.75" thickBot="1">
      <c r="C59" s="165"/>
      <c r="D59" s="229"/>
      <c r="E59" s="177"/>
      <c r="F59" s="164"/>
      <c r="G59" s="138">
        <f>D59*E59*F59</f>
        <v>0</v>
      </c>
      <c r="H59" s="191"/>
      <c r="I59" s="139">
        <v>12910.14</v>
      </c>
      <c r="J59" s="139" t="e">
        <f>VLOOKUP(I59,Presupuesto!$B$8:$C$583,2,0)</f>
        <v>#N/A</v>
      </c>
      <c r="K59" s="123">
        <f t="shared" si="0"/>
        <v>0</v>
      </c>
      <c r="L59" s="123"/>
    </row>
    <row r="60" spans="3:12">
      <c r="C60" s="197" t="s">
        <v>58</v>
      </c>
      <c r="D60" s="188">
        <v>0</v>
      </c>
      <c r="E60" s="179">
        <v>0</v>
      </c>
      <c r="F60" s="142" t="str">
        <f>IF(E59=0,"",(G59/E59)/12*E59)</f>
        <v/>
      </c>
      <c r="G60" s="122" t="str">
        <f>F60</f>
        <v/>
      </c>
      <c r="H60" s="189"/>
      <c r="I60" s="126">
        <v>12910.14</v>
      </c>
      <c r="J60" s="126" t="e">
        <f>VLOOKUP(I60,Presupuesto!$B$8:$C$583,2,0)</f>
        <v>#N/A</v>
      </c>
      <c r="K60" s="123">
        <f t="shared" si="0"/>
        <v>0</v>
      </c>
      <c r="L60" s="123"/>
    </row>
    <row r="61" spans="3:12" ht="15.75" thickBot="1">
      <c r="C61" s="198" t="s">
        <v>59</v>
      </c>
      <c r="D61" s="188">
        <v>0</v>
      </c>
      <c r="E61" s="179">
        <v>0</v>
      </c>
      <c r="F61" s="125" t="str">
        <f>IF(E59&lt;6,"",((E59-6)/12)*(G59/E59))</f>
        <v/>
      </c>
      <c r="G61" s="122" t="str">
        <f>F61</f>
        <v/>
      </c>
      <c r="H61" s="189"/>
      <c r="I61" s="126">
        <v>12910.14</v>
      </c>
      <c r="J61" s="126" t="e">
        <f>VLOOKUP(I61,Presupuesto!$B$8:$C$583,2,0)</f>
        <v>#N/A</v>
      </c>
      <c r="K61" s="123">
        <f t="shared" si="0"/>
        <v>0</v>
      </c>
      <c r="L61" s="123"/>
    </row>
    <row r="62" spans="3:12" ht="15.75" thickBot="1">
      <c r="C62" s="165" t="s">
        <v>60</v>
      </c>
      <c r="D62" s="229"/>
      <c r="E62" s="177"/>
      <c r="F62" s="143"/>
      <c r="G62" s="138">
        <f>D62*E62*F62</f>
        <v>0</v>
      </c>
      <c r="H62" s="191"/>
      <c r="I62" s="139">
        <v>24900</v>
      </c>
      <c r="J62" s="139" t="e">
        <f>VLOOKUP(I62,Presupuesto!$B$8:$C$583,2,0)</f>
        <v>#N/A</v>
      </c>
      <c r="K62" s="123">
        <f t="shared" si="0"/>
        <v>0</v>
      </c>
      <c r="L62" s="123"/>
    </row>
    <row r="63" spans="3:12">
      <c r="C63" s="197" t="s">
        <v>58</v>
      </c>
      <c r="D63" s="188">
        <v>0</v>
      </c>
      <c r="E63" s="179">
        <v>0</v>
      </c>
      <c r="F63" s="125">
        <v>0</v>
      </c>
      <c r="G63" s="122">
        <f>F63</f>
        <v>0</v>
      </c>
      <c r="H63" s="189"/>
      <c r="I63" s="126">
        <v>24900</v>
      </c>
      <c r="J63" s="126" t="e">
        <f>VLOOKUP(I63,Presupuesto!$B$8:$C$583,2,0)</f>
        <v>#N/A</v>
      </c>
      <c r="K63" s="123">
        <f t="shared" si="0"/>
        <v>0</v>
      </c>
      <c r="L63" s="123"/>
    </row>
    <row r="64" spans="3:12" ht="15.75" thickBot="1">
      <c r="C64" s="198" t="s">
        <v>59</v>
      </c>
      <c r="D64" s="188">
        <v>0</v>
      </c>
      <c r="E64" s="179">
        <v>0</v>
      </c>
      <c r="F64" s="125">
        <v>0</v>
      </c>
      <c r="G64" s="122">
        <f>F64</f>
        <v>0</v>
      </c>
      <c r="H64" s="189"/>
      <c r="I64" s="126"/>
      <c r="J64" s="126" t="e">
        <f>VLOOKUP(I64,Presupuesto!$B$8:$C$583,2,0)</f>
        <v>#N/A</v>
      </c>
      <c r="K64" s="123">
        <f t="shared" si="0"/>
        <v>0</v>
      </c>
      <c r="L64" s="123"/>
    </row>
    <row r="65" spans="3:12" ht="15.75" thickBot="1">
      <c r="C65" s="165" t="s">
        <v>61</v>
      </c>
      <c r="D65" s="229"/>
      <c r="E65" s="177"/>
      <c r="F65" s="143"/>
      <c r="G65" s="138">
        <f>D65*E65*F65</f>
        <v>0</v>
      </c>
      <c r="H65" s="191"/>
      <c r="I65" s="139">
        <v>11100.01</v>
      </c>
      <c r="J65" s="139" t="e">
        <f>VLOOKUP(I65,Presupuesto!$B$8:$C$583,2,0)</f>
        <v>#N/A</v>
      </c>
      <c r="K65" s="123">
        <f t="shared" si="0"/>
        <v>0</v>
      </c>
      <c r="L65" s="123"/>
    </row>
    <row r="66" spans="3:12">
      <c r="C66" s="197" t="s">
        <v>58</v>
      </c>
      <c r="D66" s="195">
        <v>0</v>
      </c>
      <c r="E66" s="156">
        <v>0</v>
      </c>
      <c r="F66" s="144" t="str">
        <f>IF(E65=0,"",(G65/E65)/12*E65)</f>
        <v/>
      </c>
      <c r="G66" s="145" t="str">
        <f>F66</f>
        <v/>
      </c>
      <c r="H66" s="189"/>
      <c r="I66" s="126">
        <v>11500</v>
      </c>
      <c r="J66" s="126" t="e">
        <f>VLOOKUP(I66,Presupuesto!$B$8:$C$583,2,0)</f>
        <v>#N/A</v>
      </c>
      <c r="K66" s="123">
        <f t="shared" si="0"/>
        <v>0</v>
      </c>
      <c r="L66" s="123"/>
    </row>
    <row r="67" spans="3:12" ht="15.75" thickBot="1">
      <c r="C67" s="199" t="s">
        <v>59</v>
      </c>
      <c r="D67" s="187">
        <v>0</v>
      </c>
      <c r="E67" s="157">
        <v>0</v>
      </c>
      <c r="F67" s="130" t="str">
        <f>IF(E65&lt;6,"",((E65-6)/12)*(G65/E65))</f>
        <v/>
      </c>
      <c r="G67" s="130" t="str">
        <f>F67</f>
        <v/>
      </c>
      <c r="H67" s="187"/>
      <c r="I67" s="131">
        <v>11500.02</v>
      </c>
      <c r="J67" s="149" t="e">
        <f>VLOOKUP(I67,Presupuesto!$B$8:$C$583,2,0)</f>
        <v>#N/A</v>
      </c>
      <c r="K67" s="123">
        <f t="shared" si="0"/>
        <v>0</v>
      </c>
      <c r="L67" s="149"/>
    </row>
    <row r="69" spans="3:12" ht="15.75" thickBot="1"/>
    <row r="70" spans="3:12" ht="15.75" thickBot="1">
      <c r="C70" s="71" t="s">
        <v>43</v>
      </c>
      <c r="D70" s="30">
        <f>SUM(G77:G127)</f>
        <v>355979.745</v>
      </c>
      <c r="E70" s="118"/>
      <c r="F70" s="118"/>
      <c r="G70" s="118"/>
      <c r="H70" s="94"/>
      <c r="I70" s="94"/>
      <c r="J70" s="94"/>
    </row>
    <row r="71" spans="3:12">
      <c r="D71" s="31"/>
      <c r="E71" s="118"/>
      <c r="F71" s="118"/>
      <c r="G71" s="118"/>
      <c r="H71" s="94"/>
      <c r="I71" s="94"/>
      <c r="J71" s="94"/>
    </row>
    <row r="72" spans="3:12">
      <c r="D72" s="31"/>
      <c r="E72" s="118"/>
      <c r="F72" s="118"/>
      <c r="G72" s="118"/>
      <c r="H72" s="94"/>
      <c r="I72" s="94"/>
      <c r="J72" s="94"/>
    </row>
    <row r="73" spans="3:12" ht="15.75">
      <c r="C73" s="236" t="s">
        <v>455</v>
      </c>
      <c r="D73" s="237"/>
      <c r="E73" s="118"/>
      <c r="F73" s="118"/>
      <c r="G73" s="118"/>
      <c r="H73" s="94"/>
      <c r="I73" s="94"/>
      <c r="J73" s="94"/>
    </row>
    <row r="74" spans="3:12" ht="18.75">
      <c r="C74" s="254" t="e">
        <f>IFERROR(VLOOKUP(D73,'Desarrollo Curricular'!$E:$F,2,FALSE),IFERROR(VLOOKUP(D73,Investigación!$E:$F,2,FALSE),IFERROR(VLOOKUP(D73,'Vinculación Univ. Sociedad'!$E:$F,2,FALSE),IFERROR(VLOOKUP(D73,'Docencia y Recursos Humanos '!$E:$F,2,FALSE),IFERROR(VLOOKUP(D73,Estudiantes!$E:$F,2,FALSE),IFERROR(VLOOKUP(D73,'Gestion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#N/A</v>
      </c>
      <c r="D74" s="31"/>
      <c r="E74" s="118"/>
      <c r="F74" s="118"/>
      <c r="G74" s="118"/>
      <c r="H74" s="94"/>
      <c r="I74" s="94"/>
      <c r="J74" s="94"/>
    </row>
    <row r="75" spans="3:12" ht="15.75" thickBot="1">
      <c r="C75" s="203"/>
      <c r="D75" s="31"/>
      <c r="E75" s="118"/>
      <c r="F75" s="118"/>
      <c r="G75" s="118"/>
      <c r="H75" s="94"/>
      <c r="I75" s="94"/>
      <c r="J75" s="94"/>
    </row>
    <row r="76" spans="3:12" ht="30.75" thickBot="1">
      <c r="C76" s="159" t="s">
        <v>44</v>
      </c>
      <c r="D76" s="163" t="s">
        <v>55</v>
      </c>
      <c r="E76" s="196" t="s">
        <v>56</v>
      </c>
      <c r="F76" s="163" t="s">
        <v>57</v>
      </c>
      <c r="G76" s="160" t="s">
        <v>27</v>
      </c>
      <c r="H76" s="158" t="s">
        <v>192</v>
      </c>
      <c r="I76" s="161" t="s">
        <v>46</v>
      </c>
      <c r="J76" s="161" t="s">
        <v>193</v>
      </c>
      <c r="K76" s="161" t="s">
        <v>474</v>
      </c>
      <c r="L76" s="161" t="s">
        <v>475</v>
      </c>
    </row>
    <row r="77" spans="3:12" ht="15.75" thickBot="1">
      <c r="C77" s="162" t="s">
        <v>718</v>
      </c>
      <c r="D77" s="229"/>
      <c r="E77" s="177"/>
      <c r="F77" s="460">
        <f>HLOOKUP($C77,$BZ$2:$CM$3,2,0)</f>
        <v>41436.800000000003</v>
      </c>
      <c r="G77" s="138">
        <f>D77*E77*F77</f>
        <v>0</v>
      </c>
      <c r="H77" s="191" t="s">
        <v>190</v>
      </c>
      <c r="I77" s="139" t="s">
        <v>316</v>
      </c>
      <c r="J77" s="139" t="str">
        <f>VLOOKUP(I77,Presupuesto!$B$8:$C$583,2,0)</f>
        <v>SUELDOS Y SALARIOS BASICOS (11100-00)</v>
      </c>
      <c r="K77" s="265"/>
      <c r="L77" s="123"/>
    </row>
    <row r="78" spans="3:12">
      <c r="C78" s="197" t="s">
        <v>58</v>
      </c>
      <c r="D78" s="188">
        <v>0</v>
      </c>
      <c r="E78" s="179">
        <v>0</v>
      </c>
      <c r="F78" s="125" t="str">
        <f>IF(E77=0,"",(G77/E77)/12*E77)</f>
        <v/>
      </c>
      <c r="G78" s="122" t="str">
        <f>F78</f>
        <v/>
      </c>
      <c r="H78" s="189" t="s">
        <v>191</v>
      </c>
      <c r="I78" s="141" t="s">
        <v>317</v>
      </c>
      <c r="J78" s="141" t="str">
        <f>VLOOKUP(I78,Presupuesto!$B$8:$C$583,2,0)</f>
        <v>RESTRIBUCIONES A PERSONAL DIRECTIVO Y DE CONTROL (11300-00)</v>
      </c>
      <c r="K78" s="123">
        <f>$K$17</f>
        <v>0</v>
      </c>
      <c r="L78" s="123"/>
    </row>
    <row r="79" spans="3:12" ht="15.75" thickBot="1">
      <c r="C79" s="198" t="s">
        <v>59</v>
      </c>
      <c r="D79" s="188">
        <v>0</v>
      </c>
      <c r="E79" s="179">
        <v>0</v>
      </c>
      <c r="F79" s="142" t="str">
        <f>IF(E77&lt;6,"",((E77-6)/12)*(G77/E77))</f>
        <v/>
      </c>
      <c r="G79" s="122" t="str">
        <f>F79</f>
        <v/>
      </c>
      <c r="H79" s="189" t="s">
        <v>191</v>
      </c>
      <c r="I79" s="126">
        <v>11500.02</v>
      </c>
      <c r="J79" s="126" t="e">
        <f>VLOOKUP(I79,Presupuesto!$B$8:$C$583,2,0)</f>
        <v>#N/A</v>
      </c>
      <c r="K79" s="123">
        <f t="shared" ref="K79:K127" si="1">$K$17</f>
        <v>0</v>
      </c>
      <c r="L79" s="123"/>
    </row>
    <row r="80" spans="3:12" ht="15.75" thickBot="1">
      <c r="C80" s="162" t="s">
        <v>719</v>
      </c>
      <c r="D80" s="229"/>
      <c r="E80" s="177"/>
      <c r="F80" s="460">
        <f>HLOOKUP($C80,$BZ$2:$CM$3,2,0)</f>
        <v>37669.82</v>
      </c>
      <c r="G80" s="138">
        <f>D80*E80*F80</f>
        <v>0</v>
      </c>
      <c r="H80" s="191"/>
      <c r="I80" s="139">
        <v>11100.01</v>
      </c>
      <c r="J80" s="139" t="e">
        <f>VLOOKUP(I80,Presupuesto!$B$8:$C$583,2,0)</f>
        <v>#N/A</v>
      </c>
      <c r="K80" s="123">
        <f t="shared" si="1"/>
        <v>0</v>
      </c>
      <c r="L80" s="123"/>
    </row>
    <row r="81" spans="3:12">
      <c r="C81" s="197" t="s">
        <v>58</v>
      </c>
      <c r="D81" s="188">
        <v>0</v>
      </c>
      <c r="E81" s="179">
        <v>0</v>
      </c>
      <c r="F81" s="125" t="str">
        <f>IF(E80=0,"",(G80/E80)/12*E80)</f>
        <v/>
      </c>
      <c r="G81" s="122" t="str">
        <f>F81</f>
        <v/>
      </c>
      <c r="H81" s="189"/>
      <c r="I81" s="141">
        <v>11500</v>
      </c>
      <c r="J81" s="141" t="e">
        <f>VLOOKUP(I81,Presupuesto!$B$8:$C$583,2,0)</f>
        <v>#N/A</v>
      </c>
      <c r="K81" s="123">
        <f t="shared" si="1"/>
        <v>0</v>
      </c>
      <c r="L81" s="123"/>
    </row>
    <row r="82" spans="3:12" ht="15.75" thickBot="1">
      <c r="C82" s="198" t="s">
        <v>59</v>
      </c>
      <c r="D82" s="188">
        <v>0</v>
      </c>
      <c r="E82" s="179">
        <v>0</v>
      </c>
      <c r="F82" s="142" t="str">
        <f>IF(E80&lt;6,"",((E80-6)/12)*(G80/E80))</f>
        <v/>
      </c>
      <c r="G82" s="122" t="str">
        <f>F82</f>
        <v/>
      </c>
      <c r="H82" s="189"/>
      <c r="I82" s="126">
        <v>11500.02</v>
      </c>
      <c r="J82" s="126" t="e">
        <f>VLOOKUP(I82,Presupuesto!$B$8:$C$583,2,0)</f>
        <v>#N/A</v>
      </c>
      <c r="K82" s="123">
        <f t="shared" si="1"/>
        <v>0</v>
      </c>
      <c r="L82" s="123"/>
    </row>
    <row r="83" spans="3:12" ht="15.75" thickBot="1">
      <c r="C83" s="162" t="s">
        <v>720</v>
      </c>
      <c r="D83" s="229"/>
      <c r="E83" s="177"/>
      <c r="F83" s="460">
        <f>HLOOKUP($C83,$BZ$2:$CM$3,2,0)</f>
        <v>33902.839999999997</v>
      </c>
      <c r="G83" s="138">
        <f>D83*E83*F83</f>
        <v>0</v>
      </c>
      <c r="H83" s="191"/>
      <c r="I83" s="139">
        <v>11100.01</v>
      </c>
      <c r="J83" s="139" t="e">
        <f>VLOOKUP(I83,Presupuesto!$B$8:$C$583,2,0)</f>
        <v>#N/A</v>
      </c>
      <c r="K83" s="123">
        <f t="shared" si="1"/>
        <v>0</v>
      </c>
      <c r="L83" s="123"/>
    </row>
    <row r="84" spans="3:12">
      <c r="C84" s="197" t="s">
        <v>58</v>
      </c>
      <c r="D84" s="188">
        <v>0</v>
      </c>
      <c r="E84" s="179">
        <v>0</v>
      </c>
      <c r="F84" s="125" t="str">
        <f>IF(E83=0,"",(G83/E83)/12*E83)</f>
        <v/>
      </c>
      <c r="G84" s="122" t="str">
        <f>F84</f>
        <v/>
      </c>
      <c r="H84" s="189"/>
      <c r="I84" s="141">
        <v>11500</v>
      </c>
      <c r="J84" s="141" t="e">
        <f>VLOOKUP(I84,Presupuesto!$B$8:$C$583,2,0)</f>
        <v>#N/A</v>
      </c>
      <c r="K84" s="123">
        <f t="shared" si="1"/>
        <v>0</v>
      </c>
      <c r="L84" s="123"/>
    </row>
    <row r="85" spans="3:12" ht="15.75" thickBot="1">
      <c r="C85" s="198" t="s">
        <v>59</v>
      </c>
      <c r="D85" s="188">
        <v>0</v>
      </c>
      <c r="E85" s="179">
        <v>0</v>
      </c>
      <c r="F85" s="142" t="str">
        <f>IF(E83&lt;6,"",((E83-6)/12)*(G83/E83))</f>
        <v/>
      </c>
      <c r="G85" s="122" t="str">
        <f>F85</f>
        <v/>
      </c>
      <c r="H85" s="189"/>
      <c r="I85" s="126">
        <v>11500.02</v>
      </c>
      <c r="J85" s="126" t="e">
        <f>VLOOKUP(I85,Presupuesto!$B$8:$C$583,2,0)</f>
        <v>#N/A</v>
      </c>
      <c r="K85" s="123">
        <f t="shared" si="1"/>
        <v>0</v>
      </c>
      <c r="L85" s="123"/>
    </row>
    <row r="86" spans="3:12" ht="15.75" thickBot="1">
      <c r="C86" s="162" t="s">
        <v>721</v>
      </c>
      <c r="D86" s="229"/>
      <c r="E86" s="177"/>
      <c r="F86" s="460">
        <f>HLOOKUP($C86,$BZ$2:$CM$3,2,0)</f>
        <v>30135.85</v>
      </c>
      <c r="G86" s="138">
        <f>D86*E86*F86</f>
        <v>0</v>
      </c>
      <c r="H86" s="191"/>
      <c r="I86" s="139">
        <v>11100.01</v>
      </c>
      <c r="J86" s="139" t="e">
        <f>VLOOKUP(I86,Presupuesto!$B$8:$C$583,2,0)</f>
        <v>#N/A</v>
      </c>
      <c r="K86" s="123">
        <f t="shared" si="1"/>
        <v>0</v>
      </c>
      <c r="L86" s="123"/>
    </row>
    <row r="87" spans="3:12">
      <c r="C87" s="197" t="s">
        <v>58</v>
      </c>
      <c r="D87" s="188">
        <v>0</v>
      </c>
      <c r="E87" s="179">
        <v>0</v>
      </c>
      <c r="F87" s="125" t="str">
        <f>IF(E86=0,"",(G86/E86)/12*E86)</f>
        <v/>
      </c>
      <c r="G87" s="122" t="str">
        <f>F87</f>
        <v/>
      </c>
      <c r="H87" s="189"/>
      <c r="I87" s="141">
        <v>11500</v>
      </c>
      <c r="J87" s="141" t="e">
        <f>VLOOKUP(I87,Presupuesto!$B$8:$C$583,2,0)</f>
        <v>#N/A</v>
      </c>
      <c r="K87" s="123">
        <f t="shared" si="1"/>
        <v>0</v>
      </c>
      <c r="L87" s="123"/>
    </row>
    <row r="88" spans="3:12" ht="15.75" thickBot="1">
      <c r="C88" s="198" t="s">
        <v>59</v>
      </c>
      <c r="D88" s="188">
        <v>0</v>
      </c>
      <c r="E88" s="179">
        <v>0</v>
      </c>
      <c r="F88" s="142" t="str">
        <f>IF(E86&lt;6,"",((E86-6)/12)*(G86/E86))</f>
        <v/>
      </c>
      <c r="G88" s="122" t="str">
        <f>F88</f>
        <v/>
      </c>
      <c r="H88" s="189"/>
      <c r="I88" s="126">
        <v>11500.02</v>
      </c>
      <c r="J88" s="126" t="e">
        <f>VLOOKUP(I88,Presupuesto!$B$8:$C$583,2,0)</f>
        <v>#N/A</v>
      </c>
      <c r="K88" s="123">
        <f t="shared" si="1"/>
        <v>0</v>
      </c>
      <c r="L88" s="123"/>
    </row>
    <row r="89" spans="3:12" ht="15.75" thickBot="1">
      <c r="C89" s="162" t="s">
        <v>722</v>
      </c>
      <c r="D89" s="229"/>
      <c r="E89" s="177"/>
      <c r="F89" s="460">
        <f>HLOOKUP($C89,$BZ$2:$CM$3,2,0)</f>
        <v>28252.36</v>
      </c>
      <c r="G89" s="138">
        <f>D89*E89*F89</f>
        <v>0</v>
      </c>
      <c r="H89" s="191"/>
      <c r="I89" s="139">
        <v>11100.01</v>
      </c>
      <c r="J89" s="139" t="e">
        <f>VLOOKUP(I89,Presupuesto!$B$8:$C$583,2,0)</f>
        <v>#N/A</v>
      </c>
      <c r="K89" s="123">
        <f t="shared" si="1"/>
        <v>0</v>
      </c>
      <c r="L89" s="123"/>
    </row>
    <row r="90" spans="3:12">
      <c r="C90" s="197" t="s">
        <v>58</v>
      </c>
      <c r="D90" s="188">
        <v>0</v>
      </c>
      <c r="E90" s="179">
        <v>0</v>
      </c>
      <c r="F90" s="125" t="str">
        <f>IF(E89=0,"",(G89/E89)/12*E89)</f>
        <v/>
      </c>
      <c r="G90" s="122" t="str">
        <f>F90</f>
        <v/>
      </c>
      <c r="H90" s="189"/>
      <c r="I90" s="141">
        <v>11500</v>
      </c>
      <c r="J90" s="141" t="e">
        <f>VLOOKUP(I90,Presupuesto!$B$8:$C$583,2,0)</f>
        <v>#N/A</v>
      </c>
      <c r="K90" s="123">
        <f t="shared" si="1"/>
        <v>0</v>
      </c>
      <c r="L90" s="123"/>
    </row>
    <row r="91" spans="3:12" ht="15.75" thickBot="1">
      <c r="C91" s="198" t="s">
        <v>59</v>
      </c>
      <c r="D91" s="188">
        <v>0</v>
      </c>
      <c r="E91" s="179">
        <v>0</v>
      </c>
      <c r="F91" s="142" t="str">
        <f>IF(E89&lt;6,"",((E89-6)/12)*(G89/E89))</f>
        <v/>
      </c>
      <c r="G91" s="122" t="str">
        <f>F91</f>
        <v/>
      </c>
      <c r="H91" s="189"/>
      <c r="I91" s="126">
        <v>11500.02</v>
      </c>
      <c r="J91" s="126" t="e">
        <f>VLOOKUP(I91,Presupuesto!$B$8:$C$583,2,0)</f>
        <v>#N/A</v>
      </c>
      <c r="K91" s="123">
        <f t="shared" si="1"/>
        <v>0</v>
      </c>
      <c r="L91" s="123"/>
    </row>
    <row r="92" spans="3:12" ht="15.75" thickBot="1">
      <c r="C92" s="162" t="s">
        <v>723</v>
      </c>
      <c r="D92" s="229">
        <v>1</v>
      </c>
      <c r="E92" s="177">
        <v>12</v>
      </c>
      <c r="F92" s="460">
        <f>HLOOKUP($C92,$BZ$2:$CM$3,2,0)</f>
        <v>26368.87</v>
      </c>
      <c r="G92" s="138">
        <f>+E92*F92</f>
        <v>316426.44</v>
      </c>
      <c r="H92" s="191" t="s">
        <v>191</v>
      </c>
      <c r="I92" s="139" t="s">
        <v>316</v>
      </c>
      <c r="J92" s="139" t="str">
        <f>VLOOKUP(I92,Presupuesto!$B$8:$C$583,2,0)</f>
        <v>SUELDOS Y SALARIOS BASICOS (11100-00)</v>
      </c>
      <c r="K92" s="123" t="s">
        <v>186</v>
      </c>
      <c r="L92" s="123"/>
    </row>
    <row r="93" spans="3:12" ht="15.75" thickBot="1">
      <c r="C93" s="197" t="s">
        <v>58</v>
      </c>
      <c r="D93" s="188">
        <v>0</v>
      </c>
      <c r="E93" s="179">
        <v>0</v>
      </c>
      <c r="F93" s="125">
        <f>IF(E92=0,"",(G92/E92)/12*E92)</f>
        <v>26368.87</v>
      </c>
      <c r="G93" s="122">
        <f>F93</f>
        <v>26368.87</v>
      </c>
      <c r="H93" s="191" t="s">
        <v>191</v>
      </c>
      <c r="I93" s="141" t="s">
        <v>319</v>
      </c>
      <c r="J93" s="141" t="str">
        <f>VLOOKUP(I93,Presupuesto!$B$8:$C$583,2,0)</f>
        <v>AGUINALDO Y DECIMOCUARTO MES (11500-00)</v>
      </c>
      <c r="K93" s="123" t="s">
        <v>186</v>
      </c>
      <c r="L93" s="123"/>
    </row>
    <row r="94" spans="3:12" ht="15.75" thickBot="1">
      <c r="C94" s="198" t="s">
        <v>59</v>
      </c>
      <c r="D94" s="188">
        <v>0</v>
      </c>
      <c r="E94" s="179">
        <v>0</v>
      </c>
      <c r="F94" s="142">
        <f>IF(E92&lt;6,"",((E92-6)/12)*(G92/E92))</f>
        <v>13184.434999999999</v>
      </c>
      <c r="G94" s="122">
        <f>F94</f>
        <v>13184.434999999999</v>
      </c>
      <c r="H94" s="189"/>
      <c r="I94" s="141" t="s">
        <v>319</v>
      </c>
      <c r="J94" s="126" t="str">
        <f>VLOOKUP(I94,Presupuesto!$B$8:$C$583,2,0)</f>
        <v>AGUINALDO Y DECIMOCUARTO MES (11500-00)</v>
      </c>
      <c r="K94" s="123" t="s">
        <v>186</v>
      </c>
      <c r="L94" s="123"/>
    </row>
    <row r="95" spans="3:12" ht="15.75" thickBot="1">
      <c r="C95" s="162" t="s">
        <v>724</v>
      </c>
      <c r="D95" s="229"/>
      <c r="E95" s="177"/>
      <c r="F95" s="460">
        <f>HLOOKUP($C95,$BZ$2:$CM$3,2,0)</f>
        <v>17893.16</v>
      </c>
      <c r="G95" s="138">
        <f>D95*E95*F95</f>
        <v>0</v>
      </c>
      <c r="H95" s="191"/>
      <c r="I95" s="139">
        <v>11100.01</v>
      </c>
      <c r="J95" s="139" t="e">
        <f>VLOOKUP(I95,Presupuesto!$B$8:$C$583,2,0)</f>
        <v>#N/A</v>
      </c>
      <c r="K95" s="123">
        <f t="shared" si="1"/>
        <v>0</v>
      </c>
      <c r="L95" s="123"/>
    </row>
    <row r="96" spans="3:12">
      <c r="C96" s="197" t="s">
        <v>58</v>
      </c>
      <c r="D96" s="188">
        <v>0</v>
      </c>
      <c r="E96" s="179">
        <v>0</v>
      </c>
      <c r="F96" s="125" t="str">
        <f>IF(E95=0,"",(G95/E95)/12*E95)</f>
        <v/>
      </c>
      <c r="G96" s="122" t="str">
        <f>F96</f>
        <v/>
      </c>
      <c r="H96" s="189"/>
      <c r="I96" s="141">
        <v>11500</v>
      </c>
      <c r="J96" s="141" t="e">
        <f>VLOOKUP(I96,Presupuesto!$B$8:$C$583,2,0)</f>
        <v>#N/A</v>
      </c>
      <c r="K96" s="123">
        <f t="shared" si="1"/>
        <v>0</v>
      </c>
      <c r="L96" s="123"/>
    </row>
    <row r="97" spans="3:12" ht="15.75" thickBot="1">
      <c r="C97" s="198" t="s">
        <v>59</v>
      </c>
      <c r="D97" s="188">
        <v>0</v>
      </c>
      <c r="E97" s="179">
        <v>0</v>
      </c>
      <c r="F97" s="142" t="str">
        <f>IF(E95&lt;6,"",((E95-6)/12)*(G95/E95))</f>
        <v/>
      </c>
      <c r="G97" s="122" t="str">
        <f>F97</f>
        <v/>
      </c>
      <c r="H97" s="189"/>
      <c r="I97" s="126">
        <v>11500.02</v>
      </c>
      <c r="J97" s="126" t="e">
        <f>VLOOKUP(I97,Presupuesto!$B$8:$C$583,2,0)</f>
        <v>#N/A</v>
      </c>
      <c r="K97" s="123">
        <f t="shared" si="1"/>
        <v>0</v>
      </c>
      <c r="L97" s="123"/>
    </row>
    <row r="98" spans="3:12" ht="15.75" thickBot="1">
      <c r="C98" s="162" t="s">
        <v>725</v>
      </c>
      <c r="D98" s="229"/>
      <c r="E98" s="177"/>
      <c r="F98" s="460">
        <f>HLOOKUP($C98,$BZ$2:$CM$3,2,0)</f>
        <v>16951.419999999998</v>
      </c>
      <c r="G98" s="138">
        <f>D98*E98*F98</f>
        <v>0</v>
      </c>
      <c r="H98" s="191"/>
      <c r="I98" s="139">
        <v>11100.01</v>
      </c>
      <c r="J98" s="139" t="e">
        <f>VLOOKUP(I98,Presupuesto!$B$8:$C$583,2,0)</f>
        <v>#N/A</v>
      </c>
      <c r="K98" s="123">
        <f t="shared" si="1"/>
        <v>0</v>
      </c>
      <c r="L98" s="123"/>
    </row>
    <row r="99" spans="3:12">
      <c r="C99" s="197" t="s">
        <v>58</v>
      </c>
      <c r="D99" s="188">
        <v>0</v>
      </c>
      <c r="E99" s="179">
        <v>0</v>
      </c>
      <c r="F99" s="125" t="str">
        <f>IF(E98=0,"",(G98/E98)/12*E98)</f>
        <v/>
      </c>
      <c r="G99" s="122" t="str">
        <f>F99</f>
        <v/>
      </c>
      <c r="H99" s="189"/>
      <c r="I99" s="141">
        <v>11500</v>
      </c>
      <c r="J99" s="141" t="e">
        <f>VLOOKUP(I99,Presupuesto!$B$8:$C$583,2,0)</f>
        <v>#N/A</v>
      </c>
      <c r="K99" s="123">
        <f t="shared" si="1"/>
        <v>0</v>
      </c>
      <c r="L99" s="123"/>
    </row>
    <row r="100" spans="3:12" ht="15.75" thickBot="1">
      <c r="C100" s="198" t="s">
        <v>59</v>
      </c>
      <c r="D100" s="188">
        <v>0</v>
      </c>
      <c r="E100" s="179">
        <v>0</v>
      </c>
      <c r="F100" s="142" t="str">
        <f>IF(E98&lt;6,"",((E98-6)/12)*(G98/E98))</f>
        <v/>
      </c>
      <c r="G100" s="122" t="str">
        <f>F100</f>
        <v/>
      </c>
      <c r="H100" s="189"/>
      <c r="I100" s="126">
        <v>11500.02</v>
      </c>
      <c r="J100" s="126" t="e">
        <f>VLOOKUP(I100,Presupuesto!$B$8:$C$583,2,0)</f>
        <v>#N/A</v>
      </c>
      <c r="K100" s="123">
        <f t="shared" si="1"/>
        <v>0</v>
      </c>
      <c r="L100" s="123"/>
    </row>
    <row r="101" spans="3:12" ht="15.75" thickBot="1">
      <c r="C101" s="162" t="s">
        <v>726</v>
      </c>
      <c r="D101" s="229"/>
      <c r="E101" s="177"/>
      <c r="F101" s="460">
        <f>HLOOKUP($C101,$BZ$2:$CM$3,2,0)</f>
        <v>13184.44</v>
      </c>
      <c r="G101" s="138">
        <f>D101*E101*F101</f>
        <v>0</v>
      </c>
      <c r="H101" s="191"/>
      <c r="I101" s="139">
        <v>11100.01</v>
      </c>
      <c r="J101" s="139" t="e">
        <f>VLOOKUP(I101,Presupuesto!$B$8:$C$583,2,0)</f>
        <v>#N/A</v>
      </c>
      <c r="K101" s="123">
        <f t="shared" si="1"/>
        <v>0</v>
      </c>
      <c r="L101" s="123"/>
    </row>
    <row r="102" spans="3:12">
      <c r="C102" s="197" t="s">
        <v>58</v>
      </c>
      <c r="D102" s="188">
        <v>0</v>
      </c>
      <c r="E102" s="179">
        <v>0</v>
      </c>
      <c r="F102" s="125" t="str">
        <f>IF(E101=0,"",(G101/E101)/12*E101)</f>
        <v/>
      </c>
      <c r="G102" s="122" t="str">
        <f>F102</f>
        <v/>
      </c>
      <c r="H102" s="189"/>
      <c r="I102" s="141">
        <v>11500</v>
      </c>
      <c r="J102" s="141" t="e">
        <f>VLOOKUP(I102,Presupuesto!$B$8:$C$583,2,0)</f>
        <v>#N/A</v>
      </c>
      <c r="K102" s="123">
        <f t="shared" si="1"/>
        <v>0</v>
      </c>
      <c r="L102" s="123"/>
    </row>
    <row r="103" spans="3:12" ht="15.75" thickBot="1">
      <c r="C103" s="198" t="s">
        <v>59</v>
      </c>
      <c r="D103" s="188">
        <v>0</v>
      </c>
      <c r="E103" s="179">
        <v>0</v>
      </c>
      <c r="F103" s="142" t="str">
        <f>IF(E101&lt;6,"",((E101-6)/12)*(G101/E101))</f>
        <v/>
      </c>
      <c r="G103" s="122" t="str">
        <f>F103</f>
        <v/>
      </c>
      <c r="H103" s="189"/>
      <c r="I103" s="126">
        <v>11500.02</v>
      </c>
      <c r="J103" s="126" t="e">
        <f>VLOOKUP(I103,Presupuesto!$B$8:$C$583,2,0)</f>
        <v>#N/A</v>
      </c>
      <c r="K103" s="123">
        <f t="shared" si="1"/>
        <v>0</v>
      </c>
      <c r="L103" s="123"/>
    </row>
    <row r="104" spans="3:12" ht="15.75" thickBot="1">
      <c r="C104" s="162" t="s">
        <v>727</v>
      </c>
      <c r="D104" s="229"/>
      <c r="E104" s="177"/>
      <c r="F104" s="460">
        <f>HLOOKUP($C104,$BZ$2:$CM$3,2,0)</f>
        <v>15032.56</v>
      </c>
      <c r="G104" s="138">
        <f>D104*E104*F104</f>
        <v>0</v>
      </c>
      <c r="H104" s="191"/>
      <c r="I104" s="139">
        <v>11100.01</v>
      </c>
      <c r="J104" s="139" t="e">
        <f>VLOOKUP(I104,Presupuesto!$B$8:$C$583,2,0)</f>
        <v>#N/A</v>
      </c>
      <c r="K104" s="123">
        <f t="shared" si="1"/>
        <v>0</v>
      </c>
      <c r="L104" s="123"/>
    </row>
    <row r="105" spans="3:12">
      <c r="C105" s="197" t="s">
        <v>58</v>
      </c>
      <c r="D105" s="188">
        <v>0</v>
      </c>
      <c r="E105" s="179">
        <v>0</v>
      </c>
      <c r="F105" s="125" t="str">
        <f>IF(E104=0,"",(G104/E104)/12*E104)</f>
        <v/>
      </c>
      <c r="G105" s="122" t="str">
        <f>F105</f>
        <v/>
      </c>
      <c r="H105" s="189"/>
      <c r="I105" s="141">
        <v>11500</v>
      </c>
      <c r="J105" s="141" t="e">
        <f>VLOOKUP(I105,Presupuesto!$B$8:$C$583,2,0)</f>
        <v>#N/A</v>
      </c>
      <c r="K105" s="123">
        <f t="shared" si="1"/>
        <v>0</v>
      </c>
      <c r="L105" s="123"/>
    </row>
    <row r="106" spans="3:12" ht="15.75" thickBot="1">
      <c r="C106" s="198" t="s">
        <v>59</v>
      </c>
      <c r="D106" s="188">
        <v>0</v>
      </c>
      <c r="E106" s="179">
        <v>0</v>
      </c>
      <c r="F106" s="142" t="str">
        <f>IF(E104&lt;6,"",((E104-6)/12)*(G104/E104))</f>
        <v/>
      </c>
      <c r="G106" s="122" t="str">
        <f>F106</f>
        <v/>
      </c>
      <c r="H106" s="189"/>
      <c r="I106" s="126">
        <v>11500.02</v>
      </c>
      <c r="J106" s="126" t="e">
        <f>VLOOKUP(I106,Presupuesto!$B$8:$C$583,2,0)</f>
        <v>#N/A</v>
      </c>
      <c r="K106" s="123">
        <f t="shared" si="1"/>
        <v>0</v>
      </c>
      <c r="L106" s="123"/>
    </row>
    <row r="107" spans="3:12" ht="15.75" thickBot="1">
      <c r="C107" s="162" t="s">
        <v>728</v>
      </c>
      <c r="D107" s="229"/>
      <c r="E107" s="177"/>
      <c r="F107" s="460">
        <f>HLOOKUP($C107,$BZ$2:$CM$3,2,0)</f>
        <v>13264.02</v>
      </c>
      <c r="G107" s="138">
        <f>D107*E107*F107</f>
        <v>0</v>
      </c>
      <c r="H107" s="191"/>
      <c r="I107" s="139">
        <v>11100.01</v>
      </c>
      <c r="J107" s="139" t="e">
        <f>VLOOKUP(I107,Presupuesto!$B$8:$C$583,2,0)</f>
        <v>#N/A</v>
      </c>
      <c r="K107" s="123">
        <f t="shared" si="1"/>
        <v>0</v>
      </c>
      <c r="L107" s="123"/>
    </row>
    <row r="108" spans="3:12">
      <c r="C108" s="197" t="s">
        <v>58</v>
      </c>
      <c r="D108" s="188">
        <v>0</v>
      </c>
      <c r="E108" s="179">
        <v>0</v>
      </c>
      <c r="F108" s="125" t="str">
        <f>IF(E107=0,"",(G107/E107)/12*E107)</f>
        <v/>
      </c>
      <c r="G108" s="122" t="str">
        <f>F108</f>
        <v/>
      </c>
      <c r="H108" s="189"/>
      <c r="I108" s="141">
        <v>11500</v>
      </c>
      <c r="J108" s="141" t="e">
        <f>VLOOKUP(I108,Presupuesto!$B$8:$C$583,2,0)</f>
        <v>#N/A</v>
      </c>
      <c r="K108" s="123">
        <f t="shared" si="1"/>
        <v>0</v>
      </c>
      <c r="L108" s="123"/>
    </row>
    <row r="109" spans="3:12" ht="15.75" thickBot="1">
      <c r="C109" s="198" t="s">
        <v>59</v>
      </c>
      <c r="D109" s="188">
        <v>0</v>
      </c>
      <c r="E109" s="179">
        <v>0</v>
      </c>
      <c r="F109" s="142" t="str">
        <f>IF(E107&lt;6,"",((E107-6)/12)*(G107/E107))</f>
        <v/>
      </c>
      <c r="G109" s="122" t="str">
        <f>F109</f>
        <v/>
      </c>
      <c r="H109" s="189"/>
      <c r="I109" s="126">
        <v>11500.02</v>
      </c>
      <c r="J109" s="126" t="e">
        <f>VLOOKUP(I109,Presupuesto!$B$8:$C$583,2,0)</f>
        <v>#N/A</v>
      </c>
      <c r="K109" s="123">
        <f t="shared" si="1"/>
        <v>0</v>
      </c>
      <c r="L109" s="123"/>
    </row>
    <row r="110" spans="3:12" ht="15.75" thickBot="1">
      <c r="C110" s="162" t="s">
        <v>729</v>
      </c>
      <c r="D110" s="229"/>
      <c r="E110" s="177"/>
      <c r="F110" s="460">
        <f>HLOOKUP($C110,$BZ$2:$CM$3,2,0)</f>
        <v>12379.75</v>
      </c>
      <c r="G110" s="138">
        <f>D110*E110*F110</f>
        <v>0</v>
      </c>
      <c r="H110" s="191"/>
      <c r="I110" s="139">
        <v>11100.01</v>
      </c>
      <c r="J110" s="139" t="e">
        <f>VLOOKUP(I110,Presupuesto!$B$8:$C$583,2,0)</f>
        <v>#N/A</v>
      </c>
      <c r="K110" s="123">
        <f t="shared" si="1"/>
        <v>0</v>
      </c>
      <c r="L110" s="123"/>
    </row>
    <row r="111" spans="3:12">
      <c r="C111" s="197" t="s">
        <v>58</v>
      </c>
      <c r="D111" s="188">
        <v>0</v>
      </c>
      <c r="E111" s="179">
        <v>0</v>
      </c>
      <c r="F111" s="125" t="str">
        <f>IF(E110=0,"",(G110/E110)/12*E110)</f>
        <v/>
      </c>
      <c r="G111" s="122" t="str">
        <f>F111</f>
        <v/>
      </c>
      <c r="H111" s="189"/>
      <c r="I111" s="141">
        <v>11500</v>
      </c>
      <c r="J111" s="141" t="e">
        <f>VLOOKUP(I111,Presupuesto!$B$8:$C$583,2,0)</f>
        <v>#N/A</v>
      </c>
      <c r="K111" s="123">
        <f t="shared" si="1"/>
        <v>0</v>
      </c>
      <c r="L111" s="123"/>
    </row>
    <row r="112" spans="3:12" ht="15.75" thickBot="1">
      <c r="C112" s="198" t="s">
        <v>59</v>
      </c>
      <c r="D112" s="188">
        <v>0</v>
      </c>
      <c r="E112" s="179">
        <v>0</v>
      </c>
      <c r="F112" s="142" t="str">
        <f>IF(E110&lt;6,"",((E110-6)/12)*(G110/E110))</f>
        <v/>
      </c>
      <c r="G112" s="122" t="str">
        <f>F112</f>
        <v/>
      </c>
      <c r="H112" s="189"/>
      <c r="I112" s="126">
        <v>11500.02</v>
      </c>
      <c r="J112" s="126" t="e">
        <f>VLOOKUP(I112,Presupuesto!$B$8:$C$583,2,0)</f>
        <v>#N/A</v>
      </c>
      <c r="K112" s="123">
        <f t="shared" si="1"/>
        <v>0</v>
      </c>
      <c r="L112" s="123"/>
    </row>
    <row r="113" spans="3:12" ht="15.75" thickBot="1">
      <c r="C113" s="162" t="s">
        <v>730</v>
      </c>
      <c r="D113" s="229"/>
      <c r="E113" s="177"/>
      <c r="F113" s="460">
        <f>HLOOKUP($C113,$BZ$2:$CM$3,2,0)</f>
        <v>439.49</v>
      </c>
      <c r="G113" s="138">
        <f>D113*E113*F113</f>
        <v>0</v>
      </c>
      <c r="H113" s="191"/>
      <c r="I113" s="139">
        <v>11100.01</v>
      </c>
      <c r="J113" s="139" t="e">
        <f>VLOOKUP(I113,Presupuesto!$B$8:$C$583,2,0)</f>
        <v>#N/A</v>
      </c>
      <c r="K113" s="123">
        <f t="shared" si="1"/>
        <v>0</v>
      </c>
      <c r="L113" s="123"/>
    </row>
    <row r="114" spans="3:12">
      <c r="C114" s="197" t="s">
        <v>58</v>
      </c>
      <c r="D114" s="188">
        <v>0</v>
      </c>
      <c r="E114" s="179">
        <v>0</v>
      </c>
      <c r="F114" s="125" t="str">
        <f>IF(E113=0,"",(G113/E113)/12*E113)</f>
        <v/>
      </c>
      <c r="G114" s="122" t="str">
        <f>F114</f>
        <v/>
      </c>
      <c r="H114" s="189"/>
      <c r="I114" s="141">
        <v>11500</v>
      </c>
      <c r="J114" s="141" t="e">
        <f>VLOOKUP(I114,Presupuesto!$B$8:$C$583,2,0)</f>
        <v>#N/A</v>
      </c>
      <c r="K114" s="123">
        <f t="shared" si="1"/>
        <v>0</v>
      </c>
      <c r="L114" s="123"/>
    </row>
    <row r="115" spans="3:12" ht="15.75" thickBot="1">
      <c r="C115" s="198" t="s">
        <v>59</v>
      </c>
      <c r="D115" s="188">
        <v>0</v>
      </c>
      <c r="E115" s="179">
        <v>0</v>
      </c>
      <c r="F115" s="142" t="str">
        <f>IF(E113&lt;6,"",((E113-6)/12)*(G113/E113))</f>
        <v/>
      </c>
      <c r="G115" s="122" t="str">
        <f>F115</f>
        <v/>
      </c>
      <c r="H115" s="189"/>
      <c r="I115" s="126">
        <v>11500.02</v>
      </c>
      <c r="J115" s="126" t="e">
        <f>VLOOKUP(I115,Presupuesto!$B$8:$C$583,2,0)</f>
        <v>#N/A</v>
      </c>
      <c r="K115" s="123">
        <f t="shared" si="1"/>
        <v>0</v>
      </c>
      <c r="L115" s="123"/>
    </row>
    <row r="116" spans="3:12" ht="15.75" thickBot="1">
      <c r="C116" s="162" t="s">
        <v>731</v>
      </c>
      <c r="D116" s="229"/>
      <c r="E116" s="177"/>
      <c r="F116" s="460">
        <f>HLOOKUP($C116,$BZ$2:$CM$3,2,0)</f>
        <v>1904.46</v>
      </c>
      <c r="G116" s="138">
        <f>D116*E116*F116</f>
        <v>0</v>
      </c>
      <c r="H116" s="191"/>
      <c r="I116" s="139">
        <v>11100.01</v>
      </c>
      <c r="J116" s="139" t="e">
        <f>VLOOKUP(I116,Presupuesto!$B$8:$C$583,2,0)</f>
        <v>#N/A</v>
      </c>
      <c r="K116" s="123">
        <f t="shared" si="1"/>
        <v>0</v>
      </c>
      <c r="L116" s="123"/>
    </row>
    <row r="117" spans="3:12">
      <c r="C117" s="197" t="s">
        <v>58</v>
      </c>
      <c r="D117" s="188">
        <v>0</v>
      </c>
      <c r="E117" s="179">
        <v>0</v>
      </c>
      <c r="F117" s="125" t="str">
        <f>IF(E116=0,"",(G116/E116)/12*E116)</f>
        <v/>
      </c>
      <c r="G117" s="122" t="str">
        <f>F117</f>
        <v/>
      </c>
      <c r="H117" s="189"/>
      <c r="I117" s="141">
        <v>11500</v>
      </c>
      <c r="J117" s="141" t="e">
        <f>VLOOKUP(I117,Presupuesto!$B$8:$C$583,2,0)</f>
        <v>#N/A</v>
      </c>
      <c r="K117" s="123">
        <f t="shared" si="1"/>
        <v>0</v>
      </c>
      <c r="L117" s="123"/>
    </row>
    <row r="118" spans="3:12" ht="15.75" thickBot="1">
      <c r="C118" s="198" t="s">
        <v>59</v>
      </c>
      <c r="D118" s="188">
        <v>0</v>
      </c>
      <c r="E118" s="179">
        <v>0</v>
      </c>
      <c r="F118" s="142" t="str">
        <f>IF(E116&lt;6,"",((E116-6)/12)*(G116/E116))</f>
        <v/>
      </c>
      <c r="G118" s="122" t="str">
        <f>F118</f>
        <v/>
      </c>
      <c r="H118" s="189"/>
      <c r="I118" s="126">
        <v>11500.02</v>
      </c>
      <c r="J118" s="126" t="e">
        <f>VLOOKUP(I118,Presupuesto!$B$8:$C$583,2,0)</f>
        <v>#N/A</v>
      </c>
      <c r="K118" s="123">
        <f t="shared" si="1"/>
        <v>0</v>
      </c>
      <c r="L118" s="123"/>
    </row>
    <row r="119" spans="3:12" ht="15.75" thickBot="1">
      <c r="C119" s="165"/>
      <c r="D119" s="229"/>
      <c r="E119" s="177"/>
      <c r="F119" s="164"/>
      <c r="G119" s="138">
        <f>D119*E119*F119</f>
        <v>0</v>
      </c>
      <c r="H119" s="191"/>
      <c r="I119" s="139">
        <v>12910.14</v>
      </c>
      <c r="J119" s="139" t="e">
        <f>VLOOKUP(I119,Presupuesto!$B$8:$C$583,2,0)</f>
        <v>#N/A</v>
      </c>
      <c r="K119" s="123">
        <f t="shared" si="1"/>
        <v>0</v>
      </c>
      <c r="L119" s="123"/>
    </row>
    <row r="120" spans="3:12">
      <c r="C120" s="197" t="s">
        <v>58</v>
      </c>
      <c r="D120" s="188">
        <v>0</v>
      </c>
      <c r="E120" s="179">
        <v>0</v>
      </c>
      <c r="F120" s="142" t="str">
        <f>IF(E119=0,"",(G119/E119)/12*E119)</f>
        <v/>
      </c>
      <c r="G120" s="122" t="str">
        <f>F120</f>
        <v/>
      </c>
      <c r="H120" s="189"/>
      <c r="I120" s="126">
        <v>12910.14</v>
      </c>
      <c r="J120" s="126" t="e">
        <f>VLOOKUP(I120,Presupuesto!$B$8:$C$583,2,0)</f>
        <v>#N/A</v>
      </c>
      <c r="K120" s="123">
        <f t="shared" si="1"/>
        <v>0</v>
      </c>
      <c r="L120" s="123"/>
    </row>
    <row r="121" spans="3:12" ht="15.75" thickBot="1">
      <c r="C121" s="198" t="s">
        <v>59</v>
      </c>
      <c r="D121" s="188">
        <v>0</v>
      </c>
      <c r="E121" s="179">
        <v>0</v>
      </c>
      <c r="F121" s="125" t="str">
        <f>IF(E119&lt;6,"",((E119-6)/12)*(G119/E119))</f>
        <v/>
      </c>
      <c r="G121" s="122" t="str">
        <f>F121</f>
        <v/>
      </c>
      <c r="H121" s="189"/>
      <c r="I121" s="126">
        <v>12910.14</v>
      </c>
      <c r="J121" s="126" t="e">
        <f>VLOOKUP(I121,Presupuesto!$B$8:$C$583,2,0)</f>
        <v>#N/A</v>
      </c>
      <c r="K121" s="123">
        <f t="shared" si="1"/>
        <v>0</v>
      </c>
      <c r="L121" s="123"/>
    </row>
    <row r="122" spans="3:12" ht="15.75" thickBot="1">
      <c r="C122" s="165" t="s">
        <v>60</v>
      </c>
      <c r="D122" s="229"/>
      <c r="E122" s="177"/>
      <c r="F122" s="143"/>
      <c r="G122" s="138">
        <f>D122*E122*F122</f>
        <v>0</v>
      </c>
      <c r="H122" s="191"/>
      <c r="I122" s="139">
        <v>24900</v>
      </c>
      <c r="J122" s="139" t="e">
        <f>VLOOKUP(I122,Presupuesto!$B$8:$C$583,2,0)</f>
        <v>#N/A</v>
      </c>
      <c r="K122" s="123">
        <f t="shared" si="1"/>
        <v>0</v>
      </c>
      <c r="L122" s="123"/>
    </row>
    <row r="123" spans="3:12">
      <c r="C123" s="197" t="s">
        <v>58</v>
      </c>
      <c r="D123" s="188">
        <v>0</v>
      </c>
      <c r="E123" s="179">
        <v>0</v>
      </c>
      <c r="F123" s="125">
        <v>0</v>
      </c>
      <c r="G123" s="122">
        <f>F123</f>
        <v>0</v>
      </c>
      <c r="H123" s="189"/>
      <c r="I123" s="126">
        <v>24900</v>
      </c>
      <c r="J123" s="126" t="e">
        <f>VLOOKUP(I123,Presupuesto!$B$8:$C$583,2,0)</f>
        <v>#N/A</v>
      </c>
      <c r="K123" s="123">
        <f t="shared" si="1"/>
        <v>0</v>
      </c>
      <c r="L123" s="123"/>
    </row>
    <row r="124" spans="3:12" ht="15.75" thickBot="1">
      <c r="C124" s="198" t="s">
        <v>59</v>
      </c>
      <c r="D124" s="188">
        <v>0</v>
      </c>
      <c r="E124" s="179">
        <v>0</v>
      </c>
      <c r="F124" s="125">
        <v>0</v>
      </c>
      <c r="G124" s="122">
        <f>F124</f>
        <v>0</v>
      </c>
      <c r="H124" s="189"/>
      <c r="I124" s="126"/>
      <c r="J124" s="126" t="e">
        <f>VLOOKUP(I124,Presupuesto!$B$8:$C$583,2,0)</f>
        <v>#N/A</v>
      </c>
      <c r="K124" s="123">
        <f t="shared" si="1"/>
        <v>0</v>
      </c>
      <c r="L124" s="123"/>
    </row>
    <row r="125" spans="3:12" ht="15.75" thickBot="1">
      <c r="C125" s="165" t="s">
        <v>61</v>
      </c>
      <c r="D125" s="229"/>
      <c r="E125" s="177"/>
      <c r="F125" s="143"/>
      <c r="G125" s="138">
        <f>D125*E125*F125</f>
        <v>0</v>
      </c>
      <c r="H125" s="191"/>
      <c r="I125" s="139">
        <v>11100.01</v>
      </c>
      <c r="J125" s="139" t="e">
        <f>VLOOKUP(I125,Presupuesto!$B$8:$C$583,2,0)</f>
        <v>#N/A</v>
      </c>
      <c r="K125" s="123">
        <f t="shared" si="1"/>
        <v>0</v>
      </c>
      <c r="L125" s="123"/>
    </row>
    <row r="126" spans="3:12">
      <c r="C126" s="197" t="s">
        <v>58</v>
      </c>
      <c r="D126" s="195">
        <v>0</v>
      </c>
      <c r="E126" s="156">
        <v>0</v>
      </c>
      <c r="F126" s="144" t="str">
        <f>IF(E125=0,"",(G125/E125)/12*E125)</f>
        <v/>
      </c>
      <c r="G126" s="145" t="str">
        <f>F126</f>
        <v/>
      </c>
      <c r="H126" s="189"/>
      <c r="I126" s="126">
        <v>11500</v>
      </c>
      <c r="J126" s="126" t="e">
        <f>VLOOKUP(I126,Presupuesto!$B$8:$C$583,2,0)</f>
        <v>#N/A</v>
      </c>
      <c r="K126" s="123">
        <f t="shared" si="1"/>
        <v>0</v>
      </c>
      <c r="L126" s="123"/>
    </row>
    <row r="127" spans="3:12" ht="15.75" thickBot="1">
      <c r="C127" s="199" t="s">
        <v>59</v>
      </c>
      <c r="D127" s="187">
        <v>0</v>
      </c>
      <c r="E127" s="157">
        <v>0</v>
      </c>
      <c r="F127" s="130" t="str">
        <f>IF(E125&lt;6,"",((E125-6)/12)*(G125/E125))</f>
        <v/>
      </c>
      <c r="G127" s="130" t="str">
        <f>F127</f>
        <v/>
      </c>
      <c r="H127" s="187"/>
      <c r="I127" s="131">
        <v>11500.02</v>
      </c>
      <c r="J127" s="149" t="e">
        <f>VLOOKUP(I127,Presupuesto!$B$8:$C$583,2,0)</f>
        <v>#N/A</v>
      </c>
      <c r="K127" s="123">
        <f t="shared" si="1"/>
        <v>0</v>
      </c>
      <c r="L127" s="149"/>
    </row>
    <row r="129" spans="3:12" ht="15.75" thickBot="1"/>
    <row r="130" spans="3:12" ht="15.75" thickBot="1">
      <c r="C130" s="71" t="s">
        <v>43</v>
      </c>
      <c r="D130" s="30">
        <f>SUM(G137:G187)</f>
        <v>355979.745</v>
      </c>
      <c r="E130" s="118"/>
      <c r="F130" s="118"/>
      <c r="G130" s="118"/>
      <c r="H130" s="94"/>
      <c r="I130" s="94"/>
      <c r="J130" s="94"/>
    </row>
    <row r="131" spans="3:12">
      <c r="D131" s="31"/>
      <c r="E131" s="118"/>
      <c r="F131" s="118"/>
      <c r="G131" s="118"/>
      <c r="H131" s="94"/>
      <c r="I131" s="94"/>
      <c r="J131" s="94"/>
    </row>
    <row r="132" spans="3:12">
      <c r="D132" s="31"/>
      <c r="E132" s="118"/>
      <c r="F132" s="118"/>
      <c r="G132" s="118"/>
      <c r="H132" s="94"/>
      <c r="I132" s="94"/>
      <c r="J132" s="94"/>
    </row>
    <row r="133" spans="3:12" ht="15.75">
      <c r="C133" s="236" t="s">
        <v>455</v>
      </c>
      <c r="D133" s="237"/>
      <c r="E133" s="118"/>
      <c r="F133" s="118"/>
      <c r="G133" s="118"/>
      <c r="H133" s="94"/>
      <c r="I133" s="94"/>
      <c r="J133" s="94"/>
    </row>
    <row r="134" spans="3:12" ht="18.75">
      <c r="C134" s="254" t="e">
        <f>IFERROR(VLOOKUP(D133,'Desarrollo Curricular'!$E:$F,2,FALSE),IFERROR(VLOOKUP(D133,Investigación!$E:$F,2,FALSE),IFERROR(VLOOKUP(D133,'Vinculación Univ. Sociedad'!$E:$F,2,FALSE),IFERROR(VLOOKUP(D133,'Docencia y Recursos Humanos '!$E:$F,2,FALSE),IFERROR(VLOOKUP(D133,Estudiantes!$E:$F,2,FALSE),IFERROR(VLOOKUP(D133,'Gestion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#N/A</v>
      </c>
      <c r="D134" s="31"/>
      <c r="E134" s="118"/>
      <c r="F134" s="118"/>
      <c r="G134" s="118"/>
      <c r="H134" s="94"/>
      <c r="I134" s="94"/>
      <c r="J134" s="94"/>
    </row>
    <row r="135" spans="3:12" ht="15.75" thickBot="1">
      <c r="C135" s="203"/>
      <c r="D135" s="31"/>
      <c r="E135" s="118"/>
      <c r="F135" s="118"/>
      <c r="G135" s="118"/>
      <c r="H135" s="94"/>
      <c r="I135" s="94"/>
      <c r="J135" s="94"/>
    </row>
    <row r="136" spans="3:12" ht="30.75" thickBot="1">
      <c r="C136" s="159" t="s">
        <v>44</v>
      </c>
      <c r="D136" s="163" t="s">
        <v>55</v>
      </c>
      <c r="E136" s="196" t="s">
        <v>56</v>
      </c>
      <c r="F136" s="163" t="s">
        <v>57</v>
      </c>
      <c r="G136" s="160" t="s">
        <v>27</v>
      </c>
      <c r="H136" s="158" t="s">
        <v>192</v>
      </c>
      <c r="I136" s="161" t="s">
        <v>46</v>
      </c>
      <c r="J136" s="161" t="s">
        <v>193</v>
      </c>
      <c r="K136" s="161" t="s">
        <v>474</v>
      </c>
      <c r="L136" s="161" t="s">
        <v>475</v>
      </c>
    </row>
    <row r="137" spans="3:12" ht="15.75" thickBot="1">
      <c r="C137" s="162" t="s">
        <v>718</v>
      </c>
      <c r="D137" s="229"/>
      <c r="E137" s="177"/>
      <c r="F137" s="460">
        <f>HLOOKUP($C137,$BZ$2:$CM$3,2,0)</f>
        <v>41436.800000000003</v>
      </c>
      <c r="G137" s="138">
        <f>D137*E137*F137</f>
        <v>0</v>
      </c>
      <c r="H137" s="191" t="s">
        <v>190</v>
      </c>
      <c r="I137" s="139" t="s">
        <v>316</v>
      </c>
      <c r="J137" s="139" t="str">
        <f>VLOOKUP(I137,Presupuesto!$B$8:$C$583,2,0)</f>
        <v>SUELDOS Y SALARIOS BASICOS (11100-00)</v>
      </c>
      <c r="K137" s="265"/>
      <c r="L137" s="123"/>
    </row>
    <row r="138" spans="3:12">
      <c r="C138" s="197" t="s">
        <v>58</v>
      </c>
      <c r="D138" s="188">
        <v>0</v>
      </c>
      <c r="E138" s="179">
        <v>0</v>
      </c>
      <c r="F138" s="125" t="str">
        <f>IF(E137=0,"",(G137/E137)/12*E137)</f>
        <v/>
      </c>
      <c r="G138" s="122" t="str">
        <f>F138</f>
        <v/>
      </c>
      <c r="H138" s="189" t="s">
        <v>191</v>
      </c>
      <c r="I138" s="141" t="s">
        <v>317</v>
      </c>
      <c r="J138" s="141" t="str">
        <f>VLOOKUP(I138,Presupuesto!$B$8:$C$583,2,0)</f>
        <v>RESTRIBUCIONES A PERSONAL DIRECTIVO Y DE CONTROL (11300-00)</v>
      </c>
      <c r="K138" s="123">
        <f>$K$17</f>
        <v>0</v>
      </c>
      <c r="L138" s="123"/>
    </row>
    <row r="139" spans="3:12" ht="15.75" thickBot="1">
      <c r="C139" s="198" t="s">
        <v>59</v>
      </c>
      <c r="D139" s="188">
        <v>0</v>
      </c>
      <c r="E139" s="179">
        <v>0</v>
      </c>
      <c r="F139" s="142" t="str">
        <f>IF(E137&lt;6,"",((E137-6)/12)*(G137/E137))</f>
        <v/>
      </c>
      <c r="G139" s="122" t="str">
        <f>F139</f>
        <v/>
      </c>
      <c r="H139" s="189" t="s">
        <v>191</v>
      </c>
      <c r="I139" s="126">
        <v>11500.02</v>
      </c>
      <c r="J139" s="126" t="e">
        <f>VLOOKUP(I139,Presupuesto!$B$8:$C$583,2,0)</f>
        <v>#N/A</v>
      </c>
      <c r="K139" s="123">
        <f t="shared" ref="K139:K187" si="2">$K$17</f>
        <v>0</v>
      </c>
      <c r="L139" s="123"/>
    </row>
    <row r="140" spans="3:12" ht="15.75" thickBot="1">
      <c r="C140" s="162" t="s">
        <v>719</v>
      </c>
      <c r="D140" s="229"/>
      <c r="E140" s="177"/>
      <c r="F140" s="460">
        <f>HLOOKUP($C140,$BZ$2:$CM$3,2,0)</f>
        <v>37669.82</v>
      </c>
      <c r="G140" s="138">
        <f>D140*E140*F140</f>
        <v>0</v>
      </c>
      <c r="H140" s="191"/>
      <c r="I140" s="139">
        <v>11100.01</v>
      </c>
      <c r="J140" s="139" t="e">
        <f>VLOOKUP(I140,Presupuesto!$B$8:$C$583,2,0)</f>
        <v>#N/A</v>
      </c>
      <c r="K140" s="123">
        <f t="shared" si="2"/>
        <v>0</v>
      </c>
      <c r="L140" s="123"/>
    </row>
    <row r="141" spans="3:12">
      <c r="C141" s="197" t="s">
        <v>58</v>
      </c>
      <c r="D141" s="188">
        <v>0</v>
      </c>
      <c r="E141" s="179">
        <v>0</v>
      </c>
      <c r="F141" s="125" t="str">
        <f>IF(E140=0,"",(G140/E140)/12*E140)</f>
        <v/>
      </c>
      <c r="G141" s="122" t="str">
        <f>F141</f>
        <v/>
      </c>
      <c r="H141" s="189"/>
      <c r="I141" s="141">
        <v>11500</v>
      </c>
      <c r="J141" s="141" t="e">
        <f>VLOOKUP(I141,Presupuesto!$B$8:$C$583,2,0)</f>
        <v>#N/A</v>
      </c>
      <c r="K141" s="123">
        <f t="shared" si="2"/>
        <v>0</v>
      </c>
      <c r="L141" s="123"/>
    </row>
    <row r="142" spans="3:12" ht="15.75" thickBot="1">
      <c r="C142" s="198" t="s">
        <v>59</v>
      </c>
      <c r="D142" s="188">
        <v>0</v>
      </c>
      <c r="E142" s="179">
        <v>0</v>
      </c>
      <c r="F142" s="142" t="str">
        <f>IF(E140&lt;6,"",((E140-6)/12)*(G140/E140))</f>
        <v/>
      </c>
      <c r="G142" s="122" t="str">
        <f>F142</f>
        <v/>
      </c>
      <c r="H142" s="189"/>
      <c r="I142" s="126">
        <v>11500.02</v>
      </c>
      <c r="J142" s="126" t="e">
        <f>VLOOKUP(I142,Presupuesto!$B$8:$C$583,2,0)</f>
        <v>#N/A</v>
      </c>
      <c r="K142" s="123">
        <f t="shared" si="2"/>
        <v>0</v>
      </c>
      <c r="L142" s="123"/>
    </row>
    <row r="143" spans="3:12" ht="15.75" thickBot="1">
      <c r="C143" s="162" t="s">
        <v>720</v>
      </c>
      <c r="D143" s="229"/>
      <c r="E143" s="177"/>
      <c r="F143" s="460">
        <f>HLOOKUP($C143,$BZ$2:$CM$3,2,0)</f>
        <v>33902.839999999997</v>
      </c>
      <c r="G143" s="138">
        <f>D143*E143*F143</f>
        <v>0</v>
      </c>
      <c r="H143" s="191"/>
      <c r="I143" s="139">
        <v>11100.01</v>
      </c>
      <c r="J143" s="139" t="e">
        <f>VLOOKUP(I143,Presupuesto!$B$8:$C$583,2,0)</f>
        <v>#N/A</v>
      </c>
      <c r="K143" s="123">
        <f t="shared" si="2"/>
        <v>0</v>
      </c>
      <c r="L143" s="123"/>
    </row>
    <row r="144" spans="3:12">
      <c r="C144" s="197" t="s">
        <v>58</v>
      </c>
      <c r="D144" s="188">
        <v>0</v>
      </c>
      <c r="E144" s="179">
        <v>0</v>
      </c>
      <c r="F144" s="125" t="str">
        <f>IF(E143=0,"",(G143/E143)/12*E143)</f>
        <v/>
      </c>
      <c r="G144" s="122" t="str">
        <f>F144</f>
        <v/>
      </c>
      <c r="H144" s="189"/>
      <c r="I144" s="141">
        <v>11500</v>
      </c>
      <c r="J144" s="141" t="e">
        <f>VLOOKUP(I144,Presupuesto!$B$8:$C$583,2,0)</f>
        <v>#N/A</v>
      </c>
      <c r="K144" s="123">
        <f t="shared" si="2"/>
        <v>0</v>
      </c>
      <c r="L144" s="123"/>
    </row>
    <row r="145" spans="3:12" ht="15.75" thickBot="1">
      <c r="C145" s="198" t="s">
        <v>59</v>
      </c>
      <c r="D145" s="188">
        <v>0</v>
      </c>
      <c r="E145" s="179">
        <v>0</v>
      </c>
      <c r="F145" s="142" t="str">
        <f>IF(E143&lt;6,"",((E143-6)/12)*(G143/E143))</f>
        <v/>
      </c>
      <c r="G145" s="122" t="str">
        <f>F145</f>
        <v/>
      </c>
      <c r="H145" s="189"/>
      <c r="I145" s="126">
        <v>11500.02</v>
      </c>
      <c r="J145" s="126" t="e">
        <f>VLOOKUP(I145,Presupuesto!$B$8:$C$583,2,0)</f>
        <v>#N/A</v>
      </c>
      <c r="K145" s="123">
        <f t="shared" si="2"/>
        <v>0</v>
      </c>
      <c r="L145" s="123"/>
    </row>
    <row r="146" spans="3:12" ht="15.75" thickBot="1">
      <c r="C146" s="162" t="s">
        <v>721</v>
      </c>
      <c r="D146" s="229"/>
      <c r="E146" s="177"/>
      <c r="F146" s="460">
        <f>HLOOKUP($C146,$BZ$2:$CM$3,2,0)</f>
        <v>30135.85</v>
      </c>
      <c r="G146" s="138">
        <f>D146*E146*F146</f>
        <v>0</v>
      </c>
      <c r="H146" s="191"/>
      <c r="I146" s="139">
        <v>11100.01</v>
      </c>
      <c r="J146" s="139" t="e">
        <f>VLOOKUP(I146,Presupuesto!$B$8:$C$583,2,0)</f>
        <v>#N/A</v>
      </c>
      <c r="K146" s="123">
        <f t="shared" si="2"/>
        <v>0</v>
      </c>
      <c r="L146" s="123"/>
    </row>
    <row r="147" spans="3:12">
      <c r="C147" s="197" t="s">
        <v>58</v>
      </c>
      <c r="D147" s="188">
        <v>0</v>
      </c>
      <c r="E147" s="179">
        <v>0</v>
      </c>
      <c r="F147" s="125" t="str">
        <f>IF(E146=0,"",(G146/E146)/12*E146)</f>
        <v/>
      </c>
      <c r="G147" s="122" t="str">
        <f>F147</f>
        <v/>
      </c>
      <c r="H147" s="189"/>
      <c r="I147" s="141">
        <v>11500</v>
      </c>
      <c r="J147" s="141" t="e">
        <f>VLOOKUP(I147,Presupuesto!$B$8:$C$583,2,0)</f>
        <v>#N/A</v>
      </c>
      <c r="K147" s="123">
        <f t="shared" si="2"/>
        <v>0</v>
      </c>
      <c r="L147" s="123"/>
    </row>
    <row r="148" spans="3:12" ht="15.75" thickBot="1">
      <c r="C148" s="198" t="s">
        <v>59</v>
      </c>
      <c r="D148" s="188">
        <v>0</v>
      </c>
      <c r="E148" s="179">
        <v>0</v>
      </c>
      <c r="F148" s="142" t="str">
        <f>IF(E146&lt;6,"",((E146-6)/12)*(G146/E146))</f>
        <v/>
      </c>
      <c r="G148" s="122" t="str">
        <f>F148</f>
        <v/>
      </c>
      <c r="H148" s="189"/>
      <c r="I148" s="126">
        <v>11500.02</v>
      </c>
      <c r="J148" s="126" t="e">
        <f>VLOOKUP(I148,Presupuesto!$B$8:$C$583,2,0)</f>
        <v>#N/A</v>
      </c>
      <c r="K148" s="123">
        <f t="shared" si="2"/>
        <v>0</v>
      </c>
      <c r="L148" s="123"/>
    </row>
    <row r="149" spans="3:12" ht="15.75" thickBot="1">
      <c r="C149" s="162" t="s">
        <v>722</v>
      </c>
      <c r="D149" s="229"/>
      <c r="E149" s="177"/>
      <c r="F149" s="460">
        <f>HLOOKUP($C149,$BZ$2:$CM$3,2,0)</f>
        <v>28252.36</v>
      </c>
      <c r="G149" s="138">
        <f>D149*E149*F149</f>
        <v>0</v>
      </c>
      <c r="H149" s="191"/>
      <c r="I149" s="139">
        <v>11100.01</v>
      </c>
      <c r="J149" s="139" t="e">
        <f>VLOOKUP(I149,Presupuesto!$B$8:$C$583,2,0)</f>
        <v>#N/A</v>
      </c>
      <c r="K149" s="123">
        <f t="shared" si="2"/>
        <v>0</v>
      </c>
      <c r="L149" s="123"/>
    </row>
    <row r="150" spans="3:12">
      <c r="C150" s="197" t="s">
        <v>58</v>
      </c>
      <c r="D150" s="188">
        <v>0</v>
      </c>
      <c r="E150" s="179">
        <v>0</v>
      </c>
      <c r="F150" s="125" t="str">
        <f>IF(E149=0,"",(G149/E149)/12*E149)</f>
        <v/>
      </c>
      <c r="G150" s="122" t="str">
        <f>F150</f>
        <v/>
      </c>
      <c r="H150" s="189"/>
      <c r="I150" s="141">
        <v>11500</v>
      </c>
      <c r="J150" s="141" t="e">
        <f>VLOOKUP(I150,Presupuesto!$B$8:$C$583,2,0)</f>
        <v>#N/A</v>
      </c>
      <c r="K150" s="123">
        <f t="shared" si="2"/>
        <v>0</v>
      </c>
      <c r="L150" s="123"/>
    </row>
    <row r="151" spans="3:12" ht="15.75" thickBot="1">
      <c r="C151" s="198" t="s">
        <v>59</v>
      </c>
      <c r="D151" s="188">
        <v>0</v>
      </c>
      <c r="E151" s="179">
        <v>0</v>
      </c>
      <c r="F151" s="142" t="str">
        <f>IF(E149&lt;6,"",((E149-6)/12)*(G149/E149))</f>
        <v/>
      </c>
      <c r="G151" s="122" t="str">
        <f>F151</f>
        <v/>
      </c>
      <c r="H151" s="189"/>
      <c r="I151" s="126">
        <v>11500.02</v>
      </c>
      <c r="J151" s="126" t="e">
        <f>VLOOKUP(I151,Presupuesto!$B$8:$C$583,2,0)</f>
        <v>#N/A</v>
      </c>
      <c r="K151" s="123">
        <f t="shared" si="2"/>
        <v>0</v>
      </c>
      <c r="L151" s="123"/>
    </row>
    <row r="152" spans="3:12" ht="15.75" thickBot="1">
      <c r="C152" s="162" t="s">
        <v>723</v>
      </c>
      <c r="D152" s="229">
        <v>1</v>
      </c>
      <c r="E152" s="177">
        <v>12</v>
      </c>
      <c r="F152" s="460">
        <f>HLOOKUP($C152,$BZ$2:$CM$3,2,0)</f>
        <v>26368.87</v>
      </c>
      <c r="G152" s="138">
        <f>D152*E152*F152</f>
        <v>316426.44</v>
      </c>
      <c r="H152" s="191" t="s">
        <v>191</v>
      </c>
      <c r="I152" s="139" t="s">
        <v>316</v>
      </c>
      <c r="J152" s="139" t="str">
        <f>VLOOKUP(I152,Presupuesto!$B$8:$C$583,2,0)</f>
        <v>SUELDOS Y SALARIOS BASICOS (11100-00)</v>
      </c>
      <c r="K152" s="123" t="s">
        <v>186</v>
      </c>
      <c r="L152" s="123"/>
    </row>
    <row r="153" spans="3:12" ht="15.75" thickBot="1">
      <c r="C153" s="197" t="s">
        <v>58</v>
      </c>
      <c r="D153" s="188">
        <v>0</v>
      </c>
      <c r="E153" s="179">
        <v>0</v>
      </c>
      <c r="F153" s="125">
        <f>IF(E152=0,"",(G152/E152)/12*E152)</f>
        <v>26368.87</v>
      </c>
      <c r="G153" s="122">
        <f>F153</f>
        <v>26368.87</v>
      </c>
      <c r="H153" s="191" t="s">
        <v>191</v>
      </c>
      <c r="I153" s="141" t="s">
        <v>319</v>
      </c>
      <c r="J153" s="141" t="str">
        <f>VLOOKUP(I153,Presupuesto!$B$8:$C$583,2,0)</f>
        <v>AGUINALDO Y DECIMOCUARTO MES (11500-00)</v>
      </c>
      <c r="K153" s="123" t="s">
        <v>186</v>
      </c>
      <c r="L153" s="123"/>
    </row>
    <row r="154" spans="3:12" ht="15.75" thickBot="1">
      <c r="C154" s="198" t="s">
        <v>59</v>
      </c>
      <c r="D154" s="188">
        <v>0</v>
      </c>
      <c r="E154" s="179">
        <v>0</v>
      </c>
      <c r="F154" s="142">
        <f>IF(E152&lt;6,"",((E152-6)/12)*(G152/E152))</f>
        <v>13184.434999999999</v>
      </c>
      <c r="G154" s="122">
        <f>F154</f>
        <v>13184.434999999999</v>
      </c>
      <c r="H154" s="189"/>
      <c r="I154" s="141" t="s">
        <v>319</v>
      </c>
      <c r="J154" s="126" t="str">
        <f>VLOOKUP(I154,Presupuesto!$B$8:$C$583,2,0)</f>
        <v>AGUINALDO Y DECIMOCUARTO MES (11500-00)</v>
      </c>
      <c r="K154" s="123" t="s">
        <v>186</v>
      </c>
      <c r="L154" s="123"/>
    </row>
    <row r="155" spans="3:12" ht="15.75" thickBot="1">
      <c r="C155" s="162" t="s">
        <v>724</v>
      </c>
      <c r="D155" s="229"/>
      <c r="E155" s="177"/>
      <c r="F155" s="460">
        <f>HLOOKUP($C155,$BZ$2:$CM$3,2,0)</f>
        <v>17893.16</v>
      </c>
      <c r="G155" s="138">
        <f>D155*E155*F155</f>
        <v>0</v>
      </c>
      <c r="H155" s="191"/>
      <c r="I155" s="139">
        <v>11100.01</v>
      </c>
      <c r="J155" s="139" t="e">
        <f>VLOOKUP(I155,Presupuesto!$B$8:$C$583,2,0)</f>
        <v>#N/A</v>
      </c>
      <c r="K155" s="123">
        <f t="shared" si="2"/>
        <v>0</v>
      </c>
      <c r="L155" s="123"/>
    </row>
    <row r="156" spans="3:12">
      <c r="C156" s="197" t="s">
        <v>58</v>
      </c>
      <c r="D156" s="188">
        <v>0</v>
      </c>
      <c r="E156" s="179">
        <v>0</v>
      </c>
      <c r="F156" s="125" t="str">
        <f>IF(E155=0,"",(G155/E155)/12*E155)</f>
        <v/>
      </c>
      <c r="G156" s="122" t="str">
        <f>F156</f>
        <v/>
      </c>
      <c r="H156" s="189"/>
      <c r="I156" s="141">
        <v>11500</v>
      </c>
      <c r="J156" s="141" t="e">
        <f>VLOOKUP(I156,Presupuesto!$B$8:$C$583,2,0)</f>
        <v>#N/A</v>
      </c>
      <c r="K156" s="123">
        <f t="shared" si="2"/>
        <v>0</v>
      </c>
      <c r="L156" s="123"/>
    </row>
    <row r="157" spans="3:12" ht="15.75" thickBot="1">
      <c r="C157" s="198" t="s">
        <v>59</v>
      </c>
      <c r="D157" s="188">
        <v>0</v>
      </c>
      <c r="E157" s="179">
        <v>0</v>
      </c>
      <c r="F157" s="142" t="str">
        <f>IF(E155&lt;6,"",((E155-6)/12)*(G155/E155))</f>
        <v/>
      </c>
      <c r="G157" s="122" t="str">
        <f>F157</f>
        <v/>
      </c>
      <c r="H157" s="189"/>
      <c r="I157" s="126">
        <v>11500.02</v>
      </c>
      <c r="J157" s="126" t="e">
        <f>VLOOKUP(I157,Presupuesto!$B$8:$C$583,2,0)</f>
        <v>#N/A</v>
      </c>
      <c r="K157" s="123">
        <f t="shared" si="2"/>
        <v>0</v>
      </c>
      <c r="L157" s="123"/>
    </row>
    <row r="158" spans="3:12" ht="15.75" thickBot="1">
      <c r="C158" s="162" t="s">
        <v>725</v>
      </c>
      <c r="D158" s="229"/>
      <c r="E158" s="177"/>
      <c r="F158" s="460">
        <f>HLOOKUP($C158,$BZ$2:$CM$3,2,0)</f>
        <v>16951.419999999998</v>
      </c>
      <c r="G158" s="138">
        <f>D158*E158*F158</f>
        <v>0</v>
      </c>
      <c r="H158" s="191"/>
      <c r="I158" s="139">
        <v>11100.01</v>
      </c>
      <c r="J158" s="139" t="e">
        <f>VLOOKUP(I158,Presupuesto!$B$8:$C$583,2,0)</f>
        <v>#N/A</v>
      </c>
      <c r="K158" s="123">
        <f t="shared" si="2"/>
        <v>0</v>
      </c>
      <c r="L158" s="123"/>
    </row>
    <row r="159" spans="3:12">
      <c r="C159" s="197" t="s">
        <v>58</v>
      </c>
      <c r="D159" s="188">
        <v>0</v>
      </c>
      <c r="E159" s="179">
        <v>0</v>
      </c>
      <c r="F159" s="125" t="str">
        <f>IF(E158=0,"",(G158/E158)/12*E158)</f>
        <v/>
      </c>
      <c r="G159" s="122" t="str">
        <f>F159</f>
        <v/>
      </c>
      <c r="H159" s="189"/>
      <c r="I159" s="141">
        <v>11500</v>
      </c>
      <c r="J159" s="141" t="e">
        <f>VLOOKUP(I159,Presupuesto!$B$8:$C$583,2,0)</f>
        <v>#N/A</v>
      </c>
      <c r="K159" s="123">
        <f t="shared" si="2"/>
        <v>0</v>
      </c>
      <c r="L159" s="123"/>
    </row>
    <row r="160" spans="3:12" ht="15.75" thickBot="1">
      <c r="C160" s="198" t="s">
        <v>59</v>
      </c>
      <c r="D160" s="188">
        <v>0</v>
      </c>
      <c r="E160" s="179">
        <v>0</v>
      </c>
      <c r="F160" s="142" t="str">
        <f>IF(E158&lt;6,"",((E158-6)/12)*(G158/E158))</f>
        <v/>
      </c>
      <c r="G160" s="122" t="str">
        <f>F160</f>
        <v/>
      </c>
      <c r="H160" s="189"/>
      <c r="I160" s="126">
        <v>11500.02</v>
      </c>
      <c r="J160" s="126" t="e">
        <f>VLOOKUP(I160,Presupuesto!$B$8:$C$583,2,0)</f>
        <v>#N/A</v>
      </c>
      <c r="K160" s="123">
        <f t="shared" si="2"/>
        <v>0</v>
      </c>
      <c r="L160" s="123"/>
    </row>
    <row r="161" spans="3:12" ht="15.75" thickBot="1">
      <c r="C161" s="162" t="s">
        <v>726</v>
      </c>
      <c r="D161" s="229"/>
      <c r="E161" s="177"/>
      <c r="F161" s="460">
        <f>HLOOKUP($C161,$BZ$2:$CM$3,2,0)</f>
        <v>13184.44</v>
      </c>
      <c r="G161" s="138">
        <f>D161*E161*F161</f>
        <v>0</v>
      </c>
      <c r="H161" s="191"/>
      <c r="I161" s="139">
        <v>11100.01</v>
      </c>
      <c r="J161" s="139" t="e">
        <f>VLOOKUP(I161,Presupuesto!$B$8:$C$583,2,0)</f>
        <v>#N/A</v>
      </c>
      <c r="K161" s="123">
        <f t="shared" si="2"/>
        <v>0</v>
      </c>
      <c r="L161" s="123"/>
    </row>
    <row r="162" spans="3:12">
      <c r="C162" s="197" t="s">
        <v>58</v>
      </c>
      <c r="D162" s="188">
        <v>0</v>
      </c>
      <c r="E162" s="179">
        <v>0</v>
      </c>
      <c r="F162" s="125" t="str">
        <f>IF(E161=0,"",(G161/E161)/12*E161)</f>
        <v/>
      </c>
      <c r="G162" s="122" t="str">
        <f>F162</f>
        <v/>
      </c>
      <c r="H162" s="189"/>
      <c r="I162" s="141">
        <v>11500</v>
      </c>
      <c r="J162" s="141" t="e">
        <f>VLOOKUP(I162,Presupuesto!$B$8:$C$583,2,0)</f>
        <v>#N/A</v>
      </c>
      <c r="K162" s="123">
        <f t="shared" si="2"/>
        <v>0</v>
      </c>
      <c r="L162" s="123"/>
    </row>
    <row r="163" spans="3:12" ht="15.75" thickBot="1">
      <c r="C163" s="198" t="s">
        <v>59</v>
      </c>
      <c r="D163" s="188">
        <v>0</v>
      </c>
      <c r="E163" s="179">
        <v>0</v>
      </c>
      <c r="F163" s="142" t="str">
        <f>IF(E161&lt;6,"",((E161-6)/12)*(G161/E161))</f>
        <v/>
      </c>
      <c r="G163" s="122" t="str">
        <f>F163</f>
        <v/>
      </c>
      <c r="H163" s="189"/>
      <c r="I163" s="126">
        <v>11500.02</v>
      </c>
      <c r="J163" s="126" t="e">
        <f>VLOOKUP(I163,Presupuesto!$B$8:$C$583,2,0)</f>
        <v>#N/A</v>
      </c>
      <c r="K163" s="123">
        <f t="shared" si="2"/>
        <v>0</v>
      </c>
      <c r="L163" s="123"/>
    </row>
    <row r="164" spans="3:12" ht="15.75" thickBot="1">
      <c r="C164" s="162" t="s">
        <v>727</v>
      </c>
      <c r="D164" s="229"/>
      <c r="E164" s="177"/>
      <c r="F164" s="460">
        <f>HLOOKUP($C164,$BZ$2:$CM$3,2,0)</f>
        <v>15032.56</v>
      </c>
      <c r="G164" s="138">
        <f>D164*E164*F164</f>
        <v>0</v>
      </c>
      <c r="H164" s="191"/>
      <c r="I164" s="139">
        <v>11100.01</v>
      </c>
      <c r="J164" s="139" t="e">
        <f>VLOOKUP(I164,Presupuesto!$B$8:$C$583,2,0)</f>
        <v>#N/A</v>
      </c>
      <c r="K164" s="123">
        <f t="shared" si="2"/>
        <v>0</v>
      </c>
      <c r="L164" s="123"/>
    </row>
    <row r="165" spans="3:12">
      <c r="C165" s="197" t="s">
        <v>58</v>
      </c>
      <c r="D165" s="188">
        <v>0</v>
      </c>
      <c r="E165" s="179">
        <v>0</v>
      </c>
      <c r="F165" s="125" t="str">
        <f>IF(E164=0,"",(G164/E164)/12*E164)</f>
        <v/>
      </c>
      <c r="G165" s="122" t="str">
        <f>F165</f>
        <v/>
      </c>
      <c r="H165" s="189"/>
      <c r="I165" s="141">
        <v>11500</v>
      </c>
      <c r="J165" s="141" t="e">
        <f>VLOOKUP(I165,Presupuesto!$B$8:$C$583,2,0)</f>
        <v>#N/A</v>
      </c>
      <c r="K165" s="123">
        <f t="shared" si="2"/>
        <v>0</v>
      </c>
      <c r="L165" s="123"/>
    </row>
    <row r="166" spans="3:12" ht="15.75" thickBot="1">
      <c r="C166" s="198" t="s">
        <v>59</v>
      </c>
      <c r="D166" s="188">
        <v>0</v>
      </c>
      <c r="E166" s="179">
        <v>0</v>
      </c>
      <c r="F166" s="142" t="str">
        <f>IF(E164&lt;6,"",((E164-6)/12)*(G164/E164))</f>
        <v/>
      </c>
      <c r="G166" s="122" t="str">
        <f>F166</f>
        <v/>
      </c>
      <c r="H166" s="189"/>
      <c r="I166" s="126">
        <v>11500.02</v>
      </c>
      <c r="J166" s="126" t="e">
        <f>VLOOKUP(I166,Presupuesto!$B$8:$C$583,2,0)</f>
        <v>#N/A</v>
      </c>
      <c r="K166" s="123">
        <f t="shared" si="2"/>
        <v>0</v>
      </c>
      <c r="L166" s="123"/>
    </row>
    <row r="167" spans="3:12" ht="15.75" thickBot="1">
      <c r="C167" s="162" t="s">
        <v>728</v>
      </c>
      <c r="D167" s="229"/>
      <c r="E167" s="177"/>
      <c r="F167" s="460">
        <f>HLOOKUP($C167,$BZ$2:$CM$3,2,0)</f>
        <v>13264.02</v>
      </c>
      <c r="G167" s="138">
        <f>D167*E167*F167</f>
        <v>0</v>
      </c>
      <c r="H167" s="191"/>
      <c r="I167" s="139">
        <v>11100.01</v>
      </c>
      <c r="J167" s="139" t="e">
        <f>VLOOKUP(I167,Presupuesto!$B$8:$C$583,2,0)</f>
        <v>#N/A</v>
      </c>
      <c r="K167" s="123">
        <f t="shared" si="2"/>
        <v>0</v>
      </c>
      <c r="L167" s="123"/>
    </row>
    <row r="168" spans="3:12">
      <c r="C168" s="197" t="s">
        <v>58</v>
      </c>
      <c r="D168" s="188">
        <v>0</v>
      </c>
      <c r="E168" s="179">
        <v>0</v>
      </c>
      <c r="F168" s="125" t="str">
        <f>IF(E167=0,"",(G167/E167)/12*E167)</f>
        <v/>
      </c>
      <c r="G168" s="122" t="str">
        <f>F168</f>
        <v/>
      </c>
      <c r="H168" s="189"/>
      <c r="I168" s="141">
        <v>11500</v>
      </c>
      <c r="J168" s="141" t="e">
        <f>VLOOKUP(I168,Presupuesto!$B$8:$C$583,2,0)</f>
        <v>#N/A</v>
      </c>
      <c r="K168" s="123">
        <f t="shared" si="2"/>
        <v>0</v>
      </c>
      <c r="L168" s="123"/>
    </row>
    <row r="169" spans="3:12" ht="15.75" thickBot="1">
      <c r="C169" s="198" t="s">
        <v>59</v>
      </c>
      <c r="D169" s="188">
        <v>0</v>
      </c>
      <c r="E169" s="179">
        <v>0</v>
      </c>
      <c r="F169" s="142" t="str">
        <f>IF(E167&lt;6,"",((E167-6)/12)*(G167/E167))</f>
        <v/>
      </c>
      <c r="G169" s="122" t="str">
        <f>F169</f>
        <v/>
      </c>
      <c r="H169" s="189"/>
      <c r="I169" s="126">
        <v>11500.02</v>
      </c>
      <c r="J169" s="126" t="e">
        <f>VLOOKUP(I169,Presupuesto!$B$8:$C$583,2,0)</f>
        <v>#N/A</v>
      </c>
      <c r="K169" s="123">
        <f t="shared" si="2"/>
        <v>0</v>
      </c>
      <c r="L169" s="123"/>
    </row>
    <row r="170" spans="3:12" ht="15.75" thickBot="1">
      <c r="C170" s="162" t="s">
        <v>729</v>
      </c>
      <c r="D170" s="229"/>
      <c r="E170" s="177"/>
      <c r="F170" s="460">
        <f>HLOOKUP($C170,$BZ$2:$CM$3,2,0)</f>
        <v>12379.75</v>
      </c>
      <c r="G170" s="138">
        <f>D170*E170*F170</f>
        <v>0</v>
      </c>
      <c r="H170" s="191"/>
      <c r="I170" s="139">
        <v>11100.01</v>
      </c>
      <c r="J170" s="139" t="e">
        <f>VLOOKUP(I170,Presupuesto!$B$8:$C$583,2,0)</f>
        <v>#N/A</v>
      </c>
      <c r="K170" s="123">
        <f t="shared" si="2"/>
        <v>0</v>
      </c>
      <c r="L170" s="123"/>
    </row>
    <row r="171" spans="3:12">
      <c r="C171" s="197" t="s">
        <v>58</v>
      </c>
      <c r="D171" s="188">
        <v>0</v>
      </c>
      <c r="E171" s="179">
        <v>0</v>
      </c>
      <c r="F171" s="125" t="str">
        <f>IF(E170=0,"",(G170/E170)/12*E170)</f>
        <v/>
      </c>
      <c r="G171" s="122" t="str">
        <f>F171</f>
        <v/>
      </c>
      <c r="H171" s="189"/>
      <c r="I171" s="141">
        <v>11500</v>
      </c>
      <c r="J171" s="141" t="e">
        <f>VLOOKUP(I171,Presupuesto!$B$8:$C$583,2,0)</f>
        <v>#N/A</v>
      </c>
      <c r="K171" s="123">
        <f t="shared" si="2"/>
        <v>0</v>
      </c>
      <c r="L171" s="123"/>
    </row>
    <row r="172" spans="3:12" ht="15.75" thickBot="1">
      <c r="C172" s="198" t="s">
        <v>59</v>
      </c>
      <c r="D172" s="188">
        <v>0</v>
      </c>
      <c r="E172" s="179">
        <v>0</v>
      </c>
      <c r="F172" s="142" t="str">
        <f>IF(E170&lt;6,"",((E170-6)/12)*(G170/E170))</f>
        <v/>
      </c>
      <c r="G172" s="122" t="str">
        <f>F172</f>
        <v/>
      </c>
      <c r="H172" s="189"/>
      <c r="I172" s="126">
        <v>11500.02</v>
      </c>
      <c r="J172" s="126" t="e">
        <f>VLOOKUP(I172,Presupuesto!$B$8:$C$583,2,0)</f>
        <v>#N/A</v>
      </c>
      <c r="K172" s="123">
        <f t="shared" si="2"/>
        <v>0</v>
      </c>
      <c r="L172" s="123"/>
    </row>
    <row r="173" spans="3:12" ht="15.75" thickBot="1">
      <c r="C173" s="162" t="s">
        <v>730</v>
      </c>
      <c r="D173" s="229"/>
      <c r="E173" s="177"/>
      <c r="F173" s="460">
        <f>HLOOKUP($C173,$BZ$2:$CM$3,2,0)</f>
        <v>439.49</v>
      </c>
      <c r="G173" s="138">
        <f>D173*E173*F173</f>
        <v>0</v>
      </c>
      <c r="H173" s="191"/>
      <c r="I173" s="139">
        <v>11100.01</v>
      </c>
      <c r="J173" s="139" t="e">
        <f>VLOOKUP(I173,Presupuesto!$B$8:$C$583,2,0)</f>
        <v>#N/A</v>
      </c>
      <c r="K173" s="123">
        <f t="shared" si="2"/>
        <v>0</v>
      </c>
      <c r="L173" s="123"/>
    </row>
    <row r="174" spans="3:12">
      <c r="C174" s="197" t="s">
        <v>58</v>
      </c>
      <c r="D174" s="188">
        <v>0</v>
      </c>
      <c r="E174" s="179">
        <v>0</v>
      </c>
      <c r="F174" s="125" t="str">
        <f>IF(E173=0,"",(G173/E173)/12*E173)</f>
        <v/>
      </c>
      <c r="G174" s="122" t="str">
        <f>F174</f>
        <v/>
      </c>
      <c r="H174" s="189"/>
      <c r="I174" s="141">
        <v>11500</v>
      </c>
      <c r="J174" s="141" t="e">
        <f>VLOOKUP(I174,Presupuesto!$B$8:$C$583,2,0)</f>
        <v>#N/A</v>
      </c>
      <c r="K174" s="123">
        <f t="shared" si="2"/>
        <v>0</v>
      </c>
      <c r="L174" s="123"/>
    </row>
    <row r="175" spans="3:12" ht="15.75" thickBot="1">
      <c r="C175" s="198" t="s">
        <v>59</v>
      </c>
      <c r="D175" s="188">
        <v>0</v>
      </c>
      <c r="E175" s="179">
        <v>0</v>
      </c>
      <c r="F175" s="142" t="str">
        <f>IF(E173&lt;6,"",((E173-6)/12)*(G173/E173))</f>
        <v/>
      </c>
      <c r="G175" s="122" t="str">
        <f>F175</f>
        <v/>
      </c>
      <c r="H175" s="189"/>
      <c r="I175" s="126">
        <v>11500.02</v>
      </c>
      <c r="J175" s="126" t="e">
        <f>VLOOKUP(I175,Presupuesto!$B$8:$C$583,2,0)</f>
        <v>#N/A</v>
      </c>
      <c r="K175" s="123">
        <f t="shared" si="2"/>
        <v>0</v>
      </c>
      <c r="L175" s="123"/>
    </row>
    <row r="176" spans="3:12" ht="15.75" thickBot="1">
      <c r="C176" s="162" t="s">
        <v>731</v>
      </c>
      <c r="D176" s="229"/>
      <c r="E176" s="177"/>
      <c r="F176" s="460">
        <f>HLOOKUP($C176,$BZ$2:$CM$3,2,0)</f>
        <v>1904.46</v>
      </c>
      <c r="G176" s="138">
        <f>D176*E176*F176</f>
        <v>0</v>
      </c>
      <c r="H176" s="191"/>
      <c r="I176" s="139">
        <v>11100.01</v>
      </c>
      <c r="J176" s="139" t="e">
        <f>VLOOKUP(I176,Presupuesto!$B$8:$C$583,2,0)</f>
        <v>#N/A</v>
      </c>
      <c r="K176" s="123">
        <f t="shared" si="2"/>
        <v>0</v>
      </c>
      <c r="L176" s="123"/>
    </row>
    <row r="177" spans="3:12">
      <c r="C177" s="197" t="s">
        <v>58</v>
      </c>
      <c r="D177" s="188">
        <v>0</v>
      </c>
      <c r="E177" s="179">
        <v>0</v>
      </c>
      <c r="F177" s="125" t="str">
        <f>IF(E176=0,"",(G176/E176)/12*E176)</f>
        <v/>
      </c>
      <c r="G177" s="122" t="str">
        <f>F177</f>
        <v/>
      </c>
      <c r="H177" s="189"/>
      <c r="I177" s="141">
        <v>11500</v>
      </c>
      <c r="J177" s="141" t="e">
        <f>VLOOKUP(I177,Presupuesto!$B$8:$C$583,2,0)</f>
        <v>#N/A</v>
      </c>
      <c r="K177" s="123">
        <f t="shared" si="2"/>
        <v>0</v>
      </c>
      <c r="L177" s="123"/>
    </row>
    <row r="178" spans="3:12" ht="15.75" thickBot="1">
      <c r="C178" s="198" t="s">
        <v>59</v>
      </c>
      <c r="D178" s="188">
        <v>0</v>
      </c>
      <c r="E178" s="179">
        <v>0</v>
      </c>
      <c r="F178" s="142" t="str">
        <f>IF(E176&lt;6,"",((E176-6)/12)*(G176/E176))</f>
        <v/>
      </c>
      <c r="G178" s="122" t="str">
        <f>F178</f>
        <v/>
      </c>
      <c r="H178" s="189"/>
      <c r="I178" s="126">
        <v>11500.02</v>
      </c>
      <c r="J178" s="126" t="e">
        <f>VLOOKUP(I178,Presupuesto!$B$8:$C$583,2,0)</f>
        <v>#N/A</v>
      </c>
      <c r="K178" s="123">
        <f t="shared" si="2"/>
        <v>0</v>
      </c>
      <c r="L178" s="123"/>
    </row>
    <row r="179" spans="3:12" ht="15.75" thickBot="1">
      <c r="C179" s="165"/>
      <c r="D179" s="229"/>
      <c r="E179" s="177"/>
      <c r="F179" s="164"/>
      <c r="G179" s="138">
        <f>D179*E179*F179</f>
        <v>0</v>
      </c>
      <c r="H179" s="191"/>
      <c r="I179" s="139">
        <v>12910.14</v>
      </c>
      <c r="J179" s="139" t="e">
        <f>VLOOKUP(I179,Presupuesto!$B$8:$C$583,2,0)</f>
        <v>#N/A</v>
      </c>
      <c r="K179" s="123">
        <f t="shared" si="2"/>
        <v>0</v>
      </c>
      <c r="L179" s="123"/>
    </row>
    <row r="180" spans="3:12">
      <c r="C180" s="197" t="s">
        <v>58</v>
      </c>
      <c r="D180" s="188">
        <v>0</v>
      </c>
      <c r="E180" s="179">
        <v>0</v>
      </c>
      <c r="F180" s="142" t="str">
        <f>IF(E179=0,"",(G179/E179)/12*E179)</f>
        <v/>
      </c>
      <c r="G180" s="122" t="str">
        <f>F180</f>
        <v/>
      </c>
      <c r="H180" s="189"/>
      <c r="I180" s="126">
        <v>12910.14</v>
      </c>
      <c r="J180" s="126" t="e">
        <f>VLOOKUP(I180,Presupuesto!$B$8:$C$583,2,0)</f>
        <v>#N/A</v>
      </c>
      <c r="K180" s="123">
        <f t="shared" si="2"/>
        <v>0</v>
      </c>
      <c r="L180" s="123"/>
    </row>
    <row r="181" spans="3:12" ht="15.75" thickBot="1">
      <c r="C181" s="198" t="s">
        <v>59</v>
      </c>
      <c r="D181" s="188">
        <v>0</v>
      </c>
      <c r="E181" s="179">
        <v>0</v>
      </c>
      <c r="F181" s="125" t="str">
        <f>IF(E179&lt;6,"",((E179-6)/12)*(G179/E179))</f>
        <v/>
      </c>
      <c r="G181" s="122" t="str">
        <f>F181</f>
        <v/>
      </c>
      <c r="H181" s="189"/>
      <c r="I181" s="126">
        <v>12910.14</v>
      </c>
      <c r="J181" s="126" t="e">
        <f>VLOOKUP(I181,Presupuesto!$B$8:$C$583,2,0)</f>
        <v>#N/A</v>
      </c>
      <c r="K181" s="123">
        <f t="shared" si="2"/>
        <v>0</v>
      </c>
      <c r="L181" s="123"/>
    </row>
    <row r="182" spans="3:12" ht="15.75" thickBot="1">
      <c r="C182" s="165" t="s">
        <v>60</v>
      </c>
      <c r="D182" s="229"/>
      <c r="E182" s="177"/>
      <c r="F182" s="143"/>
      <c r="G182" s="138">
        <f>D182*E182*F182</f>
        <v>0</v>
      </c>
      <c r="H182" s="191"/>
      <c r="I182" s="139">
        <v>24900</v>
      </c>
      <c r="J182" s="139" t="e">
        <f>VLOOKUP(I182,Presupuesto!$B$8:$C$583,2,0)</f>
        <v>#N/A</v>
      </c>
      <c r="K182" s="123">
        <f t="shared" si="2"/>
        <v>0</v>
      </c>
      <c r="L182" s="123"/>
    </row>
    <row r="183" spans="3:12">
      <c r="C183" s="197" t="s">
        <v>58</v>
      </c>
      <c r="D183" s="188">
        <v>0</v>
      </c>
      <c r="E183" s="179">
        <v>0</v>
      </c>
      <c r="F183" s="125">
        <v>0</v>
      </c>
      <c r="G183" s="122">
        <f>F183</f>
        <v>0</v>
      </c>
      <c r="H183" s="189"/>
      <c r="I183" s="126">
        <v>24900</v>
      </c>
      <c r="J183" s="126" t="e">
        <f>VLOOKUP(I183,Presupuesto!$B$8:$C$583,2,0)</f>
        <v>#N/A</v>
      </c>
      <c r="K183" s="123">
        <f t="shared" si="2"/>
        <v>0</v>
      </c>
      <c r="L183" s="123"/>
    </row>
    <row r="184" spans="3:12" ht="15.75" thickBot="1">
      <c r="C184" s="198" t="s">
        <v>59</v>
      </c>
      <c r="D184" s="188">
        <v>0</v>
      </c>
      <c r="E184" s="179">
        <v>0</v>
      </c>
      <c r="F184" s="125">
        <v>0</v>
      </c>
      <c r="G184" s="122">
        <f>F184</f>
        <v>0</v>
      </c>
      <c r="H184" s="189"/>
      <c r="I184" s="126"/>
      <c r="J184" s="126" t="e">
        <f>VLOOKUP(I184,Presupuesto!$B$8:$C$583,2,0)</f>
        <v>#N/A</v>
      </c>
      <c r="K184" s="123">
        <f t="shared" si="2"/>
        <v>0</v>
      </c>
      <c r="L184" s="123"/>
    </row>
    <row r="185" spans="3:12" ht="15.75" thickBot="1">
      <c r="C185" s="165" t="s">
        <v>61</v>
      </c>
      <c r="D185" s="229"/>
      <c r="E185" s="177"/>
      <c r="F185" s="143"/>
      <c r="G185" s="138">
        <f>D185*E185*F185</f>
        <v>0</v>
      </c>
      <c r="H185" s="191"/>
      <c r="I185" s="139">
        <v>11100.01</v>
      </c>
      <c r="J185" s="139" t="e">
        <f>VLOOKUP(I185,Presupuesto!$B$8:$C$583,2,0)</f>
        <v>#N/A</v>
      </c>
      <c r="K185" s="123">
        <f t="shared" si="2"/>
        <v>0</v>
      </c>
      <c r="L185" s="123"/>
    </row>
    <row r="186" spans="3:12">
      <c r="C186" s="197" t="s">
        <v>58</v>
      </c>
      <c r="D186" s="195">
        <v>0</v>
      </c>
      <c r="E186" s="156">
        <v>0</v>
      </c>
      <c r="F186" s="144" t="str">
        <f>IF(E185=0,"",(G185/E185)/12*E185)</f>
        <v/>
      </c>
      <c r="G186" s="145" t="str">
        <f>F186</f>
        <v/>
      </c>
      <c r="H186" s="189"/>
      <c r="I186" s="126">
        <v>11500</v>
      </c>
      <c r="J186" s="126" t="e">
        <f>VLOOKUP(I186,Presupuesto!$B$8:$C$583,2,0)</f>
        <v>#N/A</v>
      </c>
      <c r="K186" s="123">
        <f t="shared" si="2"/>
        <v>0</v>
      </c>
      <c r="L186" s="123"/>
    </row>
    <row r="187" spans="3:12" ht="15.75" thickBot="1">
      <c r="C187" s="199" t="s">
        <v>59</v>
      </c>
      <c r="D187" s="187">
        <v>0</v>
      </c>
      <c r="E187" s="157">
        <v>0</v>
      </c>
      <c r="F187" s="130" t="str">
        <f>IF(E185&lt;6,"",((E185-6)/12)*(G185/E185))</f>
        <v/>
      </c>
      <c r="G187" s="130" t="str">
        <f>F187</f>
        <v/>
      </c>
      <c r="H187" s="187"/>
      <c r="I187" s="131">
        <v>11500.02</v>
      </c>
      <c r="J187" s="149" t="e">
        <f>VLOOKUP(I187,Presupuesto!$B$8:$C$583,2,0)</f>
        <v>#N/A</v>
      </c>
      <c r="K187" s="123">
        <f t="shared" si="2"/>
        <v>0</v>
      </c>
      <c r="L187" s="149"/>
    </row>
    <row r="189" spans="3:12" ht="15.75" thickBot="1"/>
    <row r="190" spans="3:12" ht="15.75" thickBot="1">
      <c r="C190" s="71" t="s">
        <v>43</v>
      </c>
      <c r="D190" s="30">
        <f>SUM(G197:G247)</f>
        <v>355979.745</v>
      </c>
      <c r="E190" s="118"/>
      <c r="F190" s="118"/>
      <c r="G190" s="118"/>
      <c r="H190" s="94"/>
      <c r="I190" s="94"/>
      <c r="J190" s="94"/>
    </row>
    <row r="191" spans="3:12">
      <c r="D191" s="31"/>
      <c r="E191" s="118"/>
      <c r="F191" s="118"/>
      <c r="G191" s="118"/>
      <c r="H191" s="94"/>
      <c r="I191" s="94"/>
      <c r="J191" s="94"/>
    </row>
    <row r="192" spans="3:12">
      <c r="D192" s="31"/>
      <c r="E192" s="118"/>
      <c r="F192" s="118"/>
      <c r="G192" s="118"/>
      <c r="H192" s="94"/>
      <c r="I192" s="94"/>
      <c r="J192" s="94"/>
    </row>
    <row r="193" spans="3:12" ht="15.75">
      <c r="C193" s="236" t="s">
        <v>455</v>
      </c>
      <c r="D193" s="237"/>
      <c r="E193" s="118"/>
      <c r="F193" s="118"/>
      <c r="G193" s="118"/>
      <c r="H193" s="94"/>
      <c r="I193" s="94"/>
      <c r="J193" s="94"/>
    </row>
    <row r="194" spans="3:12" ht="18.75">
      <c r="C194" s="254" t="e">
        <f>IFERROR(VLOOKUP(D193,'Desarrollo Curricular'!$E:$F,2,FALSE),IFERROR(VLOOKUP(D193,Investigación!$E:$F,2,FALSE),IFERROR(VLOOKUP(D193,'Vinculación Univ. Sociedad'!$E:$F,2,FALSE),IFERROR(VLOOKUP(D193,'Docencia y Recursos Humanos '!$E:$F,2,FALSE),IFERROR(VLOOKUP(D193,Estudiantes!$E:$F,2,FALSE),IFERROR(VLOOKUP(D193,'Gestion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#N/A</v>
      </c>
      <c r="D194" s="31"/>
      <c r="E194" s="118"/>
      <c r="F194" s="118"/>
      <c r="G194" s="118"/>
      <c r="H194" s="94"/>
      <c r="I194" s="94"/>
      <c r="J194" s="94"/>
    </row>
    <row r="195" spans="3:12" ht="15.75" thickBot="1">
      <c r="C195" s="203"/>
      <c r="D195" s="31"/>
      <c r="E195" s="118"/>
      <c r="F195" s="118"/>
      <c r="G195" s="118"/>
      <c r="H195" s="94"/>
      <c r="I195" s="94"/>
      <c r="J195" s="94"/>
    </row>
    <row r="196" spans="3:12" ht="30.75" thickBot="1">
      <c r="C196" s="159" t="s">
        <v>44</v>
      </c>
      <c r="D196" s="163" t="s">
        <v>55</v>
      </c>
      <c r="E196" s="196" t="s">
        <v>56</v>
      </c>
      <c r="F196" s="163" t="s">
        <v>57</v>
      </c>
      <c r="G196" s="160" t="s">
        <v>27</v>
      </c>
      <c r="H196" s="158" t="s">
        <v>192</v>
      </c>
      <c r="I196" s="161" t="s">
        <v>46</v>
      </c>
      <c r="J196" s="161" t="s">
        <v>193</v>
      </c>
      <c r="K196" s="161" t="s">
        <v>474</v>
      </c>
      <c r="L196" s="161" t="s">
        <v>475</v>
      </c>
    </row>
    <row r="197" spans="3:12" ht="15.75" thickBot="1">
      <c r="C197" s="162" t="s">
        <v>718</v>
      </c>
      <c r="D197" s="229"/>
      <c r="E197" s="177"/>
      <c r="F197" s="460">
        <f>HLOOKUP($C197,$BZ$2:$CM$3,2,0)</f>
        <v>41436.800000000003</v>
      </c>
      <c r="G197" s="138">
        <f>D197*E197*F197</f>
        <v>0</v>
      </c>
      <c r="H197" s="191" t="s">
        <v>190</v>
      </c>
      <c r="I197" s="139" t="s">
        <v>316</v>
      </c>
      <c r="J197" s="139" t="str">
        <f>VLOOKUP(I197,Presupuesto!$B$8:$C$583,2,0)</f>
        <v>SUELDOS Y SALARIOS BASICOS (11100-00)</v>
      </c>
      <c r="K197" s="265"/>
      <c r="L197" s="123"/>
    </row>
    <row r="198" spans="3:12">
      <c r="C198" s="197" t="s">
        <v>58</v>
      </c>
      <c r="D198" s="188">
        <v>0</v>
      </c>
      <c r="E198" s="179">
        <v>0</v>
      </c>
      <c r="F198" s="125" t="str">
        <f>IF(E197=0,"",(G197/E197)/12*E197)</f>
        <v/>
      </c>
      <c r="G198" s="122" t="str">
        <f>F198</f>
        <v/>
      </c>
      <c r="H198" s="189" t="s">
        <v>191</v>
      </c>
      <c r="I198" s="141" t="s">
        <v>317</v>
      </c>
      <c r="J198" s="141" t="str">
        <f>VLOOKUP(I198,Presupuesto!$B$8:$C$583,2,0)</f>
        <v>RESTRIBUCIONES A PERSONAL DIRECTIVO Y DE CONTROL (11300-00)</v>
      </c>
      <c r="K198" s="123">
        <f>$K$17</f>
        <v>0</v>
      </c>
      <c r="L198" s="123"/>
    </row>
    <row r="199" spans="3:12" ht="15.75" thickBot="1">
      <c r="C199" s="198" t="s">
        <v>59</v>
      </c>
      <c r="D199" s="188">
        <v>0</v>
      </c>
      <c r="E199" s="179">
        <v>0</v>
      </c>
      <c r="F199" s="142" t="str">
        <f>IF(E197&lt;6,"",((E197-6)/12)*(G197/E197))</f>
        <v/>
      </c>
      <c r="G199" s="122" t="str">
        <f>F199</f>
        <v/>
      </c>
      <c r="H199" s="189" t="s">
        <v>191</v>
      </c>
      <c r="I199" s="126">
        <v>11500.02</v>
      </c>
      <c r="J199" s="126" t="e">
        <f>VLOOKUP(I199,Presupuesto!$B$8:$C$583,2,0)</f>
        <v>#N/A</v>
      </c>
      <c r="K199" s="123">
        <f t="shared" ref="K199:K247" si="3">$K$17</f>
        <v>0</v>
      </c>
      <c r="L199" s="123"/>
    </row>
    <row r="200" spans="3:12" ht="15.75" thickBot="1">
      <c r="C200" s="162" t="s">
        <v>719</v>
      </c>
      <c r="D200" s="229"/>
      <c r="E200" s="177"/>
      <c r="F200" s="460">
        <f>HLOOKUP($C200,$BZ$2:$CM$3,2,0)</f>
        <v>37669.82</v>
      </c>
      <c r="G200" s="138">
        <f>D200*E200*F200</f>
        <v>0</v>
      </c>
      <c r="H200" s="191"/>
      <c r="I200" s="139">
        <v>11100.01</v>
      </c>
      <c r="J200" s="139" t="e">
        <f>VLOOKUP(I200,Presupuesto!$B$8:$C$583,2,0)</f>
        <v>#N/A</v>
      </c>
      <c r="K200" s="123">
        <f t="shared" si="3"/>
        <v>0</v>
      </c>
      <c r="L200" s="123"/>
    </row>
    <row r="201" spans="3:12">
      <c r="C201" s="197" t="s">
        <v>58</v>
      </c>
      <c r="D201" s="188">
        <v>0</v>
      </c>
      <c r="E201" s="179">
        <v>0</v>
      </c>
      <c r="F201" s="125" t="str">
        <f>IF(E200=0,"",(G200/E200)/12*E200)</f>
        <v/>
      </c>
      <c r="G201" s="122" t="str">
        <f>F201</f>
        <v/>
      </c>
      <c r="H201" s="189"/>
      <c r="I201" s="141">
        <v>11500</v>
      </c>
      <c r="J201" s="141" t="e">
        <f>VLOOKUP(I201,Presupuesto!$B$8:$C$583,2,0)</f>
        <v>#N/A</v>
      </c>
      <c r="K201" s="123">
        <f t="shared" si="3"/>
        <v>0</v>
      </c>
      <c r="L201" s="123"/>
    </row>
    <row r="202" spans="3:12" ht="15.75" thickBot="1">
      <c r="C202" s="198" t="s">
        <v>59</v>
      </c>
      <c r="D202" s="188">
        <v>0</v>
      </c>
      <c r="E202" s="179">
        <v>0</v>
      </c>
      <c r="F202" s="142" t="str">
        <f>IF(E200&lt;6,"",((E200-6)/12)*(G200/E200))</f>
        <v/>
      </c>
      <c r="G202" s="122" t="str">
        <f>F202</f>
        <v/>
      </c>
      <c r="H202" s="189"/>
      <c r="I202" s="126">
        <v>11500.02</v>
      </c>
      <c r="J202" s="126" t="e">
        <f>VLOOKUP(I202,Presupuesto!$B$8:$C$583,2,0)</f>
        <v>#N/A</v>
      </c>
      <c r="K202" s="123">
        <f t="shared" si="3"/>
        <v>0</v>
      </c>
      <c r="L202" s="123"/>
    </row>
    <row r="203" spans="3:12" ht="15.75" thickBot="1">
      <c r="C203" s="162" t="s">
        <v>720</v>
      </c>
      <c r="D203" s="229"/>
      <c r="E203" s="177"/>
      <c r="F203" s="460">
        <f>HLOOKUP($C203,$BZ$2:$CM$3,2,0)</f>
        <v>33902.839999999997</v>
      </c>
      <c r="G203" s="138">
        <f>D203*E203*F203</f>
        <v>0</v>
      </c>
      <c r="H203" s="191"/>
      <c r="I203" s="139">
        <v>11100.01</v>
      </c>
      <c r="J203" s="139" t="e">
        <f>VLOOKUP(I203,Presupuesto!$B$8:$C$583,2,0)</f>
        <v>#N/A</v>
      </c>
      <c r="K203" s="123">
        <f t="shared" si="3"/>
        <v>0</v>
      </c>
      <c r="L203" s="123"/>
    </row>
    <row r="204" spans="3:12">
      <c r="C204" s="197" t="s">
        <v>58</v>
      </c>
      <c r="D204" s="188">
        <v>0</v>
      </c>
      <c r="E204" s="179">
        <v>0</v>
      </c>
      <c r="F204" s="125" t="str">
        <f>IF(E203=0,"",(G203/E203)/12*E203)</f>
        <v/>
      </c>
      <c r="G204" s="122" t="str">
        <f>F204</f>
        <v/>
      </c>
      <c r="H204" s="189"/>
      <c r="I204" s="141">
        <v>11500</v>
      </c>
      <c r="J204" s="141" t="e">
        <f>VLOOKUP(I204,Presupuesto!$B$8:$C$583,2,0)</f>
        <v>#N/A</v>
      </c>
      <c r="K204" s="123">
        <f t="shared" si="3"/>
        <v>0</v>
      </c>
      <c r="L204" s="123"/>
    </row>
    <row r="205" spans="3:12" ht="15.75" thickBot="1">
      <c r="C205" s="198" t="s">
        <v>59</v>
      </c>
      <c r="D205" s="188">
        <v>0</v>
      </c>
      <c r="E205" s="179">
        <v>0</v>
      </c>
      <c r="F205" s="142" t="str">
        <f>IF(E203&lt;6,"",((E203-6)/12)*(G203/E203))</f>
        <v/>
      </c>
      <c r="G205" s="122" t="str">
        <f>F205</f>
        <v/>
      </c>
      <c r="H205" s="189"/>
      <c r="I205" s="126">
        <v>11500.02</v>
      </c>
      <c r="J205" s="126" t="e">
        <f>VLOOKUP(I205,Presupuesto!$B$8:$C$583,2,0)</f>
        <v>#N/A</v>
      </c>
      <c r="K205" s="123">
        <f t="shared" si="3"/>
        <v>0</v>
      </c>
      <c r="L205" s="123"/>
    </row>
    <row r="206" spans="3:12" ht="15.75" thickBot="1">
      <c r="C206" s="162" t="s">
        <v>721</v>
      </c>
      <c r="D206" s="229"/>
      <c r="E206" s="177"/>
      <c r="F206" s="460">
        <f>HLOOKUP($C206,$BZ$2:$CM$3,2,0)</f>
        <v>30135.85</v>
      </c>
      <c r="G206" s="138">
        <f>D206*E206*F206</f>
        <v>0</v>
      </c>
      <c r="H206" s="191"/>
      <c r="I206" s="139">
        <v>11100.01</v>
      </c>
      <c r="J206" s="139" t="e">
        <f>VLOOKUP(I206,Presupuesto!$B$8:$C$583,2,0)</f>
        <v>#N/A</v>
      </c>
      <c r="K206" s="123">
        <f t="shared" si="3"/>
        <v>0</v>
      </c>
      <c r="L206" s="123"/>
    </row>
    <row r="207" spans="3:12">
      <c r="C207" s="197" t="s">
        <v>58</v>
      </c>
      <c r="D207" s="188">
        <v>0</v>
      </c>
      <c r="E207" s="179">
        <v>0</v>
      </c>
      <c r="F207" s="125" t="str">
        <f>IF(E206=0,"",(G206/E206)/12*E206)</f>
        <v/>
      </c>
      <c r="G207" s="122" t="str">
        <f>F207</f>
        <v/>
      </c>
      <c r="H207" s="189"/>
      <c r="I207" s="141">
        <v>11500</v>
      </c>
      <c r="J207" s="141" t="e">
        <f>VLOOKUP(I207,Presupuesto!$B$8:$C$583,2,0)</f>
        <v>#N/A</v>
      </c>
      <c r="K207" s="123">
        <f t="shared" si="3"/>
        <v>0</v>
      </c>
      <c r="L207" s="123"/>
    </row>
    <row r="208" spans="3:12" ht="15.75" thickBot="1">
      <c r="C208" s="198" t="s">
        <v>59</v>
      </c>
      <c r="D208" s="188">
        <v>0</v>
      </c>
      <c r="E208" s="179">
        <v>0</v>
      </c>
      <c r="F208" s="142" t="str">
        <f>IF(E206&lt;6,"",((E206-6)/12)*(G206/E206))</f>
        <v/>
      </c>
      <c r="G208" s="122" t="str">
        <f>F208</f>
        <v/>
      </c>
      <c r="H208" s="189"/>
      <c r="I208" s="126">
        <v>11500.02</v>
      </c>
      <c r="J208" s="126" t="e">
        <f>VLOOKUP(I208,Presupuesto!$B$8:$C$583,2,0)</f>
        <v>#N/A</v>
      </c>
      <c r="K208" s="123">
        <f t="shared" si="3"/>
        <v>0</v>
      </c>
      <c r="L208" s="123"/>
    </row>
    <row r="209" spans="3:12" ht="15.75" thickBot="1">
      <c r="C209" s="162" t="s">
        <v>722</v>
      </c>
      <c r="D209" s="229"/>
      <c r="E209" s="177"/>
      <c r="F209" s="460">
        <f>HLOOKUP($C209,$BZ$2:$CM$3,2,0)</f>
        <v>28252.36</v>
      </c>
      <c r="G209" s="138">
        <f>D209*E209*F209</f>
        <v>0</v>
      </c>
      <c r="H209" s="191"/>
      <c r="I209" s="139">
        <v>11100.01</v>
      </c>
      <c r="J209" s="139" t="e">
        <f>VLOOKUP(I209,Presupuesto!$B$8:$C$583,2,0)</f>
        <v>#N/A</v>
      </c>
      <c r="K209" s="123">
        <f t="shared" si="3"/>
        <v>0</v>
      </c>
      <c r="L209" s="123"/>
    </row>
    <row r="210" spans="3:12">
      <c r="C210" s="197" t="s">
        <v>58</v>
      </c>
      <c r="D210" s="188">
        <v>0</v>
      </c>
      <c r="E210" s="179">
        <v>0</v>
      </c>
      <c r="F210" s="125" t="str">
        <f>IF(E209=0,"",(G209/E209)/12*E209)</f>
        <v/>
      </c>
      <c r="G210" s="122" t="str">
        <f>F210</f>
        <v/>
      </c>
      <c r="H210" s="189"/>
      <c r="I210" s="141">
        <v>11500</v>
      </c>
      <c r="J210" s="141" t="e">
        <f>VLOOKUP(I210,Presupuesto!$B$8:$C$583,2,0)</f>
        <v>#N/A</v>
      </c>
      <c r="K210" s="123">
        <f t="shared" si="3"/>
        <v>0</v>
      </c>
      <c r="L210" s="123"/>
    </row>
    <row r="211" spans="3:12" ht="15.75" thickBot="1">
      <c r="C211" s="198" t="s">
        <v>59</v>
      </c>
      <c r="D211" s="188">
        <v>0</v>
      </c>
      <c r="E211" s="179">
        <v>0</v>
      </c>
      <c r="F211" s="142" t="str">
        <f>IF(E209&lt;6,"",((E209-6)/12)*(G209/E209))</f>
        <v/>
      </c>
      <c r="G211" s="122" t="str">
        <f>F211</f>
        <v/>
      </c>
      <c r="H211" s="189"/>
      <c r="I211" s="126">
        <v>11500.02</v>
      </c>
      <c r="J211" s="126" t="e">
        <f>VLOOKUP(I211,Presupuesto!$B$8:$C$583,2,0)</f>
        <v>#N/A</v>
      </c>
      <c r="K211" s="123">
        <f t="shared" si="3"/>
        <v>0</v>
      </c>
      <c r="L211" s="123"/>
    </row>
    <row r="212" spans="3:12" ht="15.75" thickBot="1">
      <c r="C212" s="162" t="s">
        <v>723</v>
      </c>
      <c r="D212" s="229">
        <v>1</v>
      </c>
      <c r="E212" s="177">
        <v>12</v>
      </c>
      <c r="F212" s="460">
        <f>HLOOKUP($C212,$BZ$2:$CM$3,2,0)</f>
        <v>26368.87</v>
      </c>
      <c r="G212" s="138">
        <f>D212*E212*F212</f>
        <v>316426.44</v>
      </c>
      <c r="H212" s="191" t="s">
        <v>191</v>
      </c>
      <c r="I212" s="139" t="s">
        <v>316</v>
      </c>
      <c r="J212" s="139" t="str">
        <f>VLOOKUP(I212,Presupuesto!$B$8:$C$583,2,0)</f>
        <v>SUELDOS Y SALARIOS BASICOS (11100-00)</v>
      </c>
      <c r="K212" s="123" t="s">
        <v>186</v>
      </c>
      <c r="L212" s="123"/>
    </row>
    <row r="213" spans="3:12" ht="15.75" thickBot="1">
      <c r="C213" s="197" t="s">
        <v>58</v>
      </c>
      <c r="D213" s="188">
        <v>0</v>
      </c>
      <c r="E213" s="179">
        <v>0</v>
      </c>
      <c r="F213" s="125">
        <f>IF(E212=0,"",(G212/E212)/12*E212)</f>
        <v>26368.87</v>
      </c>
      <c r="G213" s="122">
        <f>F213</f>
        <v>26368.87</v>
      </c>
      <c r="H213" s="191" t="s">
        <v>191</v>
      </c>
      <c r="I213" s="141" t="s">
        <v>319</v>
      </c>
      <c r="J213" s="141" t="str">
        <f>VLOOKUP(I213,Presupuesto!$B$8:$C$583,2,0)</f>
        <v>AGUINALDO Y DECIMOCUARTO MES (11500-00)</v>
      </c>
      <c r="K213" s="123" t="s">
        <v>186</v>
      </c>
      <c r="L213" s="123"/>
    </row>
    <row r="214" spans="3:12" ht="15.75" thickBot="1">
      <c r="C214" s="198" t="s">
        <v>59</v>
      </c>
      <c r="D214" s="188">
        <v>0</v>
      </c>
      <c r="E214" s="179">
        <v>0</v>
      </c>
      <c r="F214" s="142">
        <f>IF(E212&lt;6,"",((E212-6)/12)*(G212/E212))</f>
        <v>13184.434999999999</v>
      </c>
      <c r="G214" s="122">
        <f>F214</f>
        <v>13184.434999999999</v>
      </c>
      <c r="H214" s="189"/>
      <c r="I214" s="141" t="s">
        <v>319</v>
      </c>
      <c r="J214" s="126" t="str">
        <f>VLOOKUP(I214,Presupuesto!$B$8:$C$583,2,0)</f>
        <v>AGUINALDO Y DECIMOCUARTO MES (11500-00)</v>
      </c>
      <c r="K214" s="123" t="s">
        <v>186</v>
      </c>
      <c r="L214" s="123"/>
    </row>
    <row r="215" spans="3:12" ht="15.75" thickBot="1">
      <c r="C215" s="162" t="s">
        <v>724</v>
      </c>
      <c r="D215" s="229"/>
      <c r="E215" s="177"/>
      <c r="F215" s="460">
        <f>HLOOKUP($C215,$BZ$2:$CM$3,2,0)</f>
        <v>17893.16</v>
      </c>
      <c r="G215" s="138">
        <f>D215*E215*F215</f>
        <v>0</v>
      </c>
      <c r="H215" s="191"/>
      <c r="I215" s="139">
        <v>11100.01</v>
      </c>
      <c r="J215" s="139" t="e">
        <f>VLOOKUP(I215,Presupuesto!$B$8:$C$583,2,0)</f>
        <v>#N/A</v>
      </c>
      <c r="K215" s="123">
        <f t="shared" si="3"/>
        <v>0</v>
      </c>
      <c r="L215" s="123"/>
    </row>
    <row r="216" spans="3:12">
      <c r="C216" s="197" t="s">
        <v>58</v>
      </c>
      <c r="D216" s="188">
        <v>0</v>
      </c>
      <c r="E216" s="179">
        <v>0</v>
      </c>
      <c r="F216" s="125" t="str">
        <f>IF(E215=0,"",(G215/E215)/12*E215)</f>
        <v/>
      </c>
      <c r="G216" s="122" t="str">
        <f>F216</f>
        <v/>
      </c>
      <c r="H216" s="189"/>
      <c r="I216" s="141">
        <v>11500</v>
      </c>
      <c r="J216" s="141" t="e">
        <f>VLOOKUP(I216,Presupuesto!$B$8:$C$583,2,0)</f>
        <v>#N/A</v>
      </c>
      <c r="K216" s="123">
        <f t="shared" si="3"/>
        <v>0</v>
      </c>
      <c r="L216" s="123"/>
    </row>
    <row r="217" spans="3:12" ht="15.75" thickBot="1">
      <c r="C217" s="198" t="s">
        <v>59</v>
      </c>
      <c r="D217" s="188">
        <v>0</v>
      </c>
      <c r="E217" s="179">
        <v>0</v>
      </c>
      <c r="F217" s="142" t="str">
        <f>IF(E215&lt;6,"",((E215-6)/12)*(G215/E215))</f>
        <v/>
      </c>
      <c r="G217" s="122" t="str">
        <f>F217</f>
        <v/>
      </c>
      <c r="H217" s="189"/>
      <c r="I217" s="126">
        <v>11500.02</v>
      </c>
      <c r="J217" s="126" t="e">
        <f>VLOOKUP(I217,Presupuesto!$B$8:$C$583,2,0)</f>
        <v>#N/A</v>
      </c>
      <c r="K217" s="123">
        <f t="shared" si="3"/>
        <v>0</v>
      </c>
      <c r="L217" s="123"/>
    </row>
    <row r="218" spans="3:12" ht="15.75" thickBot="1">
      <c r="C218" s="162" t="s">
        <v>725</v>
      </c>
      <c r="D218" s="229"/>
      <c r="E218" s="177"/>
      <c r="F218" s="460">
        <f>HLOOKUP($C218,$BZ$2:$CM$3,2,0)</f>
        <v>16951.419999999998</v>
      </c>
      <c r="G218" s="138">
        <f>D218*E218*F218</f>
        <v>0</v>
      </c>
      <c r="H218" s="191"/>
      <c r="I218" s="139">
        <v>11100.01</v>
      </c>
      <c r="J218" s="139" t="e">
        <f>VLOOKUP(I218,Presupuesto!$B$8:$C$583,2,0)</f>
        <v>#N/A</v>
      </c>
      <c r="K218" s="123">
        <f t="shared" si="3"/>
        <v>0</v>
      </c>
      <c r="L218" s="123"/>
    </row>
    <row r="219" spans="3:12">
      <c r="C219" s="197" t="s">
        <v>58</v>
      </c>
      <c r="D219" s="188">
        <v>0</v>
      </c>
      <c r="E219" s="179">
        <v>0</v>
      </c>
      <c r="F219" s="125" t="str">
        <f>IF(E218=0,"",(G218/E218)/12*E218)</f>
        <v/>
      </c>
      <c r="G219" s="122" t="str">
        <f>F219</f>
        <v/>
      </c>
      <c r="H219" s="189"/>
      <c r="I219" s="141">
        <v>11500</v>
      </c>
      <c r="J219" s="141" t="e">
        <f>VLOOKUP(I219,Presupuesto!$B$8:$C$583,2,0)</f>
        <v>#N/A</v>
      </c>
      <c r="K219" s="123">
        <f t="shared" si="3"/>
        <v>0</v>
      </c>
      <c r="L219" s="123"/>
    </row>
    <row r="220" spans="3:12" ht="15.75" thickBot="1">
      <c r="C220" s="198" t="s">
        <v>59</v>
      </c>
      <c r="D220" s="188">
        <v>0</v>
      </c>
      <c r="E220" s="179">
        <v>0</v>
      </c>
      <c r="F220" s="142" t="str">
        <f>IF(E218&lt;6,"",((E218-6)/12)*(G218/E218))</f>
        <v/>
      </c>
      <c r="G220" s="122" t="str">
        <f>F220</f>
        <v/>
      </c>
      <c r="H220" s="189"/>
      <c r="I220" s="126">
        <v>11500.02</v>
      </c>
      <c r="J220" s="126" t="e">
        <f>VLOOKUP(I220,Presupuesto!$B$8:$C$583,2,0)</f>
        <v>#N/A</v>
      </c>
      <c r="K220" s="123">
        <f t="shared" si="3"/>
        <v>0</v>
      </c>
      <c r="L220" s="123"/>
    </row>
    <row r="221" spans="3:12" ht="15.75" thickBot="1">
      <c r="C221" s="162" t="s">
        <v>726</v>
      </c>
      <c r="D221" s="229"/>
      <c r="E221" s="177"/>
      <c r="F221" s="460">
        <f>HLOOKUP($C221,$BZ$2:$CM$3,2,0)</f>
        <v>13184.44</v>
      </c>
      <c r="G221" s="138">
        <f>D221*E221*F221</f>
        <v>0</v>
      </c>
      <c r="H221" s="191"/>
      <c r="I221" s="139">
        <v>11100.01</v>
      </c>
      <c r="J221" s="139" t="e">
        <f>VLOOKUP(I221,Presupuesto!$B$8:$C$583,2,0)</f>
        <v>#N/A</v>
      </c>
      <c r="K221" s="123">
        <f t="shared" si="3"/>
        <v>0</v>
      </c>
      <c r="L221" s="123"/>
    </row>
    <row r="222" spans="3:12">
      <c r="C222" s="197" t="s">
        <v>58</v>
      </c>
      <c r="D222" s="188">
        <v>0</v>
      </c>
      <c r="E222" s="179">
        <v>0</v>
      </c>
      <c r="F222" s="125" t="str">
        <f>IF(E221=0,"",(G221/E221)/12*E221)</f>
        <v/>
      </c>
      <c r="G222" s="122" t="str">
        <f>F222</f>
        <v/>
      </c>
      <c r="H222" s="189"/>
      <c r="I222" s="141">
        <v>11500</v>
      </c>
      <c r="J222" s="141" t="e">
        <f>VLOOKUP(I222,Presupuesto!$B$8:$C$583,2,0)</f>
        <v>#N/A</v>
      </c>
      <c r="K222" s="123">
        <f t="shared" si="3"/>
        <v>0</v>
      </c>
      <c r="L222" s="123"/>
    </row>
    <row r="223" spans="3:12" ht="15.75" thickBot="1">
      <c r="C223" s="198" t="s">
        <v>59</v>
      </c>
      <c r="D223" s="188">
        <v>0</v>
      </c>
      <c r="E223" s="179">
        <v>0</v>
      </c>
      <c r="F223" s="142" t="str">
        <f>IF(E221&lt;6,"",((E221-6)/12)*(G221/E221))</f>
        <v/>
      </c>
      <c r="G223" s="122" t="str">
        <f>F223</f>
        <v/>
      </c>
      <c r="H223" s="189"/>
      <c r="I223" s="126">
        <v>11500.02</v>
      </c>
      <c r="J223" s="126" t="e">
        <f>VLOOKUP(I223,Presupuesto!$B$8:$C$583,2,0)</f>
        <v>#N/A</v>
      </c>
      <c r="K223" s="123">
        <f t="shared" si="3"/>
        <v>0</v>
      </c>
      <c r="L223" s="123"/>
    </row>
    <row r="224" spans="3:12" ht="15.75" thickBot="1">
      <c r="C224" s="162" t="s">
        <v>727</v>
      </c>
      <c r="D224" s="229"/>
      <c r="E224" s="177"/>
      <c r="F224" s="460">
        <f>HLOOKUP($C224,$BZ$2:$CM$3,2,0)</f>
        <v>15032.56</v>
      </c>
      <c r="G224" s="138">
        <f>D224*E224*F224</f>
        <v>0</v>
      </c>
      <c r="H224" s="191"/>
      <c r="I224" s="139">
        <v>11100.01</v>
      </c>
      <c r="J224" s="139" t="e">
        <f>VLOOKUP(I224,Presupuesto!$B$8:$C$583,2,0)</f>
        <v>#N/A</v>
      </c>
      <c r="K224" s="123">
        <f t="shared" si="3"/>
        <v>0</v>
      </c>
      <c r="L224" s="123"/>
    </row>
    <row r="225" spans="3:12">
      <c r="C225" s="197" t="s">
        <v>58</v>
      </c>
      <c r="D225" s="188">
        <v>0</v>
      </c>
      <c r="E225" s="179">
        <v>0</v>
      </c>
      <c r="F225" s="125" t="str">
        <f>IF(E224=0,"",(G224/E224)/12*E224)</f>
        <v/>
      </c>
      <c r="G225" s="122" t="str">
        <f>F225</f>
        <v/>
      </c>
      <c r="H225" s="189"/>
      <c r="I225" s="141">
        <v>11500</v>
      </c>
      <c r="J225" s="141" t="e">
        <f>VLOOKUP(I225,Presupuesto!$B$8:$C$583,2,0)</f>
        <v>#N/A</v>
      </c>
      <c r="K225" s="123">
        <f t="shared" si="3"/>
        <v>0</v>
      </c>
      <c r="L225" s="123"/>
    </row>
    <row r="226" spans="3:12" ht="15.75" thickBot="1">
      <c r="C226" s="198" t="s">
        <v>59</v>
      </c>
      <c r="D226" s="188">
        <v>0</v>
      </c>
      <c r="E226" s="179">
        <v>0</v>
      </c>
      <c r="F226" s="142" t="str">
        <f>IF(E224&lt;6,"",((E224-6)/12)*(G224/E224))</f>
        <v/>
      </c>
      <c r="G226" s="122" t="str">
        <f>F226</f>
        <v/>
      </c>
      <c r="H226" s="189"/>
      <c r="I226" s="126">
        <v>11500.02</v>
      </c>
      <c r="J226" s="126" t="e">
        <f>VLOOKUP(I226,Presupuesto!$B$8:$C$583,2,0)</f>
        <v>#N/A</v>
      </c>
      <c r="K226" s="123">
        <f t="shared" si="3"/>
        <v>0</v>
      </c>
      <c r="L226" s="123"/>
    </row>
    <row r="227" spans="3:12" ht="15.75" thickBot="1">
      <c r="C227" s="162" t="s">
        <v>728</v>
      </c>
      <c r="D227" s="229"/>
      <c r="E227" s="177"/>
      <c r="F227" s="460">
        <f>HLOOKUP($C227,$BZ$2:$CM$3,2,0)</f>
        <v>13264.02</v>
      </c>
      <c r="G227" s="138">
        <f>D227*E227*F227</f>
        <v>0</v>
      </c>
      <c r="H227" s="191"/>
      <c r="I227" s="139">
        <v>11100.01</v>
      </c>
      <c r="J227" s="139" t="e">
        <f>VLOOKUP(I227,Presupuesto!$B$8:$C$583,2,0)</f>
        <v>#N/A</v>
      </c>
      <c r="K227" s="123">
        <f t="shared" si="3"/>
        <v>0</v>
      </c>
      <c r="L227" s="123"/>
    </row>
    <row r="228" spans="3:12">
      <c r="C228" s="197" t="s">
        <v>58</v>
      </c>
      <c r="D228" s="188">
        <v>0</v>
      </c>
      <c r="E228" s="179">
        <v>0</v>
      </c>
      <c r="F228" s="125" t="str">
        <f>IF(E227=0,"",(G227/E227)/12*E227)</f>
        <v/>
      </c>
      <c r="G228" s="122" t="str">
        <f>F228</f>
        <v/>
      </c>
      <c r="H228" s="189"/>
      <c r="I228" s="141">
        <v>11500</v>
      </c>
      <c r="J228" s="141" t="e">
        <f>VLOOKUP(I228,Presupuesto!$B$8:$C$583,2,0)</f>
        <v>#N/A</v>
      </c>
      <c r="K228" s="123">
        <f t="shared" si="3"/>
        <v>0</v>
      </c>
      <c r="L228" s="123"/>
    </row>
    <row r="229" spans="3:12" ht="15.75" thickBot="1">
      <c r="C229" s="198" t="s">
        <v>59</v>
      </c>
      <c r="D229" s="188">
        <v>0</v>
      </c>
      <c r="E229" s="179">
        <v>0</v>
      </c>
      <c r="F229" s="142" t="str">
        <f>IF(E227&lt;6,"",((E227-6)/12)*(G227/E227))</f>
        <v/>
      </c>
      <c r="G229" s="122" t="str">
        <f>F229</f>
        <v/>
      </c>
      <c r="H229" s="189"/>
      <c r="I229" s="126">
        <v>11500.02</v>
      </c>
      <c r="J229" s="126" t="e">
        <f>VLOOKUP(I229,Presupuesto!$B$8:$C$583,2,0)</f>
        <v>#N/A</v>
      </c>
      <c r="K229" s="123">
        <f t="shared" si="3"/>
        <v>0</v>
      </c>
      <c r="L229" s="123"/>
    </row>
    <row r="230" spans="3:12" ht="15.75" thickBot="1">
      <c r="C230" s="162" t="s">
        <v>729</v>
      </c>
      <c r="D230" s="229"/>
      <c r="E230" s="177"/>
      <c r="F230" s="460">
        <f>HLOOKUP($C230,$BZ$2:$CM$3,2,0)</f>
        <v>12379.75</v>
      </c>
      <c r="G230" s="138">
        <f>D230*E230*F230</f>
        <v>0</v>
      </c>
      <c r="H230" s="191"/>
      <c r="I230" s="139">
        <v>11100.01</v>
      </c>
      <c r="J230" s="139" t="e">
        <f>VLOOKUP(I230,Presupuesto!$B$8:$C$583,2,0)</f>
        <v>#N/A</v>
      </c>
      <c r="K230" s="123">
        <f t="shared" si="3"/>
        <v>0</v>
      </c>
      <c r="L230" s="123"/>
    </row>
    <row r="231" spans="3:12">
      <c r="C231" s="197" t="s">
        <v>58</v>
      </c>
      <c r="D231" s="188">
        <v>0</v>
      </c>
      <c r="E231" s="179">
        <v>0</v>
      </c>
      <c r="F231" s="125" t="str">
        <f>IF(E230=0,"",(G230/E230)/12*E230)</f>
        <v/>
      </c>
      <c r="G231" s="122" t="str">
        <f>F231</f>
        <v/>
      </c>
      <c r="H231" s="189"/>
      <c r="I231" s="141">
        <v>11500</v>
      </c>
      <c r="J231" s="141" t="e">
        <f>VLOOKUP(I231,Presupuesto!$B$8:$C$583,2,0)</f>
        <v>#N/A</v>
      </c>
      <c r="K231" s="123">
        <f t="shared" si="3"/>
        <v>0</v>
      </c>
      <c r="L231" s="123"/>
    </row>
    <row r="232" spans="3:12" ht="15.75" thickBot="1">
      <c r="C232" s="198" t="s">
        <v>59</v>
      </c>
      <c r="D232" s="188">
        <v>0</v>
      </c>
      <c r="E232" s="179">
        <v>0</v>
      </c>
      <c r="F232" s="142" t="str">
        <f>IF(E230&lt;6,"",((E230-6)/12)*(G230/E230))</f>
        <v/>
      </c>
      <c r="G232" s="122" t="str">
        <f>F232</f>
        <v/>
      </c>
      <c r="H232" s="189"/>
      <c r="I232" s="126">
        <v>11500.02</v>
      </c>
      <c r="J232" s="126" t="e">
        <f>VLOOKUP(I232,Presupuesto!$B$8:$C$583,2,0)</f>
        <v>#N/A</v>
      </c>
      <c r="K232" s="123">
        <f t="shared" si="3"/>
        <v>0</v>
      </c>
      <c r="L232" s="123"/>
    </row>
    <row r="233" spans="3:12" ht="15.75" thickBot="1">
      <c r="C233" s="162" t="s">
        <v>730</v>
      </c>
      <c r="D233" s="229"/>
      <c r="E233" s="177"/>
      <c r="F233" s="460">
        <f>HLOOKUP($C233,$BZ$2:$CM$3,2,0)</f>
        <v>439.49</v>
      </c>
      <c r="G233" s="138">
        <f>D233*E233*F233</f>
        <v>0</v>
      </c>
      <c r="H233" s="191"/>
      <c r="I233" s="139">
        <v>11100.01</v>
      </c>
      <c r="J233" s="139" t="e">
        <f>VLOOKUP(I233,Presupuesto!$B$8:$C$583,2,0)</f>
        <v>#N/A</v>
      </c>
      <c r="K233" s="123">
        <f t="shared" si="3"/>
        <v>0</v>
      </c>
      <c r="L233" s="123"/>
    </row>
    <row r="234" spans="3:12">
      <c r="C234" s="197" t="s">
        <v>58</v>
      </c>
      <c r="D234" s="188">
        <v>0</v>
      </c>
      <c r="E234" s="179">
        <v>0</v>
      </c>
      <c r="F234" s="125" t="str">
        <f>IF(E233=0,"",(G233/E233)/12*E233)</f>
        <v/>
      </c>
      <c r="G234" s="122" t="str">
        <f>F234</f>
        <v/>
      </c>
      <c r="H234" s="189"/>
      <c r="I234" s="141">
        <v>11500</v>
      </c>
      <c r="J234" s="141" t="e">
        <f>VLOOKUP(I234,Presupuesto!$B$8:$C$583,2,0)</f>
        <v>#N/A</v>
      </c>
      <c r="K234" s="123">
        <f t="shared" si="3"/>
        <v>0</v>
      </c>
      <c r="L234" s="123"/>
    </row>
    <row r="235" spans="3:12" ht="15.75" thickBot="1">
      <c r="C235" s="198" t="s">
        <v>59</v>
      </c>
      <c r="D235" s="188">
        <v>0</v>
      </c>
      <c r="E235" s="179">
        <v>0</v>
      </c>
      <c r="F235" s="142" t="str">
        <f>IF(E233&lt;6,"",((E233-6)/12)*(G233/E233))</f>
        <v/>
      </c>
      <c r="G235" s="122" t="str">
        <f>F235</f>
        <v/>
      </c>
      <c r="H235" s="189"/>
      <c r="I235" s="126">
        <v>11500.02</v>
      </c>
      <c r="J235" s="126" t="e">
        <f>VLOOKUP(I235,Presupuesto!$B$8:$C$583,2,0)</f>
        <v>#N/A</v>
      </c>
      <c r="K235" s="123">
        <f t="shared" si="3"/>
        <v>0</v>
      </c>
      <c r="L235" s="123"/>
    </row>
    <row r="236" spans="3:12" ht="15.75" thickBot="1">
      <c r="C236" s="162" t="s">
        <v>731</v>
      </c>
      <c r="D236" s="229"/>
      <c r="E236" s="177"/>
      <c r="F236" s="460">
        <f>HLOOKUP($C236,$BZ$2:$CM$3,2,0)</f>
        <v>1904.46</v>
      </c>
      <c r="G236" s="138">
        <f>D236*E236*F236</f>
        <v>0</v>
      </c>
      <c r="H236" s="191"/>
      <c r="I236" s="139">
        <v>11100.01</v>
      </c>
      <c r="J236" s="139" t="e">
        <f>VLOOKUP(I236,Presupuesto!$B$8:$C$583,2,0)</f>
        <v>#N/A</v>
      </c>
      <c r="K236" s="123">
        <f t="shared" si="3"/>
        <v>0</v>
      </c>
      <c r="L236" s="123"/>
    </row>
    <row r="237" spans="3:12">
      <c r="C237" s="197" t="s">
        <v>58</v>
      </c>
      <c r="D237" s="188">
        <v>0</v>
      </c>
      <c r="E237" s="179">
        <v>0</v>
      </c>
      <c r="F237" s="125" t="str">
        <f>IF(E236=0,"",(G236/E236)/12*E236)</f>
        <v/>
      </c>
      <c r="G237" s="122" t="str">
        <f>F237</f>
        <v/>
      </c>
      <c r="H237" s="189"/>
      <c r="I237" s="141">
        <v>11500</v>
      </c>
      <c r="J237" s="141" t="e">
        <f>VLOOKUP(I237,Presupuesto!$B$8:$C$583,2,0)</f>
        <v>#N/A</v>
      </c>
      <c r="K237" s="123">
        <f t="shared" si="3"/>
        <v>0</v>
      </c>
      <c r="L237" s="123"/>
    </row>
    <row r="238" spans="3:12" ht="15.75" thickBot="1">
      <c r="C238" s="198" t="s">
        <v>59</v>
      </c>
      <c r="D238" s="188">
        <v>0</v>
      </c>
      <c r="E238" s="179">
        <v>0</v>
      </c>
      <c r="F238" s="142" t="str">
        <f>IF(E236&lt;6,"",((E236-6)/12)*(G236/E236))</f>
        <v/>
      </c>
      <c r="G238" s="122" t="str">
        <f>F238</f>
        <v/>
      </c>
      <c r="H238" s="189"/>
      <c r="I238" s="126">
        <v>11500.02</v>
      </c>
      <c r="J238" s="126" t="e">
        <f>VLOOKUP(I238,Presupuesto!$B$8:$C$583,2,0)</f>
        <v>#N/A</v>
      </c>
      <c r="K238" s="123">
        <f t="shared" si="3"/>
        <v>0</v>
      </c>
      <c r="L238" s="123"/>
    </row>
    <row r="239" spans="3:12" ht="15.75" thickBot="1">
      <c r="C239" s="165"/>
      <c r="D239" s="229"/>
      <c r="E239" s="177"/>
      <c r="F239" s="164"/>
      <c r="G239" s="138">
        <f>D239*E239*F239</f>
        <v>0</v>
      </c>
      <c r="H239" s="191"/>
      <c r="I239" s="139">
        <v>12910.14</v>
      </c>
      <c r="J239" s="139" t="e">
        <f>VLOOKUP(I239,Presupuesto!$B$8:$C$583,2,0)</f>
        <v>#N/A</v>
      </c>
      <c r="K239" s="123">
        <f t="shared" si="3"/>
        <v>0</v>
      </c>
      <c r="L239" s="123"/>
    </row>
    <row r="240" spans="3:12">
      <c r="C240" s="197" t="s">
        <v>58</v>
      </c>
      <c r="D240" s="188">
        <v>0</v>
      </c>
      <c r="E240" s="179">
        <v>0</v>
      </c>
      <c r="F240" s="142" t="str">
        <f>IF(E239=0,"",(G239/E239)/12*E239)</f>
        <v/>
      </c>
      <c r="G240" s="122" t="str">
        <f>F240</f>
        <v/>
      </c>
      <c r="H240" s="189"/>
      <c r="I240" s="126">
        <v>12910.14</v>
      </c>
      <c r="J240" s="126" t="e">
        <f>VLOOKUP(I240,Presupuesto!$B$8:$C$583,2,0)</f>
        <v>#N/A</v>
      </c>
      <c r="K240" s="123">
        <f t="shared" si="3"/>
        <v>0</v>
      </c>
      <c r="L240" s="123"/>
    </row>
    <row r="241" spans="3:12" ht="15.75" thickBot="1">
      <c r="C241" s="198" t="s">
        <v>59</v>
      </c>
      <c r="D241" s="188">
        <v>0</v>
      </c>
      <c r="E241" s="179">
        <v>0</v>
      </c>
      <c r="F241" s="125" t="str">
        <f>IF(E239&lt;6,"",((E239-6)/12)*(G239/E239))</f>
        <v/>
      </c>
      <c r="G241" s="122" t="str">
        <f>F241</f>
        <v/>
      </c>
      <c r="H241" s="189"/>
      <c r="I241" s="126">
        <v>12910.14</v>
      </c>
      <c r="J241" s="126" t="e">
        <f>VLOOKUP(I241,Presupuesto!$B$8:$C$583,2,0)</f>
        <v>#N/A</v>
      </c>
      <c r="K241" s="123">
        <f t="shared" si="3"/>
        <v>0</v>
      </c>
      <c r="L241" s="123"/>
    </row>
    <row r="242" spans="3:12" ht="15.75" thickBot="1">
      <c r="C242" s="165" t="s">
        <v>60</v>
      </c>
      <c r="D242" s="229"/>
      <c r="E242" s="177"/>
      <c r="F242" s="143"/>
      <c r="G242" s="138">
        <f>D242*E242*F242</f>
        <v>0</v>
      </c>
      <c r="H242" s="191"/>
      <c r="I242" s="139">
        <v>24900</v>
      </c>
      <c r="J242" s="139" t="e">
        <f>VLOOKUP(I242,Presupuesto!$B$8:$C$583,2,0)</f>
        <v>#N/A</v>
      </c>
      <c r="K242" s="123">
        <f t="shared" si="3"/>
        <v>0</v>
      </c>
      <c r="L242" s="123"/>
    </row>
    <row r="243" spans="3:12">
      <c r="C243" s="197" t="s">
        <v>58</v>
      </c>
      <c r="D243" s="188">
        <v>0</v>
      </c>
      <c r="E243" s="179">
        <v>0</v>
      </c>
      <c r="F243" s="125">
        <v>0</v>
      </c>
      <c r="G243" s="122">
        <f>F243</f>
        <v>0</v>
      </c>
      <c r="H243" s="189"/>
      <c r="I243" s="126">
        <v>24900</v>
      </c>
      <c r="J243" s="126" t="e">
        <f>VLOOKUP(I243,Presupuesto!$B$8:$C$583,2,0)</f>
        <v>#N/A</v>
      </c>
      <c r="K243" s="123">
        <f t="shared" si="3"/>
        <v>0</v>
      </c>
      <c r="L243" s="123"/>
    </row>
    <row r="244" spans="3:12" ht="15.75" thickBot="1">
      <c r="C244" s="198" t="s">
        <v>59</v>
      </c>
      <c r="D244" s="188">
        <v>0</v>
      </c>
      <c r="E244" s="179">
        <v>0</v>
      </c>
      <c r="F244" s="125">
        <v>0</v>
      </c>
      <c r="G244" s="122">
        <f>F244</f>
        <v>0</v>
      </c>
      <c r="H244" s="189"/>
      <c r="I244" s="126"/>
      <c r="J244" s="126" t="e">
        <f>VLOOKUP(I244,Presupuesto!$B$8:$C$583,2,0)</f>
        <v>#N/A</v>
      </c>
      <c r="K244" s="123">
        <f t="shared" si="3"/>
        <v>0</v>
      </c>
      <c r="L244" s="123"/>
    </row>
    <row r="245" spans="3:12" ht="15.75" thickBot="1">
      <c r="C245" s="165" t="s">
        <v>61</v>
      </c>
      <c r="D245" s="229"/>
      <c r="E245" s="177"/>
      <c r="F245" s="143"/>
      <c r="G245" s="138">
        <f>D245*E245*F245</f>
        <v>0</v>
      </c>
      <c r="H245" s="191"/>
      <c r="I245" s="139">
        <v>11100.01</v>
      </c>
      <c r="J245" s="139" t="e">
        <f>VLOOKUP(I245,Presupuesto!$B$8:$C$583,2,0)</f>
        <v>#N/A</v>
      </c>
      <c r="K245" s="123">
        <f t="shared" si="3"/>
        <v>0</v>
      </c>
      <c r="L245" s="123"/>
    </row>
    <row r="246" spans="3:12">
      <c r="C246" s="197" t="s">
        <v>58</v>
      </c>
      <c r="D246" s="195">
        <v>0</v>
      </c>
      <c r="E246" s="156">
        <v>0</v>
      </c>
      <c r="F246" s="144" t="str">
        <f>IF(E245=0,"",(G245/E245)/12*E245)</f>
        <v/>
      </c>
      <c r="G246" s="145" t="str">
        <f>F246</f>
        <v/>
      </c>
      <c r="H246" s="189"/>
      <c r="I246" s="126">
        <v>11500</v>
      </c>
      <c r="J246" s="126" t="e">
        <f>VLOOKUP(I246,Presupuesto!$B$8:$C$583,2,0)</f>
        <v>#N/A</v>
      </c>
      <c r="K246" s="123">
        <f t="shared" si="3"/>
        <v>0</v>
      </c>
      <c r="L246" s="123"/>
    </row>
    <row r="247" spans="3:12" ht="15.75" thickBot="1">
      <c r="C247" s="199" t="s">
        <v>59</v>
      </c>
      <c r="D247" s="187">
        <v>0</v>
      </c>
      <c r="E247" s="157">
        <v>0</v>
      </c>
      <c r="F247" s="130" t="str">
        <f>IF(E245&lt;6,"",((E245-6)/12)*(G245/E245))</f>
        <v/>
      </c>
      <c r="G247" s="130" t="str">
        <f>F247</f>
        <v/>
      </c>
      <c r="H247" s="187"/>
      <c r="I247" s="131">
        <v>11500.02</v>
      </c>
      <c r="J247" s="149" t="e">
        <f>VLOOKUP(I247,Presupuesto!$B$8:$C$583,2,0)</f>
        <v>#N/A</v>
      </c>
      <c r="K247" s="123">
        <f t="shared" si="3"/>
        <v>0</v>
      </c>
      <c r="L247" s="149"/>
    </row>
    <row r="249" spans="3:12" ht="15.75" thickBot="1"/>
    <row r="250" spans="3:12" ht="15.75" thickBot="1">
      <c r="C250" s="71" t="s">
        <v>43</v>
      </c>
      <c r="D250" s="30">
        <f>SUM(G257:G307)</f>
        <v>1067939.2349999999</v>
      </c>
      <c r="E250" s="118"/>
      <c r="F250" s="118"/>
      <c r="G250" s="118"/>
      <c r="H250" s="94"/>
      <c r="I250" s="94"/>
      <c r="J250" s="94"/>
    </row>
    <row r="251" spans="3:12">
      <c r="D251" s="31"/>
      <c r="E251" s="118"/>
      <c r="F251" s="118"/>
      <c r="G251" s="118"/>
      <c r="H251" s="94"/>
      <c r="I251" s="94"/>
      <c r="J251" s="94"/>
    </row>
    <row r="252" spans="3:12">
      <c r="D252" s="31"/>
      <c r="E252" s="118"/>
      <c r="F252" s="118"/>
      <c r="G252" s="118"/>
      <c r="H252" s="94"/>
      <c r="I252" s="94"/>
      <c r="J252" s="94"/>
    </row>
    <row r="253" spans="3:12" ht="15.75">
      <c r="C253" s="236" t="s">
        <v>455</v>
      </c>
      <c r="D253" s="237"/>
      <c r="E253" s="118"/>
      <c r="F253" s="118"/>
      <c r="G253" s="118"/>
      <c r="H253" s="94"/>
      <c r="I253" s="94"/>
      <c r="J253" s="94"/>
    </row>
    <row r="254" spans="3:12" ht="18.75">
      <c r="C254" s="254" t="e">
        <f>IFERROR(VLOOKUP(D253,'Desarrollo Curricular'!$E:$F,2,FALSE),IFERROR(VLOOKUP(D253,Investigación!$E:$F,2,FALSE),IFERROR(VLOOKUP(D253,'Vinculación Univ. Sociedad'!$E:$F,2,FALSE),IFERROR(VLOOKUP(D253,'Docencia y Recursos Humanos '!$E:$F,2,FALSE),IFERROR(VLOOKUP(D253,Estudiantes!$E:$F,2,FALSE),IFERROR(VLOOKUP(D253,'Gestion Administrativa'!$E:$F,2,FALSE),IFERROR(VLOOKUP(D253,'Gestion Academica'!$E:$F,2,FALSE),IFERROR(VLOOKUP(D253,Graduados!$E:$F,2,FALSE),IFERROR(VLOOKUP(D253,'Gestión del Conocimiento'!$E:$F,2,FALSE),IFERROR(VLOOKUP(D253,Gobernabilidad!$E:$F,2,FALSE),IFERROR(VLOOKUP(D253,'NIVEL DE ES Y  SISTEMA NACIONAL'!$E:$F,2,FALSE),VLOOKUP(D253,'Lo Esencial'!$E:$F,2,0))))))))))))</f>
        <v>#N/A</v>
      </c>
      <c r="D254" s="31"/>
      <c r="E254" s="118"/>
      <c r="F254" s="118"/>
      <c r="G254" s="118"/>
      <c r="H254" s="94"/>
      <c r="I254" s="94"/>
      <c r="J254" s="94"/>
    </row>
    <row r="255" spans="3:12" ht="15.75" thickBot="1">
      <c r="C255" s="203"/>
      <c r="D255" s="31"/>
      <c r="E255" s="118"/>
      <c r="F255" s="118"/>
      <c r="G255" s="118"/>
      <c r="H255" s="94"/>
      <c r="I255" s="94"/>
      <c r="J255" s="94"/>
    </row>
    <row r="256" spans="3:12" ht="30.75" thickBot="1">
      <c r="C256" s="159" t="s">
        <v>44</v>
      </c>
      <c r="D256" s="163" t="s">
        <v>55</v>
      </c>
      <c r="E256" s="196" t="s">
        <v>56</v>
      </c>
      <c r="F256" s="163" t="s">
        <v>57</v>
      </c>
      <c r="G256" s="160" t="s">
        <v>27</v>
      </c>
      <c r="H256" s="158" t="s">
        <v>192</v>
      </c>
      <c r="I256" s="161" t="s">
        <v>46</v>
      </c>
      <c r="J256" s="161" t="s">
        <v>193</v>
      </c>
      <c r="K256" s="161" t="s">
        <v>474</v>
      </c>
      <c r="L256" s="161" t="s">
        <v>475</v>
      </c>
    </row>
    <row r="257" spans="3:12" ht="15.75" thickBot="1">
      <c r="C257" s="162" t="s">
        <v>718</v>
      </c>
      <c r="D257" s="229"/>
      <c r="E257" s="177"/>
      <c r="F257" s="460">
        <f>HLOOKUP($C257,$BZ$2:$CM$3,2,0)</f>
        <v>41436.800000000003</v>
      </c>
      <c r="G257" s="138">
        <f>D257*E257*F257</f>
        <v>0</v>
      </c>
      <c r="H257" s="191" t="s">
        <v>190</v>
      </c>
      <c r="I257" s="139" t="s">
        <v>316</v>
      </c>
      <c r="J257" s="139" t="str">
        <f>VLOOKUP(I257,Presupuesto!$B$8:$C$583,2,0)</f>
        <v>SUELDOS Y SALARIOS BASICOS (11100-00)</v>
      </c>
      <c r="K257" s="265"/>
      <c r="L257" s="123"/>
    </row>
    <row r="258" spans="3:12">
      <c r="C258" s="197" t="s">
        <v>58</v>
      </c>
      <c r="D258" s="188">
        <v>0</v>
      </c>
      <c r="E258" s="179">
        <v>0</v>
      </c>
      <c r="F258" s="125" t="str">
        <f>IF(E257=0,"",(G257/E257)/12*E257)</f>
        <v/>
      </c>
      <c r="G258" s="122" t="str">
        <f>F258</f>
        <v/>
      </c>
      <c r="H258" s="189" t="s">
        <v>191</v>
      </c>
      <c r="I258" s="141" t="s">
        <v>317</v>
      </c>
      <c r="J258" s="141" t="str">
        <f>VLOOKUP(I258,Presupuesto!$B$8:$C$583,2,0)</f>
        <v>RESTRIBUCIONES A PERSONAL DIRECTIVO Y DE CONTROL (11300-00)</v>
      </c>
      <c r="K258" s="123">
        <f>$K$17</f>
        <v>0</v>
      </c>
      <c r="L258" s="123"/>
    </row>
    <row r="259" spans="3:12" ht="15.75" thickBot="1">
      <c r="C259" s="198" t="s">
        <v>59</v>
      </c>
      <c r="D259" s="188">
        <v>0</v>
      </c>
      <c r="E259" s="179">
        <v>0</v>
      </c>
      <c r="F259" s="142" t="str">
        <f>IF(E257&lt;6,"",((E257-6)/12)*(G257/E257))</f>
        <v/>
      </c>
      <c r="G259" s="122" t="str">
        <f>F259</f>
        <v/>
      </c>
      <c r="H259" s="189" t="s">
        <v>191</v>
      </c>
      <c r="I259" s="126">
        <v>11500.02</v>
      </c>
      <c r="J259" s="126" t="e">
        <f>VLOOKUP(I259,Presupuesto!$B$8:$C$583,2,0)</f>
        <v>#N/A</v>
      </c>
      <c r="K259" s="123">
        <f t="shared" ref="K259:K307" si="4">$K$17</f>
        <v>0</v>
      </c>
      <c r="L259" s="123"/>
    </row>
    <row r="260" spans="3:12" ht="15.75" thickBot="1">
      <c r="C260" s="162" t="s">
        <v>719</v>
      </c>
      <c r="D260" s="229"/>
      <c r="E260" s="177"/>
      <c r="F260" s="460">
        <f>HLOOKUP($C260,$BZ$2:$CM$3,2,0)</f>
        <v>37669.82</v>
      </c>
      <c r="G260" s="138">
        <f>D260*E260*F260</f>
        <v>0</v>
      </c>
      <c r="H260" s="191"/>
      <c r="I260" s="139">
        <v>11100.01</v>
      </c>
      <c r="J260" s="139" t="e">
        <f>VLOOKUP(I260,Presupuesto!$B$8:$C$583,2,0)</f>
        <v>#N/A</v>
      </c>
      <c r="K260" s="123">
        <f t="shared" si="4"/>
        <v>0</v>
      </c>
      <c r="L260" s="123"/>
    </row>
    <row r="261" spans="3:12">
      <c r="C261" s="197" t="s">
        <v>58</v>
      </c>
      <c r="D261" s="188">
        <v>0</v>
      </c>
      <c r="E261" s="179">
        <v>0</v>
      </c>
      <c r="F261" s="125" t="str">
        <f>IF(E260=0,"",(G260/E260)/12*E260)</f>
        <v/>
      </c>
      <c r="G261" s="122" t="str">
        <f>F261</f>
        <v/>
      </c>
      <c r="H261" s="189"/>
      <c r="I261" s="141">
        <v>11500</v>
      </c>
      <c r="J261" s="141" t="e">
        <f>VLOOKUP(I261,Presupuesto!$B$8:$C$583,2,0)</f>
        <v>#N/A</v>
      </c>
      <c r="K261" s="123">
        <f t="shared" si="4"/>
        <v>0</v>
      </c>
      <c r="L261" s="123"/>
    </row>
    <row r="262" spans="3:12" ht="15.75" thickBot="1">
      <c r="C262" s="198" t="s">
        <v>59</v>
      </c>
      <c r="D262" s="188">
        <v>0</v>
      </c>
      <c r="E262" s="179">
        <v>0</v>
      </c>
      <c r="F262" s="142" t="str">
        <f>IF(E260&lt;6,"",((E260-6)/12)*(G260/E260))</f>
        <v/>
      </c>
      <c r="G262" s="122" t="str">
        <f>F262</f>
        <v/>
      </c>
      <c r="H262" s="189"/>
      <c r="I262" s="126">
        <v>11500.02</v>
      </c>
      <c r="J262" s="126" t="e">
        <f>VLOOKUP(I262,Presupuesto!$B$8:$C$583,2,0)</f>
        <v>#N/A</v>
      </c>
      <c r="K262" s="123">
        <f t="shared" si="4"/>
        <v>0</v>
      </c>
      <c r="L262" s="123"/>
    </row>
    <row r="263" spans="3:12" ht="15.75" thickBot="1">
      <c r="C263" s="162" t="s">
        <v>720</v>
      </c>
      <c r="D263" s="229"/>
      <c r="E263" s="177"/>
      <c r="F263" s="460">
        <f>HLOOKUP($C263,$BZ$2:$CM$3,2,0)</f>
        <v>33902.839999999997</v>
      </c>
      <c r="G263" s="138">
        <f>D263*E263*F263</f>
        <v>0</v>
      </c>
      <c r="H263" s="191"/>
      <c r="I263" s="139">
        <v>11100.01</v>
      </c>
      <c r="J263" s="139" t="e">
        <f>VLOOKUP(I263,Presupuesto!$B$8:$C$583,2,0)</f>
        <v>#N/A</v>
      </c>
      <c r="K263" s="123">
        <f t="shared" si="4"/>
        <v>0</v>
      </c>
      <c r="L263" s="123"/>
    </row>
    <row r="264" spans="3:12">
      <c r="C264" s="197" t="s">
        <v>58</v>
      </c>
      <c r="D264" s="188">
        <v>0</v>
      </c>
      <c r="E264" s="179">
        <v>0</v>
      </c>
      <c r="F264" s="125" t="str">
        <f>IF(E263=0,"",(G263/E263)/12*E263)</f>
        <v/>
      </c>
      <c r="G264" s="122" t="str">
        <f>F264</f>
        <v/>
      </c>
      <c r="H264" s="189"/>
      <c r="I264" s="141">
        <v>11500</v>
      </c>
      <c r="J264" s="141" t="e">
        <f>VLOOKUP(I264,Presupuesto!$B$8:$C$583,2,0)</f>
        <v>#N/A</v>
      </c>
      <c r="K264" s="123">
        <f t="shared" si="4"/>
        <v>0</v>
      </c>
      <c r="L264" s="123"/>
    </row>
    <row r="265" spans="3:12" ht="15.75" thickBot="1">
      <c r="C265" s="198" t="s">
        <v>59</v>
      </c>
      <c r="D265" s="188">
        <v>0</v>
      </c>
      <c r="E265" s="179">
        <v>0</v>
      </c>
      <c r="F265" s="142" t="str">
        <f>IF(E263&lt;6,"",((E263-6)/12)*(G263/E263))</f>
        <v/>
      </c>
      <c r="G265" s="122" t="str">
        <f>F265</f>
        <v/>
      </c>
      <c r="H265" s="189"/>
      <c r="I265" s="126">
        <v>11500.02</v>
      </c>
      <c r="J265" s="126" t="e">
        <f>VLOOKUP(I265,Presupuesto!$B$8:$C$583,2,0)</f>
        <v>#N/A</v>
      </c>
      <c r="K265" s="123">
        <f t="shared" si="4"/>
        <v>0</v>
      </c>
      <c r="L265" s="123"/>
    </row>
    <row r="266" spans="3:12" ht="15.75" thickBot="1">
      <c r="C266" s="162" t="s">
        <v>721</v>
      </c>
      <c r="D266" s="229"/>
      <c r="E266" s="177"/>
      <c r="F266" s="460">
        <f>HLOOKUP($C266,$BZ$2:$CM$3,2,0)</f>
        <v>30135.85</v>
      </c>
      <c r="G266" s="138">
        <f>D266*E266*F266</f>
        <v>0</v>
      </c>
      <c r="H266" s="191"/>
      <c r="I266" s="139">
        <v>11100.01</v>
      </c>
      <c r="J266" s="139" t="e">
        <f>VLOOKUP(I266,Presupuesto!$B$8:$C$583,2,0)</f>
        <v>#N/A</v>
      </c>
      <c r="K266" s="123">
        <f t="shared" si="4"/>
        <v>0</v>
      </c>
      <c r="L266" s="123"/>
    </row>
    <row r="267" spans="3:12">
      <c r="C267" s="197" t="s">
        <v>58</v>
      </c>
      <c r="D267" s="188">
        <v>0</v>
      </c>
      <c r="E267" s="179">
        <v>0</v>
      </c>
      <c r="F267" s="125" t="str">
        <f>IF(E266=0,"",(G266/E266)/12*E266)</f>
        <v/>
      </c>
      <c r="G267" s="122" t="str">
        <f>F267</f>
        <v/>
      </c>
      <c r="H267" s="189"/>
      <c r="I267" s="141">
        <v>11500</v>
      </c>
      <c r="J267" s="141" t="e">
        <f>VLOOKUP(I267,Presupuesto!$B$8:$C$583,2,0)</f>
        <v>#N/A</v>
      </c>
      <c r="K267" s="123">
        <f t="shared" si="4"/>
        <v>0</v>
      </c>
      <c r="L267" s="123"/>
    </row>
    <row r="268" spans="3:12" ht="15.75" thickBot="1">
      <c r="C268" s="198" t="s">
        <v>59</v>
      </c>
      <c r="D268" s="188">
        <v>0</v>
      </c>
      <c r="E268" s="179">
        <v>0</v>
      </c>
      <c r="F268" s="142" t="str">
        <f>IF(E266&lt;6,"",((E266-6)/12)*(G266/E266))</f>
        <v/>
      </c>
      <c r="G268" s="122" t="str">
        <f>F268</f>
        <v/>
      </c>
      <c r="H268" s="189"/>
      <c r="I268" s="126">
        <v>11500.02</v>
      </c>
      <c r="J268" s="126" t="e">
        <f>VLOOKUP(I268,Presupuesto!$B$8:$C$583,2,0)</f>
        <v>#N/A</v>
      </c>
      <c r="K268" s="123">
        <f t="shared" si="4"/>
        <v>0</v>
      </c>
      <c r="L268" s="123"/>
    </row>
    <row r="269" spans="3:12" ht="15.75" thickBot="1">
      <c r="C269" s="162" t="s">
        <v>722</v>
      </c>
      <c r="D269" s="229"/>
      <c r="E269" s="177"/>
      <c r="F269" s="460">
        <f>HLOOKUP($C269,$BZ$2:$CM$3,2,0)</f>
        <v>28252.36</v>
      </c>
      <c r="G269" s="138">
        <f>D269*E269*F269</f>
        <v>0</v>
      </c>
      <c r="H269" s="191"/>
      <c r="I269" s="139">
        <v>11100.01</v>
      </c>
      <c r="J269" s="139" t="e">
        <f>VLOOKUP(I269,Presupuesto!$B$8:$C$583,2,0)</f>
        <v>#N/A</v>
      </c>
      <c r="K269" s="123">
        <f t="shared" si="4"/>
        <v>0</v>
      </c>
      <c r="L269" s="123"/>
    </row>
    <row r="270" spans="3:12">
      <c r="C270" s="197" t="s">
        <v>58</v>
      </c>
      <c r="D270" s="188">
        <v>0</v>
      </c>
      <c r="E270" s="179">
        <v>0</v>
      </c>
      <c r="F270" s="125" t="str">
        <f>IF(E269=0,"",(G269/E269)/12*E269)</f>
        <v/>
      </c>
      <c r="G270" s="122" t="str">
        <f>F270</f>
        <v/>
      </c>
      <c r="H270" s="189"/>
      <c r="I270" s="141">
        <v>11500</v>
      </c>
      <c r="J270" s="141" t="e">
        <f>VLOOKUP(I270,Presupuesto!$B$8:$C$583,2,0)</f>
        <v>#N/A</v>
      </c>
      <c r="K270" s="123">
        <f t="shared" si="4"/>
        <v>0</v>
      </c>
      <c r="L270" s="123"/>
    </row>
    <row r="271" spans="3:12" ht="15.75" thickBot="1">
      <c r="C271" s="198" t="s">
        <v>59</v>
      </c>
      <c r="D271" s="188">
        <v>0</v>
      </c>
      <c r="E271" s="179">
        <v>0</v>
      </c>
      <c r="F271" s="142" t="str">
        <f>IF(E269&lt;6,"",((E269-6)/12)*(G269/E269))</f>
        <v/>
      </c>
      <c r="G271" s="122" t="str">
        <f>F271</f>
        <v/>
      </c>
      <c r="H271" s="189"/>
      <c r="I271" s="126">
        <v>11500.02</v>
      </c>
      <c r="J271" s="126" t="e">
        <f>VLOOKUP(I271,Presupuesto!$B$8:$C$583,2,0)</f>
        <v>#N/A</v>
      </c>
      <c r="K271" s="123">
        <f t="shared" si="4"/>
        <v>0</v>
      </c>
      <c r="L271" s="123"/>
    </row>
    <row r="272" spans="3:12" ht="15.75" thickBot="1">
      <c r="C272" s="162" t="s">
        <v>723</v>
      </c>
      <c r="D272" s="229">
        <v>3</v>
      </c>
      <c r="E272" s="177">
        <v>12</v>
      </c>
      <c r="F272" s="460">
        <f>HLOOKUP($C272,$BZ$2:$CM$3,2,0)</f>
        <v>26368.87</v>
      </c>
      <c r="G272" s="138">
        <f>D272*E272*F272</f>
        <v>949279.32</v>
      </c>
      <c r="H272" s="191" t="s">
        <v>191</v>
      </c>
      <c r="I272" s="139" t="s">
        <v>316</v>
      </c>
      <c r="J272" s="139" t="str">
        <f>VLOOKUP(I272,Presupuesto!$B$8:$C$583,2,0)</f>
        <v>SUELDOS Y SALARIOS BASICOS (11100-00)</v>
      </c>
      <c r="K272" s="123" t="s">
        <v>186</v>
      </c>
      <c r="L272" s="123"/>
    </row>
    <row r="273" spans="3:12" ht="15.75" thickBot="1">
      <c r="C273" s="197" t="s">
        <v>58</v>
      </c>
      <c r="D273" s="188">
        <v>0</v>
      </c>
      <c r="E273" s="179">
        <v>0</v>
      </c>
      <c r="F273" s="125">
        <f>IF(E272=0,"",(G272/E272)/12*E272)</f>
        <v>79106.61</v>
      </c>
      <c r="G273" s="122">
        <f>F273</f>
        <v>79106.61</v>
      </c>
      <c r="H273" s="191" t="s">
        <v>191</v>
      </c>
      <c r="I273" s="141" t="s">
        <v>319</v>
      </c>
      <c r="J273" s="141" t="str">
        <f>VLOOKUP(I273,Presupuesto!$B$8:$C$583,2,0)</f>
        <v>AGUINALDO Y DECIMOCUARTO MES (11500-00)</v>
      </c>
      <c r="K273" s="123" t="s">
        <v>186</v>
      </c>
      <c r="L273" s="123"/>
    </row>
    <row r="274" spans="3:12" ht="15.75" thickBot="1">
      <c r="C274" s="198" t="s">
        <v>59</v>
      </c>
      <c r="D274" s="188">
        <v>0</v>
      </c>
      <c r="E274" s="179">
        <v>0</v>
      </c>
      <c r="F274" s="142">
        <f>IF(E272&lt;6,"",((E272-6)/12)*(G272/E272))</f>
        <v>39553.305</v>
      </c>
      <c r="G274" s="122">
        <f>F274</f>
        <v>39553.305</v>
      </c>
      <c r="H274" s="189"/>
      <c r="I274" s="141" t="s">
        <v>319</v>
      </c>
      <c r="J274" s="126" t="str">
        <f>VLOOKUP(I274,Presupuesto!$B$8:$C$583,2,0)</f>
        <v>AGUINALDO Y DECIMOCUARTO MES (11500-00)</v>
      </c>
      <c r="K274" s="123" t="s">
        <v>186</v>
      </c>
      <c r="L274" s="123"/>
    </row>
    <row r="275" spans="3:12" ht="15.75" thickBot="1">
      <c r="C275" s="162" t="s">
        <v>724</v>
      </c>
      <c r="D275" s="229"/>
      <c r="E275" s="177"/>
      <c r="F275" s="460">
        <f>HLOOKUP($C275,$BZ$2:$CM$3,2,0)</f>
        <v>17893.16</v>
      </c>
      <c r="G275" s="138">
        <f>D275*E275*F275</f>
        <v>0</v>
      </c>
      <c r="H275" s="191"/>
      <c r="I275" s="139">
        <v>11100.01</v>
      </c>
      <c r="J275" s="139" t="e">
        <f>VLOOKUP(I275,Presupuesto!$B$8:$C$583,2,0)</f>
        <v>#N/A</v>
      </c>
      <c r="K275" s="123">
        <f t="shared" si="4"/>
        <v>0</v>
      </c>
      <c r="L275" s="123"/>
    </row>
    <row r="276" spans="3:12">
      <c r="C276" s="197" t="s">
        <v>58</v>
      </c>
      <c r="D276" s="188">
        <v>0</v>
      </c>
      <c r="E276" s="179">
        <v>0</v>
      </c>
      <c r="F276" s="125" t="str">
        <f>IF(E275=0,"",(G275/E275)/12*E275)</f>
        <v/>
      </c>
      <c r="G276" s="122" t="str">
        <f>F276</f>
        <v/>
      </c>
      <c r="H276" s="189"/>
      <c r="I276" s="141">
        <v>11500</v>
      </c>
      <c r="J276" s="141" t="e">
        <f>VLOOKUP(I276,Presupuesto!$B$8:$C$583,2,0)</f>
        <v>#N/A</v>
      </c>
      <c r="K276" s="123">
        <f t="shared" si="4"/>
        <v>0</v>
      </c>
      <c r="L276" s="123"/>
    </row>
    <row r="277" spans="3:12" ht="15.75" thickBot="1">
      <c r="C277" s="198" t="s">
        <v>59</v>
      </c>
      <c r="D277" s="188">
        <v>0</v>
      </c>
      <c r="E277" s="179">
        <v>0</v>
      </c>
      <c r="F277" s="142" t="str">
        <f>IF(E275&lt;6,"",((E275-6)/12)*(G275/E275))</f>
        <v/>
      </c>
      <c r="G277" s="122" t="str">
        <f>F277</f>
        <v/>
      </c>
      <c r="H277" s="189"/>
      <c r="I277" s="126">
        <v>11500.02</v>
      </c>
      <c r="J277" s="126" t="e">
        <f>VLOOKUP(I277,Presupuesto!$B$8:$C$583,2,0)</f>
        <v>#N/A</v>
      </c>
      <c r="K277" s="123">
        <f t="shared" si="4"/>
        <v>0</v>
      </c>
      <c r="L277" s="123"/>
    </row>
    <row r="278" spans="3:12" ht="15.75" thickBot="1">
      <c r="C278" s="162" t="s">
        <v>725</v>
      </c>
      <c r="D278" s="229"/>
      <c r="E278" s="177"/>
      <c r="F278" s="460">
        <f>HLOOKUP($C278,$BZ$2:$CM$3,2,0)</f>
        <v>16951.419999999998</v>
      </c>
      <c r="G278" s="138">
        <f>D278*E278*F278</f>
        <v>0</v>
      </c>
      <c r="H278" s="191"/>
      <c r="I278" s="139">
        <v>11100.01</v>
      </c>
      <c r="J278" s="139" t="e">
        <f>VLOOKUP(I278,Presupuesto!$B$8:$C$583,2,0)</f>
        <v>#N/A</v>
      </c>
      <c r="K278" s="123">
        <f t="shared" si="4"/>
        <v>0</v>
      </c>
      <c r="L278" s="123"/>
    </row>
    <row r="279" spans="3:12">
      <c r="C279" s="197" t="s">
        <v>58</v>
      </c>
      <c r="D279" s="188">
        <v>0</v>
      </c>
      <c r="E279" s="179">
        <v>0</v>
      </c>
      <c r="F279" s="125" t="str">
        <f>IF(E278=0,"",(G278/E278)/12*E278)</f>
        <v/>
      </c>
      <c r="G279" s="122" t="str">
        <f>F279</f>
        <v/>
      </c>
      <c r="H279" s="189"/>
      <c r="I279" s="141">
        <v>11500</v>
      </c>
      <c r="J279" s="141" t="e">
        <f>VLOOKUP(I279,Presupuesto!$B$8:$C$583,2,0)</f>
        <v>#N/A</v>
      </c>
      <c r="K279" s="123">
        <f t="shared" si="4"/>
        <v>0</v>
      </c>
      <c r="L279" s="123"/>
    </row>
    <row r="280" spans="3:12" ht="15.75" thickBot="1">
      <c r="C280" s="198" t="s">
        <v>59</v>
      </c>
      <c r="D280" s="188">
        <v>0</v>
      </c>
      <c r="E280" s="179">
        <v>0</v>
      </c>
      <c r="F280" s="142" t="str">
        <f>IF(E278&lt;6,"",((E278-6)/12)*(G278/E278))</f>
        <v/>
      </c>
      <c r="G280" s="122" t="str">
        <f>F280</f>
        <v/>
      </c>
      <c r="H280" s="189"/>
      <c r="I280" s="126">
        <v>11500.02</v>
      </c>
      <c r="J280" s="126" t="e">
        <f>VLOOKUP(I280,Presupuesto!$B$8:$C$583,2,0)</f>
        <v>#N/A</v>
      </c>
      <c r="K280" s="123">
        <f t="shared" si="4"/>
        <v>0</v>
      </c>
      <c r="L280" s="123"/>
    </row>
    <row r="281" spans="3:12" ht="15.75" thickBot="1">
      <c r="C281" s="162" t="s">
        <v>726</v>
      </c>
      <c r="D281" s="229"/>
      <c r="E281" s="177"/>
      <c r="F281" s="460">
        <f>HLOOKUP($C281,$BZ$2:$CM$3,2,0)</f>
        <v>13184.44</v>
      </c>
      <c r="G281" s="138">
        <f>D281*E281*F281</f>
        <v>0</v>
      </c>
      <c r="H281" s="191"/>
      <c r="I281" s="139">
        <v>11100.01</v>
      </c>
      <c r="J281" s="139" t="e">
        <f>VLOOKUP(I281,Presupuesto!$B$8:$C$583,2,0)</f>
        <v>#N/A</v>
      </c>
      <c r="K281" s="123">
        <f t="shared" si="4"/>
        <v>0</v>
      </c>
      <c r="L281" s="123"/>
    </row>
    <row r="282" spans="3:12">
      <c r="C282" s="197" t="s">
        <v>58</v>
      </c>
      <c r="D282" s="188">
        <v>0</v>
      </c>
      <c r="E282" s="179">
        <v>0</v>
      </c>
      <c r="F282" s="125" t="str">
        <f>IF(E281=0,"",(G281/E281)/12*E281)</f>
        <v/>
      </c>
      <c r="G282" s="122" t="str">
        <f>F282</f>
        <v/>
      </c>
      <c r="H282" s="189"/>
      <c r="I282" s="141">
        <v>11500</v>
      </c>
      <c r="J282" s="141" t="e">
        <f>VLOOKUP(I282,Presupuesto!$B$8:$C$583,2,0)</f>
        <v>#N/A</v>
      </c>
      <c r="K282" s="123">
        <f t="shared" si="4"/>
        <v>0</v>
      </c>
      <c r="L282" s="123"/>
    </row>
    <row r="283" spans="3:12" ht="15.75" thickBot="1">
      <c r="C283" s="198" t="s">
        <v>59</v>
      </c>
      <c r="D283" s="188">
        <v>0</v>
      </c>
      <c r="E283" s="179">
        <v>0</v>
      </c>
      <c r="F283" s="142" t="str">
        <f>IF(E281&lt;6,"",((E281-6)/12)*(G281/E281))</f>
        <v/>
      </c>
      <c r="G283" s="122" t="str">
        <f>F283</f>
        <v/>
      </c>
      <c r="H283" s="189"/>
      <c r="I283" s="126">
        <v>11500.02</v>
      </c>
      <c r="J283" s="126" t="e">
        <f>VLOOKUP(I283,Presupuesto!$B$8:$C$583,2,0)</f>
        <v>#N/A</v>
      </c>
      <c r="K283" s="123">
        <f t="shared" si="4"/>
        <v>0</v>
      </c>
      <c r="L283" s="123"/>
    </row>
    <row r="284" spans="3:12" ht="15.75" thickBot="1">
      <c r="C284" s="162" t="s">
        <v>727</v>
      </c>
      <c r="D284" s="229"/>
      <c r="E284" s="177"/>
      <c r="F284" s="460">
        <f>HLOOKUP($C284,$BZ$2:$CM$3,2,0)</f>
        <v>15032.56</v>
      </c>
      <c r="G284" s="138">
        <f>D284*E284*F284</f>
        <v>0</v>
      </c>
      <c r="H284" s="191"/>
      <c r="I284" s="139">
        <v>11100.01</v>
      </c>
      <c r="J284" s="139" t="e">
        <f>VLOOKUP(I284,Presupuesto!$B$8:$C$583,2,0)</f>
        <v>#N/A</v>
      </c>
      <c r="K284" s="123">
        <f t="shared" si="4"/>
        <v>0</v>
      </c>
      <c r="L284" s="123"/>
    </row>
    <row r="285" spans="3:12">
      <c r="C285" s="197" t="s">
        <v>58</v>
      </c>
      <c r="D285" s="188">
        <v>0</v>
      </c>
      <c r="E285" s="179">
        <v>0</v>
      </c>
      <c r="F285" s="125" t="str">
        <f>IF(E284=0,"",(G284/E284)/12*E284)</f>
        <v/>
      </c>
      <c r="G285" s="122" t="str">
        <f>F285</f>
        <v/>
      </c>
      <c r="H285" s="189"/>
      <c r="I285" s="141">
        <v>11500</v>
      </c>
      <c r="J285" s="141" t="e">
        <f>VLOOKUP(I285,Presupuesto!$B$8:$C$583,2,0)</f>
        <v>#N/A</v>
      </c>
      <c r="K285" s="123">
        <f t="shared" si="4"/>
        <v>0</v>
      </c>
      <c r="L285" s="123"/>
    </row>
    <row r="286" spans="3:12" ht="15.75" thickBot="1">
      <c r="C286" s="198" t="s">
        <v>59</v>
      </c>
      <c r="D286" s="188">
        <v>0</v>
      </c>
      <c r="E286" s="179">
        <v>0</v>
      </c>
      <c r="F286" s="142" t="str">
        <f>IF(E284&lt;6,"",((E284-6)/12)*(G284/E284))</f>
        <v/>
      </c>
      <c r="G286" s="122" t="str">
        <f>F286</f>
        <v/>
      </c>
      <c r="H286" s="189"/>
      <c r="I286" s="126">
        <v>11500.02</v>
      </c>
      <c r="J286" s="126" t="e">
        <f>VLOOKUP(I286,Presupuesto!$B$8:$C$583,2,0)</f>
        <v>#N/A</v>
      </c>
      <c r="K286" s="123">
        <f t="shared" si="4"/>
        <v>0</v>
      </c>
      <c r="L286" s="123"/>
    </row>
    <row r="287" spans="3:12" ht="15.75" thickBot="1">
      <c r="C287" s="162" t="s">
        <v>728</v>
      </c>
      <c r="D287" s="229"/>
      <c r="E287" s="177"/>
      <c r="F287" s="460">
        <f>HLOOKUP($C287,$BZ$2:$CM$3,2,0)</f>
        <v>13264.02</v>
      </c>
      <c r="G287" s="138">
        <f>D287*E287*F287</f>
        <v>0</v>
      </c>
      <c r="H287" s="191"/>
      <c r="I287" s="139">
        <v>11100.01</v>
      </c>
      <c r="J287" s="139" t="e">
        <f>VLOOKUP(I287,Presupuesto!$B$8:$C$583,2,0)</f>
        <v>#N/A</v>
      </c>
      <c r="K287" s="123">
        <f t="shared" si="4"/>
        <v>0</v>
      </c>
      <c r="L287" s="123"/>
    </row>
    <row r="288" spans="3:12">
      <c r="C288" s="197" t="s">
        <v>58</v>
      </c>
      <c r="D288" s="188">
        <v>0</v>
      </c>
      <c r="E288" s="179">
        <v>0</v>
      </c>
      <c r="F288" s="125" t="str">
        <f>IF(E287=0,"",(G287/E287)/12*E287)</f>
        <v/>
      </c>
      <c r="G288" s="122" t="str">
        <f>F288</f>
        <v/>
      </c>
      <c r="H288" s="189"/>
      <c r="I288" s="141">
        <v>11500</v>
      </c>
      <c r="J288" s="141" t="e">
        <f>VLOOKUP(I288,Presupuesto!$B$8:$C$583,2,0)</f>
        <v>#N/A</v>
      </c>
      <c r="K288" s="123">
        <f t="shared" si="4"/>
        <v>0</v>
      </c>
      <c r="L288" s="123"/>
    </row>
    <row r="289" spans="3:12" ht="15.75" thickBot="1">
      <c r="C289" s="198" t="s">
        <v>59</v>
      </c>
      <c r="D289" s="188">
        <v>0</v>
      </c>
      <c r="E289" s="179">
        <v>0</v>
      </c>
      <c r="F289" s="142" t="str">
        <f>IF(E287&lt;6,"",((E287-6)/12)*(G287/E287))</f>
        <v/>
      </c>
      <c r="G289" s="122" t="str">
        <f>F289</f>
        <v/>
      </c>
      <c r="H289" s="189"/>
      <c r="I289" s="126">
        <v>11500.02</v>
      </c>
      <c r="J289" s="126" t="e">
        <f>VLOOKUP(I289,Presupuesto!$B$8:$C$583,2,0)</f>
        <v>#N/A</v>
      </c>
      <c r="K289" s="123">
        <f t="shared" si="4"/>
        <v>0</v>
      </c>
      <c r="L289" s="123"/>
    </row>
    <row r="290" spans="3:12" ht="15.75" thickBot="1">
      <c r="C290" s="162" t="s">
        <v>729</v>
      </c>
      <c r="D290" s="229"/>
      <c r="E290" s="177"/>
      <c r="F290" s="460">
        <f>HLOOKUP($C290,$BZ$2:$CM$3,2,0)</f>
        <v>12379.75</v>
      </c>
      <c r="G290" s="138">
        <f>D290*E290*F290</f>
        <v>0</v>
      </c>
      <c r="H290" s="191"/>
      <c r="I290" s="139">
        <v>11100.01</v>
      </c>
      <c r="J290" s="139" t="e">
        <f>VLOOKUP(I290,Presupuesto!$B$8:$C$583,2,0)</f>
        <v>#N/A</v>
      </c>
      <c r="K290" s="123">
        <f t="shared" si="4"/>
        <v>0</v>
      </c>
      <c r="L290" s="123"/>
    </row>
    <row r="291" spans="3:12">
      <c r="C291" s="197" t="s">
        <v>58</v>
      </c>
      <c r="D291" s="188">
        <v>0</v>
      </c>
      <c r="E291" s="179">
        <v>0</v>
      </c>
      <c r="F291" s="125" t="str">
        <f>IF(E290=0,"",(G290/E290)/12*E290)</f>
        <v/>
      </c>
      <c r="G291" s="122" t="str">
        <f>F291</f>
        <v/>
      </c>
      <c r="H291" s="189"/>
      <c r="I291" s="141">
        <v>11500</v>
      </c>
      <c r="J291" s="141" t="e">
        <f>VLOOKUP(I291,Presupuesto!$B$8:$C$583,2,0)</f>
        <v>#N/A</v>
      </c>
      <c r="K291" s="123">
        <f t="shared" si="4"/>
        <v>0</v>
      </c>
      <c r="L291" s="123"/>
    </row>
    <row r="292" spans="3:12" ht="15.75" thickBot="1">
      <c r="C292" s="198" t="s">
        <v>59</v>
      </c>
      <c r="D292" s="188">
        <v>0</v>
      </c>
      <c r="E292" s="179">
        <v>0</v>
      </c>
      <c r="F292" s="142" t="str">
        <f>IF(E290&lt;6,"",((E290-6)/12)*(G290/E290))</f>
        <v/>
      </c>
      <c r="G292" s="122" t="str">
        <f>F292</f>
        <v/>
      </c>
      <c r="H292" s="189"/>
      <c r="I292" s="126">
        <v>11500.02</v>
      </c>
      <c r="J292" s="126" t="e">
        <f>VLOOKUP(I292,Presupuesto!$B$8:$C$583,2,0)</f>
        <v>#N/A</v>
      </c>
      <c r="K292" s="123">
        <f t="shared" si="4"/>
        <v>0</v>
      </c>
      <c r="L292" s="123"/>
    </row>
    <row r="293" spans="3:12" ht="15.75" thickBot="1">
      <c r="C293" s="162" t="s">
        <v>730</v>
      </c>
      <c r="D293" s="229"/>
      <c r="E293" s="177"/>
      <c r="F293" s="460">
        <f>HLOOKUP($C293,$BZ$2:$CM$3,2,0)</f>
        <v>439.49</v>
      </c>
      <c r="G293" s="138">
        <f>D293*E293*F293</f>
        <v>0</v>
      </c>
      <c r="H293" s="191"/>
      <c r="I293" s="139">
        <v>11100.01</v>
      </c>
      <c r="J293" s="139" t="e">
        <f>VLOOKUP(I293,Presupuesto!$B$8:$C$583,2,0)</f>
        <v>#N/A</v>
      </c>
      <c r="K293" s="123">
        <f t="shared" si="4"/>
        <v>0</v>
      </c>
      <c r="L293" s="123"/>
    </row>
    <row r="294" spans="3:12">
      <c r="C294" s="197" t="s">
        <v>58</v>
      </c>
      <c r="D294" s="188">
        <v>0</v>
      </c>
      <c r="E294" s="179">
        <v>0</v>
      </c>
      <c r="F294" s="125" t="str">
        <f>IF(E293=0,"",(G293/E293)/12*E293)</f>
        <v/>
      </c>
      <c r="G294" s="122" t="str">
        <f>F294</f>
        <v/>
      </c>
      <c r="H294" s="189"/>
      <c r="I294" s="141">
        <v>11500</v>
      </c>
      <c r="J294" s="141" t="e">
        <f>VLOOKUP(I294,Presupuesto!$B$8:$C$583,2,0)</f>
        <v>#N/A</v>
      </c>
      <c r="K294" s="123">
        <f t="shared" si="4"/>
        <v>0</v>
      </c>
      <c r="L294" s="123"/>
    </row>
    <row r="295" spans="3:12" ht="15.75" thickBot="1">
      <c r="C295" s="198" t="s">
        <v>59</v>
      </c>
      <c r="D295" s="188">
        <v>0</v>
      </c>
      <c r="E295" s="179">
        <v>0</v>
      </c>
      <c r="F295" s="142" t="str">
        <f>IF(E293&lt;6,"",((E293-6)/12)*(G293/E293))</f>
        <v/>
      </c>
      <c r="G295" s="122" t="str">
        <f>F295</f>
        <v/>
      </c>
      <c r="H295" s="189"/>
      <c r="I295" s="126">
        <v>11500.02</v>
      </c>
      <c r="J295" s="126" t="e">
        <f>VLOOKUP(I295,Presupuesto!$B$8:$C$583,2,0)</f>
        <v>#N/A</v>
      </c>
      <c r="K295" s="123">
        <f t="shared" si="4"/>
        <v>0</v>
      </c>
      <c r="L295" s="123"/>
    </row>
    <row r="296" spans="3:12" ht="15.75" thickBot="1">
      <c r="C296" s="162" t="s">
        <v>731</v>
      </c>
      <c r="D296" s="229"/>
      <c r="E296" s="177"/>
      <c r="F296" s="460">
        <f>HLOOKUP($C296,$BZ$2:$CM$3,2,0)</f>
        <v>1904.46</v>
      </c>
      <c r="G296" s="138">
        <f>D296*E296*F296</f>
        <v>0</v>
      </c>
      <c r="H296" s="191"/>
      <c r="I296" s="139">
        <v>11100.01</v>
      </c>
      <c r="J296" s="139" t="e">
        <f>VLOOKUP(I296,Presupuesto!$B$8:$C$583,2,0)</f>
        <v>#N/A</v>
      </c>
      <c r="K296" s="123">
        <f t="shared" si="4"/>
        <v>0</v>
      </c>
      <c r="L296" s="123"/>
    </row>
    <row r="297" spans="3:12">
      <c r="C297" s="197" t="s">
        <v>58</v>
      </c>
      <c r="D297" s="188">
        <v>0</v>
      </c>
      <c r="E297" s="179">
        <v>0</v>
      </c>
      <c r="F297" s="125" t="str">
        <f>IF(E296=0,"",(G296/E296)/12*E296)</f>
        <v/>
      </c>
      <c r="G297" s="122" t="str">
        <f>F297</f>
        <v/>
      </c>
      <c r="H297" s="189"/>
      <c r="I297" s="141">
        <v>11500</v>
      </c>
      <c r="J297" s="141" t="e">
        <f>VLOOKUP(I297,Presupuesto!$B$8:$C$583,2,0)</f>
        <v>#N/A</v>
      </c>
      <c r="K297" s="123">
        <f t="shared" si="4"/>
        <v>0</v>
      </c>
      <c r="L297" s="123"/>
    </row>
    <row r="298" spans="3:12" ht="15.75" thickBot="1">
      <c r="C298" s="198" t="s">
        <v>59</v>
      </c>
      <c r="D298" s="188">
        <v>0</v>
      </c>
      <c r="E298" s="179">
        <v>0</v>
      </c>
      <c r="F298" s="142" t="str">
        <f>IF(E296&lt;6,"",((E296-6)/12)*(G296/E296))</f>
        <v/>
      </c>
      <c r="G298" s="122" t="str">
        <f>F298</f>
        <v/>
      </c>
      <c r="H298" s="189"/>
      <c r="I298" s="126">
        <v>11500.02</v>
      </c>
      <c r="J298" s="126" t="e">
        <f>VLOOKUP(I298,Presupuesto!$B$8:$C$583,2,0)</f>
        <v>#N/A</v>
      </c>
      <c r="K298" s="123">
        <f t="shared" si="4"/>
        <v>0</v>
      </c>
      <c r="L298" s="123"/>
    </row>
    <row r="299" spans="3:12" ht="15.75" thickBot="1">
      <c r="C299" s="165"/>
      <c r="D299" s="229"/>
      <c r="E299" s="177"/>
      <c r="F299" s="164"/>
      <c r="G299" s="138">
        <f>D299*E299*F299</f>
        <v>0</v>
      </c>
      <c r="H299" s="191"/>
      <c r="I299" s="139">
        <v>12910.14</v>
      </c>
      <c r="J299" s="139" t="e">
        <f>VLOOKUP(I299,Presupuesto!$B$8:$C$583,2,0)</f>
        <v>#N/A</v>
      </c>
      <c r="K299" s="123">
        <f t="shared" si="4"/>
        <v>0</v>
      </c>
      <c r="L299" s="123"/>
    </row>
    <row r="300" spans="3:12">
      <c r="C300" s="197" t="s">
        <v>58</v>
      </c>
      <c r="D300" s="188">
        <v>0</v>
      </c>
      <c r="E300" s="179">
        <v>0</v>
      </c>
      <c r="F300" s="142" t="str">
        <f>IF(E299=0,"",(G299/E299)/12*E299)</f>
        <v/>
      </c>
      <c r="G300" s="122" t="str">
        <f>F300</f>
        <v/>
      </c>
      <c r="H300" s="189"/>
      <c r="I300" s="126">
        <v>12910.14</v>
      </c>
      <c r="J300" s="126" t="e">
        <f>VLOOKUP(I300,Presupuesto!$B$8:$C$583,2,0)</f>
        <v>#N/A</v>
      </c>
      <c r="K300" s="123">
        <f t="shared" si="4"/>
        <v>0</v>
      </c>
      <c r="L300" s="123"/>
    </row>
    <row r="301" spans="3:12" ht="15.75" thickBot="1">
      <c r="C301" s="198" t="s">
        <v>59</v>
      </c>
      <c r="D301" s="188">
        <v>0</v>
      </c>
      <c r="E301" s="179">
        <v>0</v>
      </c>
      <c r="F301" s="125" t="str">
        <f>IF(E299&lt;6,"",((E299-6)/12)*(G299/E299))</f>
        <v/>
      </c>
      <c r="G301" s="122" t="str">
        <f>F301</f>
        <v/>
      </c>
      <c r="H301" s="189"/>
      <c r="I301" s="126">
        <v>12910.14</v>
      </c>
      <c r="J301" s="126" t="e">
        <f>VLOOKUP(I301,Presupuesto!$B$8:$C$583,2,0)</f>
        <v>#N/A</v>
      </c>
      <c r="K301" s="123">
        <f t="shared" si="4"/>
        <v>0</v>
      </c>
      <c r="L301" s="123"/>
    </row>
    <row r="302" spans="3:12" ht="15.75" thickBot="1">
      <c r="C302" s="165" t="s">
        <v>60</v>
      </c>
      <c r="D302" s="229"/>
      <c r="E302" s="177"/>
      <c r="F302" s="143"/>
      <c r="G302" s="138">
        <f>D302*E302*F302</f>
        <v>0</v>
      </c>
      <c r="H302" s="191"/>
      <c r="I302" s="139">
        <v>24900</v>
      </c>
      <c r="J302" s="139" t="e">
        <f>VLOOKUP(I302,Presupuesto!$B$8:$C$583,2,0)</f>
        <v>#N/A</v>
      </c>
      <c r="K302" s="123">
        <f t="shared" si="4"/>
        <v>0</v>
      </c>
      <c r="L302" s="123"/>
    </row>
    <row r="303" spans="3:12">
      <c r="C303" s="197" t="s">
        <v>58</v>
      </c>
      <c r="D303" s="188">
        <v>0</v>
      </c>
      <c r="E303" s="179">
        <v>0</v>
      </c>
      <c r="F303" s="125">
        <v>0</v>
      </c>
      <c r="G303" s="122">
        <f>F303</f>
        <v>0</v>
      </c>
      <c r="H303" s="189"/>
      <c r="I303" s="126">
        <v>24900</v>
      </c>
      <c r="J303" s="126" t="e">
        <f>VLOOKUP(I303,Presupuesto!$B$8:$C$583,2,0)</f>
        <v>#N/A</v>
      </c>
      <c r="K303" s="123">
        <f t="shared" si="4"/>
        <v>0</v>
      </c>
      <c r="L303" s="123"/>
    </row>
    <row r="304" spans="3:12" ht="15.75" thickBot="1">
      <c r="C304" s="198" t="s">
        <v>59</v>
      </c>
      <c r="D304" s="188">
        <v>0</v>
      </c>
      <c r="E304" s="179">
        <v>0</v>
      </c>
      <c r="F304" s="125">
        <v>0</v>
      </c>
      <c r="G304" s="122">
        <f>F304</f>
        <v>0</v>
      </c>
      <c r="H304" s="189"/>
      <c r="I304" s="126"/>
      <c r="J304" s="126" t="e">
        <f>VLOOKUP(I304,Presupuesto!$B$8:$C$583,2,0)</f>
        <v>#N/A</v>
      </c>
      <c r="K304" s="123">
        <f t="shared" si="4"/>
        <v>0</v>
      </c>
      <c r="L304" s="123"/>
    </row>
    <row r="305" spans="3:12" ht="15.75" thickBot="1">
      <c r="C305" s="165" t="s">
        <v>61</v>
      </c>
      <c r="D305" s="229"/>
      <c r="E305" s="177"/>
      <c r="F305" s="143"/>
      <c r="G305" s="138">
        <f>D305*E305*F305</f>
        <v>0</v>
      </c>
      <c r="H305" s="191"/>
      <c r="I305" s="139">
        <v>11100.01</v>
      </c>
      <c r="J305" s="139" t="e">
        <f>VLOOKUP(I305,Presupuesto!$B$8:$C$583,2,0)</f>
        <v>#N/A</v>
      </c>
      <c r="K305" s="123">
        <f t="shared" si="4"/>
        <v>0</v>
      </c>
      <c r="L305" s="123"/>
    </row>
    <row r="306" spans="3:12">
      <c r="C306" s="197" t="s">
        <v>58</v>
      </c>
      <c r="D306" s="195">
        <v>0</v>
      </c>
      <c r="E306" s="156">
        <v>0</v>
      </c>
      <c r="F306" s="144" t="str">
        <f>IF(E305=0,"",(G305/E305)/12*E305)</f>
        <v/>
      </c>
      <c r="G306" s="145" t="str">
        <f>F306</f>
        <v/>
      </c>
      <c r="H306" s="189"/>
      <c r="I306" s="126">
        <v>11500</v>
      </c>
      <c r="J306" s="126" t="e">
        <f>VLOOKUP(I306,Presupuesto!$B$8:$C$583,2,0)</f>
        <v>#N/A</v>
      </c>
      <c r="K306" s="123">
        <f t="shared" si="4"/>
        <v>0</v>
      </c>
      <c r="L306" s="123"/>
    </row>
    <row r="307" spans="3:12" ht="15.75" thickBot="1">
      <c r="C307" s="199" t="s">
        <v>59</v>
      </c>
      <c r="D307" s="187">
        <v>0</v>
      </c>
      <c r="E307" s="157">
        <v>0</v>
      </c>
      <c r="F307" s="130" t="str">
        <f>IF(E305&lt;6,"",((E305-6)/12)*(G305/E305))</f>
        <v/>
      </c>
      <c r="G307" s="130" t="str">
        <f>F307</f>
        <v/>
      </c>
      <c r="H307" s="187"/>
      <c r="I307" s="131">
        <v>11500.02</v>
      </c>
      <c r="J307" s="149" t="e">
        <f>VLOOKUP(I307,Presupuesto!$B$8:$C$583,2,0)</f>
        <v>#N/A</v>
      </c>
      <c r="K307" s="123">
        <f t="shared" si="4"/>
        <v>0</v>
      </c>
      <c r="L307" s="149"/>
    </row>
    <row r="309" spans="3:12" ht="15.75" thickBot="1"/>
    <row r="310" spans="3:12" ht="15.75" thickBot="1">
      <c r="C310" s="71" t="s">
        <v>43</v>
      </c>
      <c r="D310" s="30">
        <f>SUM(G317:G367)</f>
        <v>135000</v>
      </c>
      <c r="E310" s="118"/>
      <c r="F310" s="118"/>
      <c r="G310" s="118"/>
      <c r="H310" s="94"/>
      <c r="I310" s="94"/>
      <c r="J310" s="94"/>
    </row>
    <row r="311" spans="3:12">
      <c r="D311" s="31"/>
      <c r="E311" s="118"/>
      <c r="F311" s="118"/>
      <c r="G311" s="118"/>
      <c r="H311" s="94"/>
      <c r="I311" s="94"/>
      <c r="J311" s="94"/>
    </row>
    <row r="312" spans="3:12">
      <c r="D312" s="31"/>
      <c r="E312" s="118"/>
      <c r="F312" s="118"/>
      <c r="G312" s="118"/>
      <c r="H312" s="94"/>
      <c r="I312" s="94"/>
      <c r="J312" s="94"/>
    </row>
    <row r="313" spans="3:12" ht="15.75">
      <c r="C313" s="236" t="s">
        <v>455</v>
      </c>
      <c r="D313" s="237"/>
      <c r="E313" s="118"/>
      <c r="F313" s="118"/>
      <c r="G313" s="118"/>
      <c r="H313" s="94"/>
      <c r="I313" s="94"/>
      <c r="J313" s="94"/>
    </row>
    <row r="314" spans="3:12" ht="18.75">
      <c r="C314" s="254" t="e">
        <f>IFERROR(VLOOKUP(D313,'Desarrollo Curricular'!$E:$F,2,FALSE),IFERROR(VLOOKUP(D313,Investigación!$E:$F,2,FALSE),IFERROR(VLOOKUP(D313,'Vinculación Univ. Sociedad'!$E:$F,2,FALSE),IFERROR(VLOOKUP(D313,'Docencia y Recursos Humanos '!$E:$F,2,FALSE),IFERROR(VLOOKUP(D313,Estudiantes!$E:$F,2,FALSE),IFERROR(VLOOKUP(D313,'Gestion Administrativa'!$E:$F,2,FALSE),IFERROR(VLOOKUP(D313,'Gestion Academica'!$E:$F,2,FALSE),IFERROR(VLOOKUP(D313,Graduados!$E:$F,2,FALSE),IFERROR(VLOOKUP(D313,'Gestión del Conocimiento'!$E:$F,2,FALSE),IFERROR(VLOOKUP(D313,Gobernabilidad!$E:$F,2,FALSE),IFERROR(VLOOKUP(D313,'NIVEL DE ES Y  SISTEMA NACIONAL'!$E:$F,2,FALSE),VLOOKUP(D313,'Lo Esencial'!$E:$F,2,0))))))))))))</f>
        <v>#N/A</v>
      </c>
      <c r="D314" s="31"/>
      <c r="E314" s="118"/>
      <c r="F314" s="118"/>
      <c r="G314" s="118"/>
      <c r="H314" s="94"/>
      <c r="I314" s="94"/>
      <c r="J314" s="94"/>
    </row>
    <row r="315" spans="3:12" ht="15.75" thickBot="1">
      <c r="C315" s="203"/>
      <c r="D315" s="31"/>
      <c r="E315" s="118"/>
      <c r="F315" s="118"/>
      <c r="G315" s="118"/>
      <c r="H315" s="94"/>
      <c r="I315" s="94"/>
      <c r="J315" s="94"/>
    </row>
    <row r="316" spans="3:12" ht="30.75" thickBot="1">
      <c r="C316" s="159" t="s">
        <v>44</v>
      </c>
      <c r="D316" s="163" t="s">
        <v>55</v>
      </c>
      <c r="E316" s="196" t="s">
        <v>56</v>
      </c>
      <c r="F316" s="163" t="s">
        <v>57</v>
      </c>
      <c r="G316" s="160" t="s">
        <v>27</v>
      </c>
      <c r="H316" s="158" t="s">
        <v>192</v>
      </c>
      <c r="I316" s="161" t="s">
        <v>46</v>
      </c>
      <c r="J316" s="161" t="s">
        <v>193</v>
      </c>
      <c r="K316" s="161" t="s">
        <v>474</v>
      </c>
      <c r="L316" s="161" t="s">
        <v>475</v>
      </c>
    </row>
    <row r="317" spans="3:12" ht="15.75" thickBot="1">
      <c r="C317" s="162" t="s">
        <v>718</v>
      </c>
      <c r="D317" s="229"/>
      <c r="E317" s="177"/>
      <c r="F317" s="460">
        <f>HLOOKUP($C317,$BZ$2:$CM$3,2,0)</f>
        <v>41436.800000000003</v>
      </c>
      <c r="G317" s="138">
        <f>D317*E317*F317</f>
        <v>0</v>
      </c>
      <c r="H317" s="191" t="s">
        <v>190</v>
      </c>
      <c r="I317" s="139" t="s">
        <v>316</v>
      </c>
      <c r="J317" s="139" t="str">
        <f>VLOOKUP(I317,Presupuesto!$B$8:$C$583,2,0)</f>
        <v>SUELDOS Y SALARIOS BASICOS (11100-00)</v>
      </c>
      <c r="K317" s="265"/>
      <c r="L317" s="123"/>
    </row>
    <row r="318" spans="3:12">
      <c r="C318" s="197" t="s">
        <v>58</v>
      </c>
      <c r="D318" s="188">
        <v>0</v>
      </c>
      <c r="E318" s="179">
        <v>0</v>
      </c>
      <c r="F318" s="125" t="str">
        <f>IF(E317=0,"",(G317/E317)/12*E317)</f>
        <v/>
      </c>
      <c r="G318" s="122" t="str">
        <f>F318</f>
        <v/>
      </c>
      <c r="H318" s="189" t="s">
        <v>191</v>
      </c>
      <c r="I318" s="141" t="s">
        <v>317</v>
      </c>
      <c r="J318" s="141" t="str">
        <f>VLOOKUP(I318,Presupuesto!$B$8:$C$583,2,0)</f>
        <v>RESTRIBUCIONES A PERSONAL DIRECTIVO Y DE CONTROL (11300-00)</v>
      </c>
      <c r="K318" s="123">
        <f>$K$17</f>
        <v>0</v>
      </c>
      <c r="L318" s="123"/>
    </row>
    <row r="319" spans="3:12" ht="15.75" thickBot="1">
      <c r="C319" s="198" t="s">
        <v>59</v>
      </c>
      <c r="D319" s="188">
        <v>0</v>
      </c>
      <c r="E319" s="179">
        <v>0</v>
      </c>
      <c r="F319" s="142" t="str">
        <f>IF(E317&lt;6,"",((E317-6)/12)*(G317/E317))</f>
        <v/>
      </c>
      <c r="G319" s="122" t="str">
        <f>F319</f>
        <v/>
      </c>
      <c r="H319" s="189" t="s">
        <v>191</v>
      </c>
      <c r="I319" s="126">
        <v>11500.02</v>
      </c>
      <c r="J319" s="126" t="e">
        <f>VLOOKUP(I319,Presupuesto!$B$8:$C$583,2,0)</f>
        <v>#N/A</v>
      </c>
      <c r="K319" s="123">
        <f t="shared" ref="K319:K367" si="5">$K$17</f>
        <v>0</v>
      </c>
      <c r="L319" s="123"/>
    </row>
    <row r="320" spans="3:12" ht="15.75" thickBot="1">
      <c r="C320" s="162" t="s">
        <v>719</v>
      </c>
      <c r="D320" s="229"/>
      <c r="E320" s="177"/>
      <c r="F320" s="460">
        <f>HLOOKUP($C320,$BZ$2:$CM$3,2,0)</f>
        <v>37669.82</v>
      </c>
      <c r="G320" s="138">
        <f>D320*E320*F320</f>
        <v>0</v>
      </c>
      <c r="H320" s="191"/>
      <c r="I320" s="139">
        <v>11100.01</v>
      </c>
      <c r="J320" s="139" t="e">
        <f>VLOOKUP(I320,Presupuesto!$B$8:$C$583,2,0)</f>
        <v>#N/A</v>
      </c>
      <c r="K320" s="123">
        <f t="shared" si="5"/>
        <v>0</v>
      </c>
      <c r="L320" s="123"/>
    </row>
    <row r="321" spans="3:12">
      <c r="C321" s="197" t="s">
        <v>58</v>
      </c>
      <c r="D321" s="188">
        <v>0</v>
      </c>
      <c r="E321" s="179">
        <v>0</v>
      </c>
      <c r="F321" s="125" t="str">
        <f>IF(E320=0,"",(G320/E320)/12*E320)</f>
        <v/>
      </c>
      <c r="G321" s="122" t="str">
        <f>F321</f>
        <v/>
      </c>
      <c r="H321" s="189"/>
      <c r="I321" s="141">
        <v>11500</v>
      </c>
      <c r="J321" s="141" t="e">
        <f>VLOOKUP(I321,Presupuesto!$B$8:$C$583,2,0)</f>
        <v>#N/A</v>
      </c>
      <c r="K321" s="123">
        <f t="shared" si="5"/>
        <v>0</v>
      </c>
      <c r="L321" s="123"/>
    </row>
    <row r="322" spans="3:12" ht="15.75" thickBot="1">
      <c r="C322" s="198" t="s">
        <v>59</v>
      </c>
      <c r="D322" s="188">
        <v>0</v>
      </c>
      <c r="E322" s="179">
        <v>0</v>
      </c>
      <c r="F322" s="142" t="str">
        <f>IF(E320&lt;6,"",((E320-6)/12)*(G320/E320))</f>
        <v/>
      </c>
      <c r="G322" s="122" t="str">
        <f>F322</f>
        <v/>
      </c>
      <c r="H322" s="189"/>
      <c r="I322" s="126">
        <v>11500.02</v>
      </c>
      <c r="J322" s="126" t="e">
        <f>VLOOKUP(I322,Presupuesto!$B$8:$C$583,2,0)</f>
        <v>#N/A</v>
      </c>
      <c r="K322" s="123">
        <f t="shared" si="5"/>
        <v>0</v>
      </c>
      <c r="L322" s="123"/>
    </row>
    <row r="323" spans="3:12" ht="15.75" thickBot="1">
      <c r="C323" s="162" t="s">
        <v>720</v>
      </c>
      <c r="D323" s="229"/>
      <c r="E323" s="177"/>
      <c r="F323" s="460">
        <f>HLOOKUP($C323,$BZ$2:$CM$3,2,0)</f>
        <v>33902.839999999997</v>
      </c>
      <c r="G323" s="138">
        <f>D323*E323*F323</f>
        <v>0</v>
      </c>
      <c r="H323" s="191"/>
      <c r="I323" s="139">
        <v>11100.01</v>
      </c>
      <c r="J323" s="139" t="e">
        <f>VLOOKUP(I323,Presupuesto!$B$8:$C$583,2,0)</f>
        <v>#N/A</v>
      </c>
      <c r="K323" s="123">
        <f t="shared" si="5"/>
        <v>0</v>
      </c>
      <c r="L323" s="123"/>
    </row>
    <row r="324" spans="3:12">
      <c r="C324" s="197" t="s">
        <v>58</v>
      </c>
      <c r="D324" s="188">
        <v>0</v>
      </c>
      <c r="E324" s="179">
        <v>0</v>
      </c>
      <c r="F324" s="125" t="str">
        <f>IF(E323=0,"",(G323/E323)/12*E323)</f>
        <v/>
      </c>
      <c r="G324" s="122" t="str">
        <f>F324</f>
        <v/>
      </c>
      <c r="H324" s="189"/>
      <c r="I324" s="141">
        <v>11500</v>
      </c>
      <c r="J324" s="141" t="e">
        <f>VLOOKUP(I324,Presupuesto!$B$8:$C$583,2,0)</f>
        <v>#N/A</v>
      </c>
      <c r="K324" s="123">
        <f t="shared" si="5"/>
        <v>0</v>
      </c>
      <c r="L324" s="123"/>
    </row>
    <row r="325" spans="3:12" ht="15.75" thickBot="1">
      <c r="C325" s="198" t="s">
        <v>59</v>
      </c>
      <c r="D325" s="188">
        <v>0</v>
      </c>
      <c r="E325" s="179">
        <v>0</v>
      </c>
      <c r="F325" s="142" t="str">
        <f>IF(E323&lt;6,"",((E323-6)/12)*(G323/E323))</f>
        <v/>
      </c>
      <c r="G325" s="122" t="str">
        <f>F325</f>
        <v/>
      </c>
      <c r="H325" s="189"/>
      <c r="I325" s="126">
        <v>11500.02</v>
      </c>
      <c r="J325" s="126" t="e">
        <f>VLOOKUP(I325,Presupuesto!$B$8:$C$583,2,0)</f>
        <v>#N/A</v>
      </c>
      <c r="K325" s="123">
        <f t="shared" si="5"/>
        <v>0</v>
      </c>
      <c r="L325" s="123"/>
    </row>
    <row r="326" spans="3:12" ht="15.75" thickBot="1">
      <c r="C326" s="162" t="s">
        <v>721</v>
      </c>
      <c r="D326" s="229"/>
      <c r="E326" s="177"/>
      <c r="F326" s="460">
        <f>HLOOKUP($C326,$BZ$2:$CM$3,2,0)</f>
        <v>30135.85</v>
      </c>
      <c r="G326" s="138">
        <f>D326*E326*F326</f>
        <v>0</v>
      </c>
      <c r="H326" s="191"/>
      <c r="I326" s="139">
        <v>11100.01</v>
      </c>
      <c r="J326" s="139" t="e">
        <f>VLOOKUP(I326,Presupuesto!$B$8:$C$583,2,0)</f>
        <v>#N/A</v>
      </c>
      <c r="K326" s="123">
        <f t="shared" si="5"/>
        <v>0</v>
      </c>
      <c r="L326" s="123"/>
    </row>
    <row r="327" spans="3:12">
      <c r="C327" s="197" t="s">
        <v>58</v>
      </c>
      <c r="D327" s="188">
        <v>0</v>
      </c>
      <c r="E327" s="179">
        <v>0</v>
      </c>
      <c r="F327" s="125" t="str">
        <f>IF(E326=0,"",(G326/E326)/12*E326)</f>
        <v/>
      </c>
      <c r="G327" s="122" t="str">
        <f>F327</f>
        <v/>
      </c>
      <c r="H327" s="189"/>
      <c r="I327" s="141">
        <v>11500</v>
      </c>
      <c r="J327" s="141" t="e">
        <f>VLOOKUP(I327,Presupuesto!$B$8:$C$583,2,0)</f>
        <v>#N/A</v>
      </c>
      <c r="K327" s="123">
        <f t="shared" si="5"/>
        <v>0</v>
      </c>
      <c r="L327" s="123"/>
    </row>
    <row r="328" spans="3:12" ht="15.75" thickBot="1">
      <c r="C328" s="198" t="s">
        <v>59</v>
      </c>
      <c r="D328" s="188">
        <v>0</v>
      </c>
      <c r="E328" s="179">
        <v>0</v>
      </c>
      <c r="F328" s="142" t="str">
        <f>IF(E326&lt;6,"",((E326-6)/12)*(G326/E326))</f>
        <v/>
      </c>
      <c r="G328" s="122" t="str">
        <f>F328</f>
        <v/>
      </c>
      <c r="H328" s="189"/>
      <c r="I328" s="126">
        <v>11500.02</v>
      </c>
      <c r="J328" s="126" t="e">
        <f>VLOOKUP(I328,Presupuesto!$B$8:$C$583,2,0)</f>
        <v>#N/A</v>
      </c>
      <c r="K328" s="123">
        <f t="shared" si="5"/>
        <v>0</v>
      </c>
      <c r="L328" s="123"/>
    </row>
    <row r="329" spans="3:12" ht="15.75" thickBot="1">
      <c r="C329" s="162" t="s">
        <v>722</v>
      </c>
      <c r="D329" s="229"/>
      <c r="E329" s="177"/>
      <c r="F329" s="460">
        <f>HLOOKUP($C329,$BZ$2:$CM$3,2,0)</f>
        <v>28252.36</v>
      </c>
      <c r="G329" s="138">
        <f>D329*E329*F329</f>
        <v>0</v>
      </c>
      <c r="H329" s="191"/>
      <c r="I329" s="139">
        <v>11100.01</v>
      </c>
      <c r="J329" s="139" t="e">
        <f>VLOOKUP(I329,Presupuesto!$B$8:$C$583,2,0)</f>
        <v>#N/A</v>
      </c>
      <c r="K329" s="123">
        <f t="shared" si="5"/>
        <v>0</v>
      </c>
      <c r="L329" s="123"/>
    </row>
    <row r="330" spans="3:12">
      <c r="C330" s="197" t="s">
        <v>58</v>
      </c>
      <c r="D330" s="188">
        <v>0</v>
      </c>
      <c r="E330" s="179">
        <v>0</v>
      </c>
      <c r="F330" s="125" t="str">
        <f>IF(E329=0,"",(G329/E329)/12*E329)</f>
        <v/>
      </c>
      <c r="G330" s="122" t="str">
        <f>F330</f>
        <v/>
      </c>
      <c r="H330" s="189"/>
      <c r="I330" s="141">
        <v>11500</v>
      </c>
      <c r="J330" s="141" t="e">
        <f>VLOOKUP(I330,Presupuesto!$B$8:$C$583,2,0)</f>
        <v>#N/A</v>
      </c>
      <c r="K330" s="123">
        <f t="shared" si="5"/>
        <v>0</v>
      </c>
      <c r="L330" s="123"/>
    </row>
    <row r="331" spans="3:12" ht="15.75" thickBot="1">
      <c r="C331" s="198" t="s">
        <v>59</v>
      </c>
      <c r="D331" s="188">
        <v>0</v>
      </c>
      <c r="E331" s="179">
        <v>0</v>
      </c>
      <c r="F331" s="142" t="str">
        <f>IF(E329&lt;6,"",((E329-6)/12)*(G329/E329))</f>
        <v/>
      </c>
      <c r="G331" s="122" t="str">
        <f>F331</f>
        <v/>
      </c>
      <c r="H331" s="189"/>
      <c r="I331" s="126">
        <v>11500.02</v>
      </c>
      <c r="J331" s="126" t="e">
        <f>VLOOKUP(I331,Presupuesto!$B$8:$C$583,2,0)</f>
        <v>#N/A</v>
      </c>
      <c r="K331" s="123">
        <f t="shared" si="5"/>
        <v>0</v>
      </c>
      <c r="L331" s="123"/>
    </row>
    <row r="332" spans="3:12" ht="15.75" thickBot="1">
      <c r="C332" s="162" t="s">
        <v>723</v>
      </c>
      <c r="D332" s="229"/>
      <c r="E332" s="177"/>
      <c r="F332" s="460">
        <f>HLOOKUP($C332,$BZ$2:$CM$3,2,0)</f>
        <v>26368.87</v>
      </c>
      <c r="G332" s="138">
        <f>D332*E332*F332</f>
        <v>0</v>
      </c>
      <c r="H332" s="191"/>
      <c r="I332" s="139">
        <v>11100.01</v>
      </c>
      <c r="J332" s="139" t="e">
        <f>VLOOKUP(I332,Presupuesto!$B$8:$C$583,2,0)</f>
        <v>#N/A</v>
      </c>
      <c r="K332" s="123">
        <f t="shared" si="5"/>
        <v>0</v>
      </c>
      <c r="L332" s="123"/>
    </row>
    <row r="333" spans="3:12">
      <c r="C333" s="197" t="s">
        <v>58</v>
      </c>
      <c r="D333" s="188">
        <v>0</v>
      </c>
      <c r="E333" s="179">
        <v>0</v>
      </c>
      <c r="F333" s="125" t="str">
        <f>IF(E332=0,"",(G332/E332)/12*E332)</f>
        <v/>
      </c>
      <c r="G333" s="122" t="str">
        <f>F333</f>
        <v/>
      </c>
      <c r="H333" s="189"/>
      <c r="I333" s="141">
        <v>11500</v>
      </c>
      <c r="J333" s="141" t="e">
        <f>VLOOKUP(I333,Presupuesto!$B$8:$C$583,2,0)</f>
        <v>#N/A</v>
      </c>
      <c r="K333" s="123">
        <f t="shared" si="5"/>
        <v>0</v>
      </c>
      <c r="L333" s="123"/>
    </row>
    <row r="334" spans="3:12" ht="15.75" thickBot="1">
      <c r="C334" s="198" t="s">
        <v>59</v>
      </c>
      <c r="D334" s="188">
        <v>0</v>
      </c>
      <c r="E334" s="179">
        <v>0</v>
      </c>
      <c r="F334" s="142" t="str">
        <f>IF(E332&lt;6,"",((E332-6)/12)*(G332/E332))</f>
        <v/>
      </c>
      <c r="G334" s="122" t="str">
        <f>F334</f>
        <v/>
      </c>
      <c r="H334" s="189"/>
      <c r="I334" s="126">
        <v>11500.02</v>
      </c>
      <c r="J334" s="126" t="e">
        <f>VLOOKUP(I334,Presupuesto!$B$8:$C$583,2,0)</f>
        <v>#N/A</v>
      </c>
      <c r="K334" s="123">
        <f t="shared" si="5"/>
        <v>0</v>
      </c>
      <c r="L334" s="123"/>
    </row>
    <row r="335" spans="3:12" ht="15.75" thickBot="1">
      <c r="C335" s="162" t="s">
        <v>724</v>
      </c>
      <c r="D335" s="229"/>
      <c r="E335" s="177"/>
      <c r="F335" s="460">
        <f>HLOOKUP($C335,$BZ$2:$CM$3,2,0)</f>
        <v>17893.16</v>
      </c>
      <c r="G335" s="138">
        <f>D335*E335*F335</f>
        <v>0</v>
      </c>
      <c r="H335" s="191"/>
      <c r="I335" s="139">
        <v>11100.01</v>
      </c>
      <c r="J335" s="139" t="e">
        <f>VLOOKUP(I335,Presupuesto!$B$8:$C$583,2,0)</f>
        <v>#N/A</v>
      </c>
      <c r="K335" s="123">
        <f t="shared" si="5"/>
        <v>0</v>
      </c>
      <c r="L335" s="123"/>
    </row>
    <row r="336" spans="3:12">
      <c r="C336" s="197" t="s">
        <v>58</v>
      </c>
      <c r="D336" s="188">
        <v>0</v>
      </c>
      <c r="E336" s="179">
        <v>0</v>
      </c>
      <c r="F336" s="125" t="str">
        <f>IF(E335=0,"",(G335/E335)/12*E335)</f>
        <v/>
      </c>
      <c r="G336" s="122" t="str">
        <f>F336</f>
        <v/>
      </c>
      <c r="H336" s="189"/>
      <c r="I336" s="141">
        <v>11500</v>
      </c>
      <c r="J336" s="141" t="e">
        <f>VLOOKUP(I336,Presupuesto!$B$8:$C$583,2,0)</f>
        <v>#N/A</v>
      </c>
      <c r="K336" s="123">
        <f t="shared" si="5"/>
        <v>0</v>
      </c>
      <c r="L336" s="123"/>
    </row>
    <row r="337" spans="3:12" ht="15.75" thickBot="1">
      <c r="C337" s="198" t="s">
        <v>59</v>
      </c>
      <c r="D337" s="188">
        <v>0</v>
      </c>
      <c r="E337" s="179">
        <v>0</v>
      </c>
      <c r="F337" s="142" t="str">
        <f>IF(E335&lt;6,"",((E335-6)/12)*(G335/E335))</f>
        <v/>
      </c>
      <c r="G337" s="122" t="str">
        <f>F337</f>
        <v/>
      </c>
      <c r="H337" s="189"/>
      <c r="I337" s="126">
        <v>11500.02</v>
      </c>
      <c r="J337" s="126" t="e">
        <f>VLOOKUP(I337,Presupuesto!$B$8:$C$583,2,0)</f>
        <v>#N/A</v>
      </c>
      <c r="K337" s="123">
        <f t="shared" si="5"/>
        <v>0</v>
      </c>
      <c r="L337" s="123"/>
    </row>
    <row r="338" spans="3:12" ht="15.75" thickBot="1">
      <c r="C338" s="162" t="s">
        <v>725</v>
      </c>
      <c r="D338" s="229"/>
      <c r="E338" s="177"/>
      <c r="F338" s="460">
        <f>HLOOKUP($C338,$BZ$2:$CM$3,2,0)</f>
        <v>16951.419999999998</v>
      </c>
      <c r="G338" s="138">
        <f>D338*E338*F338</f>
        <v>0</v>
      </c>
      <c r="H338" s="191"/>
      <c r="I338" s="139">
        <v>11100.01</v>
      </c>
      <c r="J338" s="139" t="e">
        <f>VLOOKUP(I338,Presupuesto!$B$8:$C$583,2,0)</f>
        <v>#N/A</v>
      </c>
      <c r="K338" s="123">
        <f t="shared" si="5"/>
        <v>0</v>
      </c>
      <c r="L338" s="123"/>
    </row>
    <row r="339" spans="3:12">
      <c r="C339" s="197" t="s">
        <v>58</v>
      </c>
      <c r="D339" s="188">
        <v>0</v>
      </c>
      <c r="E339" s="179">
        <v>0</v>
      </c>
      <c r="F339" s="125" t="str">
        <f>IF(E338=0,"",(G338/E338)/12*E338)</f>
        <v/>
      </c>
      <c r="G339" s="122" t="str">
        <f>F339</f>
        <v/>
      </c>
      <c r="H339" s="189"/>
      <c r="I339" s="141">
        <v>11500</v>
      </c>
      <c r="J339" s="141" t="e">
        <f>VLOOKUP(I339,Presupuesto!$B$8:$C$583,2,0)</f>
        <v>#N/A</v>
      </c>
      <c r="K339" s="123">
        <f t="shared" si="5"/>
        <v>0</v>
      </c>
      <c r="L339" s="123"/>
    </row>
    <row r="340" spans="3:12" ht="15.75" thickBot="1">
      <c r="C340" s="198" t="s">
        <v>59</v>
      </c>
      <c r="D340" s="188">
        <v>0</v>
      </c>
      <c r="E340" s="179">
        <v>0</v>
      </c>
      <c r="F340" s="142" t="str">
        <f>IF(E338&lt;6,"",((E338-6)/12)*(G338/E338))</f>
        <v/>
      </c>
      <c r="G340" s="122" t="str">
        <f>F340</f>
        <v/>
      </c>
      <c r="H340" s="189"/>
      <c r="I340" s="126">
        <v>11500.02</v>
      </c>
      <c r="J340" s="126" t="e">
        <f>VLOOKUP(I340,Presupuesto!$B$8:$C$583,2,0)</f>
        <v>#N/A</v>
      </c>
      <c r="K340" s="123">
        <f t="shared" si="5"/>
        <v>0</v>
      </c>
      <c r="L340" s="123"/>
    </row>
    <row r="341" spans="3:12" ht="15.75" thickBot="1">
      <c r="C341" s="162" t="s">
        <v>726</v>
      </c>
      <c r="D341" s="229"/>
      <c r="E341" s="177"/>
      <c r="F341" s="460">
        <f>HLOOKUP($C341,$BZ$2:$CM$3,2,0)</f>
        <v>13184.44</v>
      </c>
      <c r="G341" s="138">
        <f>D341*E341*F341</f>
        <v>0</v>
      </c>
      <c r="H341" s="191"/>
      <c r="I341" s="139">
        <v>11100.01</v>
      </c>
      <c r="J341" s="139" t="e">
        <f>VLOOKUP(I341,Presupuesto!$B$8:$C$583,2,0)</f>
        <v>#N/A</v>
      </c>
      <c r="K341" s="123">
        <f t="shared" si="5"/>
        <v>0</v>
      </c>
      <c r="L341" s="123"/>
    </row>
    <row r="342" spans="3:12">
      <c r="C342" s="197" t="s">
        <v>58</v>
      </c>
      <c r="D342" s="188">
        <v>0</v>
      </c>
      <c r="E342" s="179">
        <v>0</v>
      </c>
      <c r="F342" s="125" t="str">
        <f>IF(E341=0,"",(G341/E341)/12*E341)</f>
        <v/>
      </c>
      <c r="G342" s="122" t="str">
        <f>F342</f>
        <v/>
      </c>
      <c r="H342" s="189"/>
      <c r="I342" s="141">
        <v>11500</v>
      </c>
      <c r="J342" s="141" t="e">
        <f>VLOOKUP(I342,Presupuesto!$B$8:$C$583,2,0)</f>
        <v>#N/A</v>
      </c>
      <c r="K342" s="123">
        <f t="shared" si="5"/>
        <v>0</v>
      </c>
      <c r="L342" s="123"/>
    </row>
    <row r="343" spans="3:12" ht="15.75" thickBot="1">
      <c r="C343" s="198" t="s">
        <v>59</v>
      </c>
      <c r="D343" s="188">
        <v>0</v>
      </c>
      <c r="E343" s="179">
        <v>0</v>
      </c>
      <c r="F343" s="142" t="str">
        <f>IF(E341&lt;6,"",((E341-6)/12)*(G341/E341))</f>
        <v/>
      </c>
      <c r="G343" s="122" t="str">
        <f>F343</f>
        <v/>
      </c>
      <c r="H343" s="189"/>
      <c r="I343" s="126">
        <v>11500.02</v>
      </c>
      <c r="J343" s="126" t="e">
        <f>VLOOKUP(I343,Presupuesto!$B$8:$C$583,2,0)</f>
        <v>#N/A</v>
      </c>
      <c r="K343" s="123">
        <f t="shared" si="5"/>
        <v>0</v>
      </c>
      <c r="L343" s="123"/>
    </row>
    <row r="344" spans="3:12" ht="15.75" thickBot="1">
      <c r="C344" s="162" t="s">
        <v>727</v>
      </c>
      <c r="D344" s="229"/>
      <c r="E344" s="177"/>
      <c r="F344" s="460">
        <f>HLOOKUP($C344,$BZ$2:$CM$3,2,0)</f>
        <v>15032.56</v>
      </c>
      <c r="G344" s="138">
        <f>D344*E344*F344</f>
        <v>0</v>
      </c>
      <c r="H344" s="191"/>
      <c r="I344" s="139">
        <v>11100.01</v>
      </c>
      <c r="J344" s="139" t="e">
        <f>VLOOKUP(I344,Presupuesto!$B$8:$C$583,2,0)</f>
        <v>#N/A</v>
      </c>
      <c r="K344" s="123">
        <f t="shared" si="5"/>
        <v>0</v>
      </c>
      <c r="L344" s="123"/>
    </row>
    <row r="345" spans="3:12">
      <c r="C345" s="197" t="s">
        <v>58</v>
      </c>
      <c r="D345" s="188">
        <v>0</v>
      </c>
      <c r="E345" s="179">
        <v>0</v>
      </c>
      <c r="F345" s="125" t="str">
        <f>IF(E344=0,"",(G344/E344)/12*E344)</f>
        <v/>
      </c>
      <c r="G345" s="122" t="str">
        <f>F345</f>
        <v/>
      </c>
      <c r="H345" s="189"/>
      <c r="I345" s="141">
        <v>11500</v>
      </c>
      <c r="J345" s="141" t="e">
        <f>VLOOKUP(I345,Presupuesto!$B$8:$C$583,2,0)</f>
        <v>#N/A</v>
      </c>
      <c r="K345" s="123">
        <f t="shared" si="5"/>
        <v>0</v>
      </c>
      <c r="L345" s="123"/>
    </row>
    <row r="346" spans="3:12" ht="15.75" thickBot="1">
      <c r="C346" s="198" t="s">
        <v>59</v>
      </c>
      <c r="D346" s="188">
        <v>0</v>
      </c>
      <c r="E346" s="179">
        <v>0</v>
      </c>
      <c r="F346" s="142" t="str">
        <f>IF(E344&lt;6,"",((E344-6)/12)*(G344/E344))</f>
        <v/>
      </c>
      <c r="G346" s="122" t="str">
        <f>F346</f>
        <v/>
      </c>
      <c r="H346" s="189"/>
      <c r="I346" s="126">
        <v>11500.02</v>
      </c>
      <c r="J346" s="126" t="e">
        <f>VLOOKUP(I346,Presupuesto!$B$8:$C$583,2,0)</f>
        <v>#N/A</v>
      </c>
      <c r="K346" s="123">
        <f t="shared" si="5"/>
        <v>0</v>
      </c>
      <c r="L346" s="123"/>
    </row>
    <row r="347" spans="3:12" ht="15.75" thickBot="1">
      <c r="C347" s="162" t="s">
        <v>728</v>
      </c>
      <c r="D347" s="229"/>
      <c r="E347" s="177"/>
      <c r="F347" s="460">
        <f>HLOOKUP($C347,$BZ$2:$CM$3,2,0)</f>
        <v>13264.02</v>
      </c>
      <c r="G347" s="138">
        <f>D347*E347*F347</f>
        <v>0</v>
      </c>
      <c r="H347" s="191"/>
      <c r="I347" s="139">
        <v>11100.01</v>
      </c>
      <c r="J347" s="139" t="e">
        <f>VLOOKUP(I347,Presupuesto!$B$8:$C$583,2,0)</f>
        <v>#N/A</v>
      </c>
      <c r="K347" s="123">
        <f t="shared" si="5"/>
        <v>0</v>
      </c>
      <c r="L347" s="123"/>
    </row>
    <row r="348" spans="3:12">
      <c r="C348" s="197" t="s">
        <v>58</v>
      </c>
      <c r="D348" s="188">
        <v>0</v>
      </c>
      <c r="E348" s="179">
        <v>0</v>
      </c>
      <c r="F348" s="125" t="str">
        <f>IF(E347=0,"",(G347/E347)/12*E347)</f>
        <v/>
      </c>
      <c r="G348" s="122" t="str">
        <f>F348</f>
        <v/>
      </c>
      <c r="H348" s="189"/>
      <c r="I348" s="141">
        <v>11500</v>
      </c>
      <c r="J348" s="141" t="e">
        <f>VLOOKUP(I348,Presupuesto!$B$8:$C$583,2,0)</f>
        <v>#N/A</v>
      </c>
      <c r="K348" s="123">
        <f t="shared" si="5"/>
        <v>0</v>
      </c>
      <c r="L348" s="123"/>
    </row>
    <row r="349" spans="3:12" ht="15.75" thickBot="1">
      <c r="C349" s="198" t="s">
        <v>59</v>
      </c>
      <c r="D349" s="188">
        <v>0</v>
      </c>
      <c r="E349" s="179">
        <v>0</v>
      </c>
      <c r="F349" s="142" t="str">
        <f>IF(E347&lt;6,"",((E347-6)/12)*(G347/E347))</f>
        <v/>
      </c>
      <c r="G349" s="122" t="str">
        <f>F349</f>
        <v/>
      </c>
      <c r="H349" s="189"/>
      <c r="I349" s="126">
        <v>11500.02</v>
      </c>
      <c r="J349" s="126" t="e">
        <f>VLOOKUP(I349,Presupuesto!$B$8:$C$583,2,0)</f>
        <v>#N/A</v>
      </c>
      <c r="K349" s="123">
        <f t="shared" si="5"/>
        <v>0</v>
      </c>
      <c r="L349" s="123"/>
    </row>
    <row r="350" spans="3:12" ht="15.75" thickBot="1">
      <c r="C350" s="162" t="s">
        <v>729</v>
      </c>
      <c r="D350" s="229"/>
      <c r="E350" s="177"/>
      <c r="F350" s="460">
        <f>HLOOKUP($C350,$BZ$2:$CM$3,2,0)</f>
        <v>12379.75</v>
      </c>
      <c r="G350" s="138">
        <f>D350*E350*F350</f>
        <v>0</v>
      </c>
      <c r="H350" s="191"/>
      <c r="I350" s="139">
        <v>11100.01</v>
      </c>
      <c r="J350" s="139" t="e">
        <f>VLOOKUP(I350,Presupuesto!$B$8:$C$583,2,0)</f>
        <v>#N/A</v>
      </c>
      <c r="K350" s="123">
        <f t="shared" si="5"/>
        <v>0</v>
      </c>
      <c r="L350" s="123"/>
    </row>
    <row r="351" spans="3:12">
      <c r="C351" s="197" t="s">
        <v>58</v>
      </c>
      <c r="D351" s="188">
        <v>0</v>
      </c>
      <c r="E351" s="179">
        <v>0</v>
      </c>
      <c r="F351" s="125" t="str">
        <f>IF(E350=0,"",(G350/E350)/12*E350)</f>
        <v/>
      </c>
      <c r="G351" s="122" t="str">
        <f>F351</f>
        <v/>
      </c>
      <c r="H351" s="189"/>
      <c r="I351" s="141">
        <v>11500</v>
      </c>
      <c r="J351" s="141" t="e">
        <f>VLOOKUP(I351,Presupuesto!$B$8:$C$583,2,0)</f>
        <v>#N/A</v>
      </c>
      <c r="K351" s="123">
        <f t="shared" si="5"/>
        <v>0</v>
      </c>
      <c r="L351" s="123"/>
    </row>
    <row r="352" spans="3:12" ht="15.75" thickBot="1">
      <c r="C352" s="198" t="s">
        <v>59</v>
      </c>
      <c r="D352" s="188">
        <v>0</v>
      </c>
      <c r="E352" s="179">
        <v>0</v>
      </c>
      <c r="F352" s="142" t="str">
        <f>IF(E350&lt;6,"",((E350-6)/12)*(G350/E350))</f>
        <v/>
      </c>
      <c r="G352" s="122" t="str">
        <f>F352</f>
        <v/>
      </c>
      <c r="H352" s="189"/>
      <c r="I352" s="126">
        <v>11500.02</v>
      </c>
      <c r="J352" s="126" t="e">
        <f>VLOOKUP(I352,Presupuesto!$B$8:$C$583,2,0)</f>
        <v>#N/A</v>
      </c>
      <c r="K352" s="123">
        <f t="shared" si="5"/>
        <v>0</v>
      </c>
      <c r="L352" s="123"/>
    </row>
    <row r="353" spans="3:12" ht="15.75" thickBot="1">
      <c r="C353" s="162" t="s">
        <v>730</v>
      </c>
      <c r="D353" s="229"/>
      <c r="E353" s="177"/>
      <c r="F353" s="460">
        <f>HLOOKUP($C353,$BZ$2:$CM$3,2,0)</f>
        <v>439.49</v>
      </c>
      <c r="G353" s="138">
        <f>D353*E353*F353</f>
        <v>0</v>
      </c>
      <c r="H353" s="191"/>
      <c r="I353" s="139">
        <v>11100.01</v>
      </c>
      <c r="J353" s="139" t="e">
        <f>VLOOKUP(I353,Presupuesto!$B$8:$C$583,2,0)</f>
        <v>#N/A</v>
      </c>
      <c r="K353" s="123">
        <f t="shared" si="5"/>
        <v>0</v>
      </c>
      <c r="L353" s="123"/>
    </row>
    <row r="354" spans="3:12">
      <c r="C354" s="197" t="s">
        <v>58</v>
      </c>
      <c r="D354" s="188">
        <v>0</v>
      </c>
      <c r="E354" s="179">
        <v>0</v>
      </c>
      <c r="F354" s="125" t="str">
        <f>IF(E353=0,"",(G353/E353)/12*E353)</f>
        <v/>
      </c>
      <c r="G354" s="122" t="str">
        <f>F354</f>
        <v/>
      </c>
      <c r="H354" s="189"/>
      <c r="I354" s="141">
        <v>11500</v>
      </c>
      <c r="J354" s="141" t="e">
        <f>VLOOKUP(I354,Presupuesto!$B$8:$C$583,2,0)</f>
        <v>#N/A</v>
      </c>
      <c r="K354" s="123">
        <f t="shared" si="5"/>
        <v>0</v>
      </c>
      <c r="L354" s="123"/>
    </row>
    <row r="355" spans="3:12" ht="15.75" thickBot="1">
      <c r="C355" s="198" t="s">
        <v>59</v>
      </c>
      <c r="D355" s="188">
        <v>0</v>
      </c>
      <c r="E355" s="179">
        <v>0</v>
      </c>
      <c r="F355" s="142" t="str">
        <f>IF(E353&lt;6,"",((E353-6)/12)*(G353/E353))</f>
        <v/>
      </c>
      <c r="G355" s="122" t="str">
        <f>F355</f>
        <v/>
      </c>
      <c r="H355" s="189"/>
      <c r="I355" s="126">
        <v>11500.02</v>
      </c>
      <c r="J355" s="126" t="e">
        <f>VLOOKUP(I355,Presupuesto!$B$8:$C$583,2,0)</f>
        <v>#N/A</v>
      </c>
      <c r="K355" s="123">
        <f t="shared" si="5"/>
        <v>0</v>
      </c>
      <c r="L355" s="123"/>
    </row>
    <row r="356" spans="3:12" ht="15.75" thickBot="1">
      <c r="C356" s="162" t="s">
        <v>731</v>
      </c>
      <c r="D356" s="229"/>
      <c r="E356" s="177"/>
      <c r="F356" s="460">
        <f>HLOOKUP($C356,$BZ$2:$CM$3,2,0)</f>
        <v>1904.46</v>
      </c>
      <c r="G356" s="138">
        <f>D356*E356*F356</f>
        <v>0</v>
      </c>
      <c r="H356" s="191"/>
      <c r="I356" s="139">
        <v>11100.01</v>
      </c>
      <c r="J356" s="139" t="e">
        <f>VLOOKUP(I356,Presupuesto!$B$8:$C$583,2,0)</f>
        <v>#N/A</v>
      </c>
      <c r="K356" s="123">
        <f t="shared" si="5"/>
        <v>0</v>
      </c>
      <c r="L356" s="123"/>
    </row>
    <row r="357" spans="3:12">
      <c r="C357" s="197" t="s">
        <v>58</v>
      </c>
      <c r="D357" s="188">
        <v>0</v>
      </c>
      <c r="E357" s="179">
        <v>0</v>
      </c>
      <c r="F357" s="125" t="str">
        <f>IF(E356=0,"",(G356/E356)/12*E356)</f>
        <v/>
      </c>
      <c r="G357" s="122" t="str">
        <f>F357</f>
        <v/>
      </c>
      <c r="H357" s="189"/>
      <c r="I357" s="141">
        <v>11500</v>
      </c>
      <c r="J357" s="141" t="e">
        <f>VLOOKUP(I357,Presupuesto!$B$8:$C$583,2,0)</f>
        <v>#N/A</v>
      </c>
      <c r="K357" s="123">
        <f t="shared" si="5"/>
        <v>0</v>
      </c>
      <c r="L357" s="123"/>
    </row>
    <row r="358" spans="3:12" ht="15.75" thickBot="1">
      <c r="C358" s="198" t="s">
        <v>59</v>
      </c>
      <c r="D358" s="188">
        <v>0</v>
      </c>
      <c r="E358" s="179">
        <v>0</v>
      </c>
      <c r="F358" s="142" t="str">
        <f>IF(E356&lt;6,"",((E356-6)/12)*(G356/E356))</f>
        <v/>
      </c>
      <c r="G358" s="122" t="str">
        <f>F358</f>
        <v/>
      </c>
      <c r="H358" s="189"/>
      <c r="I358" s="126">
        <v>11500.02</v>
      </c>
      <c r="J358" s="126" t="e">
        <f>VLOOKUP(I358,Presupuesto!$B$8:$C$583,2,0)</f>
        <v>#N/A</v>
      </c>
      <c r="K358" s="123">
        <f t="shared" si="5"/>
        <v>0</v>
      </c>
      <c r="L358" s="123"/>
    </row>
    <row r="359" spans="3:12" ht="15.75" thickBot="1">
      <c r="C359" s="165"/>
      <c r="D359" s="229"/>
      <c r="E359" s="177"/>
      <c r="F359" s="164"/>
      <c r="G359" s="138">
        <f>D359*E359*F359</f>
        <v>0</v>
      </c>
      <c r="H359" s="191"/>
      <c r="I359" s="139">
        <v>12910.14</v>
      </c>
      <c r="J359" s="139" t="e">
        <f>VLOOKUP(I359,Presupuesto!$B$8:$C$583,2,0)</f>
        <v>#N/A</v>
      </c>
      <c r="K359" s="123">
        <f t="shared" si="5"/>
        <v>0</v>
      </c>
      <c r="L359" s="123"/>
    </row>
    <row r="360" spans="3:12">
      <c r="C360" s="197" t="s">
        <v>58</v>
      </c>
      <c r="D360" s="188">
        <v>0</v>
      </c>
      <c r="E360" s="179">
        <v>0</v>
      </c>
      <c r="F360" s="142" t="str">
        <f>IF(E359=0,"",(G359/E359)/12*E359)</f>
        <v/>
      </c>
      <c r="G360" s="122" t="str">
        <f>F360</f>
        <v/>
      </c>
      <c r="H360" s="189"/>
      <c r="I360" s="126">
        <v>12910.14</v>
      </c>
      <c r="J360" s="126" t="e">
        <f>VLOOKUP(I360,Presupuesto!$B$8:$C$583,2,0)</f>
        <v>#N/A</v>
      </c>
      <c r="K360" s="123">
        <f t="shared" si="5"/>
        <v>0</v>
      </c>
      <c r="L360" s="123"/>
    </row>
    <row r="361" spans="3:12" ht="15.75" thickBot="1">
      <c r="C361" s="198" t="s">
        <v>59</v>
      </c>
      <c r="D361" s="188">
        <v>0</v>
      </c>
      <c r="E361" s="179">
        <v>0</v>
      </c>
      <c r="F361" s="125" t="str">
        <f>IF(E359&lt;6,"",((E359-6)/12)*(G359/E359))</f>
        <v/>
      </c>
      <c r="G361" s="122" t="str">
        <f>F361</f>
        <v/>
      </c>
      <c r="H361" s="189"/>
      <c r="I361" s="126">
        <v>12910.14</v>
      </c>
      <c r="J361" s="126" t="e">
        <f>VLOOKUP(I361,Presupuesto!$B$8:$C$583,2,0)</f>
        <v>#N/A</v>
      </c>
      <c r="K361" s="123">
        <f t="shared" si="5"/>
        <v>0</v>
      </c>
      <c r="L361" s="123"/>
    </row>
    <row r="362" spans="3:12" ht="15.75" thickBot="1">
      <c r="C362" s="165" t="s">
        <v>60</v>
      </c>
      <c r="D362" s="229"/>
      <c r="E362" s="177"/>
      <c r="F362" s="143"/>
      <c r="G362" s="138">
        <f>D362*E362*F362</f>
        <v>0</v>
      </c>
      <c r="H362" s="191"/>
      <c r="I362" s="139">
        <v>24900</v>
      </c>
      <c r="J362" s="139" t="e">
        <f>VLOOKUP(I362,Presupuesto!$B$8:$C$583,2,0)</f>
        <v>#N/A</v>
      </c>
      <c r="K362" s="123">
        <f t="shared" si="5"/>
        <v>0</v>
      </c>
      <c r="L362" s="123"/>
    </row>
    <row r="363" spans="3:12">
      <c r="C363" s="197" t="s">
        <v>58</v>
      </c>
      <c r="D363" s="188">
        <v>0</v>
      </c>
      <c r="E363" s="179">
        <v>0</v>
      </c>
      <c r="F363" s="125">
        <v>0</v>
      </c>
      <c r="G363" s="122">
        <f>F363</f>
        <v>0</v>
      </c>
      <c r="H363" s="189"/>
      <c r="I363" s="126">
        <v>24900</v>
      </c>
      <c r="J363" s="126" t="e">
        <f>VLOOKUP(I363,Presupuesto!$B$8:$C$583,2,0)</f>
        <v>#N/A</v>
      </c>
      <c r="K363" s="123">
        <f t="shared" si="5"/>
        <v>0</v>
      </c>
      <c r="L363" s="123"/>
    </row>
    <row r="364" spans="3:12" ht="15.75" thickBot="1">
      <c r="C364" s="198" t="s">
        <v>59</v>
      </c>
      <c r="D364" s="188">
        <v>0</v>
      </c>
      <c r="E364" s="179">
        <v>0</v>
      </c>
      <c r="F364" s="125">
        <v>0</v>
      </c>
      <c r="G364" s="122">
        <f>F364</f>
        <v>0</v>
      </c>
      <c r="H364" s="189"/>
      <c r="I364" s="126"/>
      <c r="J364" s="126" t="e">
        <f>VLOOKUP(I364,Presupuesto!$B$8:$C$583,2,0)</f>
        <v>#N/A</v>
      </c>
      <c r="K364" s="123">
        <f t="shared" si="5"/>
        <v>0</v>
      </c>
      <c r="L364" s="123"/>
    </row>
    <row r="365" spans="3:12" ht="15.75" thickBot="1">
      <c r="C365" s="165" t="s">
        <v>61</v>
      </c>
      <c r="D365" s="229">
        <v>1</v>
      </c>
      <c r="E365" s="177">
        <v>12</v>
      </c>
      <c r="F365" s="143">
        <v>10000</v>
      </c>
      <c r="G365" s="138">
        <f>D365*E365*F365</f>
        <v>120000</v>
      </c>
      <c r="H365" s="191" t="s">
        <v>191</v>
      </c>
      <c r="I365" s="139" t="s">
        <v>316</v>
      </c>
      <c r="J365" s="139" t="str">
        <f>VLOOKUP(I365,Presupuesto!$B$8:$C$583,2,0)</f>
        <v>SUELDOS Y SALARIOS BASICOS (11100-00)</v>
      </c>
      <c r="K365" s="123">
        <f t="shared" si="5"/>
        <v>0</v>
      </c>
      <c r="L365" s="123"/>
    </row>
    <row r="366" spans="3:12" ht="15.75" thickBot="1">
      <c r="C366" s="197" t="s">
        <v>58</v>
      </c>
      <c r="D366" s="195">
        <v>0</v>
      </c>
      <c r="E366" s="156">
        <v>0</v>
      </c>
      <c r="F366" s="144">
        <f>IF(E365=0,"",(G365/E365)/12*E365)</f>
        <v>10000</v>
      </c>
      <c r="G366" s="122">
        <f>F366</f>
        <v>10000</v>
      </c>
      <c r="H366" s="191" t="s">
        <v>191</v>
      </c>
      <c r="I366" s="141" t="s">
        <v>319</v>
      </c>
      <c r="J366" s="126" t="str">
        <f>VLOOKUP(I366,Presupuesto!$B$8:$C$583,2,0)</f>
        <v>AGUINALDO Y DECIMOCUARTO MES (11500-00)</v>
      </c>
      <c r="K366" s="123">
        <f t="shared" si="5"/>
        <v>0</v>
      </c>
      <c r="L366" s="123"/>
    </row>
    <row r="367" spans="3:12" ht="15.75" thickBot="1">
      <c r="C367" s="199" t="s">
        <v>59</v>
      </c>
      <c r="D367" s="187">
        <v>0</v>
      </c>
      <c r="E367" s="157">
        <v>0</v>
      </c>
      <c r="F367" s="130">
        <f>IF(E365&lt;6,"",((E365-6)/12)*(G365/E365))</f>
        <v>5000</v>
      </c>
      <c r="G367" s="122">
        <f>F367</f>
        <v>5000</v>
      </c>
      <c r="H367" s="189"/>
      <c r="I367" s="141" t="s">
        <v>319</v>
      </c>
      <c r="J367" s="149" t="str">
        <f>VLOOKUP(I367,Presupuesto!$B$8:$C$583,2,0)</f>
        <v>AGUINALDO Y DECIMOCUARTO MES (11500-00)</v>
      </c>
      <c r="K367" s="123">
        <f t="shared" si="5"/>
        <v>0</v>
      </c>
      <c r="L367" s="149"/>
    </row>
    <row r="369" spans="3:12" ht="15.75" thickBot="1"/>
    <row r="370" spans="3:12" ht="15.75" thickBot="1">
      <c r="C370" s="71" t="s">
        <v>43</v>
      </c>
      <c r="D370" s="30">
        <f>SUM(G377:G427)</f>
        <v>0</v>
      </c>
      <c r="E370" s="118"/>
      <c r="F370" s="118"/>
      <c r="G370" s="118"/>
      <c r="H370" s="94"/>
      <c r="I370" s="94"/>
      <c r="J370" s="94"/>
    </row>
    <row r="371" spans="3:12">
      <c r="D371" s="31"/>
      <c r="E371" s="118"/>
      <c r="F371" s="118"/>
      <c r="G371" s="118"/>
      <c r="H371" s="94"/>
      <c r="I371" s="94"/>
      <c r="J371" s="94"/>
    </row>
    <row r="372" spans="3:12">
      <c r="D372" s="31"/>
      <c r="E372" s="118"/>
      <c r="F372" s="118"/>
      <c r="G372" s="118"/>
      <c r="H372" s="94"/>
      <c r="I372" s="94"/>
      <c r="J372" s="94"/>
    </row>
    <row r="373" spans="3:12" ht="15.75">
      <c r="C373" s="236" t="s">
        <v>455</v>
      </c>
      <c r="D373" s="237"/>
      <c r="E373" s="118"/>
      <c r="F373" s="118"/>
      <c r="G373" s="118"/>
      <c r="H373" s="94"/>
      <c r="I373" s="94"/>
      <c r="J373" s="94"/>
    </row>
    <row r="374" spans="3:12" ht="18.75">
      <c r="C374" s="254" t="e">
        <f>IFERROR(VLOOKUP(D373,'Desarrollo Curricular'!$E:$F,2,FALSE),IFERROR(VLOOKUP(D373,Investigación!$E:$F,2,FALSE),IFERROR(VLOOKUP(D373,'Vinculación Univ. Sociedad'!$E:$F,2,FALSE),IFERROR(VLOOKUP(D373,'Docencia y Recursos Humanos '!$E:$F,2,FALSE),IFERROR(VLOOKUP(D373,Estudiantes!$E:$F,2,FALSE),IFERROR(VLOOKUP(D373,'Gestion Administrativa'!$E:$F,2,FALSE),IFERROR(VLOOKUP(D373,'Gestion Academica'!$E:$F,2,FALSE),IFERROR(VLOOKUP(D373,Graduados!$E:$F,2,FALSE),IFERROR(VLOOKUP(D373,'Gestión del Conocimiento'!$E:$F,2,FALSE),IFERROR(VLOOKUP(D373,Gobernabilidad!$E:$F,2,FALSE),IFERROR(VLOOKUP(D373,'NIVEL DE ES Y  SISTEMA NACIONAL'!$E:$F,2,FALSE),VLOOKUP(D373,'Lo Esencial'!$E:$F,2,0))))))))))))</f>
        <v>#N/A</v>
      </c>
      <c r="D374" s="31"/>
      <c r="E374" s="118"/>
      <c r="F374" s="118"/>
      <c r="G374" s="118"/>
      <c r="H374" s="94"/>
      <c r="I374" s="94"/>
      <c r="J374" s="94"/>
    </row>
    <row r="375" spans="3:12" ht="15.75" thickBot="1">
      <c r="C375" s="203"/>
      <c r="D375" s="31"/>
      <c r="E375" s="118"/>
      <c r="F375" s="118"/>
      <c r="G375" s="118"/>
      <c r="H375" s="94"/>
      <c r="I375" s="94"/>
      <c r="J375" s="94"/>
    </row>
    <row r="376" spans="3:12" ht="30.75" thickBot="1">
      <c r="C376" s="159" t="s">
        <v>44</v>
      </c>
      <c r="D376" s="163" t="s">
        <v>55</v>
      </c>
      <c r="E376" s="196" t="s">
        <v>56</v>
      </c>
      <c r="F376" s="163" t="s">
        <v>57</v>
      </c>
      <c r="G376" s="160" t="s">
        <v>27</v>
      </c>
      <c r="H376" s="158" t="s">
        <v>192</v>
      </c>
      <c r="I376" s="161" t="s">
        <v>46</v>
      </c>
      <c r="J376" s="161" t="s">
        <v>193</v>
      </c>
      <c r="K376" s="161" t="s">
        <v>474</v>
      </c>
      <c r="L376" s="161" t="s">
        <v>475</v>
      </c>
    </row>
    <row r="377" spans="3:12" ht="15.75" thickBot="1">
      <c r="C377" s="162" t="s">
        <v>718</v>
      </c>
      <c r="D377" s="229"/>
      <c r="E377" s="177"/>
      <c r="F377" s="460">
        <f>HLOOKUP($C377,$BZ$2:$CM$3,2,0)</f>
        <v>41436.800000000003</v>
      </c>
      <c r="G377" s="138">
        <f>D377*E377*F377</f>
        <v>0</v>
      </c>
      <c r="H377" s="191" t="s">
        <v>190</v>
      </c>
      <c r="I377" s="139" t="s">
        <v>316</v>
      </c>
      <c r="J377" s="139" t="str">
        <f>VLOOKUP(I377,Presupuesto!$B$8:$C$583,2,0)</f>
        <v>SUELDOS Y SALARIOS BASICOS (11100-00)</v>
      </c>
      <c r="K377" s="265"/>
      <c r="L377" s="123"/>
    </row>
    <row r="378" spans="3:12">
      <c r="C378" s="197" t="s">
        <v>58</v>
      </c>
      <c r="D378" s="188">
        <v>0</v>
      </c>
      <c r="E378" s="179">
        <v>0</v>
      </c>
      <c r="F378" s="125" t="str">
        <f>IF(E377=0,"",(G377/E377)/12*E377)</f>
        <v/>
      </c>
      <c r="G378" s="122" t="str">
        <f>F378</f>
        <v/>
      </c>
      <c r="H378" s="189" t="s">
        <v>191</v>
      </c>
      <c r="I378" s="141" t="s">
        <v>317</v>
      </c>
      <c r="J378" s="141" t="str">
        <f>VLOOKUP(I378,Presupuesto!$B$8:$C$583,2,0)</f>
        <v>RESTRIBUCIONES A PERSONAL DIRECTIVO Y DE CONTROL (11300-00)</v>
      </c>
      <c r="K378" s="123">
        <f>$K$17</f>
        <v>0</v>
      </c>
      <c r="L378" s="123"/>
    </row>
    <row r="379" spans="3:12" ht="15.75" thickBot="1">
      <c r="C379" s="198" t="s">
        <v>59</v>
      </c>
      <c r="D379" s="188">
        <v>0</v>
      </c>
      <c r="E379" s="179">
        <v>0</v>
      </c>
      <c r="F379" s="142" t="str">
        <f>IF(E377&lt;6,"",((E377-6)/12)*(G377/E377))</f>
        <v/>
      </c>
      <c r="G379" s="122" t="str">
        <f>F379</f>
        <v/>
      </c>
      <c r="H379" s="189" t="s">
        <v>191</v>
      </c>
      <c r="I379" s="126">
        <v>11500.02</v>
      </c>
      <c r="J379" s="126" t="e">
        <f>VLOOKUP(I379,Presupuesto!$B$8:$C$583,2,0)</f>
        <v>#N/A</v>
      </c>
      <c r="K379" s="123">
        <f t="shared" ref="K379:K427" si="6">$K$17</f>
        <v>0</v>
      </c>
      <c r="L379" s="123"/>
    </row>
    <row r="380" spans="3:12" ht="15.75" thickBot="1">
      <c r="C380" s="162" t="s">
        <v>719</v>
      </c>
      <c r="D380" s="229"/>
      <c r="E380" s="177"/>
      <c r="F380" s="460">
        <f>HLOOKUP($C380,$BZ$2:$CM$3,2,0)</f>
        <v>37669.82</v>
      </c>
      <c r="G380" s="138">
        <f>D380*E380*F380</f>
        <v>0</v>
      </c>
      <c r="H380" s="191"/>
      <c r="I380" s="139">
        <v>11100.01</v>
      </c>
      <c r="J380" s="139" t="e">
        <f>VLOOKUP(I380,Presupuesto!$B$8:$C$583,2,0)</f>
        <v>#N/A</v>
      </c>
      <c r="K380" s="123">
        <f t="shared" si="6"/>
        <v>0</v>
      </c>
      <c r="L380" s="123"/>
    </row>
    <row r="381" spans="3:12">
      <c r="C381" s="197" t="s">
        <v>58</v>
      </c>
      <c r="D381" s="188">
        <v>0</v>
      </c>
      <c r="E381" s="179">
        <v>0</v>
      </c>
      <c r="F381" s="125" t="str">
        <f>IF(E380=0,"",(G380/E380)/12*E380)</f>
        <v/>
      </c>
      <c r="G381" s="122" t="str">
        <f>F381</f>
        <v/>
      </c>
      <c r="H381" s="189"/>
      <c r="I381" s="141">
        <v>11500</v>
      </c>
      <c r="J381" s="141" t="e">
        <f>VLOOKUP(I381,Presupuesto!$B$8:$C$583,2,0)</f>
        <v>#N/A</v>
      </c>
      <c r="K381" s="123">
        <f t="shared" si="6"/>
        <v>0</v>
      </c>
      <c r="L381" s="123"/>
    </row>
    <row r="382" spans="3:12" ht="15.75" thickBot="1">
      <c r="C382" s="198" t="s">
        <v>59</v>
      </c>
      <c r="D382" s="188">
        <v>0</v>
      </c>
      <c r="E382" s="179">
        <v>0</v>
      </c>
      <c r="F382" s="142" t="str">
        <f>IF(E380&lt;6,"",((E380-6)/12)*(G380/E380))</f>
        <v/>
      </c>
      <c r="G382" s="122" t="str">
        <f>F382</f>
        <v/>
      </c>
      <c r="H382" s="189"/>
      <c r="I382" s="126">
        <v>11500.02</v>
      </c>
      <c r="J382" s="126" t="e">
        <f>VLOOKUP(I382,Presupuesto!$B$8:$C$583,2,0)</f>
        <v>#N/A</v>
      </c>
      <c r="K382" s="123">
        <f t="shared" si="6"/>
        <v>0</v>
      </c>
      <c r="L382" s="123"/>
    </row>
    <row r="383" spans="3:12" ht="15.75" thickBot="1">
      <c r="C383" s="162" t="s">
        <v>720</v>
      </c>
      <c r="D383" s="229"/>
      <c r="E383" s="177"/>
      <c r="F383" s="460">
        <f>HLOOKUP($C383,$BZ$2:$CM$3,2,0)</f>
        <v>33902.839999999997</v>
      </c>
      <c r="G383" s="138">
        <f>D383*E383*F383</f>
        <v>0</v>
      </c>
      <c r="H383" s="191"/>
      <c r="I383" s="139">
        <v>11100.01</v>
      </c>
      <c r="J383" s="139" t="e">
        <f>VLOOKUP(I383,Presupuesto!$B$8:$C$583,2,0)</f>
        <v>#N/A</v>
      </c>
      <c r="K383" s="123">
        <f t="shared" si="6"/>
        <v>0</v>
      </c>
      <c r="L383" s="123"/>
    </row>
    <row r="384" spans="3:12">
      <c r="C384" s="197" t="s">
        <v>58</v>
      </c>
      <c r="D384" s="188">
        <v>0</v>
      </c>
      <c r="E384" s="179">
        <v>0</v>
      </c>
      <c r="F384" s="125" t="str">
        <f>IF(E383=0,"",(G383/E383)/12*E383)</f>
        <v/>
      </c>
      <c r="G384" s="122" t="str">
        <f>F384</f>
        <v/>
      </c>
      <c r="H384" s="189"/>
      <c r="I384" s="141">
        <v>11500</v>
      </c>
      <c r="J384" s="141" t="e">
        <f>VLOOKUP(I384,Presupuesto!$B$8:$C$583,2,0)</f>
        <v>#N/A</v>
      </c>
      <c r="K384" s="123">
        <f t="shared" si="6"/>
        <v>0</v>
      </c>
      <c r="L384" s="123"/>
    </row>
    <row r="385" spans="3:12" ht="15.75" thickBot="1">
      <c r="C385" s="198" t="s">
        <v>59</v>
      </c>
      <c r="D385" s="188">
        <v>0</v>
      </c>
      <c r="E385" s="179">
        <v>0</v>
      </c>
      <c r="F385" s="142" t="str">
        <f>IF(E383&lt;6,"",((E383-6)/12)*(G383/E383))</f>
        <v/>
      </c>
      <c r="G385" s="122" t="str">
        <f>F385</f>
        <v/>
      </c>
      <c r="H385" s="189"/>
      <c r="I385" s="126">
        <v>11500.02</v>
      </c>
      <c r="J385" s="126" t="e">
        <f>VLOOKUP(I385,Presupuesto!$B$8:$C$583,2,0)</f>
        <v>#N/A</v>
      </c>
      <c r="K385" s="123">
        <f t="shared" si="6"/>
        <v>0</v>
      </c>
      <c r="L385" s="123"/>
    </row>
    <row r="386" spans="3:12" ht="15.75" thickBot="1">
      <c r="C386" s="162" t="s">
        <v>721</v>
      </c>
      <c r="D386" s="229"/>
      <c r="E386" s="177"/>
      <c r="F386" s="460">
        <f>HLOOKUP($C386,$BZ$2:$CM$3,2,0)</f>
        <v>30135.85</v>
      </c>
      <c r="G386" s="138">
        <f>D386*E386*F386</f>
        <v>0</v>
      </c>
      <c r="H386" s="191"/>
      <c r="I386" s="139">
        <v>11100.01</v>
      </c>
      <c r="J386" s="139" t="e">
        <f>VLOOKUP(I386,Presupuesto!$B$8:$C$583,2,0)</f>
        <v>#N/A</v>
      </c>
      <c r="K386" s="123">
        <f t="shared" si="6"/>
        <v>0</v>
      </c>
      <c r="L386" s="123"/>
    </row>
    <row r="387" spans="3:12">
      <c r="C387" s="197" t="s">
        <v>58</v>
      </c>
      <c r="D387" s="188">
        <v>0</v>
      </c>
      <c r="E387" s="179">
        <v>0</v>
      </c>
      <c r="F387" s="125" t="str">
        <f>IF(E386=0,"",(G386/E386)/12*E386)</f>
        <v/>
      </c>
      <c r="G387" s="122" t="str">
        <f>F387</f>
        <v/>
      </c>
      <c r="H387" s="189"/>
      <c r="I387" s="141">
        <v>11500</v>
      </c>
      <c r="J387" s="141" t="e">
        <f>VLOOKUP(I387,Presupuesto!$B$8:$C$583,2,0)</f>
        <v>#N/A</v>
      </c>
      <c r="K387" s="123">
        <f t="shared" si="6"/>
        <v>0</v>
      </c>
      <c r="L387" s="123"/>
    </row>
    <row r="388" spans="3:12" ht="15.75" thickBot="1">
      <c r="C388" s="198" t="s">
        <v>59</v>
      </c>
      <c r="D388" s="188">
        <v>0</v>
      </c>
      <c r="E388" s="179">
        <v>0</v>
      </c>
      <c r="F388" s="142" t="str">
        <f>IF(E386&lt;6,"",((E386-6)/12)*(G386/E386))</f>
        <v/>
      </c>
      <c r="G388" s="122" t="str">
        <f>F388</f>
        <v/>
      </c>
      <c r="H388" s="189"/>
      <c r="I388" s="126">
        <v>11500.02</v>
      </c>
      <c r="J388" s="126" t="e">
        <f>VLOOKUP(I388,Presupuesto!$B$8:$C$583,2,0)</f>
        <v>#N/A</v>
      </c>
      <c r="K388" s="123">
        <f t="shared" si="6"/>
        <v>0</v>
      </c>
      <c r="L388" s="123"/>
    </row>
    <row r="389" spans="3:12" ht="15.75" thickBot="1">
      <c r="C389" s="162" t="s">
        <v>722</v>
      </c>
      <c r="D389" s="229"/>
      <c r="E389" s="177"/>
      <c r="F389" s="460">
        <f>HLOOKUP($C389,$BZ$2:$CM$3,2,0)</f>
        <v>28252.36</v>
      </c>
      <c r="G389" s="138">
        <f>D389*E389*F389</f>
        <v>0</v>
      </c>
      <c r="H389" s="191"/>
      <c r="I389" s="139">
        <v>11100.01</v>
      </c>
      <c r="J389" s="139" t="e">
        <f>VLOOKUP(I389,Presupuesto!$B$8:$C$583,2,0)</f>
        <v>#N/A</v>
      </c>
      <c r="K389" s="123">
        <f t="shared" si="6"/>
        <v>0</v>
      </c>
      <c r="L389" s="123"/>
    </row>
    <row r="390" spans="3:12">
      <c r="C390" s="197" t="s">
        <v>58</v>
      </c>
      <c r="D390" s="188">
        <v>0</v>
      </c>
      <c r="E390" s="179">
        <v>0</v>
      </c>
      <c r="F390" s="125" t="str">
        <f>IF(E389=0,"",(G389/E389)/12*E389)</f>
        <v/>
      </c>
      <c r="G390" s="122" t="str">
        <f>F390</f>
        <v/>
      </c>
      <c r="H390" s="189"/>
      <c r="I390" s="141">
        <v>11500</v>
      </c>
      <c r="J390" s="141" t="e">
        <f>VLOOKUP(I390,Presupuesto!$B$8:$C$583,2,0)</f>
        <v>#N/A</v>
      </c>
      <c r="K390" s="123">
        <f t="shared" si="6"/>
        <v>0</v>
      </c>
      <c r="L390" s="123"/>
    </row>
    <row r="391" spans="3:12" ht="15.75" thickBot="1">
      <c r="C391" s="198" t="s">
        <v>59</v>
      </c>
      <c r="D391" s="188">
        <v>0</v>
      </c>
      <c r="E391" s="179">
        <v>0</v>
      </c>
      <c r="F391" s="142" t="str">
        <f>IF(E389&lt;6,"",((E389-6)/12)*(G389/E389))</f>
        <v/>
      </c>
      <c r="G391" s="122" t="str">
        <f>F391</f>
        <v/>
      </c>
      <c r="H391" s="189"/>
      <c r="I391" s="126">
        <v>11500.02</v>
      </c>
      <c r="J391" s="126" t="e">
        <f>VLOOKUP(I391,Presupuesto!$B$8:$C$583,2,0)</f>
        <v>#N/A</v>
      </c>
      <c r="K391" s="123">
        <f t="shared" si="6"/>
        <v>0</v>
      </c>
      <c r="L391" s="123"/>
    </row>
    <row r="392" spans="3:12" ht="15.75" thickBot="1">
      <c r="C392" s="162" t="s">
        <v>723</v>
      </c>
      <c r="D392" s="229"/>
      <c r="E392" s="177"/>
      <c r="F392" s="460">
        <f>HLOOKUP($C392,$BZ$2:$CM$3,2,0)</f>
        <v>26368.87</v>
      </c>
      <c r="G392" s="138">
        <f>D392*E392*F392</f>
        <v>0</v>
      </c>
      <c r="H392" s="191"/>
      <c r="I392" s="139">
        <v>11100.01</v>
      </c>
      <c r="J392" s="139" t="e">
        <f>VLOOKUP(I392,Presupuesto!$B$8:$C$583,2,0)</f>
        <v>#N/A</v>
      </c>
      <c r="K392" s="123">
        <f t="shared" si="6"/>
        <v>0</v>
      </c>
      <c r="L392" s="123"/>
    </row>
    <row r="393" spans="3:12">
      <c r="C393" s="197" t="s">
        <v>58</v>
      </c>
      <c r="D393" s="188">
        <v>0</v>
      </c>
      <c r="E393" s="179">
        <v>0</v>
      </c>
      <c r="F393" s="125" t="str">
        <f>IF(E392=0,"",(G392/E392)/12*E392)</f>
        <v/>
      </c>
      <c r="G393" s="122" t="str">
        <f>F393</f>
        <v/>
      </c>
      <c r="H393" s="189"/>
      <c r="I393" s="141">
        <v>11500</v>
      </c>
      <c r="J393" s="141" t="e">
        <f>VLOOKUP(I393,Presupuesto!$B$8:$C$583,2,0)</f>
        <v>#N/A</v>
      </c>
      <c r="K393" s="123">
        <f t="shared" si="6"/>
        <v>0</v>
      </c>
      <c r="L393" s="123"/>
    </row>
    <row r="394" spans="3:12" ht="15.75" thickBot="1">
      <c r="C394" s="198" t="s">
        <v>59</v>
      </c>
      <c r="D394" s="188">
        <v>0</v>
      </c>
      <c r="E394" s="179">
        <v>0</v>
      </c>
      <c r="F394" s="142" t="str">
        <f>IF(E392&lt;6,"",((E392-6)/12)*(G392/E392))</f>
        <v/>
      </c>
      <c r="G394" s="122" t="str">
        <f>F394</f>
        <v/>
      </c>
      <c r="H394" s="189"/>
      <c r="I394" s="126">
        <v>11500.02</v>
      </c>
      <c r="J394" s="126" t="e">
        <f>VLOOKUP(I394,Presupuesto!$B$8:$C$583,2,0)</f>
        <v>#N/A</v>
      </c>
      <c r="K394" s="123">
        <f t="shared" si="6"/>
        <v>0</v>
      </c>
      <c r="L394" s="123"/>
    </row>
    <row r="395" spans="3:12" ht="15.75" thickBot="1">
      <c r="C395" s="162" t="s">
        <v>724</v>
      </c>
      <c r="D395" s="229"/>
      <c r="E395" s="177"/>
      <c r="F395" s="460">
        <f>HLOOKUP($C395,$BZ$2:$CM$3,2,0)</f>
        <v>17893.16</v>
      </c>
      <c r="G395" s="138">
        <f>D395*E395*F395</f>
        <v>0</v>
      </c>
      <c r="H395" s="191"/>
      <c r="I395" s="139">
        <v>11100.01</v>
      </c>
      <c r="J395" s="139" t="e">
        <f>VLOOKUP(I395,Presupuesto!$B$8:$C$583,2,0)</f>
        <v>#N/A</v>
      </c>
      <c r="K395" s="123">
        <f t="shared" si="6"/>
        <v>0</v>
      </c>
      <c r="L395" s="123"/>
    </row>
    <row r="396" spans="3:12">
      <c r="C396" s="197" t="s">
        <v>58</v>
      </c>
      <c r="D396" s="188">
        <v>0</v>
      </c>
      <c r="E396" s="179">
        <v>0</v>
      </c>
      <c r="F396" s="125" t="str">
        <f>IF(E395=0,"",(G395/E395)/12*E395)</f>
        <v/>
      </c>
      <c r="G396" s="122" t="str">
        <f>F396</f>
        <v/>
      </c>
      <c r="H396" s="189"/>
      <c r="I396" s="141">
        <v>11500</v>
      </c>
      <c r="J396" s="141" t="e">
        <f>VLOOKUP(I396,Presupuesto!$B$8:$C$583,2,0)</f>
        <v>#N/A</v>
      </c>
      <c r="K396" s="123">
        <f t="shared" si="6"/>
        <v>0</v>
      </c>
      <c r="L396" s="123"/>
    </row>
    <row r="397" spans="3:12" ht="15.75" thickBot="1">
      <c r="C397" s="198" t="s">
        <v>59</v>
      </c>
      <c r="D397" s="188">
        <v>0</v>
      </c>
      <c r="E397" s="179">
        <v>0</v>
      </c>
      <c r="F397" s="142" t="str">
        <f>IF(E395&lt;6,"",((E395-6)/12)*(G395/E395))</f>
        <v/>
      </c>
      <c r="G397" s="122" t="str">
        <f>F397</f>
        <v/>
      </c>
      <c r="H397" s="189"/>
      <c r="I397" s="126">
        <v>11500.02</v>
      </c>
      <c r="J397" s="126" t="e">
        <f>VLOOKUP(I397,Presupuesto!$B$8:$C$583,2,0)</f>
        <v>#N/A</v>
      </c>
      <c r="K397" s="123">
        <f t="shared" si="6"/>
        <v>0</v>
      </c>
      <c r="L397" s="123"/>
    </row>
    <row r="398" spans="3:12" ht="15.75" thickBot="1">
      <c r="C398" s="162" t="s">
        <v>725</v>
      </c>
      <c r="D398" s="229"/>
      <c r="E398" s="177"/>
      <c r="F398" s="460">
        <f>HLOOKUP($C398,$BZ$2:$CM$3,2,0)</f>
        <v>16951.419999999998</v>
      </c>
      <c r="G398" s="138">
        <f>D398*E398*F398</f>
        <v>0</v>
      </c>
      <c r="H398" s="191"/>
      <c r="I398" s="139">
        <v>11100.01</v>
      </c>
      <c r="J398" s="139" t="e">
        <f>VLOOKUP(I398,Presupuesto!$B$8:$C$583,2,0)</f>
        <v>#N/A</v>
      </c>
      <c r="K398" s="123">
        <f t="shared" si="6"/>
        <v>0</v>
      </c>
      <c r="L398" s="123"/>
    </row>
    <row r="399" spans="3:12">
      <c r="C399" s="197" t="s">
        <v>58</v>
      </c>
      <c r="D399" s="188">
        <v>0</v>
      </c>
      <c r="E399" s="179">
        <v>0</v>
      </c>
      <c r="F399" s="125" t="str">
        <f>IF(E398=0,"",(G398/E398)/12*E398)</f>
        <v/>
      </c>
      <c r="G399" s="122" t="str">
        <f>F399</f>
        <v/>
      </c>
      <c r="H399" s="189"/>
      <c r="I399" s="141">
        <v>11500</v>
      </c>
      <c r="J399" s="141" t="e">
        <f>VLOOKUP(I399,Presupuesto!$B$8:$C$583,2,0)</f>
        <v>#N/A</v>
      </c>
      <c r="K399" s="123">
        <f t="shared" si="6"/>
        <v>0</v>
      </c>
      <c r="L399" s="123"/>
    </row>
    <row r="400" spans="3:12" ht="15.75" thickBot="1">
      <c r="C400" s="198" t="s">
        <v>59</v>
      </c>
      <c r="D400" s="188">
        <v>0</v>
      </c>
      <c r="E400" s="179">
        <v>0</v>
      </c>
      <c r="F400" s="142" t="str">
        <f>IF(E398&lt;6,"",((E398-6)/12)*(G398/E398))</f>
        <v/>
      </c>
      <c r="G400" s="122" t="str">
        <f>F400</f>
        <v/>
      </c>
      <c r="H400" s="189"/>
      <c r="I400" s="126">
        <v>11500.02</v>
      </c>
      <c r="J400" s="126" t="e">
        <f>VLOOKUP(I400,Presupuesto!$B$8:$C$583,2,0)</f>
        <v>#N/A</v>
      </c>
      <c r="K400" s="123">
        <f t="shared" si="6"/>
        <v>0</v>
      </c>
      <c r="L400" s="123"/>
    </row>
    <row r="401" spans="3:12" ht="15.75" thickBot="1">
      <c r="C401" s="162" t="s">
        <v>726</v>
      </c>
      <c r="D401" s="229"/>
      <c r="E401" s="177"/>
      <c r="F401" s="460">
        <f>HLOOKUP($C401,$BZ$2:$CM$3,2,0)</f>
        <v>13184.44</v>
      </c>
      <c r="G401" s="138">
        <f>D401*E401*F401</f>
        <v>0</v>
      </c>
      <c r="H401" s="191"/>
      <c r="I401" s="139">
        <v>11100.01</v>
      </c>
      <c r="J401" s="139" t="e">
        <f>VLOOKUP(I401,Presupuesto!$B$8:$C$583,2,0)</f>
        <v>#N/A</v>
      </c>
      <c r="K401" s="123">
        <f t="shared" si="6"/>
        <v>0</v>
      </c>
      <c r="L401" s="123"/>
    </row>
    <row r="402" spans="3:12">
      <c r="C402" s="197" t="s">
        <v>58</v>
      </c>
      <c r="D402" s="188">
        <v>0</v>
      </c>
      <c r="E402" s="179">
        <v>0</v>
      </c>
      <c r="F402" s="125" t="str">
        <f>IF(E401=0,"",(G401/E401)/12*E401)</f>
        <v/>
      </c>
      <c r="G402" s="122" t="str">
        <f>F402</f>
        <v/>
      </c>
      <c r="H402" s="189"/>
      <c r="I402" s="141">
        <v>11500</v>
      </c>
      <c r="J402" s="141" t="e">
        <f>VLOOKUP(I402,Presupuesto!$B$8:$C$583,2,0)</f>
        <v>#N/A</v>
      </c>
      <c r="K402" s="123">
        <f t="shared" si="6"/>
        <v>0</v>
      </c>
      <c r="L402" s="123"/>
    </row>
    <row r="403" spans="3:12" ht="15.75" thickBot="1">
      <c r="C403" s="198" t="s">
        <v>59</v>
      </c>
      <c r="D403" s="188">
        <v>0</v>
      </c>
      <c r="E403" s="179">
        <v>0</v>
      </c>
      <c r="F403" s="142" t="str">
        <f>IF(E401&lt;6,"",((E401-6)/12)*(G401/E401))</f>
        <v/>
      </c>
      <c r="G403" s="122" t="str">
        <f>F403</f>
        <v/>
      </c>
      <c r="H403" s="189"/>
      <c r="I403" s="126">
        <v>11500.02</v>
      </c>
      <c r="J403" s="126" t="e">
        <f>VLOOKUP(I403,Presupuesto!$B$8:$C$583,2,0)</f>
        <v>#N/A</v>
      </c>
      <c r="K403" s="123">
        <f t="shared" si="6"/>
        <v>0</v>
      </c>
      <c r="L403" s="123"/>
    </row>
    <row r="404" spans="3:12" ht="15.75" thickBot="1">
      <c r="C404" s="162" t="s">
        <v>727</v>
      </c>
      <c r="D404" s="229"/>
      <c r="E404" s="177"/>
      <c r="F404" s="460">
        <f>HLOOKUP($C404,$BZ$2:$CM$3,2,0)</f>
        <v>15032.56</v>
      </c>
      <c r="G404" s="138">
        <f>D404*E404*F404</f>
        <v>0</v>
      </c>
      <c r="H404" s="191"/>
      <c r="I404" s="139">
        <v>11100.01</v>
      </c>
      <c r="J404" s="139" t="e">
        <f>VLOOKUP(I404,Presupuesto!$B$8:$C$583,2,0)</f>
        <v>#N/A</v>
      </c>
      <c r="K404" s="123">
        <f t="shared" si="6"/>
        <v>0</v>
      </c>
      <c r="L404" s="123"/>
    </row>
    <row r="405" spans="3:12">
      <c r="C405" s="197" t="s">
        <v>58</v>
      </c>
      <c r="D405" s="188">
        <v>0</v>
      </c>
      <c r="E405" s="179">
        <v>0</v>
      </c>
      <c r="F405" s="125" t="str">
        <f>IF(E404=0,"",(G404/E404)/12*E404)</f>
        <v/>
      </c>
      <c r="G405" s="122" t="str">
        <f>F405</f>
        <v/>
      </c>
      <c r="H405" s="189"/>
      <c r="I405" s="141">
        <v>11500</v>
      </c>
      <c r="J405" s="141" t="e">
        <f>VLOOKUP(I405,Presupuesto!$B$8:$C$583,2,0)</f>
        <v>#N/A</v>
      </c>
      <c r="K405" s="123">
        <f t="shared" si="6"/>
        <v>0</v>
      </c>
      <c r="L405" s="123"/>
    </row>
    <row r="406" spans="3:12" ht="15.75" thickBot="1">
      <c r="C406" s="198" t="s">
        <v>59</v>
      </c>
      <c r="D406" s="188">
        <v>0</v>
      </c>
      <c r="E406" s="179">
        <v>0</v>
      </c>
      <c r="F406" s="142" t="str">
        <f>IF(E404&lt;6,"",((E404-6)/12)*(G404/E404))</f>
        <v/>
      </c>
      <c r="G406" s="122" t="str">
        <f>F406</f>
        <v/>
      </c>
      <c r="H406" s="189"/>
      <c r="I406" s="126">
        <v>11500.02</v>
      </c>
      <c r="J406" s="126" t="e">
        <f>VLOOKUP(I406,Presupuesto!$B$8:$C$583,2,0)</f>
        <v>#N/A</v>
      </c>
      <c r="K406" s="123">
        <f t="shared" si="6"/>
        <v>0</v>
      </c>
      <c r="L406" s="123"/>
    </row>
    <row r="407" spans="3:12" ht="15.75" thickBot="1">
      <c r="C407" s="162" t="s">
        <v>728</v>
      </c>
      <c r="D407" s="229"/>
      <c r="E407" s="177"/>
      <c r="F407" s="460">
        <f>HLOOKUP($C407,$BZ$2:$CM$3,2,0)</f>
        <v>13264.02</v>
      </c>
      <c r="G407" s="138">
        <f>D407*E407*F407</f>
        <v>0</v>
      </c>
      <c r="H407" s="191"/>
      <c r="I407" s="139">
        <v>11100.01</v>
      </c>
      <c r="J407" s="139" t="e">
        <f>VLOOKUP(I407,Presupuesto!$B$8:$C$583,2,0)</f>
        <v>#N/A</v>
      </c>
      <c r="K407" s="123">
        <f t="shared" si="6"/>
        <v>0</v>
      </c>
      <c r="L407" s="123"/>
    </row>
    <row r="408" spans="3:12">
      <c r="C408" s="197" t="s">
        <v>58</v>
      </c>
      <c r="D408" s="188">
        <v>0</v>
      </c>
      <c r="E408" s="179">
        <v>0</v>
      </c>
      <c r="F408" s="125" t="str">
        <f>IF(E407=0,"",(G407/E407)/12*E407)</f>
        <v/>
      </c>
      <c r="G408" s="122" t="str">
        <f>F408</f>
        <v/>
      </c>
      <c r="H408" s="189"/>
      <c r="I408" s="141">
        <v>11500</v>
      </c>
      <c r="J408" s="141" t="e">
        <f>VLOOKUP(I408,Presupuesto!$B$8:$C$583,2,0)</f>
        <v>#N/A</v>
      </c>
      <c r="K408" s="123">
        <f t="shared" si="6"/>
        <v>0</v>
      </c>
      <c r="L408" s="123"/>
    </row>
    <row r="409" spans="3:12" ht="15.75" thickBot="1">
      <c r="C409" s="198" t="s">
        <v>59</v>
      </c>
      <c r="D409" s="188">
        <v>0</v>
      </c>
      <c r="E409" s="179">
        <v>0</v>
      </c>
      <c r="F409" s="142" t="str">
        <f>IF(E407&lt;6,"",((E407-6)/12)*(G407/E407))</f>
        <v/>
      </c>
      <c r="G409" s="122" t="str">
        <f>F409</f>
        <v/>
      </c>
      <c r="H409" s="189"/>
      <c r="I409" s="126">
        <v>11500.02</v>
      </c>
      <c r="J409" s="126" t="e">
        <f>VLOOKUP(I409,Presupuesto!$B$8:$C$583,2,0)</f>
        <v>#N/A</v>
      </c>
      <c r="K409" s="123">
        <f t="shared" si="6"/>
        <v>0</v>
      </c>
      <c r="L409" s="123"/>
    </row>
    <row r="410" spans="3:12" ht="15.75" thickBot="1">
      <c r="C410" s="162" t="s">
        <v>729</v>
      </c>
      <c r="D410" s="229"/>
      <c r="E410" s="177"/>
      <c r="F410" s="460">
        <f>HLOOKUP($C410,$BZ$2:$CM$3,2,0)</f>
        <v>12379.75</v>
      </c>
      <c r="G410" s="138">
        <f>D410*E410*F410</f>
        <v>0</v>
      </c>
      <c r="H410" s="191"/>
      <c r="I410" s="139">
        <v>11100.01</v>
      </c>
      <c r="J410" s="139" t="e">
        <f>VLOOKUP(I410,Presupuesto!$B$8:$C$583,2,0)</f>
        <v>#N/A</v>
      </c>
      <c r="K410" s="123">
        <f t="shared" si="6"/>
        <v>0</v>
      </c>
      <c r="L410" s="123"/>
    </row>
    <row r="411" spans="3:12">
      <c r="C411" s="197" t="s">
        <v>58</v>
      </c>
      <c r="D411" s="188">
        <v>0</v>
      </c>
      <c r="E411" s="179">
        <v>0</v>
      </c>
      <c r="F411" s="125" t="str">
        <f>IF(E410=0,"",(G410/E410)/12*E410)</f>
        <v/>
      </c>
      <c r="G411" s="122" t="str">
        <f>F411</f>
        <v/>
      </c>
      <c r="H411" s="189"/>
      <c r="I411" s="141">
        <v>11500</v>
      </c>
      <c r="J411" s="141" t="e">
        <f>VLOOKUP(I411,Presupuesto!$B$8:$C$583,2,0)</f>
        <v>#N/A</v>
      </c>
      <c r="K411" s="123">
        <f t="shared" si="6"/>
        <v>0</v>
      </c>
      <c r="L411" s="123"/>
    </row>
    <row r="412" spans="3:12" ht="15.75" thickBot="1">
      <c r="C412" s="198" t="s">
        <v>59</v>
      </c>
      <c r="D412" s="188">
        <v>0</v>
      </c>
      <c r="E412" s="179">
        <v>0</v>
      </c>
      <c r="F412" s="142" t="str">
        <f>IF(E410&lt;6,"",((E410-6)/12)*(G410/E410))</f>
        <v/>
      </c>
      <c r="G412" s="122" t="str">
        <f>F412</f>
        <v/>
      </c>
      <c r="H412" s="189"/>
      <c r="I412" s="126">
        <v>11500.02</v>
      </c>
      <c r="J412" s="126" t="e">
        <f>VLOOKUP(I412,Presupuesto!$B$8:$C$583,2,0)</f>
        <v>#N/A</v>
      </c>
      <c r="K412" s="123">
        <f t="shared" si="6"/>
        <v>0</v>
      </c>
      <c r="L412" s="123"/>
    </row>
    <row r="413" spans="3:12" ht="15.75" thickBot="1">
      <c r="C413" s="162" t="s">
        <v>730</v>
      </c>
      <c r="D413" s="229"/>
      <c r="E413" s="177"/>
      <c r="F413" s="460">
        <f>HLOOKUP($C413,$BZ$2:$CM$3,2,0)</f>
        <v>439.49</v>
      </c>
      <c r="G413" s="138">
        <f>D413*E413*F413</f>
        <v>0</v>
      </c>
      <c r="H413" s="191"/>
      <c r="I413" s="139">
        <v>11100.01</v>
      </c>
      <c r="J413" s="139" t="e">
        <f>VLOOKUP(I413,Presupuesto!$B$8:$C$583,2,0)</f>
        <v>#N/A</v>
      </c>
      <c r="K413" s="123">
        <f t="shared" si="6"/>
        <v>0</v>
      </c>
      <c r="L413" s="123"/>
    </row>
    <row r="414" spans="3:12">
      <c r="C414" s="197" t="s">
        <v>58</v>
      </c>
      <c r="D414" s="188">
        <v>0</v>
      </c>
      <c r="E414" s="179">
        <v>0</v>
      </c>
      <c r="F414" s="125" t="str">
        <f>IF(E413=0,"",(G413/E413)/12*E413)</f>
        <v/>
      </c>
      <c r="G414" s="122" t="str">
        <f>F414</f>
        <v/>
      </c>
      <c r="H414" s="189"/>
      <c r="I414" s="141">
        <v>11500</v>
      </c>
      <c r="J414" s="141" t="e">
        <f>VLOOKUP(I414,Presupuesto!$B$8:$C$583,2,0)</f>
        <v>#N/A</v>
      </c>
      <c r="K414" s="123">
        <f t="shared" si="6"/>
        <v>0</v>
      </c>
      <c r="L414" s="123"/>
    </row>
    <row r="415" spans="3:12" ht="15.75" thickBot="1">
      <c r="C415" s="198" t="s">
        <v>59</v>
      </c>
      <c r="D415" s="188">
        <v>0</v>
      </c>
      <c r="E415" s="179">
        <v>0</v>
      </c>
      <c r="F415" s="142" t="str">
        <f>IF(E413&lt;6,"",((E413-6)/12)*(G413/E413))</f>
        <v/>
      </c>
      <c r="G415" s="122" t="str">
        <f>F415</f>
        <v/>
      </c>
      <c r="H415" s="189"/>
      <c r="I415" s="126">
        <v>11500.02</v>
      </c>
      <c r="J415" s="126" t="e">
        <f>VLOOKUP(I415,Presupuesto!$B$8:$C$583,2,0)</f>
        <v>#N/A</v>
      </c>
      <c r="K415" s="123">
        <f t="shared" si="6"/>
        <v>0</v>
      </c>
      <c r="L415" s="123"/>
    </row>
    <row r="416" spans="3:12" ht="15.75" thickBot="1">
      <c r="C416" s="162" t="s">
        <v>731</v>
      </c>
      <c r="D416" s="229"/>
      <c r="E416" s="177"/>
      <c r="F416" s="460">
        <f>HLOOKUP($C416,$BZ$2:$CM$3,2,0)</f>
        <v>1904.46</v>
      </c>
      <c r="G416" s="138">
        <f>D416*E416*F416</f>
        <v>0</v>
      </c>
      <c r="H416" s="191"/>
      <c r="I416" s="139">
        <v>11100.01</v>
      </c>
      <c r="J416" s="139" t="e">
        <f>VLOOKUP(I416,Presupuesto!$B$8:$C$583,2,0)</f>
        <v>#N/A</v>
      </c>
      <c r="K416" s="123">
        <f t="shared" si="6"/>
        <v>0</v>
      </c>
      <c r="L416" s="123"/>
    </row>
    <row r="417" spans="3:12">
      <c r="C417" s="197" t="s">
        <v>58</v>
      </c>
      <c r="D417" s="188">
        <v>0</v>
      </c>
      <c r="E417" s="179">
        <v>0</v>
      </c>
      <c r="F417" s="125" t="str">
        <f>IF(E416=0,"",(G416/E416)/12*E416)</f>
        <v/>
      </c>
      <c r="G417" s="122" t="str">
        <f>F417</f>
        <v/>
      </c>
      <c r="H417" s="189"/>
      <c r="I417" s="141">
        <v>11500</v>
      </c>
      <c r="J417" s="141" t="e">
        <f>VLOOKUP(I417,Presupuesto!$B$8:$C$583,2,0)</f>
        <v>#N/A</v>
      </c>
      <c r="K417" s="123">
        <f t="shared" si="6"/>
        <v>0</v>
      </c>
      <c r="L417" s="123"/>
    </row>
    <row r="418" spans="3:12" ht="15.75" thickBot="1">
      <c r="C418" s="198" t="s">
        <v>59</v>
      </c>
      <c r="D418" s="188">
        <v>0</v>
      </c>
      <c r="E418" s="179">
        <v>0</v>
      </c>
      <c r="F418" s="142" t="str">
        <f>IF(E416&lt;6,"",((E416-6)/12)*(G416/E416))</f>
        <v/>
      </c>
      <c r="G418" s="122" t="str">
        <f>F418</f>
        <v/>
      </c>
      <c r="H418" s="189"/>
      <c r="I418" s="126">
        <v>11500.02</v>
      </c>
      <c r="J418" s="126" t="e">
        <f>VLOOKUP(I418,Presupuesto!$B$8:$C$583,2,0)</f>
        <v>#N/A</v>
      </c>
      <c r="K418" s="123">
        <f t="shared" si="6"/>
        <v>0</v>
      </c>
      <c r="L418" s="123"/>
    </row>
    <row r="419" spans="3:12" ht="15.75" thickBot="1">
      <c r="C419" s="165"/>
      <c r="D419" s="229"/>
      <c r="E419" s="177"/>
      <c r="F419" s="164"/>
      <c r="G419" s="138">
        <f>D419*E419*F419</f>
        <v>0</v>
      </c>
      <c r="H419" s="191"/>
      <c r="I419" s="139">
        <v>12910.14</v>
      </c>
      <c r="J419" s="139" t="e">
        <f>VLOOKUP(I419,Presupuesto!$B$8:$C$583,2,0)</f>
        <v>#N/A</v>
      </c>
      <c r="K419" s="123">
        <f t="shared" si="6"/>
        <v>0</v>
      </c>
      <c r="L419" s="123"/>
    </row>
    <row r="420" spans="3:12">
      <c r="C420" s="197" t="s">
        <v>58</v>
      </c>
      <c r="D420" s="188">
        <v>0</v>
      </c>
      <c r="E420" s="179">
        <v>0</v>
      </c>
      <c r="F420" s="142" t="str">
        <f>IF(E419=0,"",(G419/E419)/12*E419)</f>
        <v/>
      </c>
      <c r="G420" s="122" t="str">
        <f>F420</f>
        <v/>
      </c>
      <c r="H420" s="189"/>
      <c r="I420" s="126">
        <v>12910.14</v>
      </c>
      <c r="J420" s="126" t="e">
        <f>VLOOKUP(I420,Presupuesto!$B$8:$C$583,2,0)</f>
        <v>#N/A</v>
      </c>
      <c r="K420" s="123">
        <f t="shared" si="6"/>
        <v>0</v>
      </c>
      <c r="L420" s="123"/>
    </row>
    <row r="421" spans="3:12" ht="15.75" thickBot="1">
      <c r="C421" s="198" t="s">
        <v>59</v>
      </c>
      <c r="D421" s="188">
        <v>0</v>
      </c>
      <c r="E421" s="179">
        <v>0</v>
      </c>
      <c r="F421" s="125" t="str">
        <f>IF(E419&lt;6,"",((E419-6)/12)*(G419/E419))</f>
        <v/>
      </c>
      <c r="G421" s="122" t="str">
        <f>F421</f>
        <v/>
      </c>
      <c r="H421" s="189"/>
      <c r="I421" s="126">
        <v>12910.14</v>
      </c>
      <c r="J421" s="126" t="e">
        <f>VLOOKUP(I421,Presupuesto!$B$8:$C$583,2,0)</f>
        <v>#N/A</v>
      </c>
      <c r="K421" s="123">
        <f t="shared" si="6"/>
        <v>0</v>
      </c>
      <c r="L421" s="123"/>
    </row>
    <row r="422" spans="3:12" ht="15.75" thickBot="1">
      <c r="C422" s="165" t="s">
        <v>60</v>
      </c>
      <c r="D422" s="229"/>
      <c r="E422" s="177"/>
      <c r="F422" s="143"/>
      <c r="G422" s="138">
        <f>D422*E422*F422</f>
        <v>0</v>
      </c>
      <c r="H422" s="191"/>
      <c r="I422" s="139">
        <v>24900</v>
      </c>
      <c r="J422" s="139" t="e">
        <f>VLOOKUP(I422,Presupuesto!$B$8:$C$583,2,0)</f>
        <v>#N/A</v>
      </c>
      <c r="K422" s="123">
        <f t="shared" si="6"/>
        <v>0</v>
      </c>
      <c r="L422" s="123"/>
    </row>
    <row r="423" spans="3:12">
      <c r="C423" s="197" t="s">
        <v>58</v>
      </c>
      <c r="D423" s="188">
        <v>0</v>
      </c>
      <c r="E423" s="179">
        <v>0</v>
      </c>
      <c r="F423" s="125">
        <v>0</v>
      </c>
      <c r="G423" s="122">
        <f>F423</f>
        <v>0</v>
      </c>
      <c r="H423" s="189"/>
      <c r="I423" s="126">
        <v>24900</v>
      </c>
      <c r="J423" s="126" t="e">
        <f>VLOOKUP(I423,Presupuesto!$B$8:$C$583,2,0)</f>
        <v>#N/A</v>
      </c>
      <c r="K423" s="123">
        <f t="shared" si="6"/>
        <v>0</v>
      </c>
      <c r="L423" s="123"/>
    </row>
    <row r="424" spans="3:12" ht="15.75" thickBot="1">
      <c r="C424" s="198" t="s">
        <v>59</v>
      </c>
      <c r="D424" s="188">
        <v>0</v>
      </c>
      <c r="E424" s="179">
        <v>0</v>
      </c>
      <c r="F424" s="125">
        <v>0</v>
      </c>
      <c r="G424" s="122">
        <f>F424</f>
        <v>0</v>
      </c>
      <c r="H424" s="189"/>
      <c r="I424" s="126"/>
      <c r="J424" s="126" t="e">
        <f>VLOOKUP(I424,Presupuesto!$B$8:$C$583,2,0)</f>
        <v>#N/A</v>
      </c>
      <c r="K424" s="123">
        <f t="shared" si="6"/>
        <v>0</v>
      </c>
      <c r="L424" s="123"/>
    </row>
    <row r="425" spans="3:12" ht="15.75" thickBot="1">
      <c r="C425" s="165" t="s">
        <v>61</v>
      </c>
      <c r="D425" s="229"/>
      <c r="E425" s="177"/>
      <c r="F425" s="143"/>
      <c r="G425" s="138">
        <f>D425*E425*F425</f>
        <v>0</v>
      </c>
      <c r="H425" s="191"/>
      <c r="I425" s="139">
        <v>11100.01</v>
      </c>
      <c r="J425" s="139" t="e">
        <f>VLOOKUP(I425,Presupuesto!$B$8:$C$583,2,0)</f>
        <v>#N/A</v>
      </c>
      <c r="K425" s="123">
        <f t="shared" si="6"/>
        <v>0</v>
      </c>
      <c r="L425" s="123"/>
    </row>
    <row r="426" spans="3:12">
      <c r="C426" s="197" t="s">
        <v>58</v>
      </c>
      <c r="D426" s="195">
        <v>0</v>
      </c>
      <c r="E426" s="156">
        <v>0</v>
      </c>
      <c r="F426" s="144" t="str">
        <f>IF(E425=0,"",(G425/E425)/12*E425)</f>
        <v/>
      </c>
      <c r="G426" s="145" t="str">
        <f>F426</f>
        <v/>
      </c>
      <c r="H426" s="189"/>
      <c r="I426" s="126">
        <v>11500</v>
      </c>
      <c r="J426" s="126" t="e">
        <f>VLOOKUP(I426,Presupuesto!$B$8:$C$583,2,0)</f>
        <v>#N/A</v>
      </c>
      <c r="K426" s="123">
        <f t="shared" si="6"/>
        <v>0</v>
      </c>
      <c r="L426" s="123"/>
    </row>
    <row r="427" spans="3:12" ht="15.75" thickBot="1">
      <c r="C427" s="199" t="s">
        <v>59</v>
      </c>
      <c r="D427" s="187">
        <v>0</v>
      </c>
      <c r="E427" s="157">
        <v>0</v>
      </c>
      <c r="F427" s="130" t="str">
        <f>IF(E425&lt;6,"",((E425-6)/12)*(G425/E425))</f>
        <v/>
      </c>
      <c r="G427" s="130" t="str">
        <f>F427</f>
        <v/>
      </c>
      <c r="H427" s="187"/>
      <c r="I427" s="131">
        <v>11500.02</v>
      </c>
      <c r="J427" s="149" t="e">
        <f>VLOOKUP(I427,Presupuesto!$B$8:$C$583,2,0)</f>
        <v>#N/A</v>
      </c>
      <c r="K427" s="123">
        <f t="shared" si="6"/>
        <v>0</v>
      </c>
      <c r="L427" s="149"/>
    </row>
    <row r="429" spans="3:12" ht="15.75" thickBot="1"/>
    <row r="430" spans="3:12" ht="15.75" thickBot="1">
      <c r="C430" s="71" t="s">
        <v>43</v>
      </c>
      <c r="D430" s="30">
        <f>SUM(G437:G487)</f>
        <v>0</v>
      </c>
      <c r="E430" s="118"/>
      <c r="F430" s="118"/>
      <c r="G430" s="118"/>
      <c r="H430" s="94"/>
      <c r="I430" s="94"/>
      <c r="J430" s="94"/>
    </row>
    <row r="431" spans="3:12">
      <c r="D431" s="31"/>
      <c r="E431" s="118"/>
      <c r="F431" s="118"/>
      <c r="G431" s="118"/>
      <c r="H431" s="94"/>
      <c r="I431" s="94"/>
      <c r="J431" s="94"/>
    </row>
    <row r="432" spans="3:12">
      <c r="D432" s="31"/>
      <c r="E432" s="118"/>
      <c r="F432" s="118"/>
      <c r="G432" s="118"/>
      <c r="H432" s="94"/>
      <c r="I432" s="94"/>
      <c r="J432" s="94"/>
    </row>
    <row r="433" spans="3:12" ht="15.75">
      <c r="C433" s="236" t="s">
        <v>455</v>
      </c>
      <c r="D433" s="237"/>
      <c r="E433" s="118"/>
      <c r="F433" s="118"/>
      <c r="G433" s="118"/>
      <c r="H433" s="94"/>
      <c r="I433" s="94"/>
      <c r="J433" s="94"/>
    </row>
    <row r="434" spans="3:12" ht="18.75">
      <c r="C434" s="254" t="e">
        <f>IFERROR(VLOOKUP(D433,'Desarrollo Curricular'!$E:$F,2,FALSE),IFERROR(VLOOKUP(D433,Investigación!$E:$F,2,FALSE),IFERROR(VLOOKUP(D433,'Vinculación Univ. Sociedad'!$E:$F,2,FALSE),IFERROR(VLOOKUP(D433,'Docencia y Recursos Humanos '!$E:$F,2,FALSE),IFERROR(VLOOKUP(D433,Estudiantes!$E:$F,2,FALSE),IFERROR(VLOOKUP(D433,'Gestion Administrativa'!$E:$F,2,FALSE),IFERROR(VLOOKUP(D433,'Gestion Academica'!$E:$F,2,FALSE),IFERROR(VLOOKUP(D433,Graduados!$E:$F,2,FALSE),IFERROR(VLOOKUP(D433,'Gestión del Conocimiento'!$E:$F,2,FALSE),IFERROR(VLOOKUP(D433,Gobernabilidad!$E:$F,2,FALSE),IFERROR(VLOOKUP(D433,'NIVEL DE ES Y  SISTEMA NACIONAL'!$E:$F,2,FALSE),VLOOKUP(D433,'Lo Esencial'!$E:$F,2,0))))))))))))</f>
        <v>#N/A</v>
      </c>
      <c r="D434" s="31"/>
      <c r="E434" s="118"/>
      <c r="F434" s="118"/>
      <c r="G434" s="118"/>
      <c r="H434" s="94"/>
      <c r="I434" s="94"/>
      <c r="J434" s="94"/>
    </row>
    <row r="435" spans="3:12" ht="15.75" thickBot="1">
      <c r="C435" s="203"/>
      <c r="D435" s="31"/>
      <c r="E435" s="118"/>
      <c r="F435" s="118"/>
      <c r="G435" s="118"/>
      <c r="H435" s="94"/>
      <c r="I435" s="94"/>
      <c r="J435" s="94"/>
    </row>
    <row r="436" spans="3:12" ht="30.75" thickBot="1">
      <c r="C436" s="159" t="s">
        <v>44</v>
      </c>
      <c r="D436" s="163" t="s">
        <v>55</v>
      </c>
      <c r="E436" s="196" t="s">
        <v>56</v>
      </c>
      <c r="F436" s="163" t="s">
        <v>57</v>
      </c>
      <c r="G436" s="160" t="s">
        <v>27</v>
      </c>
      <c r="H436" s="158" t="s">
        <v>192</v>
      </c>
      <c r="I436" s="161" t="s">
        <v>46</v>
      </c>
      <c r="J436" s="161" t="s">
        <v>193</v>
      </c>
      <c r="K436" s="161" t="s">
        <v>474</v>
      </c>
      <c r="L436" s="161" t="s">
        <v>475</v>
      </c>
    </row>
    <row r="437" spans="3:12" ht="15.75" thickBot="1">
      <c r="C437" s="162" t="s">
        <v>718</v>
      </c>
      <c r="D437" s="229"/>
      <c r="E437" s="177"/>
      <c r="F437" s="460">
        <f>HLOOKUP($C437,$BZ$2:$CM$3,2,0)</f>
        <v>41436.800000000003</v>
      </c>
      <c r="G437" s="138">
        <f>D437*E437*F437</f>
        <v>0</v>
      </c>
      <c r="H437" s="191" t="s">
        <v>190</v>
      </c>
      <c r="I437" s="139" t="s">
        <v>316</v>
      </c>
      <c r="J437" s="139" t="str">
        <f>VLOOKUP(I437,Presupuesto!$B$8:$C$583,2,0)</f>
        <v>SUELDOS Y SALARIOS BASICOS (11100-00)</v>
      </c>
      <c r="K437" s="265"/>
      <c r="L437" s="123"/>
    </row>
    <row r="438" spans="3:12">
      <c r="C438" s="197" t="s">
        <v>58</v>
      </c>
      <c r="D438" s="188">
        <v>0</v>
      </c>
      <c r="E438" s="179">
        <v>0</v>
      </c>
      <c r="F438" s="125" t="str">
        <f>IF(E437=0,"",(G437/E437)/12*E437)</f>
        <v/>
      </c>
      <c r="G438" s="122" t="str">
        <f>F438</f>
        <v/>
      </c>
      <c r="H438" s="189" t="s">
        <v>191</v>
      </c>
      <c r="I438" s="141" t="s">
        <v>317</v>
      </c>
      <c r="J438" s="141" t="str">
        <f>VLOOKUP(I438,Presupuesto!$B$8:$C$583,2,0)</f>
        <v>RESTRIBUCIONES A PERSONAL DIRECTIVO Y DE CONTROL (11300-00)</v>
      </c>
      <c r="K438" s="123">
        <f>$K$17</f>
        <v>0</v>
      </c>
      <c r="L438" s="123"/>
    </row>
    <row r="439" spans="3:12" ht="15.75" thickBot="1">
      <c r="C439" s="198" t="s">
        <v>59</v>
      </c>
      <c r="D439" s="188">
        <v>0</v>
      </c>
      <c r="E439" s="179">
        <v>0</v>
      </c>
      <c r="F439" s="142" t="str">
        <f>IF(E437&lt;6,"",((E437-6)/12)*(G437/E437))</f>
        <v/>
      </c>
      <c r="G439" s="122" t="str">
        <f>F439</f>
        <v/>
      </c>
      <c r="H439" s="189" t="s">
        <v>191</v>
      </c>
      <c r="I439" s="126">
        <v>11500.02</v>
      </c>
      <c r="J439" s="126" t="e">
        <f>VLOOKUP(I439,Presupuesto!$B$8:$C$583,2,0)</f>
        <v>#N/A</v>
      </c>
      <c r="K439" s="123">
        <f t="shared" ref="K439:K487" si="7">$K$17</f>
        <v>0</v>
      </c>
      <c r="L439" s="123"/>
    </row>
    <row r="440" spans="3:12" ht="15.75" thickBot="1">
      <c r="C440" s="162" t="s">
        <v>719</v>
      </c>
      <c r="D440" s="229"/>
      <c r="E440" s="177"/>
      <c r="F440" s="460">
        <f>HLOOKUP($C440,$BZ$2:$CM$3,2,0)</f>
        <v>37669.82</v>
      </c>
      <c r="G440" s="138">
        <f>D440*E440*F440</f>
        <v>0</v>
      </c>
      <c r="H440" s="191"/>
      <c r="I440" s="139">
        <v>11100.01</v>
      </c>
      <c r="J440" s="139" t="e">
        <f>VLOOKUP(I440,Presupuesto!$B$8:$C$583,2,0)</f>
        <v>#N/A</v>
      </c>
      <c r="K440" s="123">
        <f t="shared" si="7"/>
        <v>0</v>
      </c>
      <c r="L440" s="123"/>
    </row>
    <row r="441" spans="3:12">
      <c r="C441" s="197" t="s">
        <v>58</v>
      </c>
      <c r="D441" s="188">
        <v>0</v>
      </c>
      <c r="E441" s="179">
        <v>0</v>
      </c>
      <c r="F441" s="125" t="str">
        <f>IF(E440=0,"",(G440/E440)/12*E440)</f>
        <v/>
      </c>
      <c r="G441" s="122" t="str">
        <f>F441</f>
        <v/>
      </c>
      <c r="H441" s="189"/>
      <c r="I441" s="141">
        <v>11500</v>
      </c>
      <c r="J441" s="141" t="e">
        <f>VLOOKUP(I441,Presupuesto!$B$8:$C$583,2,0)</f>
        <v>#N/A</v>
      </c>
      <c r="K441" s="123">
        <f t="shared" si="7"/>
        <v>0</v>
      </c>
      <c r="L441" s="123"/>
    </row>
    <row r="442" spans="3:12" ht="15.75" thickBot="1">
      <c r="C442" s="198" t="s">
        <v>59</v>
      </c>
      <c r="D442" s="188">
        <v>0</v>
      </c>
      <c r="E442" s="179">
        <v>0</v>
      </c>
      <c r="F442" s="142" t="str">
        <f>IF(E440&lt;6,"",((E440-6)/12)*(G440/E440))</f>
        <v/>
      </c>
      <c r="G442" s="122" t="str">
        <f>F442</f>
        <v/>
      </c>
      <c r="H442" s="189"/>
      <c r="I442" s="126">
        <v>11500.02</v>
      </c>
      <c r="J442" s="126" t="e">
        <f>VLOOKUP(I442,Presupuesto!$B$8:$C$583,2,0)</f>
        <v>#N/A</v>
      </c>
      <c r="K442" s="123">
        <f t="shared" si="7"/>
        <v>0</v>
      </c>
      <c r="L442" s="123"/>
    </row>
    <row r="443" spans="3:12" ht="15.75" thickBot="1">
      <c r="C443" s="162" t="s">
        <v>720</v>
      </c>
      <c r="D443" s="229"/>
      <c r="E443" s="177"/>
      <c r="F443" s="460">
        <f>HLOOKUP($C443,$BZ$2:$CM$3,2,0)</f>
        <v>33902.839999999997</v>
      </c>
      <c r="G443" s="138">
        <f>D443*E443*F443</f>
        <v>0</v>
      </c>
      <c r="H443" s="191"/>
      <c r="I443" s="139">
        <v>11100.01</v>
      </c>
      <c r="J443" s="139" t="e">
        <f>VLOOKUP(I443,Presupuesto!$B$8:$C$583,2,0)</f>
        <v>#N/A</v>
      </c>
      <c r="K443" s="123">
        <f t="shared" si="7"/>
        <v>0</v>
      </c>
      <c r="L443" s="123"/>
    </row>
    <row r="444" spans="3:12">
      <c r="C444" s="197" t="s">
        <v>58</v>
      </c>
      <c r="D444" s="188">
        <v>0</v>
      </c>
      <c r="E444" s="179">
        <v>0</v>
      </c>
      <c r="F444" s="125" t="str">
        <f>IF(E443=0,"",(G443/E443)/12*E443)</f>
        <v/>
      </c>
      <c r="G444" s="122" t="str">
        <f>F444</f>
        <v/>
      </c>
      <c r="H444" s="189"/>
      <c r="I444" s="141">
        <v>11500</v>
      </c>
      <c r="J444" s="141" t="e">
        <f>VLOOKUP(I444,Presupuesto!$B$8:$C$583,2,0)</f>
        <v>#N/A</v>
      </c>
      <c r="K444" s="123">
        <f t="shared" si="7"/>
        <v>0</v>
      </c>
      <c r="L444" s="123"/>
    </row>
    <row r="445" spans="3:12" ht="15.75" thickBot="1">
      <c r="C445" s="198" t="s">
        <v>59</v>
      </c>
      <c r="D445" s="188">
        <v>0</v>
      </c>
      <c r="E445" s="179">
        <v>0</v>
      </c>
      <c r="F445" s="142" t="str">
        <f>IF(E443&lt;6,"",((E443-6)/12)*(G443/E443))</f>
        <v/>
      </c>
      <c r="G445" s="122" t="str">
        <f>F445</f>
        <v/>
      </c>
      <c r="H445" s="189"/>
      <c r="I445" s="126">
        <v>11500.02</v>
      </c>
      <c r="J445" s="126" t="e">
        <f>VLOOKUP(I445,Presupuesto!$B$8:$C$583,2,0)</f>
        <v>#N/A</v>
      </c>
      <c r="K445" s="123">
        <f t="shared" si="7"/>
        <v>0</v>
      </c>
      <c r="L445" s="123"/>
    </row>
    <row r="446" spans="3:12" ht="15.75" thickBot="1">
      <c r="C446" s="162" t="s">
        <v>721</v>
      </c>
      <c r="D446" s="229"/>
      <c r="E446" s="177"/>
      <c r="F446" s="460">
        <f>HLOOKUP($C446,$BZ$2:$CM$3,2,0)</f>
        <v>30135.85</v>
      </c>
      <c r="G446" s="138">
        <f>D446*E446*F446</f>
        <v>0</v>
      </c>
      <c r="H446" s="191"/>
      <c r="I446" s="139">
        <v>11100.01</v>
      </c>
      <c r="J446" s="139" t="e">
        <f>VLOOKUP(I446,Presupuesto!$B$8:$C$583,2,0)</f>
        <v>#N/A</v>
      </c>
      <c r="K446" s="123">
        <f t="shared" si="7"/>
        <v>0</v>
      </c>
      <c r="L446" s="123"/>
    </row>
    <row r="447" spans="3:12">
      <c r="C447" s="197" t="s">
        <v>58</v>
      </c>
      <c r="D447" s="188">
        <v>0</v>
      </c>
      <c r="E447" s="179">
        <v>0</v>
      </c>
      <c r="F447" s="125" t="str">
        <f>IF(E446=0,"",(G446/E446)/12*E446)</f>
        <v/>
      </c>
      <c r="G447" s="122" t="str">
        <f>F447</f>
        <v/>
      </c>
      <c r="H447" s="189"/>
      <c r="I447" s="141">
        <v>11500</v>
      </c>
      <c r="J447" s="141" t="e">
        <f>VLOOKUP(I447,Presupuesto!$B$8:$C$583,2,0)</f>
        <v>#N/A</v>
      </c>
      <c r="K447" s="123">
        <f t="shared" si="7"/>
        <v>0</v>
      </c>
      <c r="L447" s="123"/>
    </row>
    <row r="448" spans="3:12" ht="15.75" thickBot="1">
      <c r="C448" s="198" t="s">
        <v>59</v>
      </c>
      <c r="D448" s="188">
        <v>0</v>
      </c>
      <c r="E448" s="179">
        <v>0</v>
      </c>
      <c r="F448" s="142" t="str">
        <f>IF(E446&lt;6,"",((E446-6)/12)*(G446/E446))</f>
        <v/>
      </c>
      <c r="G448" s="122" t="str">
        <f>F448</f>
        <v/>
      </c>
      <c r="H448" s="189"/>
      <c r="I448" s="126">
        <v>11500.02</v>
      </c>
      <c r="J448" s="126" t="e">
        <f>VLOOKUP(I448,Presupuesto!$B$8:$C$583,2,0)</f>
        <v>#N/A</v>
      </c>
      <c r="K448" s="123">
        <f t="shared" si="7"/>
        <v>0</v>
      </c>
      <c r="L448" s="123"/>
    </row>
    <row r="449" spans="3:12" ht="15.75" thickBot="1">
      <c r="C449" s="162" t="s">
        <v>722</v>
      </c>
      <c r="D449" s="229"/>
      <c r="E449" s="177"/>
      <c r="F449" s="460">
        <f>HLOOKUP($C449,$BZ$2:$CM$3,2,0)</f>
        <v>28252.36</v>
      </c>
      <c r="G449" s="138">
        <f>D449*E449*F449</f>
        <v>0</v>
      </c>
      <c r="H449" s="191"/>
      <c r="I449" s="139">
        <v>11100.01</v>
      </c>
      <c r="J449" s="139" t="e">
        <f>VLOOKUP(I449,Presupuesto!$B$8:$C$583,2,0)</f>
        <v>#N/A</v>
      </c>
      <c r="K449" s="123">
        <f t="shared" si="7"/>
        <v>0</v>
      </c>
      <c r="L449" s="123"/>
    </row>
    <row r="450" spans="3:12">
      <c r="C450" s="197" t="s">
        <v>58</v>
      </c>
      <c r="D450" s="188">
        <v>0</v>
      </c>
      <c r="E450" s="179">
        <v>0</v>
      </c>
      <c r="F450" s="125" t="str">
        <f>IF(E449=0,"",(G449/E449)/12*E449)</f>
        <v/>
      </c>
      <c r="G450" s="122" t="str">
        <f>F450</f>
        <v/>
      </c>
      <c r="H450" s="189"/>
      <c r="I450" s="141">
        <v>11500</v>
      </c>
      <c r="J450" s="141" t="e">
        <f>VLOOKUP(I450,Presupuesto!$B$8:$C$583,2,0)</f>
        <v>#N/A</v>
      </c>
      <c r="K450" s="123">
        <f t="shared" si="7"/>
        <v>0</v>
      </c>
      <c r="L450" s="123"/>
    </row>
    <row r="451" spans="3:12" ht="15.75" thickBot="1">
      <c r="C451" s="198" t="s">
        <v>59</v>
      </c>
      <c r="D451" s="188">
        <v>0</v>
      </c>
      <c r="E451" s="179">
        <v>0</v>
      </c>
      <c r="F451" s="142" t="str">
        <f>IF(E449&lt;6,"",((E449-6)/12)*(G449/E449))</f>
        <v/>
      </c>
      <c r="G451" s="122" t="str">
        <f>F451</f>
        <v/>
      </c>
      <c r="H451" s="189"/>
      <c r="I451" s="126">
        <v>11500.02</v>
      </c>
      <c r="J451" s="126" t="e">
        <f>VLOOKUP(I451,Presupuesto!$B$8:$C$583,2,0)</f>
        <v>#N/A</v>
      </c>
      <c r="K451" s="123">
        <f t="shared" si="7"/>
        <v>0</v>
      </c>
      <c r="L451" s="123"/>
    </row>
    <row r="452" spans="3:12" ht="15.75" thickBot="1">
      <c r="C452" s="162" t="s">
        <v>723</v>
      </c>
      <c r="D452" s="229"/>
      <c r="E452" s="177"/>
      <c r="F452" s="460">
        <f>HLOOKUP($C452,$BZ$2:$CM$3,2,0)</f>
        <v>26368.87</v>
      </c>
      <c r="G452" s="138">
        <f>D452*E452*F452</f>
        <v>0</v>
      </c>
      <c r="H452" s="191"/>
      <c r="I452" s="139">
        <v>11100.01</v>
      </c>
      <c r="J452" s="139" t="e">
        <f>VLOOKUP(I452,Presupuesto!$B$8:$C$583,2,0)</f>
        <v>#N/A</v>
      </c>
      <c r="K452" s="123">
        <f t="shared" si="7"/>
        <v>0</v>
      </c>
      <c r="L452" s="123"/>
    </row>
    <row r="453" spans="3:12">
      <c r="C453" s="197" t="s">
        <v>58</v>
      </c>
      <c r="D453" s="188">
        <v>0</v>
      </c>
      <c r="E453" s="179">
        <v>0</v>
      </c>
      <c r="F453" s="125" t="str">
        <f>IF(E452=0,"",(G452/E452)/12*E452)</f>
        <v/>
      </c>
      <c r="G453" s="122" t="str">
        <f>F453</f>
        <v/>
      </c>
      <c r="H453" s="189"/>
      <c r="I453" s="141">
        <v>11500</v>
      </c>
      <c r="J453" s="141" t="e">
        <f>VLOOKUP(I453,Presupuesto!$B$8:$C$583,2,0)</f>
        <v>#N/A</v>
      </c>
      <c r="K453" s="123">
        <f t="shared" si="7"/>
        <v>0</v>
      </c>
      <c r="L453" s="123"/>
    </row>
    <row r="454" spans="3:12" ht="15.75" thickBot="1">
      <c r="C454" s="198" t="s">
        <v>59</v>
      </c>
      <c r="D454" s="188">
        <v>0</v>
      </c>
      <c r="E454" s="179">
        <v>0</v>
      </c>
      <c r="F454" s="142" t="str">
        <f>IF(E452&lt;6,"",((E452-6)/12)*(G452/E452))</f>
        <v/>
      </c>
      <c r="G454" s="122" t="str">
        <f>F454</f>
        <v/>
      </c>
      <c r="H454" s="189"/>
      <c r="I454" s="126">
        <v>11500.02</v>
      </c>
      <c r="J454" s="126" t="e">
        <f>VLOOKUP(I454,Presupuesto!$B$8:$C$583,2,0)</f>
        <v>#N/A</v>
      </c>
      <c r="K454" s="123">
        <f t="shared" si="7"/>
        <v>0</v>
      </c>
      <c r="L454" s="123"/>
    </row>
    <row r="455" spans="3:12" ht="15.75" thickBot="1">
      <c r="C455" s="162" t="s">
        <v>724</v>
      </c>
      <c r="D455" s="229"/>
      <c r="E455" s="177"/>
      <c r="F455" s="460">
        <f>HLOOKUP($C455,$BZ$2:$CM$3,2,0)</f>
        <v>17893.16</v>
      </c>
      <c r="G455" s="138">
        <f>D455*E455*F455</f>
        <v>0</v>
      </c>
      <c r="H455" s="191"/>
      <c r="I455" s="139">
        <v>11100.01</v>
      </c>
      <c r="J455" s="139" t="e">
        <f>VLOOKUP(I455,Presupuesto!$B$8:$C$583,2,0)</f>
        <v>#N/A</v>
      </c>
      <c r="K455" s="123">
        <f t="shared" si="7"/>
        <v>0</v>
      </c>
      <c r="L455" s="123"/>
    </row>
    <row r="456" spans="3:12">
      <c r="C456" s="197" t="s">
        <v>58</v>
      </c>
      <c r="D456" s="188">
        <v>0</v>
      </c>
      <c r="E456" s="179">
        <v>0</v>
      </c>
      <c r="F456" s="125" t="str">
        <f>IF(E455=0,"",(G455/E455)/12*E455)</f>
        <v/>
      </c>
      <c r="G456" s="122" t="str">
        <f>F456</f>
        <v/>
      </c>
      <c r="H456" s="189"/>
      <c r="I456" s="141">
        <v>11500</v>
      </c>
      <c r="J456" s="141" t="e">
        <f>VLOOKUP(I456,Presupuesto!$B$8:$C$583,2,0)</f>
        <v>#N/A</v>
      </c>
      <c r="K456" s="123">
        <f t="shared" si="7"/>
        <v>0</v>
      </c>
      <c r="L456" s="123"/>
    </row>
    <row r="457" spans="3:12" ht="15.75" thickBot="1">
      <c r="C457" s="198" t="s">
        <v>59</v>
      </c>
      <c r="D457" s="188">
        <v>0</v>
      </c>
      <c r="E457" s="179">
        <v>0</v>
      </c>
      <c r="F457" s="142" t="str">
        <f>IF(E455&lt;6,"",((E455-6)/12)*(G455/E455))</f>
        <v/>
      </c>
      <c r="G457" s="122" t="str">
        <f>F457</f>
        <v/>
      </c>
      <c r="H457" s="189"/>
      <c r="I457" s="126">
        <v>11500.02</v>
      </c>
      <c r="J457" s="126" t="e">
        <f>VLOOKUP(I457,Presupuesto!$B$8:$C$583,2,0)</f>
        <v>#N/A</v>
      </c>
      <c r="K457" s="123">
        <f t="shared" si="7"/>
        <v>0</v>
      </c>
      <c r="L457" s="123"/>
    </row>
    <row r="458" spans="3:12" ht="15.75" thickBot="1">
      <c r="C458" s="162" t="s">
        <v>725</v>
      </c>
      <c r="D458" s="229"/>
      <c r="E458" s="177"/>
      <c r="F458" s="460">
        <f>HLOOKUP($C458,$BZ$2:$CM$3,2,0)</f>
        <v>16951.419999999998</v>
      </c>
      <c r="G458" s="138">
        <f>D458*E458*F458</f>
        <v>0</v>
      </c>
      <c r="H458" s="191"/>
      <c r="I458" s="139">
        <v>11100.01</v>
      </c>
      <c r="J458" s="139" t="e">
        <f>VLOOKUP(I458,Presupuesto!$B$8:$C$583,2,0)</f>
        <v>#N/A</v>
      </c>
      <c r="K458" s="123">
        <f t="shared" si="7"/>
        <v>0</v>
      </c>
      <c r="L458" s="123"/>
    </row>
    <row r="459" spans="3:12">
      <c r="C459" s="197" t="s">
        <v>58</v>
      </c>
      <c r="D459" s="188">
        <v>0</v>
      </c>
      <c r="E459" s="179">
        <v>0</v>
      </c>
      <c r="F459" s="125" t="str">
        <f>IF(E458=0,"",(G458/E458)/12*E458)</f>
        <v/>
      </c>
      <c r="G459" s="122" t="str">
        <f>F459</f>
        <v/>
      </c>
      <c r="H459" s="189"/>
      <c r="I459" s="141">
        <v>11500</v>
      </c>
      <c r="J459" s="141" t="e">
        <f>VLOOKUP(I459,Presupuesto!$B$8:$C$583,2,0)</f>
        <v>#N/A</v>
      </c>
      <c r="K459" s="123">
        <f t="shared" si="7"/>
        <v>0</v>
      </c>
      <c r="L459" s="123"/>
    </row>
    <row r="460" spans="3:12" ht="15.75" thickBot="1">
      <c r="C460" s="198" t="s">
        <v>59</v>
      </c>
      <c r="D460" s="188">
        <v>0</v>
      </c>
      <c r="E460" s="179">
        <v>0</v>
      </c>
      <c r="F460" s="142" t="str">
        <f>IF(E458&lt;6,"",((E458-6)/12)*(G458/E458))</f>
        <v/>
      </c>
      <c r="G460" s="122" t="str">
        <f>F460</f>
        <v/>
      </c>
      <c r="H460" s="189"/>
      <c r="I460" s="126">
        <v>11500.02</v>
      </c>
      <c r="J460" s="126" t="e">
        <f>VLOOKUP(I460,Presupuesto!$B$8:$C$583,2,0)</f>
        <v>#N/A</v>
      </c>
      <c r="K460" s="123">
        <f t="shared" si="7"/>
        <v>0</v>
      </c>
      <c r="L460" s="123"/>
    </row>
    <row r="461" spans="3:12" ht="15.75" thickBot="1">
      <c r="C461" s="162" t="s">
        <v>726</v>
      </c>
      <c r="D461" s="229"/>
      <c r="E461" s="177"/>
      <c r="F461" s="460">
        <f>HLOOKUP($C461,$BZ$2:$CM$3,2,0)</f>
        <v>13184.44</v>
      </c>
      <c r="G461" s="138">
        <f>D461*E461*F461</f>
        <v>0</v>
      </c>
      <c r="H461" s="191"/>
      <c r="I461" s="139">
        <v>11100.01</v>
      </c>
      <c r="J461" s="139" t="e">
        <f>VLOOKUP(I461,Presupuesto!$B$8:$C$583,2,0)</f>
        <v>#N/A</v>
      </c>
      <c r="K461" s="123">
        <f t="shared" si="7"/>
        <v>0</v>
      </c>
      <c r="L461" s="123"/>
    </row>
    <row r="462" spans="3:12">
      <c r="C462" s="197" t="s">
        <v>58</v>
      </c>
      <c r="D462" s="188">
        <v>0</v>
      </c>
      <c r="E462" s="179">
        <v>0</v>
      </c>
      <c r="F462" s="125" t="str">
        <f>IF(E461=0,"",(G461/E461)/12*E461)</f>
        <v/>
      </c>
      <c r="G462" s="122" t="str">
        <f>F462</f>
        <v/>
      </c>
      <c r="H462" s="189"/>
      <c r="I462" s="141">
        <v>11500</v>
      </c>
      <c r="J462" s="141" t="e">
        <f>VLOOKUP(I462,Presupuesto!$B$8:$C$583,2,0)</f>
        <v>#N/A</v>
      </c>
      <c r="K462" s="123">
        <f t="shared" si="7"/>
        <v>0</v>
      </c>
      <c r="L462" s="123"/>
    </row>
    <row r="463" spans="3:12" ht="15.75" thickBot="1">
      <c r="C463" s="198" t="s">
        <v>59</v>
      </c>
      <c r="D463" s="188">
        <v>0</v>
      </c>
      <c r="E463" s="179">
        <v>0</v>
      </c>
      <c r="F463" s="142" t="str">
        <f>IF(E461&lt;6,"",((E461-6)/12)*(G461/E461))</f>
        <v/>
      </c>
      <c r="G463" s="122" t="str">
        <f>F463</f>
        <v/>
      </c>
      <c r="H463" s="189"/>
      <c r="I463" s="126">
        <v>11500.02</v>
      </c>
      <c r="J463" s="126" t="e">
        <f>VLOOKUP(I463,Presupuesto!$B$8:$C$583,2,0)</f>
        <v>#N/A</v>
      </c>
      <c r="K463" s="123">
        <f t="shared" si="7"/>
        <v>0</v>
      </c>
      <c r="L463" s="123"/>
    </row>
    <row r="464" spans="3:12" ht="15.75" thickBot="1">
      <c r="C464" s="162" t="s">
        <v>727</v>
      </c>
      <c r="D464" s="229"/>
      <c r="E464" s="177"/>
      <c r="F464" s="460">
        <f>HLOOKUP($C464,$BZ$2:$CM$3,2,0)</f>
        <v>15032.56</v>
      </c>
      <c r="G464" s="138">
        <f>D464*E464*F464</f>
        <v>0</v>
      </c>
      <c r="H464" s="191"/>
      <c r="I464" s="139">
        <v>11100.01</v>
      </c>
      <c r="J464" s="139" t="e">
        <f>VLOOKUP(I464,Presupuesto!$B$8:$C$583,2,0)</f>
        <v>#N/A</v>
      </c>
      <c r="K464" s="123">
        <f t="shared" si="7"/>
        <v>0</v>
      </c>
      <c r="L464" s="123"/>
    </row>
    <row r="465" spans="3:12">
      <c r="C465" s="197" t="s">
        <v>58</v>
      </c>
      <c r="D465" s="188">
        <v>0</v>
      </c>
      <c r="E465" s="179">
        <v>0</v>
      </c>
      <c r="F465" s="125" t="str">
        <f>IF(E464=0,"",(G464/E464)/12*E464)</f>
        <v/>
      </c>
      <c r="G465" s="122" t="str">
        <f>F465</f>
        <v/>
      </c>
      <c r="H465" s="189"/>
      <c r="I465" s="141">
        <v>11500</v>
      </c>
      <c r="J465" s="141" t="e">
        <f>VLOOKUP(I465,Presupuesto!$B$8:$C$583,2,0)</f>
        <v>#N/A</v>
      </c>
      <c r="K465" s="123">
        <f t="shared" si="7"/>
        <v>0</v>
      </c>
      <c r="L465" s="123"/>
    </row>
    <row r="466" spans="3:12" ht="15.75" thickBot="1">
      <c r="C466" s="198" t="s">
        <v>59</v>
      </c>
      <c r="D466" s="188">
        <v>0</v>
      </c>
      <c r="E466" s="179">
        <v>0</v>
      </c>
      <c r="F466" s="142" t="str">
        <f>IF(E464&lt;6,"",((E464-6)/12)*(G464/E464))</f>
        <v/>
      </c>
      <c r="G466" s="122" t="str">
        <f>F466</f>
        <v/>
      </c>
      <c r="H466" s="189"/>
      <c r="I466" s="126">
        <v>11500.02</v>
      </c>
      <c r="J466" s="126" t="e">
        <f>VLOOKUP(I466,Presupuesto!$B$8:$C$583,2,0)</f>
        <v>#N/A</v>
      </c>
      <c r="K466" s="123">
        <f t="shared" si="7"/>
        <v>0</v>
      </c>
      <c r="L466" s="123"/>
    </row>
    <row r="467" spans="3:12" ht="15.75" thickBot="1">
      <c r="C467" s="162" t="s">
        <v>728</v>
      </c>
      <c r="D467" s="229"/>
      <c r="E467" s="177"/>
      <c r="F467" s="460">
        <f>HLOOKUP($C467,$BZ$2:$CM$3,2,0)</f>
        <v>13264.02</v>
      </c>
      <c r="G467" s="138">
        <f>D467*E467*F467</f>
        <v>0</v>
      </c>
      <c r="H467" s="191"/>
      <c r="I467" s="139">
        <v>11100.01</v>
      </c>
      <c r="J467" s="139" t="e">
        <f>VLOOKUP(I467,Presupuesto!$B$8:$C$583,2,0)</f>
        <v>#N/A</v>
      </c>
      <c r="K467" s="123">
        <f t="shared" si="7"/>
        <v>0</v>
      </c>
      <c r="L467" s="123"/>
    </row>
    <row r="468" spans="3:12">
      <c r="C468" s="197" t="s">
        <v>58</v>
      </c>
      <c r="D468" s="188">
        <v>0</v>
      </c>
      <c r="E468" s="179">
        <v>0</v>
      </c>
      <c r="F468" s="125" t="str">
        <f>IF(E467=0,"",(G467/E467)/12*E467)</f>
        <v/>
      </c>
      <c r="G468" s="122" t="str">
        <f>F468</f>
        <v/>
      </c>
      <c r="H468" s="189"/>
      <c r="I468" s="141">
        <v>11500</v>
      </c>
      <c r="J468" s="141" t="e">
        <f>VLOOKUP(I468,Presupuesto!$B$8:$C$583,2,0)</f>
        <v>#N/A</v>
      </c>
      <c r="K468" s="123">
        <f t="shared" si="7"/>
        <v>0</v>
      </c>
      <c r="L468" s="123"/>
    </row>
    <row r="469" spans="3:12" ht="15.75" thickBot="1">
      <c r="C469" s="198" t="s">
        <v>59</v>
      </c>
      <c r="D469" s="188">
        <v>0</v>
      </c>
      <c r="E469" s="179">
        <v>0</v>
      </c>
      <c r="F469" s="142" t="str">
        <f>IF(E467&lt;6,"",((E467-6)/12)*(G467/E467))</f>
        <v/>
      </c>
      <c r="G469" s="122" t="str">
        <f>F469</f>
        <v/>
      </c>
      <c r="H469" s="189"/>
      <c r="I469" s="126">
        <v>11500.02</v>
      </c>
      <c r="J469" s="126" t="e">
        <f>VLOOKUP(I469,Presupuesto!$B$8:$C$583,2,0)</f>
        <v>#N/A</v>
      </c>
      <c r="K469" s="123">
        <f t="shared" si="7"/>
        <v>0</v>
      </c>
      <c r="L469" s="123"/>
    </row>
    <row r="470" spans="3:12" ht="15.75" thickBot="1">
      <c r="C470" s="162" t="s">
        <v>729</v>
      </c>
      <c r="D470" s="229"/>
      <c r="E470" s="177"/>
      <c r="F470" s="460">
        <f>HLOOKUP($C470,$BZ$2:$CM$3,2,0)</f>
        <v>12379.75</v>
      </c>
      <c r="G470" s="138">
        <f>D470*E470*F470</f>
        <v>0</v>
      </c>
      <c r="H470" s="191"/>
      <c r="I470" s="139">
        <v>11100.01</v>
      </c>
      <c r="J470" s="139" t="e">
        <f>VLOOKUP(I470,Presupuesto!$B$8:$C$583,2,0)</f>
        <v>#N/A</v>
      </c>
      <c r="K470" s="123">
        <f t="shared" si="7"/>
        <v>0</v>
      </c>
      <c r="L470" s="123"/>
    </row>
    <row r="471" spans="3:12">
      <c r="C471" s="197" t="s">
        <v>58</v>
      </c>
      <c r="D471" s="188">
        <v>0</v>
      </c>
      <c r="E471" s="179">
        <v>0</v>
      </c>
      <c r="F471" s="125" t="str">
        <f>IF(E470=0,"",(G470/E470)/12*E470)</f>
        <v/>
      </c>
      <c r="G471" s="122" t="str">
        <f>F471</f>
        <v/>
      </c>
      <c r="H471" s="189"/>
      <c r="I471" s="141">
        <v>11500</v>
      </c>
      <c r="J471" s="141" t="e">
        <f>VLOOKUP(I471,Presupuesto!$B$8:$C$583,2,0)</f>
        <v>#N/A</v>
      </c>
      <c r="K471" s="123">
        <f t="shared" si="7"/>
        <v>0</v>
      </c>
      <c r="L471" s="123"/>
    </row>
    <row r="472" spans="3:12" ht="15.75" thickBot="1">
      <c r="C472" s="198" t="s">
        <v>59</v>
      </c>
      <c r="D472" s="188">
        <v>0</v>
      </c>
      <c r="E472" s="179">
        <v>0</v>
      </c>
      <c r="F472" s="142" t="str">
        <f>IF(E470&lt;6,"",((E470-6)/12)*(G470/E470))</f>
        <v/>
      </c>
      <c r="G472" s="122" t="str">
        <f>F472</f>
        <v/>
      </c>
      <c r="H472" s="189"/>
      <c r="I472" s="126">
        <v>11500.02</v>
      </c>
      <c r="J472" s="126" t="e">
        <f>VLOOKUP(I472,Presupuesto!$B$8:$C$583,2,0)</f>
        <v>#N/A</v>
      </c>
      <c r="K472" s="123">
        <f t="shared" si="7"/>
        <v>0</v>
      </c>
      <c r="L472" s="123"/>
    </row>
    <row r="473" spans="3:12" ht="15.75" thickBot="1">
      <c r="C473" s="162" t="s">
        <v>730</v>
      </c>
      <c r="D473" s="229"/>
      <c r="E473" s="177"/>
      <c r="F473" s="460">
        <f>HLOOKUP($C473,$BZ$2:$CM$3,2,0)</f>
        <v>439.49</v>
      </c>
      <c r="G473" s="138">
        <f>D473*E473*F473</f>
        <v>0</v>
      </c>
      <c r="H473" s="191"/>
      <c r="I473" s="139">
        <v>11100.01</v>
      </c>
      <c r="J473" s="139" t="e">
        <f>VLOOKUP(I473,Presupuesto!$B$8:$C$583,2,0)</f>
        <v>#N/A</v>
      </c>
      <c r="K473" s="123">
        <f t="shared" si="7"/>
        <v>0</v>
      </c>
      <c r="L473" s="123"/>
    </row>
    <row r="474" spans="3:12">
      <c r="C474" s="197" t="s">
        <v>58</v>
      </c>
      <c r="D474" s="188">
        <v>0</v>
      </c>
      <c r="E474" s="179">
        <v>0</v>
      </c>
      <c r="F474" s="125" t="str">
        <f>IF(E473=0,"",(G473/E473)/12*E473)</f>
        <v/>
      </c>
      <c r="G474" s="122" t="str">
        <f>F474</f>
        <v/>
      </c>
      <c r="H474" s="189"/>
      <c r="I474" s="141">
        <v>11500</v>
      </c>
      <c r="J474" s="141" t="e">
        <f>VLOOKUP(I474,Presupuesto!$B$8:$C$583,2,0)</f>
        <v>#N/A</v>
      </c>
      <c r="K474" s="123">
        <f t="shared" si="7"/>
        <v>0</v>
      </c>
      <c r="L474" s="123"/>
    </row>
    <row r="475" spans="3:12" ht="15.75" thickBot="1">
      <c r="C475" s="198" t="s">
        <v>59</v>
      </c>
      <c r="D475" s="188">
        <v>0</v>
      </c>
      <c r="E475" s="179">
        <v>0</v>
      </c>
      <c r="F475" s="142" t="str">
        <f>IF(E473&lt;6,"",((E473-6)/12)*(G473/E473))</f>
        <v/>
      </c>
      <c r="G475" s="122" t="str">
        <f>F475</f>
        <v/>
      </c>
      <c r="H475" s="189"/>
      <c r="I475" s="126">
        <v>11500.02</v>
      </c>
      <c r="J475" s="126" t="e">
        <f>VLOOKUP(I475,Presupuesto!$B$8:$C$583,2,0)</f>
        <v>#N/A</v>
      </c>
      <c r="K475" s="123">
        <f t="shared" si="7"/>
        <v>0</v>
      </c>
      <c r="L475" s="123"/>
    </row>
    <row r="476" spans="3:12" ht="15.75" thickBot="1">
      <c r="C476" s="162" t="s">
        <v>731</v>
      </c>
      <c r="D476" s="229"/>
      <c r="E476" s="177"/>
      <c r="F476" s="460">
        <f>HLOOKUP($C476,$BZ$2:$CM$3,2,0)</f>
        <v>1904.46</v>
      </c>
      <c r="G476" s="138">
        <f>D476*E476*F476</f>
        <v>0</v>
      </c>
      <c r="H476" s="191"/>
      <c r="I476" s="139">
        <v>11100.01</v>
      </c>
      <c r="J476" s="139" t="e">
        <f>VLOOKUP(I476,Presupuesto!$B$8:$C$583,2,0)</f>
        <v>#N/A</v>
      </c>
      <c r="K476" s="123">
        <f t="shared" si="7"/>
        <v>0</v>
      </c>
      <c r="L476" s="123"/>
    </row>
    <row r="477" spans="3:12">
      <c r="C477" s="197" t="s">
        <v>58</v>
      </c>
      <c r="D477" s="188">
        <v>0</v>
      </c>
      <c r="E477" s="179">
        <v>0</v>
      </c>
      <c r="F477" s="125" t="str">
        <f>IF(E476=0,"",(G476/E476)/12*E476)</f>
        <v/>
      </c>
      <c r="G477" s="122" t="str">
        <f>F477</f>
        <v/>
      </c>
      <c r="H477" s="189"/>
      <c r="I477" s="141">
        <v>11500</v>
      </c>
      <c r="J477" s="141" t="e">
        <f>VLOOKUP(I477,Presupuesto!$B$8:$C$583,2,0)</f>
        <v>#N/A</v>
      </c>
      <c r="K477" s="123">
        <f t="shared" si="7"/>
        <v>0</v>
      </c>
      <c r="L477" s="123"/>
    </row>
    <row r="478" spans="3:12" ht="15.75" thickBot="1">
      <c r="C478" s="198" t="s">
        <v>59</v>
      </c>
      <c r="D478" s="188">
        <v>0</v>
      </c>
      <c r="E478" s="179">
        <v>0</v>
      </c>
      <c r="F478" s="142" t="str">
        <f>IF(E476&lt;6,"",((E476-6)/12)*(G476/E476))</f>
        <v/>
      </c>
      <c r="G478" s="122" t="str">
        <f>F478</f>
        <v/>
      </c>
      <c r="H478" s="189"/>
      <c r="I478" s="126">
        <v>11500.02</v>
      </c>
      <c r="J478" s="126" t="e">
        <f>VLOOKUP(I478,Presupuesto!$B$8:$C$583,2,0)</f>
        <v>#N/A</v>
      </c>
      <c r="K478" s="123">
        <f t="shared" si="7"/>
        <v>0</v>
      </c>
      <c r="L478" s="123"/>
    </row>
    <row r="479" spans="3:12" ht="15.75" thickBot="1">
      <c r="C479" s="165"/>
      <c r="D479" s="229"/>
      <c r="E479" s="177"/>
      <c r="F479" s="164"/>
      <c r="G479" s="138">
        <f>D479*E479*F479</f>
        <v>0</v>
      </c>
      <c r="H479" s="191"/>
      <c r="I479" s="139">
        <v>12910.14</v>
      </c>
      <c r="J479" s="139" t="e">
        <f>VLOOKUP(I479,Presupuesto!$B$8:$C$583,2,0)</f>
        <v>#N/A</v>
      </c>
      <c r="K479" s="123">
        <f t="shared" si="7"/>
        <v>0</v>
      </c>
      <c r="L479" s="123"/>
    </row>
    <row r="480" spans="3:12">
      <c r="C480" s="197" t="s">
        <v>58</v>
      </c>
      <c r="D480" s="188">
        <v>0</v>
      </c>
      <c r="E480" s="179">
        <v>0</v>
      </c>
      <c r="F480" s="142" t="str">
        <f>IF(E479=0,"",(G479/E479)/12*E479)</f>
        <v/>
      </c>
      <c r="G480" s="122" t="str">
        <f>F480</f>
        <v/>
      </c>
      <c r="H480" s="189"/>
      <c r="I480" s="126">
        <v>12910.14</v>
      </c>
      <c r="J480" s="126" t="e">
        <f>VLOOKUP(I480,Presupuesto!$B$8:$C$583,2,0)</f>
        <v>#N/A</v>
      </c>
      <c r="K480" s="123">
        <f t="shared" si="7"/>
        <v>0</v>
      </c>
      <c r="L480" s="123"/>
    </row>
    <row r="481" spans="3:12" ht="15.75" thickBot="1">
      <c r="C481" s="198" t="s">
        <v>59</v>
      </c>
      <c r="D481" s="188">
        <v>0</v>
      </c>
      <c r="E481" s="179">
        <v>0</v>
      </c>
      <c r="F481" s="125" t="str">
        <f>IF(E479&lt;6,"",((E479-6)/12)*(G479/E479))</f>
        <v/>
      </c>
      <c r="G481" s="122" t="str">
        <f>F481</f>
        <v/>
      </c>
      <c r="H481" s="189"/>
      <c r="I481" s="126">
        <v>12910.14</v>
      </c>
      <c r="J481" s="126" t="e">
        <f>VLOOKUP(I481,Presupuesto!$B$8:$C$583,2,0)</f>
        <v>#N/A</v>
      </c>
      <c r="K481" s="123">
        <f t="shared" si="7"/>
        <v>0</v>
      </c>
      <c r="L481" s="123"/>
    </row>
    <row r="482" spans="3:12" ht="15.75" thickBot="1">
      <c r="C482" s="165" t="s">
        <v>60</v>
      </c>
      <c r="D482" s="229"/>
      <c r="E482" s="177"/>
      <c r="F482" s="143"/>
      <c r="G482" s="138">
        <f>D482*E482*F482</f>
        <v>0</v>
      </c>
      <c r="H482" s="191"/>
      <c r="I482" s="139">
        <v>24900</v>
      </c>
      <c r="J482" s="139" t="e">
        <f>VLOOKUP(I482,Presupuesto!$B$8:$C$583,2,0)</f>
        <v>#N/A</v>
      </c>
      <c r="K482" s="123">
        <f t="shared" si="7"/>
        <v>0</v>
      </c>
      <c r="L482" s="123"/>
    </row>
    <row r="483" spans="3:12">
      <c r="C483" s="197" t="s">
        <v>58</v>
      </c>
      <c r="D483" s="188">
        <v>0</v>
      </c>
      <c r="E483" s="179">
        <v>0</v>
      </c>
      <c r="F483" s="125">
        <v>0</v>
      </c>
      <c r="G483" s="122">
        <f>F483</f>
        <v>0</v>
      </c>
      <c r="H483" s="189"/>
      <c r="I483" s="126">
        <v>24900</v>
      </c>
      <c r="J483" s="126" t="e">
        <f>VLOOKUP(I483,Presupuesto!$B$8:$C$583,2,0)</f>
        <v>#N/A</v>
      </c>
      <c r="K483" s="123">
        <f t="shared" si="7"/>
        <v>0</v>
      </c>
      <c r="L483" s="123"/>
    </row>
    <row r="484" spans="3:12" ht="15.75" thickBot="1">
      <c r="C484" s="198" t="s">
        <v>59</v>
      </c>
      <c r="D484" s="188">
        <v>0</v>
      </c>
      <c r="E484" s="179">
        <v>0</v>
      </c>
      <c r="F484" s="125">
        <v>0</v>
      </c>
      <c r="G484" s="122">
        <f>F484</f>
        <v>0</v>
      </c>
      <c r="H484" s="189"/>
      <c r="I484" s="126"/>
      <c r="J484" s="126" t="e">
        <f>VLOOKUP(I484,Presupuesto!$B$8:$C$583,2,0)</f>
        <v>#N/A</v>
      </c>
      <c r="K484" s="123">
        <f t="shared" si="7"/>
        <v>0</v>
      </c>
      <c r="L484" s="123"/>
    </row>
    <row r="485" spans="3:12" ht="15.75" thickBot="1">
      <c r="C485" s="165" t="s">
        <v>61</v>
      </c>
      <c r="D485" s="229"/>
      <c r="E485" s="177"/>
      <c r="F485" s="143"/>
      <c r="G485" s="138">
        <f>D485*E485*F485</f>
        <v>0</v>
      </c>
      <c r="H485" s="191"/>
      <c r="I485" s="139">
        <v>11100.01</v>
      </c>
      <c r="J485" s="139" t="e">
        <f>VLOOKUP(I485,Presupuesto!$B$8:$C$583,2,0)</f>
        <v>#N/A</v>
      </c>
      <c r="K485" s="123">
        <f t="shared" si="7"/>
        <v>0</v>
      </c>
      <c r="L485" s="123"/>
    </row>
    <row r="486" spans="3:12">
      <c r="C486" s="197" t="s">
        <v>58</v>
      </c>
      <c r="D486" s="195">
        <v>0</v>
      </c>
      <c r="E486" s="156">
        <v>0</v>
      </c>
      <c r="F486" s="144" t="str">
        <f>IF(E485=0,"",(G485/E485)/12*E485)</f>
        <v/>
      </c>
      <c r="G486" s="145" t="str">
        <f>F486</f>
        <v/>
      </c>
      <c r="H486" s="189"/>
      <c r="I486" s="126">
        <v>11500</v>
      </c>
      <c r="J486" s="126" t="e">
        <f>VLOOKUP(I486,Presupuesto!$B$8:$C$583,2,0)</f>
        <v>#N/A</v>
      </c>
      <c r="K486" s="123">
        <f t="shared" si="7"/>
        <v>0</v>
      </c>
      <c r="L486" s="123"/>
    </row>
    <row r="487" spans="3:12" ht="15.75" thickBot="1">
      <c r="C487" s="199" t="s">
        <v>59</v>
      </c>
      <c r="D487" s="187">
        <v>0</v>
      </c>
      <c r="E487" s="157">
        <v>0</v>
      </c>
      <c r="F487" s="130" t="str">
        <f>IF(E485&lt;6,"",((E485-6)/12)*(G485/E485))</f>
        <v/>
      </c>
      <c r="G487" s="130" t="str">
        <f>F487</f>
        <v/>
      </c>
      <c r="H487" s="187"/>
      <c r="I487" s="131">
        <v>11500.02</v>
      </c>
      <c r="J487" s="149" t="e">
        <f>VLOOKUP(I487,Presupuesto!$B$8:$C$583,2,0)</f>
        <v>#N/A</v>
      </c>
      <c r="K487" s="123">
        <f t="shared" si="7"/>
        <v>0</v>
      </c>
      <c r="L487" s="149"/>
    </row>
  </sheetData>
  <conditionalFormatting sqref="E56">
    <cfRule type="cellIs" dxfId="8" priority="9" operator="greaterThan">
      <formula>12</formula>
    </cfRule>
  </conditionalFormatting>
  <conditionalFormatting sqref="E116">
    <cfRule type="cellIs" dxfId="7" priority="7" operator="greaterThan">
      <formula>12</formula>
    </cfRule>
  </conditionalFormatting>
  <conditionalFormatting sqref="E176">
    <cfRule type="cellIs" dxfId="6" priority="6" operator="greaterThan">
      <formula>12</formula>
    </cfRule>
  </conditionalFormatting>
  <conditionalFormatting sqref="E236">
    <cfRule type="cellIs" dxfId="5" priority="5" operator="greaterThan">
      <formula>12</formula>
    </cfRule>
  </conditionalFormatting>
  <conditionalFormatting sqref="E296">
    <cfRule type="cellIs" dxfId="4" priority="4" operator="greaterThan">
      <formula>12</formula>
    </cfRule>
  </conditionalFormatting>
  <conditionalFormatting sqref="E356">
    <cfRule type="cellIs" dxfId="3" priority="3" operator="greaterThan">
      <formula>12</formula>
    </cfRule>
  </conditionalFormatting>
  <conditionalFormatting sqref="E416">
    <cfRule type="cellIs" dxfId="2" priority="2" operator="greaterThan">
      <formula>12</formula>
    </cfRule>
  </conditionalFormatting>
  <conditionalFormatting sqref="E47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437:H487 H17:H67 H77:H127 H137:H187 H197:H247 H257:H307 H377:H427 H317:H367">
      <formula1>$R$2:$S$2</formula1>
    </dataValidation>
    <dataValidation type="list" allowBlank="1" showInputMessage="1" showErrorMessage="1" errorTitle="¡Ingreso Inválido!" error="Verifique el valor ingresado." sqref="I437:I487 I17:I67 I77:I127 I137:I187 I197:I247 I257:I307 I377:I427 I317:I367">
      <formula1>$A$1:$VD$1</formula1>
    </dataValidation>
    <dataValidation type="list" allowBlank="1" showInputMessage="1" showErrorMessage="1" errorTitle="¡Ingreso Inválido!" error="Seleccione una opción de la lista." promptTitle="Dimensión Estratégica" prompt="Seleccione una opción de la lista." sqref="K437:K487 K17:K67 K77:K127 K137:K187 K197:K247 K317:K367 K377:K427 K257:K30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formula1>$BZ$2:$CM$2</formula1>
    </dataValidation>
  </dataValidations>
  <pageMargins left="0.7" right="0.7" top="0.75" bottom="0.75" header="0.3" footer="0.3"/>
  <pageSetup orientation="portrait" horizontalDpi="300" verticalDpi="300" r:id="rId1"/>
  <ignoredErrors>
    <ignoredError sqref="G92" formula="1"/>
  </ignoredErrors>
  <legacyDrawing r:id="rId2"/>
</worksheet>
</file>

<file path=xl/worksheets/sheet6.xml><?xml version="1.0" encoding="utf-8"?>
<worksheet xmlns="http://schemas.openxmlformats.org/spreadsheetml/2006/main" xmlns:r="http://schemas.openxmlformats.org/officeDocument/2006/relationships">
  <dimension ref="A1:VD483"/>
  <sheetViews>
    <sheetView showGridLines="0" topLeftCell="A4" zoomScale="84" zoomScaleNormal="84" workbookViewId="0">
      <selection activeCell="H157" sqref="H157"/>
    </sheetView>
  </sheetViews>
  <sheetFormatPr baseColWidth="10" defaultColWidth="11.5703125" defaultRowHeight="15"/>
  <cols>
    <col min="1" max="1" width="1.85546875" style="110" customWidth="1"/>
    <col min="2" max="2" width="33.5703125" style="110" bestFit="1" customWidth="1"/>
    <col min="3" max="3" width="41.7109375" style="110" customWidth="1"/>
    <col min="4" max="4" width="26.42578125" style="110" bestFit="1" customWidth="1"/>
    <col min="5" max="6" width="13.85546875" style="110" customWidth="1"/>
    <col min="7" max="7" width="13.85546875" style="95" customWidth="1"/>
    <col min="8" max="8" width="15.5703125" style="110" customWidth="1"/>
    <col min="9" max="9" width="35.42578125" style="110" bestFit="1" customWidth="1"/>
    <col min="10" max="10" width="22.28515625" style="110" bestFit="1" customWidth="1"/>
    <col min="11" max="11" width="13.42578125" style="110" bestFit="1" customWidth="1"/>
    <col min="12" max="16384" width="11.5703125" style="110"/>
  </cols>
  <sheetData>
    <row r="1" spans="1:576" ht="26.25" hidden="1">
      <c r="A1" s="213"/>
      <c r="B1" s="216"/>
      <c r="C1" s="207" t="s">
        <v>316</v>
      </c>
      <c r="D1" s="207" t="s">
        <v>732</v>
      </c>
      <c r="E1" s="207" t="s">
        <v>734</v>
      </c>
      <c r="F1" s="207" t="s">
        <v>736</v>
      </c>
      <c r="G1" s="207" t="s">
        <v>738</v>
      </c>
      <c r="H1" s="207" t="s">
        <v>740</v>
      </c>
      <c r="I1" s="207" t="s">
        <v>742</v>
      </c>
      <c r="J1" s="207" t="s">
        <v>317</v>
      </c>
      <c r="K1" s="207" t="s">
        <v>745</v>
      </c>
      <c r="L1" s="207" t="s">
        <v>318</v>
      </c>
      <c r="M1" s="207" t="s">
        <v>747</v>
      </c>
      <c r="N1" s="207" t="s">
        <v>749</v>
      </c>
      <c r="O1" s="207" t="s">
        <v>751</v>
      </c>
      <c r="P1" s="207" t="s">
        <v>319</v>
      </c>
      <c r="Q1" s="207" t="s">
        <v>752</v>
      </c>
      <c r="R1" s="207" t="s">
        <v>755</v>
      </c>
      <c r="S1" s="207" t="s">
        <v>320</v>
      </c>
      <c r="T1" s="207" t="s">
        <v>757</v>
      </c>
      <c r="U1" s="207" t="s">
        <v>321</v>
      </c>
      <c r="V1" s="207" t="s">
        <v>758</v>
      </c>
      <c r="W1" s="207" t="s">
        <v>759</v>
      </c>
      <c r="X1" s="207" t="s">
        <v>763</v>
      </c>
      <c r="Y1" s="207" t="s">
        <v>313</v>
      </c>
      <c r="Z1" s="207" t="s">
        <v>778</v>
      </c>
      <c r="AA1" s="216"/>
      <c r="AB1" s="207" t="s">
        <v>780</v>
      </c>
      <c r="AC1" s="207" t="s">
        <v>323</v>
      </c>
      <c r="AD1" s="207" t="s">
        <v>782</v>
      </c>
      <c r="AE1" s="207" t="s">
        <v>784</v>
      </c>
      <c r="AF1" s="207" t="s">
        <v>324</v>
      </c>
      <c r="AG1" s="207" t="s">
        <v>786</v>
      </c>
      <c r="AH1" s="207" t="s">
        <v>788</v>
      </c>
      <c r="AI1" s="207" t="s">
        <v>325</v>
      </c>
      <c r="AJ1" s="207" t="s">
        <v>789</v>
      </c>
      <c r="AK1" s="207" t="s">
        <v>791</v>
      </c>
      <c r="AL1" s="207" t="s">
        <v>792</v>
      </c>
      <c r="AM1" s="207" t="s">
        <v>793</v>
      </c>
      <c r="AN1" s="207" t="s">
        <v>795</v>
      </c>
      <c r="AO1" s="207" t="s">
        <v>797</v>
      </c>
      <c r="AP1" s="207" t="s">
        <v>798</v>
      </c>
      <c r="AQ1" s="207" t="s">
        <v>326</v>
      </c>
      <c r="AR1" s="207" t="s">
        <v>800</v>
      </c>
      <c r="AS1" s="207" t="s">
        <v>802</v>
      </c>
      <c r="AT1" s="207" t="s">
        <v>804</v>
      </c>
      <c r="AU1" s="207" t="s">
        <v>806</v>
      </c>
      <c r="AV1" s="207" t="s">
        <v>808</v>
      </c>
      <c r="AW1" s="207" t="s">
        <v>810</v>
      </c>
      <c r="AX1" s="207" t="s">
        <v>812</v>
      </c>
      <c r="AY1" s="207" t="s">
        <v>814</v>
      </c>
      <c r="AZ1" s="216"/>
      <c r="BA1" s="207" t="s">
        <v>328</v>
      </c>
      <c r="BB1" s="207" t="s">
        <v>836</v>
      </c>
      <c r="BC1" s="207" t="s">
        <v>329</v>
      </c>
      <c r="BD1" s="207" t="s">
        <v>838</v>
      </c>
      <c r="BE1" s="207" t="s">
        <v>840</v>
      </c>
      <c r="BF1" s="216"/>
      <c r="BG1" s="207" t="s">
        <v>331</v>
      </c>
      <c r="BH1" s="207" t="s">
        <v>842</v>
      </c>
      <c r="BI1" s="207" t="s">
        <v>332</v>
      </c>
      <c r="BJ1" s="207" t="s">
        <v>844</v>
      </c>
      <c r="BK1" s="207" t="s">
        <v>846</v>
      </c>
      <c r="BL1" s="207" t="s">
        <v>848</v>
      </c>
      <c r="BM1" s="216"/>
      <c r="BN1" s="207" t="s">
        <v>854</v>
      </c>
      <c r="BO1" s="207" t="s">
        <v>856</v>
      </c>
      <c r="BP1" s="207" t="s">
        <v>334</v>
      </c>
      <c r="BQ1" s="207" t="s">
        <v>850</v>
      </c>
      <c r="BR1" s="207" t="s">
        <v>852</v>
      </c>
      <c r="BS1" s="207" t="s">
        <v>335</v>
      </c>
      <c r="BT1" s="207" t="s">
        <v>858</v>
      </c>
      <c r="BU1" s="207" t="s">
        <v>336</v>
      </c>
      <c r="BV1" s="207" t="s">
        <v>859</v>
      </c>
      <c r="BW1" s="204"/>
      <c r="BX1" s="216"/>
      <c r="BY1" s="207" t="s">
        <v>337</v>
      </c>
      <c r="BZ1" s="207" t="s">
        <v>764</v>
      </c>
      <c r="CA1" s="207" t="s">
        <v>766</v>
      </c>
      <c r="CB1" s="207" t="s">
        <v>768</v>
      </c>
      <c r="CC1" s="207" t="s">
        <v>338</v>
      </c>
      <c r="CD1" s="207" t="s">
        <v>770</v>
      </c>
      <c r="CE1" s="207" t="s">
        <v>772</v>
      </c>
      <c r="CF1" s="207" t="s">
        <v>774</v>
      </c>
      <c r="CG1" s="207" t="s">
        <v>776</v>
      </c>
      <c r="CH1" s="204"/>
      <c r="CI1" s="216"/>
      <c r="CJ1" s="207" t="s">
        <v>339</v>
      </c>
      <c r="CK1" s="207" t="s">
        <v>816</v>
      </c>
      <c r="CL1" s="207" t="s">
        <v>818</v>
      </c>
      <c r="CM1" s="207" t="s">
        <v>820</v>
      </c>
      <c r="CN1" s="207" t="s">
        <v>822</v>
      </c>
      <c r="CO1" s="207" t="s">
        <v>824</v>
      </c>
      <c r="CP1" s="207" t="s">
        <v>826</v>
      </c>
      <c r="CQ1" s="207" t="s">
        <v>828</v>
      </c>
      <c r="CR1" s="207" t="s">
        <v>830</v>
      </c>
      <c r="CS1" s="207" t="s">
        <v>832</v>
      </c>
      <c r="CT1" s="207" t="s">
        <v>834</v>
      </c>
      <c r="CU1" s="204"/>
      <c r="CV1" s="216"/>
      <c r="CW1" s="207" t="s">
        <v>860</v>
      </c>
      <c r="CX1" s="207" t="s">
        <v>861</v>
      </c>
      <c r="CY1" s="207" t="s">
        <v>863</v>
      </c>
      <c r="CZ1" s="207" t="s">
        <v>342</v>
      </c>
      <c r="DA1" s="207" t="s">
        <v>865</v>
      </c>
      <c r="DB1" s="207" t="s">
        <v>867</v>
      </c>
      <c r="DC1" s="207" t="s">
        <v>869</v>
      </c>
      <c r="DD1" s="207" t="s">
        <v>871</v>
      </c>
      <c r="DE1" s="207" t="s">
        <v>873</v>
      </c>
      <c r="DF1" s="207" t="s">
        <v>875</v>
      </c>
      <c r="DG1" s="216"/>
      <c r="DH1" s="207" t="s">
        <v>344</v>
      </c>
      <c r="DI1" s="207" t="s">
        <v>877</v>
      </c>
      <c r="DJ1" s="207" t="s">
        <v>345</v>
      </c>
      <c r="DK1" s="207" t="s">
        <v>879</v>
      </c>
      <c r="DL1" s="207" t="s">
        <v>881</v>
      </c>
      <c r="DM1" s="207" t="s">
        <v>883</v>
      </c>
      <c r="DN1" s="207" t="s">
        <v>885</v>
      </c>
      <c r="DO1" s="207" t="s">
        <v>887</v>
      </c>
      <c r="DP1" s="207" t="s">
        <v>889</v>
      </c>
      <c r="DQ1" s="207" t="s">
        <v>891</v>
      </c>
      <c r="DR1" s="207" t="s">
        <v>346</v>
      </c>
      <c r="DS1" s="207" t="s">
        <v>893</v>
      </c>
      <c r="DT1" s="207" t="s">
        <v>895</v>
      </c>
      <c r="DU1" s="207" t="s">
        <v>897</v>
      </c>
      <c r="DV1" s="216"/>
      <c r="DW1" s="207" t="s">
        <v>899</v>
      </c>
      <c r="DX1" s="207" t="s">
        <v>348</v>
      </c>
      <c r="DY1" s="207" t="s">
        <v>901</v>
      </c>
      <c r="DZ1" s="207" t="s">
        <v>349</v>
      </c>
      <c r="EA1" s="207" t="s">
        <v>903</v>
      </c>
      <c r="EB1" s="207" t="s">
        <v>905</v>
      </c>
      <c r="EC1" s="207" t="s">
        <v>907</v>
      </c>
      <c r="ED1" s="207" t="s">
        <v>909</v>
      </c>
      <c r="EE1" s="207" t="s">
        <v>911</v>
      </c>
      <c r="EF1" s="207" t="s">
        <v>913</v>
      </c>
      <c r="EG1" s="207" t="s">
        <v>915</v>
      </c>
      <c r="EH1" s="207" t="s">
        <v>917</v>
      </c>
      <c r="EI1" s="207" t="s">
        <v>919</v>
      </c>
      <c r="EJ1" s="207" t="s">
        <v>921</v>
      </c>
      <c r="EK1" s="207" t="s">
        <v>923</v>
      </c>
      <c r="EL1" s="216"/>
      <c r="EM1" s="207" t="s">
        <v>925</v>
      </c>
      <c r="EN1" s="207" t="s">
        <v>351</v>
      </c>
      <c r="EO1" s="207" t="s">
        <v>927</v>
      </c>
      <c r="EP1" s="207" t="s">
        <v>929</v>
      </c>
      <c r="EQ1" s="207" t="s">
        <v>352</v>
      </c>
      <c r="ER1" s="207" t="s">
        <v>931</v>
      </c>
      <c r="ES1" s="207" t="s">
        <v>933</v>
      </c>
      <c r="ET1" s="207" t="s">
        <v>353</v>
      </c>
      <c r="EU1" s="207" t="s">
        <v>935</v>
      </c>
      <c r="EV1" s="207" t="s">
        <v>937</v>
      </c>
      <c r="EW1" s="207" t="s">
        <v>939</v>
      </c>
      <c r="EX1" s="207" t="s">
        <v>354</v>
      </c>
      <c r="EY1" s="207" t="s">
        <v>941</v>
      </c>
      <c r="EZ1" s="207" t="s">
        <v>943</v>
      </c>
      <c r="FA1" s="216"/>
      <c r="FB1" s="207" t="s">
        <v>356</v>
      </c>
      <c r="FC1" s="207" t="s">
        <v>945</v>
      </c>
      <c r="FD1" s="207" t="s">
        <v>947</v>
      </c>
      <c r="FE1" s="207" t="s">
        <v>949</v>
      </c>
      <c r="FF1" s="207" t="s">
        <v>951</v>
      </c>
      <c r="FG1" s="207" t="s">
        <v>357</v>
      </c>
      <c r="FH1" s="207" t="s">
        <v>953</v>
      </c>
      <c r="FI1" s="207" t="s">
        <v>955</v>
      </c>
      <c r="FJ1" s="207" t="s">
        <v>957</v>
      </c>
      <c r="FK1" s="207" t="s">
        <v>959</v>
      </c>
      <c r="FL1" s="207" t="s">
        <v>961</v>
      </c>
      <c r="FM1" s="207" t="s">
        <v>358</v>
      </c>
      <c r="FN1" s="207" t="s">
        <v>964</v>
      </c>
      <c r="FO1" s="207" t="s">
        <v>359</v>
      </c>
      <c r="FP1" s="207" t="s">
        <v>967</v>
      </c>
      <c r="FQ1" s="207" t="s">
        <v>968</v>
      </c>
      <c r="FR1" s="207" t="s">
        <v>970</v>
      </c>
      <c r="FS1" s="207" t="s">
        <v>360</v>
      </c>
      <c r="FT1" s="207" t="s">
        <v>973</v>
      </c>
      <c r="FU1" s="207" t="s">
        <v>974</v>
      </c>
      <c r="FV1" s="207" t="s">
        <v>976</v>
      </c>
      <c r="FW1" s="207" t="s">
        <v>361</v>
      </c>
      <c r="FX1" s="207" t="s">
        <v>979</v>
      </c>
      <c r="FY1" s="207" t="s">
        <v>981</v>
      </c>
      <c r="FZ1" s="207" t="s">
        <v>983</v>
      </c>
      <c r="GA1" s="216"/>
      <c r="GB1" s="207" t="s">
        <v>363</v>
      </c>
      <c r="GC1" s="207" t="s">
        <v>364</v>
      </c>
      <c r="GD1" s="216"/>
      <c r="GE1" s="207" t="s">
        <v>366</v>
      </c>
      <c r="GF1" s="207" t="s">
        <v>1006</v>
      </c>
      <c r="GG1" s="207" t="s">
        <v>1008</v>
      </c>
      <c r="GH1" s="207" t="s">
        <v>1010</v>
      </c>
      <c r="GI1" s="207" t="s">
        <v>1012</v>
      </c>
      <c r="GJ1" s="207" t="s">
        <v>1014</v>
      </c>
      <c r="GK1" s="216"/>
      <c r="GL1" s="207" t="s">
        <v>368</v>
      </c>
      <c r="GM1" s="207" t="s">
        <v>1016</v>
      </c>
      <c r="GN1" s="207" t="s">
        <v>1018</v>
      </c>
      <c r="GO1" s="207" t="s">
        <v>1020</v>
      </c>
      <c r="GP1" s="207" t="s">
        <v>1022</v>
      </c>
      <c r="GQ1" s="207" t="s">
        <v>1024</v>
      </c>
      <c r="GR1" s="207" t="s">
        <v>1026</v>
      </c>
      <c r="GS1" s="204"/>
      <c r="GT1" s="216"/>
      <c r="GU1" s="207" t="s">
        <v>369</v>
      </c>
      <c r="GV1" s="207" t="s">
        <v>985</v>
      </c>
      <c r="GW1" s="207" t="s">
        <v>987</v>
      </c>
      <c r="GX1" s="207" t="s">
        <v>989</v>
      </c>
      <c r="GY1" s="207" t="s">
        <v>991</v>
      </c>
      <c r="GZ1" s="207" t="s">
        <v>993</v>
      </c>
      <c r="HA1" s="207" t="s">
        <v>995</v>
      </c>
      <c r="HB1" s="216"/>
      <c r="HC1" s="207" t="s">
        <v>370</v>
      </c>
      <c r="HD1" s="207" t="s">
        <v>997</v>
      </c>
      <c r="HE1" s="207" t="s">
        <v>999</v>
      </c>
      <c r="HF1" s="207" t="s">
        <v>1000</v>
      </c>
      <c r="HG1" s="207" t="s">
        <v>371</v>
      </c>
      <c r="HH1" s="207" t="s">
        <v>1003</v>
      </c>
      <c r="HI1" s="207" t="s">
        <v>1004</v>
      </c>
      <c r="HJ1" s="204"/>
      <c r="HK1" s="216"/>
      <c r="HL1" s="207" t="s">
        <v>374</v>
      </c>
      <c r="HM1" s="207" t="s">
        <v>1028</v>
      </c>
      <c r="HN1" s="207" t="s">
        <v>1030</v>
      </c>
      <c r="HO1" s="207" t="s">
        <v>1032</v>
      </c>
      <c r="HP1" s="207" t="s">
        <v>1034</v>
      </c>
      <c r="HQ1" s="207" t="s">
        <v>375</v>
      </c>
      <c r="HR1" s="207" t="s">
        <v>1037</v>
      </c>
      <c r="HS1" s="216"/>
      <c r="HT1" s="207" t="s">
        <v>1039</v>
      </c>
      <c r="HU1" s="207" t="s">
        <v>1041</v>
      </c>
      <c r="HV1" s="207" t="s">
        <v>377</v>
      </c>
      <c r="HW1" s="207" t="s">
        <v>1044</v>
      </c>
      <c r="HX1" s="207" t="s">
        <v>1046</v>
      </c>
      <c r="HY1" s="207" t="s">
        <v>1047</v>
      </c>
      <c r="HZ1" s="207" t="s">
        <v>1049</v>
      </c>
      <c r="IA1" s="216"/>
      <c r="IB1" s="207" t="s">
        <v>1051</v>
      </c>
      <c r="IC1" s="207" t="s">
        <v>1053</v>
      </c>
      <c r="ID1" s="207" t="s">
        <v>1055</v>
      </c>
      <c r="IE1" s="207" t="s">
        <v>379</v>
      </c>
      <c r="IF1" s="207" t="s">
        <v>1057</v>
      </c>
      <c r="IG1" s="207" t="s">
        <v>1059</v>
      </c>
      <c r="IH1" s="207" t="s">
        <v>380</v>
      </c>
      <c r="II1" s="207" t="s">
        <v>1061</v>
      </c>
      <c r="IJ1" s="207" t="s">
        <v>1063</v>
      </c>
      <c r="IK1" s="207" t="s">
        <v>381</v>
      </c>
      <c r="IL1" s="207" t="s">
        <v>1065</v>
      </c>
      <c r="IM1" s="207" t="s">
        <v>1067</v>
      </c>
      <c r="IN1" s="207" t="s">
        <v>1069</v>
      </c>
      <c r="IO1" s="207" t="s">
        <v>1071</v>
      </c>
      <c r="IP1" s="207" t="s">
        <v>382</v>
      </c>
      <c r="IQ1" s="207" t="s">
        <v>1073</v>
      </c>
      <c r="IR1" s="216"/>
      <c r="IS1" s="207" t="s">
        <v>1081</v>
      </c>
      <c r="IT1" s="207" t="s">
        <v>1083</v>
      </c>
      <c r="IU1" s="207" t="s">
        <v>384</v>
      </c>
      <c r="IV1" s="207" t="s">
        <v>1085</v>
      </c>
      <c r="IW1" s="207" t="s">
        <v>1087</v>
      </c>
      <c r="IX1" s="207" t="s">
        <v>1089</v>
      </c>
      <c r="IY1" s="216"/>
      <c r="IZ1" s="207" t="s">
        <v>1091</v>
      </c>
      <c r="JA1" s="207" t="s">
        <v>386</v>
      </c>
      <c r="JB1" s="207" t="s">
        <v>1094</v>
      </c>
      <c r="JC1" s="207" t="s">
        <v>1096</v>
      </c>
      <c r="JD1" s="207" t="s">
        <v>1098</v>
      </c>
      <c r="JE1" s="207" t="s">
        <v>1100</v>
      </c>
      <c r="JF1" s="207" t="s">
        <v>1102</v>
      </c>
      <c r="JG1" s="207" t="s">
        <v>1104</v>
      </c>
      <c r="JH1" s="207" t="s">
        <v>387</v>
      </c>
      <c r="JI1" s="207" t="s">
        <v>1107</v>
      </c>
      <c r="JJ1" s="207" t="s">
        <v>1109</v>
      </c>
      <c r="JK1" s="207" t="s">
        <v>1111</v>
      </c>
      <c r="JL1" s="207" t="s">
        <v>1113</v>
      </c>
      <c r="JM1" s="207" t="s">
        <v>1115</v>
      </c>
      <c r="JN1" s="207" t="s">
        <v>1117</v>
      </c>
      <c r="JO1" s="207" t="s">
        <v>1119</v>
      </c>
      <c r="JP1" s="207" t="s">
        <v>1121</v>
      </c>
      <c r="JQ1" s="207" t="s">
        <v>388</v>
      </c>
      <c r="JR1" s="207" t="s">
        <v>1124</v>
      </c>
      <c r="JS1" s="207" t="s">
        <v>1126</v>
      </c>
      <c r="JT1" s="207" t="s">
        <v>1128</v>
      </c>
      <c r="JU1" s="207" t="s">
        <v>1130</v>
      </c>
      <c r="JV1" s="207" t="s">
        <v>1131</v>
      </c>
      <c r="JW1" s="207" t="s">
        <v>1133</v>
      </c>
      <c r="JX1" s="207" t="s">
        <v>1135</v>
      </c>
      <c r="JY1" s="207" t="s">
        <v>1137</v>
      </c>
      <c r="JZ1" s="207" t="s">
        <v>1139</v>
      </c>
      <c r="KA1" s="207" t="s">
        <v>1141</v>
      </c>
      <c r="KB1" s="207" t="s">
        <v>1143</v>
      </c>
      <c r="KC1" s="207" t="s">
        <v>1145</v>
      </c>
      <c r="KD1" s="207" t="s">
        <v>1147</v>
      </c>
      <c r="KE1" s="207" t="s">
        <v>1149</v>
      </c>
      <c r="KF1" s="207" t="s">
        <v>1151</v>
      </c>
      <c r="KG1" s="207" t="s">
        <v>1153</v>
      </c>
      <c r="KH1" s="207" t="s">
        <v>1155</v>
      </c>
      <c r="KI1" s="207" t="s">
        <v>1157</v>
      </c>
      <c r="KJ1" s="207" t="s">
        <v>1159</v>
      </c>
      <c r="KK1" s="207" t="s">
        <v>1161</v>
      </c>
      <c r="KL1" s="207" t="s">
        <v>1163</v>
      </c>
      <c r="KM1" s="207" t="s">
        <v>1165</v>
      </c>
      <c r="KN1" s="207" t="s">
        <v>1167</v>
      </c>
      <c r="KO1" s="207" t="s">
        <v>1169</v>
      </c>
      <c r="KP1" s="207" t="s">
        <v>1171</v>
      </c>
      <c r="KQ1" s="207" t="s">
        <v>1173</v>
      </c>
      <c r="KR1" s="216"/>
      <c r="KS1" s="207" t="s">
        <v>1175</v>
      </c>
      <c r="KT1" s="207" t="s">
        <v>390</v>
      </c>
      <c r="KU1" s="207" t="s">
        <v>1178</v>
      </c>
      <c r="KV1" s="207" t="s">
        <v>1180</v>
      </c>
      <c r="KW1" s="207" t="s">
        <v>1182</v>
      </c>
      <c r="KX1" s="207" t="s">
        <v>1184</v>
      </c>
      <c r="KY1" s="207" t="s">
        <v>391</v>
      </c>
      <c r="KZ1" s="207" t="s">
        <v>1187</v>
      </c>
      <c r="LA1" s="207" t="s">
        <v>1189</v>
      </c>
      <c r="LB1" s="207" t="s">
        <v>1191</v>
      </c>
      <c r="LC1" s="207" t="s">
        <v>1193</v>
      </c>
      <c r="LD1" s="207" t="s">
        <v>1195</v>
      </c>
      <c r="LE1" s="207" t="s">
        <v>1197</v>
      </c>
      <c r="LF1" s="207" t="s">
        <v>1199</v>
      </c>
      <c r="LG1" s="204"/>
      <c r="LH1" s="216"/>
      <c r="LI1" s="207" t="s">
        <v>392</v>
      </c>
      <c r="LJ1" s="207" t="s">
        <v>1075</v>
      </c>
      <c r="LK1" s="207" t="s">
        <v>1077</v>
      </c>
      <c r="LL1" s="207" t="s">
        <v>1079</v>
      </c>
      <c r="LM1" s="204"/>
      <c r="LN1" s="216"/>
      <c r="LO1" s="207" t="s">
        <v>395</v>
      </c>
      <c r="LP1" s="207" t="s">
        <v>396</v>
      </c>
      <c r="LQ1" s="216"/>
      <c r="LR1" s="207" t="s">
        <v>398</v>
      </c>
      <c r="LS1" s="207" t="s">
        <v>1219</v>
      </c>
      <c r="LT1" s="207" t="s">
        <v>1221</v>
      </c>
      <c r="LU1" s="207" t="s">
        <v>1222</v>
      </c>
      <c r="LV1" s="207" t="s">
        <v>1224</v>
      </c>
      <c r="LW1" s="207" t="s">
        <v>1225</v>
      </c>
      <c r="LX1" s="207" t="s">
        <v>1227</v>
      </c>
      <c r="LY1" s="207" t="s">
        <v>1229</v>
      </c>
      <c r="LZ1" s="207" t="s">
        <v>1231</v>
      </c>
      <c r="MA1" s="207" t="s">
        <v>1233</v>
      </c>
      <c r="MB1" s="207" t="s">
        <v>399</v>
      </c>
      <c r="MC1" s="207" t="s">
        <v>1236</v>
      </c>
      <c r="MD1" s="207" t="s">
        <v>1237</v>
      </c>
      <c r="ME1" s="207" t="s">
        <v>1239</v>
      </c>
      <c r="MF1" s="207" t="s">
        <v>400</v>
      </c>
      <c r="MG1" s="207" t="s">
        <v>1242</v>
      </c>
      <c r="MH1" s="207" t="s">
        <v>1243</v>
      </c>
      <c r="MI1" s="207" t="s">
        <v>1245</v>
      </c>
      <c r="MJ1" s="207" t="s">
        <v>1247</v>
      </c>
      <c r="MK1" s="207" t="s">
        <v>401</v>
      </c>
      <c r="ML1" s="207" t="s">
        <v>1250</v>
      </c>
      <c r="MM1" s="207" t="s">
        <v>1252</v>
      </c>
      <c r="MN1" s="207" t="s">
        <v>1254</v>
      </c>
      <c r="MO1" s="207" t="s">
        <v>1256</v>
      </c>
      <c r="MP1" s="207" t="s">
        <v>402</v>
      </c>
      <c r="MQ1" s="207" t="s">
        <v>1259</v>
      </c>
      <c r="MR1" s="207" t="s">
        <v>1261</v>
      </c>
      <c r="MS1" s="207" t="s">
        <v>1263</v>
      </c>
      <c r="MT1" s="207" t="s">
        <v>1265</v>
      </c>
      <c r="MU1" s="207" t="s">
        <v>1267</v>
      </c>
      <c r="MV1" s="207" t="s">
        <v>1269</v>
      </c>
      <c r="MW1" s="207" t="s">
        <v>1271</v>
      </c>
      <c r="MX1" s="207" t="s">
        <v>1273</v>
      </c>
      <c r="MY1" s="207" t="s">
        <v>1275</v>
      </c>
      <c r="MZ1" s="207" t="s">
        <v>1277</v>
      </c>
      <c r="NA1" s="207" t="s">
        <v>1279</v>
      </c>
      <c r="NB1" s="207" t="s">
        <v>1280</v>
      </c>
      <c r="NC1" s="216"/>
      <c r="ND1" s="207" t="s">
        <v>404</v>
      </c>
      <c r="NE1" s="207" t="s">
        <v>1282</v>
      </c>
      <c r="NF1" s="207" t="s">
        <v>1284</v>
      </c>
      <c r="NG1" s="207" t="s">
        <v>1286</v>
      </c>
      <c r="NH1" s="207" t="s">
        <v>1288</v>
      </c>
      <c r="NI1" s="216"/>
      <c r="NJ1" s="207" t="s">
        <v>406</v>
      </c>
      <c r="NK1" s="207" t="s">
        <v>1289</v>
      </c>
      <c r="NL1" s="207" t="s">
        <v>407</v>
      </c>
      <c r="NM1" s="207" t="s">
        <v>1291</v>
      </c>
      <c r="NN1" s="207" t="s">
        <v>1293</v>
      </c>
      <c r="NO1" s="207" t="s">
        <v>408</v>
      </c>
      <c r="NP1" s="207" t="s">
        <v>1295</v>
      </c>
      <c r="NQ1" s="207" t="s">
        <v>1297</v>
      </c>
      <c r="NR1" s="204"/>
      <c r="NS1" s="216"/>
      <c r="NT1" s="207" t="s">
        <v>409</v>
      </c>
      <c r="NU1" s="207" t="s">
        <v>1201</v>
      </c>
      <c r="NV1" s="207" t="s">
        <v>1203</v>
      </c>
      <c r="NW1" s="207" t="s">
        <v>1205</v>
      </c>
      <c r="NX1" s="207" t="s">
        <v>1207</v>
      </c>
      <c r="NY1" s="207" t="s">
        <v>410</v>
      </c>
      <c r="NZ1" s="207" t="s">
        <v>1209</v>
      </c>
      <c r="OA1" s="207" t="s">
        <v>411</v>
      </c>
      <c r="OB1" s="207" t="s">
        <v>1211</v>
      </c>
      <c r="OC1" s="216"/>
      <c r="OD1" s="207" t="s">
        <v>1213</v>
      </c>
      <c r="OE1" s="207" t="s">
        <v>412</v>
      </c>
      <c r="OF1" s="204"/>
      <c r="OG1" s="216"/>
      <c r="OH1" s="207" t="s">
        <v>1215</v>
      </c>
      <c r="OI1" s="207" t="s">
        <v>1217</v>
      </c>
      <c r="OJ1" s="207" t="s">
        <v>413</v>
      </c>
      <c r="OK1" s="204"/>
      <c r="OL1" s="216"/>
      <c r="OM1" s="207" t="s">
        <v>416</v>
      </c>
      <c r="ON1" s="207" t="s">
        <v>1299</v>
      </c>
      <c r="OO1" s="207" t="s">
        <v>1301</v>
      </c>
      <c r="OP1" s="207" t="s">
        <v>417</v>
      </c>
      <c r="OQ1" s="207" t="s">
        <v>418</v>
      </c>
      <c r="OR1" s="207" t="s">
        <v>1399</v>
      </c>
      <c r="OS1" s="207" t="s">
        <v>1401</v>
      </c>
      <c r="OT1" s="207" t="s">
        <v>1403</v>
      </c>
      <c r="OU1" s="207" t="s">
        <v>1405</v>
      </c>
      <c r="OV1" s="207" t="s">
        <v>1407</v>
      </c>
      <c r="OW1" s="216"/>
      <c r="OX1" s="207" t="s">
        <v>420</v>
      </c>
      <c r="OY1" s="207" t="s">
        <v>1409</v>
      </c>
      <c r="OZ1" s="207" t="s">
        <v>1411</v>
      </c>
      <c r="PA1" s="207" t="s">
        <v>1413</v>
      </c>
      <c r="PB1" s="207" t="s">
        <v>1415</v>
      </c>
      <c r="PC1" s="207" t="s">
        <v>1417</v>
      </c>
      <c r="PD1" s="207" t="s">
        <v>1419</v>
      </c>
      <c r="PE1" s="216"/>
      <c r="PF1" s="207" t="s">
        <v>1421</v>
      </c>
      <c r="PG1" s="207" t="s">
        <v>422</v>
      </c>
      <c r="PH1" s="216"/>
      <c r="PI1" s="207" t="s">
        <v>424</v>
      </c>
      <c r="PJ1" s="207" t="s">
        <v>1451</v>
      </c>
      <c r="PK1" s="207" t="s">
        <v>1453</v>
      </c>
      <c r="PL1" s="216"/>
      <c r="PM1" s="207" t="s">
        <v>426</v>
      </c>
      <c r="PN1" s="207" t="s">
        <v>1455</v>
      </c>
      <c r="PO1" s="207" t="s">
        <v>1456</v>
      </c>
      <c r="PP1" s="207" t="s">
        <v>1457</v>
      </c>
      <c r="PQ1" s="207" t="s">
        <v>1458</v>
      </c>
      <c r="PR1" s="207" t="s">
        <v>1460</v>
      </c>
      <c r="PS1" s="207" t="s">
        <v>1461</v>
      </c>
      <c r="PT1" s="207" t="s">
        <v>1463</v>
      </c>
      <c r="PU1" s="207" t="s">
        <v>1464</v>
      </c>
      <c r="PV1" s="204"/>
      <c r="PW1" s="216"/>
      <c r="PX1" s="207" t="s">
        <v>427</v>
      </c>
      <c r="PY1" s="207" t="s">
        <v>1303</v>
      </c>
      <c r="PZ1" s="207" t="s">
        <v>1305</v>
      </c>
      <c r="QA1" s="207" t="s">
        <v>1307</v>
      </c>
      <c r="QB1" s="207" t="s">
        <v>1309</v>
      </c>
      <c r="QC1" s="207" t="s">
        <v>1311</v>
      </c>
      <c r="QD1" s="207" t="s">
        <v>1313</v>
      </c>
      <c r="QE1" s="207" t="s">
        <v>1315</v>
      </c>
      <c r="QF1" s="207" t="s">
        <v>1317</v>
      </c>
      <c r="QG1" s="207" t="s">
        <v>1319</v>
      </c>
      <c r="QH1" s="207" t="s">
        <v>1321</v>
      </c>
      <c r="QI1" s="207" t="s">
        <v>1323</v>
      </c>
      <c r="QJ1" s="207" t="s">
        <v>1325</v>
      </c>
      <c r="QK1" s="207" t="s">
        <v>1327</v>
      </c>
      <c r="QL1" s="207" t="s">
        <v>1329</v>
      </c>
      <c r="QM1" s="207" t="s">
        <v>1331</v>
      </c>
      <c r="QN1" s="207" t="s">
        <v>1333</v>
      </c>
      <c r="QO1" s="207" t="s">
        <v>1335</v>
      </c>
      <c r="QP1" s="207" t="s">
        <v>1337</v>
      </c>
      <c r="QQ1" s="207" t="s">
        <v>1339</v>
      </c>
      <c r="QR1" s="207" t="s">
        <v>1341</v>
      </c>
      <c r="QS1" s="207" t="s">
        <v>1343</v>
      </c>
      <c r="QT1" s="207" t="s">
        <v>1345</v>
      </c>
      <c r="QU1" s="207" t="s">
        <v>428</v>
      </c>
      <c r="QV1" s="207" t="s">
        <v>1348</v>
      </c>
      <c r="QW1" s="207" t="s">
        <v>1350</v>
      </c>
      <c r="QX1" s="207" t="s">
        <v>1351</v>
      </c>
      <c r="QY1" s="207" t="s">
        <v>1353</v>
      </c>
      <c r="QZ1" s="207" t="s">
        <v>1355</v>
      </c>
      <c r="RA1" s="207" t="s">
        <v>1357</v>
      </c>
      <c r="RB1" s="207" t="s">
        <v>1359</v>
      </c>
      <c r="RC1" s="207" t="s">
        <v>1361</v>
      </c>
      <c r="RD1" s="207" t="s">
        <v>1363</v>
      </c>
      <c r="RE1" s="207" t="s">
        <v>1365</v>
      </c>
      <c r="RF1" s="207" t="s">
        <v>1367</v>
      </c>
      <c r="RG1" s="207" t="s">
        <v>1369</v>
      </c>
      <c r="RH1" s="207" t="s">
        <v>1371</v>
      </c>
      <c r="RI1" s="207" t="s">
        <v>1373</v>
      </c>
      <c r="RJ1" s="207" t="s">
        <v>1375</v>
      </c>
      <c r="RK1" s="207" t="s">
        <v>1377</v>
      </c>
      <c r="RL1" s="207" t="s">
        <v>1379</v>
      </c>
      <c r="RM1" s="207" t="s">
        <v>1381</v>
      </c>
      <c r="RN1" s="207" t="s">
        <v>1383</v>
      </c>
      <c r="RO1" s="207" t="s">
        <v>1385</v>
      </c>
      <c r="RP1" s="207" t="s">
        <v>1387</v>
      </c>
      <c r="RQ1" s="207" t="s">
        <v>1389</v>
      </c>
      <c r="RR1" s="207" t="s">
        <v>1391</v>
      </c>
      <c r="RS1" s="207" t="s">
        <v>1393</v>
      </c>
      <c r="RT1" s="207" t="s">
        <v>1395</v>
      </c>
      <c r="RU1" s="207" t="s">
        <v>1397</v>
      </c>
      <c r="RV1" s="204"/>
      <c r="RW1" s="216"/>
      <c r="RX1" s="207" t="s">
        <v>429</v>
      </c>
      <c r="RY1" s="207" t="s">
        <v>1423</v>
      </c>
      <c r="RZ1" s="207" t="s">
        <v>1425</v>
      </c>
      <c r="SA1" s="207" t="s">
        <v>1427</v>
      </c>
      <c r="SB1" s="207" t="s">
        <v>1429</v>
      </c>
      <c r="SC1" s="207" t="s">
        <v>1431</v>
      </c>
      <c r="SD1" s="207" t="s">
        <v>1433</v>
      </c>
      <c r="SE1" s="207" t="s">
        <v>1435</v>
      </c>
      <c r="SF1" s="207" t="s">
        <v>1437</v>
      </c>
      <c r="SG1" s="207" t="s">
        <v>1439</v>
      </c>
      <c r="SH1" s="207" t="s">
        <v>1441</v>
      </c>
      <c r="SI1" s="207" t="s">
        <v>1443</v>
      </c>
      <c r="SJ1" s="207" t="s">
        <v>1445</v>
      </c>
      <c r="SK1" s="207" t="s">
        <v>1447</v>
      </c>
      <c r="SL1" s="207" t="s">
        <v>1449</v>
      </c>
      <c r="SM1" s="204"/>
      <c r="SN1" s="216"/>
      <c r="SO1" s="207" t="s">
        <v>432</v>
      </c>
      <c r="SP1" s="207" t="s">
        <v>1466</v>
      </c>
      <c r="SQ1" s="207" t="s">
        <v>1468</v>
      </c>
      <c r="SR1" s="207" t="s">
        <v>433</v>
      </c>
      <c r="SS1" s="207" t="s">
        <v>1470</v>
      </c>
      <c r="ST1" s="207" t="s">
        <v>1472</v>
      </c>
      <c r="SU1" s="207" t="s">
        <v>1474</v>
      </c>
      <c r="SV1" s="207" t="s">
        <v>1476</v>
      </c>
      <c r="SW1" s="216"/>
      <c r="SX1" s="207" t="s">
        <v>435</v>
      </c>
      <c r="SY1" s="207" t="s">
        <v>1478</v>
      </c>
      <c r="SZ1" s="207" t="s">
        <v>1480</v>
      </c>
      <c r="TA1" s="207" t="s">
        <v>1482</v>
      </c>
      <c r="TB1" s="207" t="s">
        <v>1484</v>
      </c>
      <c r="TC1" s="207" t="s">
        <v>1486</v>
      </c>
      <c r="TD1" s="207" t="s">
        <v>1488</v>
      </c>
      <c r="TE1" s="207" t="s">
        <v>1490</v>
      </c>
      <c r="TF1" s="207" t="s">
        <v>1492</v>
      </c>
      <c r="TG1" s="207" t="s">
        <v>1494</v>
      </c>
      <c r="TH1" s="207" t="s">
        <v>1496</v>
      </c>
      <c r="TI1" s="207" t="s">
        <v>1498</v>
      </c>
      <c r="TJ1" s="207" t="s">
        <v>1500</v>
      </c>
      <c r="TK1" s="207" t="s">
        <v>1502</v>
      </c>
      <c r="TL1" s="207" t="s">
        <v>1504</v>
      </c>
      <c r="TM1" s="207" t="s">
        <v>1506</v>
      </c>
      <c r="TN1" s="204"/>
      <c r="TO1" s="216"/>
      <c r="TP1" s="207" t="s">
        <v>438</v>
      </c>
      <c r="TQ1" s="207" t="s">
        <v>1508</v>
      </c>
      <c r="TR1" s="207" t="s">
        <v>1510</v>
      </c>
      <c r="TS1" s="207" t="s">
        <v>1512</v>
      </c>
      <c r="TT1" s="207" t="s">
        <v>1514</v>
      </c>
      <c r="TU1" s="207" t="s">
        <v>1516</v>
      </c>
      <c r="TV1" s="207" t="s">
        <v>439</v>
      </c>
      <c r="TW1" s="207" t="s">
        <v>1518</v>
      </c>
      <c r="TX1" s="207" t="s">
        <v>1520</v>
      </c>
      <c r="TY1" s="207" t="s">
        <v>1522</v>
      </c>
      <c r="TZ1" s="207" t="s">
        <v>1524</v>
      </c>
      <c r="UA1" s="207" t="s">
        <v>1526</v>
      </c>
      <c r="UB1" s="207" t="s">
        <v>1528</v>
      </c>
      <c r="UC1" s="216"/>
      <c r="UD1" s="207" t="s">
        <v>441</v>
      </c>
      <c r="UE1" s="204"/>
      <c r="UF1" s="216"/>
      <c r="UG1" s="207" t="s">
        <v>442</v>
      </c>
      <c r="UH1" s="207" t="s">
        <v>1530</v>
      </c>
      <c r="UI1" s="207" t="s">
        <v>1532</v>
      </c>
      <c r="UJ1" s="207" t="s">
        <v>1533</v>
      </c>
      <c r="UK1" s="207" t="s">
        <v>1535</v>
      </c>
      <c r="UL1" s="207" t="s">
        <v>1537</v>
      </c>
      <c r="UM1" s="207" t="s">
        <v>1539</v>
      </c>
      <c r="UN1" s="207" t="s">
        <v>1541</v>
      </c>
      <c r="UO1" s="207" t="s">
        <v>1543</v>
      </c>
      <c r="UP1" s="207" t="s">
        <v>1545</v>
      </c>
      <c r="UQ1" s="207" t="s">
        <v>1547</v>
      </c>
      <c r="UR1" s="207" t="s">
        <v>1549</v>
      </c>
      <c r="US1" s="207" t="s">
        <v>1551</v>
      </c>
      <c r="UT1" s="207" t="s">
        <v>1553</v>
      </c>
      <c r="UU1" s="207" t="s">
        <v>1555</v>
      </c>
      <c r="UV1" s="207" t="s">
        <v>1557</v>
      </c>
      <c r="UW1" s="207" t="s">
        <v>1559</v>
      </c>
      <c r="UX1" s="204"/>
      <c r="UY1" s="207" t="s">
        <v>1563</v>
      </c>
      <c r="UZ1" s="207" t="s">
        <v>1565</v>
      </c>
      <c r="VA1" s="207" t="s">
        <v>1567</v>
      </c>
      <c r="VB1" s="207" t="s">
        <v>1569</v>
      </c>
      <c r="VC1" s="207" t="s">
        <v>1571</v>
      </c>
      <c r="VD1" s="210"/>
    </row>
    <row r="2" spans="1:576" s="147" customFormat="1" hidden="1">
      <c r="A2" s="147" t="s">
        <v>185</v>
      </c>
      <c r="B2" s="147" t="s">
        <v>171</v>
      </c>
      <c r="C2" s="147" t="s">
        <v>540</v>
      </c>
      <c r="D2" s="147" t="s">
        <v>186</v>
      </c>
      <c r="E2" s="147" t="s">
        <v>169</v>
      </c>
      <c r="F2" s="147" t="s">
        <v>541</v>
      </c>
      <c r="G2" s="185" t="s">
        <v>187</v>
      </c>
      <c r="H2" s="147" t="s">
        <v>542</v>
      </c>
      <c r="I2" s="147" t="s">
        <v>543</v>
      </c>
      <c r="J2" s="147" t="s">
        <v>188</v>
      </c>
      <c r="K2" s="147" t="s">
        <v>544</v>
      </c>
      <c r="R2" s="147" t="s">
        <v>190</v>
      </c>
      <c r="S2" s="147" t="s">
        <v>191</v>
      </c>
      <c r="U2" s="147" t="s">
        <v>458</v>
      </c>
      <c r="V2" s="147" t="s">
        <v>476</v>
      </c>
      <c r="W2" s="147" t="s">
        <v>459</v>
      </c>
      <c r="X2" s="147" t="s">
        <v>460</v>
      </c>
      <c r="Y2" s="147" t="s">
        <v>461</v>
      </c>
      <c r="Z2" s="147" t="s">
        <v>462</v>
      </c>
      <c r="AA2" s="147" t="s">
        <v>463</v>
      </c>
      <c r="AB2" s="147" t="s">
        <v>464</v>
      </c>
      <c r="AC2" s="147" t="s">
        <v>465</v>
      </c>
      <c r="AD2" s="147" t="s">
        <v>466</v>
      </c>
      <c r="AE2" s="147" t="s">
        <v>467</v>
      </c>
      <c r="AF2" s="147" t="s">
        <v>468</v>
      </c>
      <c r="AH2" s="147" t="s">
        <v>486</v>
      </c>
      <c r="AI2" s="147" t="s">
        <v>487</v>
      </c>
      <c r="AJ2" s="147" t="s">
        <v>488</v>
      </c>
      <c r="AK2" s="147" t="s">
        <v>489</v>
      </c>
      <c r="AL2" s="147" t="s">
        <v>490</v>
      </c>
      <c r="AM2" s="147" t="s">
        <v>493</v>
      </c>
      <c r="AN2" s="147" t="s">
        <v>491</v>
      </c>
      <c r="AO2" s="147" t="s">
        <v>492</v>
      </c>
      <c r="AP2" s="147" t="s">
        <v>494</v>
      </c>
      <c r="AQ2" s="147" t="s">
        <v>495</v>
      </c>
      <c r="AR2" s="147" t="s">
        <v>496</v>
      </c>
      <c r="AS2" s="147" t="s">
        <v>497</v>
      </c>
      <c r="AT2" s="147" t="s">
        <v>498</v>
      </c>
      <c r="AU2" s="147" t="s">
        <v>499</v>
      </c>
      <c r="AV2" s="147" t="s">
        <v>500</v>
      </c>
      <c r="AW2" s="147" t="s">
        <v>501</v>
      </c>
      <c r="AX2" s="147" t="s">
        <v>502</v>
      </c>
      <c r="AY2" s="147" t="s">
        <v>503</v>
      </c>
      <c r="AZ2" s="147" t="s">
        <v>504</v>
      </c>
      <c r="BA2" s="147" t="s">
        <v>505</v>
      </c>
      <c r="BB2" s="147" t="s">
        <v>506</v>
      </c>
      <c r="BC2" s="147" t="s">
        <v>507</v>
      </c>
      <c r="BD2" s="147" t="s">
        <v>508</v>
      </c>
      <c r="BE2" s="147" t="s">
        <v>509</v>
      </c>
      <c r="BF2" s="147" t="s">
        <v>510</v>
      </c>
      <c r="BG2" s="147" t="s">
        <v>511</v>
      </c>
      <c r="BH2" s="147" t="s">
        <v>512</v>
      </c>
      <c r="BI2" s="147" t="s">
        <v>513</v>
      </c>
      <c r="BJ2" s="147" t="s">
        <v>514</v>
      </c>
      <c r="BK2" s="147" t="s">
        <v>515</v>
      </c>
      <c r="BL2" s="147" t="s">
        <v>516</v>
      </c>
      <c r="BM2" s="147" t="s">
        <v>517</v>
      </c>
      <c r="BN2" s="147" t="s">
        <v>518</v>
      </c>
      <c r="BO2" s="147" t="s">
        <v>519</v>
      </c>
      <c r="BP2" s="147" t="s">
        <v>520</v>
      </c>
      <c r="BQ2" s="147" t="s">
        <v>521</v>
      </c>
      <c r="BR2" s="147" t="s">
        <v>522</v>
      </c>
      <c r="BS2" s="147" t="s">
        <v>523</v>
      </c>
      <c r="BT2" s="147" t="s">
        <v>524</v>
      </c>
      <c r="BU2" s="147" t="s">
        <v>525</v>
      </c>
    </row>
    <row r="3" spans="1:576" hidden="1">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5" spans="1:576" ht="52.5">
      <c r="C5" s="111" t="s">
        <v>447</v>
      </c>
      <c r="D5" s="112">
        <f>SUMIF($C:$C,$C$10,D:D)</f>
        <v>2634376</v>
      </c>
    </row>
    <row r="8" spans="1:576">
      <c r="C8" s="72" t="s">
        <v>62</v>
      </c>
      <c r="D8" s="72"/>
      <c r="E8" s="72"/>
      <c r="F8" s="72"/>
      <c r="G8" s="97"/>
      <c r="H8" s="72"/>
      <c r="I8" s="72"/>
    </row>
    <row r="9" spans="1:576" ht="15.75" thickBot="1">
      <c r="C9" s="72"/>
      <c r="D9" s="72"/>
      <c r="E9" s="72"/>
      <c r="F9" s="72"/>
      <c r="G9" s="97"/>
      <c r="H9" s="72"/>
      <c r="I9" s="72"/>
    </row>
    <row r="10" spans="1:576" ht="15.75" thickBot="1">
      <c r="C10" s="29" t="s">
        <v>43</v>
      </c>
      <c r="D10" s="30">
        <f>SUM(F17:F26)</f>
        <v>223200</v>
      </c>
      <c r="E10" s="119"/>
      <c r="F10" s="119"/>
      <c r="G10" s="97"/>
      <c r="H10" s="119"/>
      <c r="I10" s="146"/>
    </row>
    <row r="11" spans="1:576">
      <c r="B11" s="118"/>
      <c r="C11" s="72"/>
      <c r="D11" s="31"/>
      <c r="E11" s="118"/>
      <c r="F11" s="118"/>
      <c r="G11" s="118"/>
      <c r="H11" s="94"/>
      <c r="I11" s="94"/>
      <c r="J11" s="94"/>
      <c r="K11" s="137"/>
    </row>
    <row r="12" spans="1:576">
      <c r="B12" s="118"/>
      <c r="C12" s="72"/>
      <c r="D12" s="31"/>
      <c r="E12" s="118"/>
      <c r="F12" s="118"/>
      <c r="G12" s="118"/>
      <c r="H12" s="94"/>
      <c r="I12" s="94"/>
      <c r="J12" s="94"/>
      <c r="K12" s="137"/>
    </row>
    <row r="13" spans="1:576" ht="15.75">
      <c r="B13" s="118"/>
      <c r="C13" s="236" t="s">
        <v>455</v>
      </c>
      <c r="D13" s="237"/>
      <c r="E13" s="118"/>
      <c r="F13" s="118"/>
      <c r="G13" s="118"/>
      <c r="H13" s="94"/>
      <c r="I13" s="94"/>
      <c r="J13" s="94"/>
      <c r="K13" s="137"/>
    </row>
    <row r="14" spans="1:576" ht="18.75">
      <c r="B14" s="118"/>
      <c r="C14" s="254"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8"/>
      <c r="F14" s="118"/>
      <c r="G14" s="118"/>
      <c r="H14" s="94"/>
      <c r="I14" s="94"/>
      <c r="J14" s="94"/>
      <c r="K14" s="137"/>
    </row>
    <row r="15" spans="1:576" ht="15.75" thickBot="1">
      <c r="B15" s="118"/>
      <c r="C15" s="72"/>
      <c r="D15" s="31"/>
      <c r="E15" s="118"/>
      <c r="F15" s="118"/>
      <c r="G15" s="118"/>
      <c r="H15" s="94"/>
      <c r="I15" s="94"/>
      <c r="J15" s="94"/>
      <c r="K15" s="137"/>
    </row>
    <row r="16" spans="1:576" ht="30.75" thickBot="1">
      <c r="B16" s="118"/>
      <c r="C16" s="151" t="s">
        <v>44</v>
      </c>
      <c r="D16" s="153" t="s">
        <v>55</v>
      </c>
      <c r="E16" s="153" t="s">
        <v>57</v>
      </c>
      <c r="F16" s="152" t="s">
        <v>27</v>
      </c>
      <c r="G16" s="158" t="s">
        <v>192</v>
      </c>
      <c r="H16" s="153" t="s">
        <v>46</v>
      </c>
      <c r="I16" s="153" t="s">
        <v>193</v>
      </c>
      <c r="J16" s="153" t="s">
        <v>474</v>
      </c>
      <c r="K16" s="153" t="s">
        <v>475</v>
      </c>
    </row>
    <row r="17" spans="2:11">
      <c r="B17" s="118"/>
      <c r="C17" s="543" t="s">
        <v>63</v>
      </c>
      <c r="D17" s="544">
        <v>2</v>
      </c>
      <c r="E17" s="121">
        <v>2800</v>
      </c>
      <c r="F17" s="122">
        <f>D17*E17</f>
        <v>5600</v>
      </c>
      <c r="G17" s="186" t="s">
        <v>190</v>
      </c>
      <c r="H17" s="123" t="s">
        <v>398</v>
      </c>
      <c r="I17" s="123" t="str">
        <f>VLOOKUP(H17,[1]Presupuesto!$B$8:$C$583,2,0)</f>
        <v>EQUIPOS DE OFICINA Y MUEBLES (42140-00)</v>
      </c>
      <c r="J17" s="265"/>
      <c r="K17" s="123"/>
    </row>
    <row r="18" spans="2:11" ht="32.25" customHeight="1">
      <c r="B18" s="118"/>
      <c r="C18" s="545" t="s">
        <v>64</v>
      </c>
      <c r="D18" s="546">
        <v>64</v>
      </c>
      <c r="E18" s="125">
        <v>2400</v>
      </c>
      <c r="F18" s="122">
        <f>D18*E18</f>
        <v>153600</v>
      </c>
      <c r="G18" s="186" t="s">
        <v>190</v>
      </c>
      <c r="H18" s="123" t="s">
        <v>398</v>
      </c>
      <c r="I18" s="123" t="str">
        <f>VLOOKUP(H18,[1]Presupuesto!$B$8:$C$583,2,0)</f>
        <v>EQUIPOS DE OFICINA Y MUEBLES (42140-00)</v>
      </c>
      <c r="J18" s="123">
        <f t="shared" ref="J18:J26" si="0">$J$17</f>
        <v>0</v>
      </c>
      <c r="K18" s="123"/>
    </row>
    <row r="19" spans="2:11">
      <c r="B19" s="118"/>
      <c r="C19" s="545" t="s">
        <v>65</v>
      </c>
      <c r="D19" s="546">
        <v>0</v>
      </c>
      <c r="E19" s="125">
        <v>1000</v>
      </c>
      <c r="F19" s="122">
        <f t="shared" ref="F19:F26" si="1">D19*E19</f>
        <v>0</v>
      </c>
      <c r="G19" s="186" t="s">
        <v>190</v>
      </c>
      <c r="H19" s="126"/>
      <c r="I19" s="123" t="e">
        <f>VLOOKUP(H19,[1]Presupuesto!$B$8:$C$583,2,0)</f>
        <v>#N/A</v>
      </c>
      <c r="J19" s="123">
        <f t="shared" si="0"/>
        <v>0</v>
      </c>
      <c r="K19" s="123"/>
    </row>
    <row r="20" spans="2:11">
      <c r="B20" s="118"/>
      <c r="C20" s="545" t="s">
        <v>66</v>
      </c>
      <c r="D20" s="546">
        <v>0</v>
      </c>
      <c r="E20" s="125">
        <v>6000</v>
      </c>
      <c r="F20" s="122">
        <f t="shared" si="1"/>
        <v>0</v>
      </c>
      <c r="G20" s="186" t="s">
        <v>190</v>
      </c>
      <c r="H20" s="126"/>
      <c r="I20" s="123" t="e">
        <f>VLOOKUP(H20,[1]Presupuesto!$B$8:$C$583,2,0)</f>
        <v>#N/A</v>
      </c>
      <c r="J20" s="123">
        <f t="shared" si="0"/>
        <v>0</v>
      </c>
      <c r="K20" s="123"/>
    </row>
    <row r="21" spans="2:11">
      <c r="B21" s="118"/>
      <c r="C21" s="545" t="s">
        <v>67</v>
      </c>
      <c r="D21" s="546">
        <v>8</v>
      </c>
      <c r="E21" s="125">
        <v>3000</v>
      </c>
      <c r="F21" s="122">
        <f t="shared" si="1"/>
        <v>24000</v>
      </c>
      <c r="G21" s="186" t="s">
        <v>190</v>
      </c>
      <c r="H21" s="123" t="s">
        <v>398</v>
      </c>
      <c r="I21" s="123" t="str">
        <f>VLOOKUP(H21,[1]Presupuesto!$B$8:$C$583,2,0)</f>
        <v>EQUIPOS DE OFICINA Y MUEBLES (42140-00)</v>
      </c>
      <c r="J21" s="123">
        <f t="shared" si="0"/>
        <v>0</v>
      </c>
      <c r="K21" s="123"/>
    </row>
    <row r="22" spans="2:11">
      <c r="B22" s="118"/>
      <c r="C22" s="545" t="s">
        <v>68</v>
      </c>
      <c r="D22" s="546">
        <v>0</v>
      </c>
      <c r="E22" s="125">
        <v>10000</v>
      </c>
      <c r="F22" s="122">
        <f t="shared" si="1"/>
        <v>0</v>
      </c>
      <c r="G22" s="186" t="s">
        <v>190</v>
      </c>
      <c r="H22" s="126"/>
      <c r="I22" s="123" t="e">
        <f>VLOOKUP(H22,[1]Presupuesto!$B$8:$C$583,2,0)</f>
        <v>#N/A</v>
      </c>
      <c r="J22" s="123">
        <f t="shared" si="0"/>
        <v>0</v>
      </c>
      <c r="K22" s="123"/>
    </row>
    <row r="23" spans="2:11">
      <c r="B23" s="118"/>
      <c r="C23" s="545" t="s">
        <v>69</v>
      </c>
      <c r="D23" s="546">
        <v>5</v>
      </c>
      <c r="E23" s="125">
        <v>8000</v>
      </c>
      <c r="F23" s="122">
        <f t="shared" si="1"/>
        <v>40000</v>
      </c>
      <c r="G23" s="186" t="s">
        <v>190</v>
      </c>
      <c r="H23" s="126" t="s">
        <v>398</v>
      </c>
      <c r="I23" s="123" t="str">
        <f>VLOOKUP(H23,[1]Presupuesto!$B$8:$C$583,2,0)</f>
        <v>EQUIPOS DE OFICINA Y MUEBLES (42140-00)</v>
      </c>
      <c r="J23" s="123">
        <f t="shared" si="0"/>
        <v>0</v>
      </c>
      <c r="K23" s="123"/>
    </row>
    <row r="24" spans="2:11">
      <c r="B24" s="118"/>
      <c r="C24" s="545" t="s">
        <v>70</v>
      </c>
      <c r="D24" s="546">
        <v>0</v>
      </c>
      <c r="E24" s="125">
        <v>2000</v>
      </c>
      <c r="F24" s="122">
        <f t="shared" si="1"/>
        <v>0</v>
      </c>
      <c r="G24" s="186" t="s">
        <v>190</v>
      </c>
      <c r="H24" s="126"/>
      <c r="I24" s="123" t="e">
        <f>VLOOKUP(H24,[1]Presupuesto!$B$8:$C$583,2,0)</f>
        <v>#N/A</v>
      </c>
      <c r="J24" s="123">
        <f t="shared" si="0"/>
        <v>0</v>
      </c>
      <c r="K24" s="123"/>
    </row>
    <row r="25" spans="2:11">
      <c r="B25" s="118"/>
      <c r="C25" s="545" t="s">
        <v>71</v>
      </c>
      <c r="D25" s="546">
        <v>0</v>
      </c>
      <c r="E25" s="125">
        <v>5000</v>
      </c>
      <c r="F25" s="122">
        <f t="shared" si="1"/>
        <v>0</v>
      </c>
      <c r="G25" s="186" t="s">
        <v>190</v>
      </c>
      <c r="H25" s="126"/>
      <c r="I25" s="123" t="e">
        <f>VLOOKUP(H25,[1]Presupuesto!$B$8:$C$583,2,0)</f>
        <v>#N/A</v>
      </c>
      <c r="J25" s="123">
        <f t="shared" si="0"/>
        <v>0</v>
      </c>
      <c r="K25" s="123"/>
    </row>
    <row r="26" spans="2:11" ht="15.75" thickBot="1">
      <c r="B26" s="118"/>
      <c r="C26" s="547" t="s">
        <v>72</v>
      </c>
      <c r="D26" s="548">
        <v>0</v>
      </c>
      <c r="E26" s="129">
        <v>100000</v>
      </c>
      <c r="F26" s="130">
        <f t="shared" si="1"/>
        <v>0</v>
      </c>
      <c r="G26" s="187" t="s">
        <v>190</v>
      </c>
      <c r="H26" s="131"/>
      <c r="I26" s="131" t="e">
        <f>VLOOKUP(H26,[1]Presupuesto!$B$8:$C$583,2,0)</f>
        <v>#N/A</v>
      </c>
      <c r="J26" s="131">
        <f t="shared" si="0"/>
        <v>0</v>
      </c>
      <c r="K26" s="149"/>
    </row>
    <row r="27" spans="2:11">
      <c r="B27" s="118"/>
    </row>
    <row r="28" spans="2:11" ht="15.75" thickBot="1">
      <c r="B28" s="118"/>
    </row>
    <row r="29" spans="2:11" ht="15.75" thickBot="1">
      <c r="B29" s="118"/>
      <c r="C29" s="29" t="s">
        <v>43</v>
      </c>
      <c r="D29" s="30">
        <f>SUM(F36:F49)</f>
        <v>276900</v>
      </c>
      <c r="E29" s="203"/>
      <c r="F29" s="203"/>
      <c r="G29" s="97"/>
      <c r="H29" s="203"/>
      <c r="I29" s="203"/>
    </row>
    <row r="30" spans="2:11">
      <c r="C30" s="72"/>
      <c r="D30" s="31"/>
      <c r="E30" s="118"/>
      <c r="F30" s="118"/>
      <c r="G30" s="118"/>
      <c r="H30" s="94"/>
      <c r="I30" s="94"/>
      <c r="J30" s="94"/>
      <c r="K30" s="137"/>
    </row>
    <row r="31" spans="2:11">
      <c r="C31" s="72"/>
      <c r="D31" s="31"/>
      <c r="E31" s="118"/>
      <c r="F31" s="118"/>
      <c r="G31" s="118"/>
      <c r="H31" s="94"/>
      <c r="I31" s="94"/>
      <c r="J31" s="94"/>
      <c r="K31" s="137"/>
    </row>
    <row r="32" spans="2:11" ht="15.75">
      <c r="C32" s="236" t="s">
        <v>455</v>
      </c>
      <c r="D32" s="237"/>
      <c r="E32" s="118"/>
      <c r="F32" s="118"/>
      <c r="G32" s="118"/>
      <c r="H32" s="94"/>
      <c r="I32" s="94"/>
      <c r="J32" s="94"/>
      <c r="K32" s="137"/>
    </row>
    <row r="33" spans="3:11" ht="18.75">
      <c r="C33" s="254" t="e">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#N/A</v>
      </c>
      <c r="D33" s="31"/>
      <c r="E33" s="118"/>
      <c r="F33" s="118"/>
      <c r="G33" s="118"/>
      <c r="H33" s="94"/>
      <c r="I33" s="94"/>
      <c r="J33" s="94"/>
      <c r="K33" s="137"/>
    </row>
    <row r="34" spans="3:11" ht="15.75" thickBot="1">
      <c r="C34" s="72"/>
      <c r="D34" s="31"/>
      <c r="E34" s="118"/>
      <c r="F34" s="118"/>
      <c r="G34" s="118"/>
      <c r="H34" s="94"/>
      <c r="I34" s="94"/>
      <c r="J34" s="94"/>
      <c r="K34" s="137"/>
    </row>
    <row r="35" spans="3:11" ht="30.75" thickBot="1">
      <c r="C35" s="151" t="s">
        <v>44</v>
      </c>
      <c r="D35" s="153" t="s">
        <v>55</v>
      </c>
      <c r="E35" s="153" t="s">
        <v>57</v>
      </c>
      <c r="F35" s="152" t="s">
        <v>27</v>
      </c>
      <c r="G35" s="158" t="s">
        <v>192</v>
      </c>
      <c r="H35" s="153" t="s">
        <v>46</v>
      </c>
      <c r="I35" s="153" t="s">
        <v>193</v>
      </c>
      <c r="J35" s="153" t="s">
        <v>474</v>
      </c>
      <c r="K35" s="153" t="s">
        <v>475</v>
      </c>
    </row>
    <row r="36" spans="3:11">
      <c r="C36" s="120" t="s">
        <v>63</v>
      </c>
      <c r="D36" s="183">
        <v>1</v>
      </c>
      <c r="E36" s="121">
        <v>3800</v>
      </c>
      <c r="F36" s="122">
        <f>D36*E36</f>
        <v>3800</v>
      </c>
      <c r="G36" s="186" t="s">
        <v>190</v>
      </c>
      <c r="H36" s="123" t="s">
        <v>1222</v>
      </c>
      <c r="I36" s="123" t="str">
        <f>VLOOKUP(H36,Presupuesto!$B$8:$C$583,2,0)</f>
        <v>EQUIPOS VARIOS DE OFICINA</v>
      </c>
      <c r="J36" s="265"/>
      <c r="K36" s="123"/>
    </row>
    <row r="37" spans="3:11">
      <c r="C37" s="124" t="s">
        <v>64</v>
      </c>
      <c r="D37" s="176">
        <v>2</v>
      </c>
      <c r="E37" s="125">
        <v>18000</v>
      </c>
      <c r="F37" s="122">
        <f>D37*E37</f>
        <v>36000</v>
      </c>
      <c r="G37" s="186" t="s">
        <v>190</v>
      </c>
      <c r="H37" s="126" t="s">
        <v>899</v>
      </c>
      <c r="I37" s="123" t="str">
        <f>VLOOKUP(H37,Presupuesto!$B$8:$C$583,2,0)</f>
        <v>MANTENIMIENTO Y REPARACION DE EDIFIC.Y LOCALES.</v>
      </c>
      <c r="J37" s="123">
        <f t="shared" ref="J37:J49" si="2">$J$17</f>
        <v>0</v>
      </c>
      <c r="K37" s="123"/>
    </row>
    <row r="38" spans="3:11">
      <c r="C38" s="124" t="s">
        <v>65</v>
      </c>
      <c r="D38" s="176">
        <v>16</v>
      </c>
      <c r="E38" s="125">
        <v>1500</v>
      </c>
      <c r="F38" s="122">
        <f t="shared" ref="F38:F45" si="3">D38*E38</f>
        <v>24000</v>
      </c>
      <c r="G38" s="186" t="s">
        <v>190</v>
      </c>
      <c r="H38" s="126" t="s">
        <v>398</v>
      </c>
      <c r="I38" s="123" t="str">
        <f>VLOOKUP(H38,Presupuesto!$B$8:$C$583,2,0)</f>
        <v>EQUIPOS DE OFICINA Y MUEBLES (42140-00)</v>
      </c>
      <c r="J38" s="123">
        <f t="shared" si="2"/>
        <v>0</v>
      </c>
      <c r="K38" s="123"/>
    </row>
    <row r="39" spans="3:11">
      <c r="C39" s="124" t="s">
        <v>66</v>
      </c>
      <c r="D39" s="176">
        <v>4</v>
      </c>
      <c r="E39" s="125">
        <v>2100</v>
      </c>
      <c r="F39" s="122">
        <f t="shared" si="3"/>
        <v>8400</v>
      </c>
      <c r="G39" s="186" t="s">
        <v>190</v>
      </c>
      <c r="H39" s="126" t="s">
        <v>398</v>
      </c>
      <c r="I39" s="123" t="str">
        <f>VLOOKUP(H39,Presupuesto!$B$8:$C$583,2,0)</f>
        <v>EQUIPOS DE OFICINA Y MUEBLES (42140-00)</v>
      </c>
      <c r="J39" s="123">
        <f t="shared" si="2"/>
        <v>0</v>
      </c>
      <c r="K39" s="123"/>
    </row>
    <row r="40" spans="3:11">
      <c r="C40" s="124" t="s">
        <v>67</v>
      </c>
      <c r="D40" s="176">
        <v>7</v>
      </c>
      <c r="E40" s="125">
        <v>1800</v>
      </c>
      <c r="F40" s="122">
        <f t="shared" si="3"/>
        <v>12600</v>
      </c>
      <c r="G40" s="186" t="s">
        <v>190</v>
      </c>
      <c r="H40" s="126" t="s">
        <v>398</v>
      </c>
      <c r="I40" s="123" t="str">
        <f>VLOOKUP(H40,Presupuesto!$B$8:$C$583,2,0)</f>
        <v>EQUIPOS DE OFICINA Y MUEBLES (42140-00)</v>
      </c>
      <c r="J40" s="123">
        <f t="shared" si="2"/>
        <v>0</v>
      </c>
      <c r="K40" s="123"/>
    </row>
    <row r="41" spans="3:11">
      <c r="C41" s="124" t="s">
        <v>68</v>
      </c>
      <c r="D41" s="176">
        <v>2</v>
      </c>
      <c r="E41" s="125">
        <v>6050</v>
      </c>
      <c r="F41" s="122">
        <f t="shared" si="3"/>
        <v>12100</v>
      </c>
      <c r="G41" s="186" t="s">
        <v>190</v>
      </c>
      <c r="H41" s="126" t="s">
        <v>1222</v>
      </c>
      <c r="I41" s="123" t="str">
        <f>VLOOKUP(H41,Presupuesto!$B$8:$C$583,2,0)</f>
        <v>EQUIPOS VARIOS DE OFICINA</v>
      </c>
      <c r="J41" s="123">
        <f t="shared" si="2"/>
        <v>0</v>
      </c>
      <c r="K41" s="123"/>
    </row>
    <row r="42" spans="3:11">
      <c r="C42" s="124" t="s">
        <v>69</v>
      </c>
      <c r="D42" s="176">
        <v>2</v>
      </c>
      <c r="E42" s="125">
        <v>1500</v>
      </c>
      <c r="F42" s="122">
        <f t="shared" si="3"/>
        <v>3000</v>
      </c>
      <c r="G42" s="186" t="s">
        <v>190</v>
      </c>
      <c r="H42" s="126" t="s">
        <v>1219</v>
      </c>
      <c r="I42" s="123" t="str">
        <f>VLOOKUP(H42,Presupuesto!$B$8:$C$583,2,0)</f>
        <v>MUEBLES VARIOS DE OFICINA</v>
      </c>
      <c r="J42" s="123">
        <f t="shared" si="2"/>
        <v>0</v>
      </c>
      <c r="K42" s="123"/>
    </row>
    <row r="43" spans="3:11">
      <c r="C43" s="124" t="s">
        <v>70</v>
      </c>
      <c r="D43" s="176">
        <v>1</v>
      </c>
      <c r="E43" s="125">
        <v>2500</v>
      </c>
      <c r="F43" s="122">
        <f t="shared" si="3"/>
        <v>2500</v>
      </c>
      <c r="G43" s="186" t="s">
        <v>190</v>
      </c>
      <c r="H43" s="126" t="s">
        <v>1182</v>
      </c>
      <c r="I43" s="123" t="str">
        <f>VLOOKUP(H43,Presupuesto!$B$8:$C$583,2,0)</f>
        <v>UTILES Y MATERIALES ELECTRICOS</v>
      </c>
      <c r="J43" s="123">
        <f t="shared" si="2"/>
        <v>0</v>
      </c>
      <c r="K43" s="123"/>
    </row>
    <row r="44" spans="3:11">
      <c r="C44" s="124" t="s">
        <v>71</v>
      </c>
      <c r="D44" s="176">
        <v>1</v>
      </c>
      <c r="E44" s="125">
        <v>4000</v>
      </c>
      <c r="F44" s="122">
        <f t="shared" si="3"/>
        <v>4000</v>
      </c>
      <c r="G44" s="186" t="s">
        <v>190</v>
      </c>
      <c r="H44" s="126" t="s">
        <v>400</v>
      </c>
      <c r="I44" s="123" t="str">
        <f>VLOOKUP(H44,Presupuesto!$B$8:$C$583,2,0)</f>
        <v>EQUIPO DE COMUNICACIàN Y SE¥ALAMIENTO</v>
      </c>
      <c r="J44" s="123">
        <f t="shared" si="2"/>
        <v>0</v>
      </c>
      <c r="K44" s="123"/>
    </row>
    <row r="45" spans="3:11">
      <c r="C45" s="124" t="s">
        <v>71</v>
      </c>
      <c r="D45" s="176">
        <v>4</v>
      </c>
      <c r="E45" s="125">
        <v>30000</v>
      </c>
      <c r="F45" s="122">
        <f t="shared" ref="F45:F48" si="4">D45*E45</f>
        <v>120000</v>
      </c>
      <c r="G45" s="186" t="s">
        <v>190</v>
      </c>
      <c r="H45" s="126" t="s">
        <v>398</v>
      </c>
      <c r="I45" s="123" t="str">
        <f>VLOOKUP(H45,Presupuesto!$B$8:$C$583,2,0)</f>
        <v>EQUIPOS DE OFICINA Y MUEBLES (42140-00)</v>
      </c>
      <c r="J45" s="123">
        <f t="shared" si="2"/>
        <v>0</v>
      </c>
      <c r="K45" s="123"/>
    </row>
    <row r="46" spans="3:11">
      <c r="C46" s="124" t="s">
        <v>71</v>
      </c>
      <c r="D46" s="176">
        <v>4</v>
      </c>
      <c r="E46" s="125">
        <v>3000</v>
      </c>
      <c r="F46" s="122">
        <f t="shared" si="4"/>
        <v>12000</v>
      </c>
      <c r="G46" s="186" t="s">
        <v>190</v>
      </c>
      <c r="H46" s="126" t="s">
        <v>398</v>
      </c>
      <c r="I46" s="123" t="str">
        <f>VLOOKUP(H46,Presupuesto!$B$8:$C$583,2,0)</f>
        <v>EQUIPOS DE OFICINA Y MUEBLES (42140-00)</v>
      </c>
      <c r="J46" s="123">
        <f t="shared" si="2"/>
        <v>0</v>
      </c>
      <c r="K46" s="123"/>
    </row>
    <row r="47" spans="3:11">
      <c r="C47" s="124" t="s">
        <v>71</v>
      </c>
      <c r="D47" s="176">
        <v>1</v>
      </c>
      <c r="E47" s="125">
        <v>1000</v>
      </c>
      <c r="F47" s="122">
        <f t="shared" si="4"/>
        <v>1000</v>
      </c>
      <c r="G47" s="186" t="s">
        <v>190</v>
      </c>
      <c r="H47" s="126" t="s">
        <v>1259</v>
      </c>
      <c r="I47" s="123" t="str">
        <f>VLOOKUP(H47,Presupuesto!$B$8:$C$583,2,0)</f>
        <v>MUEBLES Y EQUIPO EDUCACIONAL</v>
      </c>
      <c r="J47" s="123">
        <f t="shared" si="2"/>
        <v>0</v>
      </c>
      <c r="K47" s="123"/>
    </row>
    <row r="48" spans="3:11">
      <c r="C48" s="124" t="s">
        <v>71</v>
      </c>
      <c r="D48" s="176">
        <v>6</v>
      </c>
      <c r="E48" s="125">
        <v>6000</v>
      </c>
      <c r="F48" s="122">
        <f t="shared" si="4"/>
        <v>36000</v>
      </c>
      <c r="G48" s="186" t="s">
        <v>190</v>
      </c>
      <c r="H48" s="126" t="s">
        <v>361</v>
      </c>
      <c r="I48" s="123" t="str">
        <f>VLOOKUP(H48,Presupuesto!$B$8:$C$583,2,0)</f>
        <v>OTROS SERVICIOS COMERCIALES Y FINANCIEROS N.C.</v>
      </c>
      <c r="J48" s="123">
        <f t="shared" si="2"/>
        <v>0</v>
      </c>
      <c r="K48" s="123"/>
    </row>
    <row r="49" spans="3:11" ht="15.75" thickBot="1">
      <c r="C49" s="127" t="s">
        <v>72</v>
      </c>
      <c r="D49" s="184">
        <v>1</v>
      </c>
      <c r="E49" s="129">
        <v>1500</v>
      </c>
      <c r="F49" s="130">
        <f>D49*E49</f>
        <v>1500</v>
      </c>
      <c r="G49" s="187" t="s">
        <v>190</v>
      </c>
      <c r="H49" s="131" t="s">
        <v>1259</v>
      </c>
      <c r="I49" s="131" t="str">
        <f>VLOOKUP(H49,Presupuesto!$B$8:$C$583,2,0)</f>
        <v>MUEBLES Y EQUIPO EDUCACIONAL</v>
      </c>
      <c r="J49" s="131">
        <f t="shared" si="2"/>
        <v>0</v>
      </c>
      <c r="K49" s="149"/>
    </row>
    <row r="51" spans="3:11" ht="15.75" thickBot="1"/>
    <row r="52" spans="3:11" ht="15.75" thickBot="1">
      <c r="C52" s="29" t="s">
        <v>43</v>
      </c>
      <c r="D52" s="30">
        <f>SUM(F59:F72)</f>
        <v>1175400</v>
      </c>
      <c r="E52" s="203"/>
      <c r="F52" s="203"/>
      <c r="G52" s="97"/>
      <c r="H52" s="203"/>
      <c r="I52" s="203"/>
    </row>
    <row r="53" spans="3:11">
      <c r="C53" s="72"/>
      <c r="D53" s="31"/>
      <c r="E53" s="118"/>
      <c r="F53" s="118"/>
      <c r="G53" s="118"/>
      <c r="H53" s="94"/>
      <c r="I53" s="94"/>
      <c r="J53" s="94"/>
      <c r="K53" s="137"/>
    </row>
    <row r="54" spans="3:11">
      <c r="C54" s="72"/>
      <c r="D54" s="31"/>
      <c r="E54" s="118"/>
      <c r="F54" s="118"/>
      <c r="G54" s="118"/>
      <c r="H54" s="94"/>
      <c r="I54" s="94"/>
      <c r="J54" s="94"/>
      <c r="K54" s="137"/>
    </row>
    <row r="55" spans="3:11" ht="15.75">
      <c r="C55" s="236" t="s">
        <v>455</v>
      </c>
      <c r="D55" s="237"/>
      <c r="E55" s="118"/>
      <c r="F55" s="118"/>
      <c r="G55" s="118"/>
      <c r="H55" s="94"/>
      <c r="I55" s="94"/>
      <c r="J55" s="94"/>
      <c r="K55" s="137"/>
    </row>
    <row r="56" spans="3:11" ht="18.75">
      <c r="C56" s="254" t="e">
        <f>IFERROR(VLOOKUP(D55,'Desarrollo Curricular'!$E:$F,2,FALSE),IFERROR(VLOOKUP(D55,Investigación!$E:$F,2,FALSE),IFERROR(VLOOKUP(D55,'Vinculación Univ. Sociedad'!$E:$F,2,FALSE),IFERROR(VLOOKUP(D55,'Docencia y Recursos Humanos '!$E:$F,2,FALSE),IFERROR(VLOOKUP(D55,Estudiantes!$E:$F,2,FALSE),IFERROR(VLOOKUP(D55,'Gestion Administrativa'!$E:$F,2,FALSE),IFERROR(VLOOKUP(D55,'Gestion Academica'!$E:$F,2,FALSE),IFERROR(VLOOKUP(D55,Graduados!$E:$F,2,FALSE),IFERROR(VLOOKUP(D55,'Gestión del Conocimiento'!$E:$F,2,FALSE),IFERROR(VLOOKUP(D55,Gobernabilidad!$E:$F,2,FALSE),IFERROR(VLOOKUP(D55,'NIVEL DE ES Y  SISTEMA NACIONAL'!$E:$F,2,FALSE),VLOOKUP(D55,'Lo Esencial'!$E:$F,2,0))))))))))))</f>
        <v>#N/A</v>
      </c>
      <c r="D56" s="31"/>
      <c r="E56" s="118"/>
      <c r="F56" s="118"/>
      <c r="G56" s="118"/>
      <c r="H56" s="94"/>
      <c r="I56" s="94"/>
      <c r="J56" s="94"/>
      <c r="K56" s="137"/>
    </row>
    <row r="57" spans="3:11" ht="15.75" thickBot="1">
      <c r="C57" s="72"/>
      <c r="D57" s="31"/>
      <c r="E57" s="118"/>
      <c r="F57" s="118"/>
      <c r="G57" s="118"/>
      <c r="H57" s="94"/>
      <c r="I57" s="94"/>
      <c r="J57" s="94"/>
      <c r="K57" s="137"/>
    </row>
    <row r="58" spans="3:11" ht="30.75" thickBot="1">
      <c r="C58" s="151" t="s">
        <v>44</v>
      </c>
      <c r="D58" s="153" t="s">
        <v>55</v>
      </c>
      <c r="E58" s="153" t="s">
        <v>57</v>
      </c>
      <c r="F58" s="152" t="s">
        <v>27</v>
      </c>
      <c r="G58" s="158" t="s">
        <v>192</v>
      </c>
      <c r="H58" s="153" t="s">
        <v>46</v>
      </c>
      <c r="I58" s="153" t="s">
        <v>193</v>
      </c>
      <c r="J58" s="153" t="s">
        <v>474</v>
      </c>
      <c r="K58" s="153" t="s">
        <v>475</v>
      </c>
    </row>
    <row r="59" spans="3:11">
      <c r="C59" s="120" t="s">
        <v>2048</v>
      </c>
      <c r="D59" s="183">
        <v>150</v>
      </c>
      <c r="E59" s="121">
        <v>470</v>
      </c>
      <c r="F59" s="122">
        <f>D59*E59</f>
        <v>70500</v>
      </c>
      <c r="G59" s="186" t="s">
        <v>190</v>
      </c>
      <c r="H59" s="123" t="s">
        <v>1219</v>
      </c>
      <c r="I59" s="123" t="str">
        <f>VLOOKUP(H59,Presupuesto!$B$8:$C$583,2,0)</f>
        <v>MUEBLES VARIOS DE OFICINA</v>
      </c>
      <c r="J59" s="265"/>
      <c r="K59" s="123"/>
    </row>
    <row r="60" spans="3:11">
      <c r="C60" s="124" t="s">
        <v>2049</v>
      </c>
      <c r="D60" s="176">
        <v>12</v>
      </c>
      <c r="E60" s="125">
        <v>28000</v>
      </c>
      <c r="F60" s="122">
        <f>D60*E60</f>
        <v>336000</v>
      </c>
      <c r="G60" s="186" t="s">
        <v>190</v>
      </c>
      <c r="H60" s="126" t="s">
        <v>860</v>
      </c>
      <c r="I60" s="123" t="str">
        <f>VLOOKUP(H60,Presupuesto!$B$8:$C$583,2,0)</f>
        <v>ENERGIA ELECTRICA</v>
      </c>
      <c r="J60" s="123">
        <f t="shared" ref="J60:J72" si="5">$J$17</f>
        <v>0</v>
      </c>
      <c r="K60" s="123"/>
    </row>
    <row r="61" spans="3:11">
      <c r="C61" s="124" t="s">
        <v>2050</v>
      </c>
      <c r="D61" s="176">
        <v>3</v>
      </c>
      <c r="E61" s="125">
        <v>24000</v>
      </c>
      <c r="F61" s="122">
        <f t="shared" ref="F61:F72" si="6">D61*E61</f>
        <v>72000</v>
      </c>
      <c r="G61" s="186" t="s">
        <v>190</v>
      </c>
      <c r="H61" s="126" t="s">
        <v>901</v>
      </c>
      <c r="I61" s="123" t="str">
        <f>VLOOKUP(H61,Presupuesto!$B$8:$C$583,2,0)</f>
        <v>MANTENIMIENTO Y REPARACION DE EQUIPOS Y MEDIOS DE TRANSPORTE</v>
      </c>
      <c r="J61" s="123">
        <f t="shared" si="5"/>
        <v>0</v>
      </c>
      <c r="K61" s="123"/>
    </row>
    <row r="62" spans="3:11">
      <c r="C62" s="124" t="s">
        <v>2051</v>
      </c>
      <c r="D62" s="176">
        <v>1</v>
      </c>
      <c r="E62" s="125">
        <v>25000</v>
      </c>
      <c r="F62" s="122">
        <f t="shared" si="6"/>
        <v>25000</v>
      </c>
      <c r="G62" s="186" t="s">
        <v>190</v>
      </c>
      <c r="H62" s="126" t="s">
        <v>349</v>
      </c>
      <c r="I62" s="123"/>
      <c r="J62" s="123"/>
      <c r="K62" s="123"/>
    </row>
    <row r="63" spans="3:11">
      <c r="C63" s="124" t="s">
        <v>2052</v>
      </c>
      <c r="D63" s="176">
        <v>1</v>
      </c>
      <c r="E63" s="125">
        <v>24900</v>
      </c>
      <c r="F63" s="122">
        <f t="shared" si="6"/>
        <v>24900</v>
      </c>
      <c r="G63" s="186" t="s">
        <v>190</v>
      </c>
      <c r="H63" s="126" t="s">
        <v>354</v>
      </c>
      <c r="I63" s="123"/>
      <c r="J63" s="123"/>
      <c r="K63" s="123"/>
    </row>
    <row r="64" spans="3:11">
      <c r="C64" s="124" t="s">
        <v>2053</v>
      </c>
      <c r="D64" s="176">
        <v>1</v>
      </c>
      <c r="E64" s="125">
        <v>30000</v>
      </c>
      <c r="F64" s="122">
        <f t="shared" si="6"/>
        <v>30000</v>
      </c>
      <c r="G64" s="186" t="s">
        <v>190</v>
      </c>
      <c r="H64" s="126" t="s">
        <v>356</v>
      </c>
      <c r="I64" s="123"/>
      <c r="J64" s="123"/>
      <c r="K64" s="123"/>
    </row>
    <row r="65" spans="3:11">
      <c r="C65" s="124" t="s">
        <v>2054</v>
      </c>
      <c r="D65" s="176">
        <v>1</v>
      </c>
      <c r="E65" s="125">
        <v>100000</v>
      </c>
      <c r="F65" s="122">
        <f t="shared" si="6"/>
        <v>100000</v>
      </c>
      <c r="G65" s="186" t="s">
        <v>190</v>
      </c>
      <c r="H65" s="126" t="s">
        <v>359</v>
      </c>
      <c r="I65" s="123"/>
      <c r="J65" s="123"/>
      <c r="K65" s="123"/>
    </row>
    <row r="66" spans="3:11">
      <c r="C66" s="124" t="s">
        <v>2055</v>
      </c>
      <c r="D66" s="176">
        <v>1</v>
      </c>
      <c r="E66" s="125">
        <v>15000</v>
      </c>
      <c r="F66" s="122">
        <f t="shared" si="6"/>
        <v>15000</v>
      </c>
      <c r="G66" s="186" t="s">
        <v>190</v>
      </c>
      <c r="H66" s="126" t="s">
        <v>369</v>
      </c>
      <c r="I66" s="123" t="str">
        <f>VLOOKUP(H66,Presupuesto!$B$8:$C$583,2,0)</f>
        <v>PASAJES NACIONALES (26110-00)</v>
      </c>
      <c r="J66" s="123">
        <f t="shared" si="5"/>
        <v>0</v>
      </c>
      <c r="K66" s="123"/>
    </row>
    <row r="67" spans="3:11">
      <c r="C67" s="124" t="s">
        <v>2056</v>
      </c>
      <c r="D67" s="176">
        <v>1</v>
      </c>
      <c r="E67" s="125">
        <v>200000</v>
      </c>
      <c r="F67" s="122">
        <f t="shared" si="6"/>
        <v>200000</v>
      </c>
      <c r="G67" s="186" t="s">
        <v>190</v>
      </c>
      <c r="H67" s="126" t="s">
        <v>370</v>
      </c>
      <c r="I67" s="123" t="str">
        <f>VLOOKUP(H67,Presupuesto!$B$8:$C$583,2,0)</f>
        <v>VIATICOS NACIONALES Y OTROS GASTOS DE VIAJE PROYECTO FORTALECIMIENTO ORG. ESTUDI (26200-72)</v>
      </c>
      <c r="J67" s="123">
        <f t="shared" si="5"/>
        <v>0</v>
      </c>
      <c r="K67" s="123"/>
    </row>
    <row r="68" spans="3:11">
      <c r="C68" s="124" t="s">
        <v>2057</v>
      </c>
      <c r="D68" s="176">
        <v>1</v>
      </c>
      <c r="E68" s="125">
        <v>25000</v>
      </c>
      <c r="F68" s="122">
        <f t="shared" si="6"/>
        <v>25000</v>
      </c>
      <c r="G68" s="186" t="s">
        <v>190</v>
      </c>
      <c r="H68" s="126" t="s">
        <v>374</v>
      </c>
      <c r="I68" s="123" t="str">
        <f>VLOOKUP(H68,Presupuesto!$B$8:$C$583,2,0)</f>
        <v>ALIMENTOS Y BEBIDAS PARA PERSONAS (31100-00)</v>
      </c>
      <c r="J68" s="123">
        <f t="shared" si="5"/>
        <v>0</v>
      </c>
      <c r="K68" s="123"/>
    </row>
    <row r="69" spans="3:11">
      <c r="C69" s="124" t="s">
        <v>2058</v>
      </c>
      <c r="D69" s="176">
        <v>3</v>
      </c>
      <c r="E69" s="125">
        <v>14000</v>
      </c>
      <c r="F69" s="122">
        <f t="shared" si="6"/>
        <v>42000</v>
      </c>
      <c r="G69" s="186" t="s">
        <v>190</v>
      </c>
      <c r="H69" s="126" t="s">
        <v>1089</v>
      </c>
      <c r="I69" s="123" t="str">
        <f>VLOOKUP(H69,Presupuesto!$B$8:$C$583,2,0)</f>
        <v>LLANTAS Y NEUMATICOS</v>
      </c>
      <c r="J69" s="123">
        <f t="shared" si="5"/>
        <v>0</v>
      </c>
      <c r="K69" s="123"/>
    </row>
    <row r="70" spans="3:11">
      <c r="C70" s="124" t="s">
        <v>2059</v>
      </c>
      <c r="D70" s="176">
        <v>1</v>
      </c>
      <c r="E70" s="125">
        <v>75000</v>
      </c>
      <c r="F70" s="122">
        <f t="shared" si="6"/>
        <v>75000</v>
      </c>
      <c r="G70" s="186" t="s">
        <v>190</v>
      </c>
      <c r="H70" s="126" t="s">
        <v>1104</v>
      </c>
      <c r="I70" s="123" t="str">
        <f>VLOOKUP(H70,Presupuesto!$B$8:$C$583,2,0)</f>
        <v>TINTES, PINTURAS Y COLORANTES</v>
      </c>
      <c r="J70" s="123">
        <f t="shared" si="5"/>
        <v>0</v>
      </c>
      <c r="K70" s="123"/>
    </row>
    <row r="71" spans="3:11">
      <c r="C71" s="124" t="s">
        <v>2060</v>
      </c>
      <c r="D71" s="176">
        <v>1</v>
      </c>
      <c r="E71" s="125">
        <v>60000</v>
      </c>
      <c r="F71" s="122">
        <f t="shared" si="6"/>
        <v>60000</v>
      </c>
      <c r="G71" s="186" t="s">
        <v>190</v>
      </c>
      <c r="H71" s="126" t="s">
        <v>1107</v>
      </c>
      <c r="I71" s="123" t="str">
        <f>VLOOKUP(H71,Presupuesto!$B$8:$C$583,2,0)</f>
        <v>GASOLINA</v>
      </c>
      <c r="J71" s="123">
        <f t="shared" si="5"/>
        <v>0</v>
      </c>
      <c r="K71" s="123"/>
    </row>
    <row r="72" spans="3:11" ht="15.75" thickBot="1">
      <c r="C72" s="127" t="s">
        <v>2061</v>
      </c>
      <c r="D72" s="184">
        <v>2</v>
      </c>
      <c r="E72" s="129">
        <v>50000</v>
      </c>
      <c r="F72" s="130">
        <f t="shared" si="6"/>
        <v>100000</v>
      </c>
      <c r="G72" s="187" t="s">
        <v>190</v>
      </c>
      <c r="H72" s="131" t="s">
        <v>1109</v>
      </c>
      <c r="I72" s="131" t="str">
        <f>VLOOKUP(H72,Presupuesto!$B$8:$C$583,2,0)</f>
        <v>DIESEL</v>
      </c>
      <c r="J72" s="131">
        <f t="shared" si="5"/>
        <v>0</v>
      </c>
      <c r="K72" s="149"/>
    </row>
    <row r="74" spans="3:11" ht="15.75" thickBot="1"/>
    <row r="75" spans="3:11" ht="15.75" thickBot="1">
      <c r="C75" s="29" t="s">
        <v>43</v>
      </c>
      <c r="D75" s="30">
        <f>SUM(F82:F95)</f>
        <v>306500</v>
      </c>
      <c r="E75" s="203"/>
      <c r="F75" s="203"/>
      <c r="G75" s="97"/>
      <c r="H75" s="203"/>
      <c r="I75" s="203"/>
    </row>
    <row r="76" spans="3:11">
      <c r="C76" s="72"/>
      <c r="D76" s="31"/>
      <c r="E76" s="118"/>
      <c r="F76" s="118"/>
      <c r="G76" s="118"/>
      <c r="H76" s="94"/>
      <c r="I76" s="94"/>
      <c r="J76" s="94"/>
      <c r="K76" s="137"/>
    </row>
    <row r="77" spans="3:11">
      <c r="C77" s="72"/>
      <c r="D77" s="31"/>
      <c r="E77" s="118"/>
      <c r="F77" s="118"/>
      <c r="G77" s="118"/>
      <c r="H77" s="94"/>
      <c r="I77" s="94"/>
      <c r="J77" s="94"/>
      <c r="K77" s="137"/>
    </row>
    <row r="78" spans="3:11" ht="15.75">
      <c r="C78" s="236" t="s">
        <v>455</v>
      </c>
      <c r="D78" s="237"/>
      <c r="E78" s="118"/>
      <c r="F78" s="118"/>
      <c r="G78" s="118"/>
      <c r="H78" s="94"/>
      <c r="I78" s="94"/>
      <c r="J78" s="94"/>
      <c r="K78" s="137"/>
    </row>
    <row r="79" spans="3:11" ht="18.75">
      <c r="C79" s="254" t="e">
        <f>IFERROR(VLOOKUP(D78,'Desarrollo Curricular'!$E:$F,2,FALSE),IFERROR(VLOOKUP(D78,Investigación!$E:$F,2,FALSE),IFERROR(VLOOKUP(D78,'Vinculación Univ. Sociedad'!$E:$F,2,FALSE),IFERROR(VLOOKUP(D78,'Docencia y Recursos Humanos '!$E:$F,2,FALSE),IFERROR(VLOOKUP(D78,Estudiantes!$E:$F,2,FALSE),IFERROR(VLOOKUP(D78,'Gestion Administrativa'!$E:$F,2,FALSE),IFERROR(VLOOKUP(D78,'Gestion Academica'!$E:$F,2,FALSE),IFERROR(VLOOKUP(D78,Graduados!$E:$F,2,FALSE),IFERROR(VLOOKUP(D78,'Gestión del Conocimiento'!$E:$F,2,FALSE),IFERROR(VLOOKUP(D78,Gobernabilidad!$E:$F,2,FALSE),IFERROR(VLOOKUP(D78,'NIVEL DE ES Y  SISTEMA NACIONAL'!$E:$F,2,FALSE),VLOOKUP(D78,'Lo Esencial'!$E:$F,2,0))))))))))))</f>
        <v>#N/A</v>
      </c>
      <c r="D79" s="31"/>
      <c r="E79" s="118"/>
      <c r="F79" s="118"/>
      <c r="G79" s="118"/>
      <c r="H79" s="94"/>
      <c r="I79" s="94"/>
      <c r="J79" s="94"/>
      <c r="K79" s="137"/>
    </row>
    <row r="80" spans="3:11" ht="15.75" thickBot="1">
      <c r="C80" s="72"/>
      <c r="D80" s="31"/>
      <c r="E80" s="118"/>
      <c r="F80" s="118"/>
      <c r="G80" s="118"/>
      <c r="H80" s="94"/>
      <c r="I80" s="94"/>
      <c r="J80" s="94"/>
      <c r="K80" s="137"/>
    </row>
    <row r="81" spans="3:11" ht="30.75" thickBot="1">
      <c r="C81" s="151" t="s">
        <v>44</v>
      </c>
      <c r="D81" s="153" t="s">
        <v>55</v>
      </c>
      <c r="E81" s="153" t="s">
        <v>57</v>
      </c>
      <c r="F81" s="152" t="s">
        <v>27</v>
      </c>
      <c r="G81" s="158" t="s">
        <v>192</v>
      </c>
      <c r="H81" s="153" t="s">
        <v>46</v>
      </c>
      <c r="I81" s="153" t="s">
        <v>193</v>
      </c>
      <c r="J81" s="153" t="s">
        <v>474</v>
      </c>
      <c r="K81" s="153" t="s">
        <v>475</v>
      </c>
    </row>
    <row r="82" spans="3:11">
      <c r="C82" s="120" t="s">
        <v>2062</v>
      </c>
      <c r="D82" s="183">
        <v>1</v>
      </c>
      <c r="E82" s="121">
        <v>12000</v>
      </c>
      <c r="F82" s="122">
        <f>D82*E82</f>
        <v>12000</v>
      </c>
      <c r="G82" s="186" t="s">
        <v>190</v>
      </c>
      <c r="H82" s="123" t="s">
        <v>1121</v>
      </c>
      <c r="I82" s="123" t="str">
        <f>VLOOKUP(H82,Presupuesto!$B$8:$C$583,2,0)</f>
        <v>PRODUCTOS DE MATERIAL PLASTICO.</v>
      </c>
      <c r="J82" s="265"/>
      <c r="K82" s="123"/>
    </row>
    <row r="83" spans="3:11">
      <c r="C83" s="124" t="s">
        <v>2063</v>
      </c>
      <c r="D83" s="176">
        <v>1</v>
      </c>
      <c r="E83" s="125">
        <v>50000</v>
      </c>
      <c r="F83" s="122">
        <f>D83*E83</f>
        <v>50000</v>
      </c>
      <c r="G83" s="186" t="s">
        <v>190</v>
      </c>
      <c r="H83" s="126" t="s">
        <v>1175</v>
      </c>
      <c r="I83" s="123" t="str">
        <f>VLOOKUP(H83,Presupuesto!$B$8:$C$583,2,0)</f>
        <v>ELEMENTOS DE LIMPIEZA</v>
      </c>
      <c r="J83" s="123">
        <f t="shared" ref="J83:J95" si="7">$J$17</f>
        <v>0</v>
      </c>
      <c r="K83" s="123"/>
    </row>
    <row r="84" spans="3:11">
      <c r="C84" s="124" t="s">
        <v>2064</v>
      </c>
      <c r="D84" s="176">
        <v>1</v>
      </c>
      <c r="E84" s="125">
        <v>30000</v>
      </c>
      <c r="F84" s="122">
        <f t="shared" ref="F84:F95" si="8">D84*E84</f>
        <v>30000</v>
      </c>
      <c r="G84" s="186" t="s">
        <v>190</v>
      </c>
      <c r="H84" s="126" t="s">
        <v>390</v>
      </c>
      <c r="I84" s="123" t="str">
        <f>VLOOKUP(H84,Presupuesto!$B$8:$C$583,2,0)</f>
        <v>UTILES DE ESCRITORIO, OFICINA Y ENZE¥ANZA</v>
      </c>
      <c r="J84" s="123">
        <f t="shared" si="7"/>
        <v>0</v>
      </c>
      <c r="K84" s="123"/>
    </row>
    <row r="85" spans="3:11">
      <c r="C85" s="124" t="s">
        <v>2065</v>
      </c>
      <c r="D85" s="176">
        <v>1</v>
      </c>
      <c r="E85" s="125">
        <v>50000</v>
      </c>
      <c r="F85" s="122">
        <f t="shared" si="8"/>
        <v>50000</v>
      </c>
      <c r="G85" s="186" t="s">
        <v>190</v>
      </c>
      <c r="H85" s="126" t="s">
        <v>1182</v>
      </c>
      <c r="I85" s="123"/>
      <c r="J85" s="123"/>
      <c r="K85" s="123"/>
    </row>
    <row r="86" spans="3:11">
      <c r="C86" s="124" t="s">
        <v>2066</v>
      </c>
      <c r="D86" s="176">
        <v>1</v>
      </c>
      <c r="E86" s="125">
        <v>75000</v>
      </c>
      <c r="F86" s="122">
        <f t="shared" si="8"/>
        <v>75000</v>
      </c>
      <c r="G86" s="186" t="s">
        <v>190</v>
      </c>
      <c r="H86" s="126" t="s">
        <v>1191</v>
      </c>
      <c r="I86" s="123"/>
      <c r="J86" s="123"/>
      <c r="K86" s="123"/>
    </row>
    <row r="87" spans="3:11">
      <c r="C87" s="124" t="s">
        <v>2067</v>
      </c>
      <c r="D87" s="176">
        <v>1</v>
      </c>
      <c r="E87" s="125">
        <v>1500</v>
      </c>
      <c r="F87" s="122">
        <f t="shared" si="8"/>
        <v>1500</v>
      </c>
      <c r="G87" s="186" t="s">
        <v>190</v>
      </c>
      <c r="H87" s="126" t="s">
        <v>1079</v>
      </c>
      <c r="I87" s="123"/>
      <c r="J87" s="123"/>
      <c r="K87" s="123"/>
    </row>
    <row r="88" spans="3:11">
      <c r="C88" s="124" t="s">
        <v>2068</v>
      </c>
      <c r="D88" s="176">
        <v>1</v>
      </c>
      <c r="E88" s="125">
        <v>10000</v>
      </c>
      <c r="F88" s="122">
        <f t="shared" si="8"/>
        <v>10000</v>
      </c>
      <c r="G88" s="186" t="s">
        <v>190</v>
      </c>
      <c r="H88" s="126" t="s">
        <v>1133</v>
      </c>
      <c r="I88" s="123"/>
      <c r="J88" s="123"/>
      <c r="K88" s="123"/>
    </row>
    <row r="89" spans="3:11">
      <c r="C89" s="124" t="s">
        <v>2069</v>
      </c>
      <c r="D89" s="176">
        <v>1</v>
      </c>
      <c r="E89" s="125">
        <v>35000</v>
      </c>
      <c r="F89" s="122">
        <f t="shared" si="8"/>
        <v>35000</v>
      </c>
      <c r="G89" s="186" t="s">
        <v>190</v>
      </c>
      <c r="H89" s="126" t="s">
        <v>2074</v>
      </c>
      <c r="I89" s="123" t="e">
        <f>VLOOKUP(H89,Presupuesto!$B$8:$C$583,2,0)</f>
        <v>#N/A</v>
      </c>
      <c r="J89" s="123">
        <f t="shared" si="7"/>
        <v>0</v>
      </c>
      <c r="K89" s="123"/>
    </row>
    <row r="90" spans="3:11">
      <c r="C90" s="124" t="s">
        <v>2070</v>
      </c>
      <c r="D90" s="176">
        <v>1</v>
      </c>
      <c r="E90" s="125">
        <v>10000</v>
      </c>
      <c r="F90" s="122">
        <f t="shared" si="8"/>
        <v>10000</v>
      </c>
      <c r="G90" s="186" t="s">
        <v>190</v>
      </c>
      <c r="H90" s="126" t="s">
        <v>1153</v>
      </c>
      <c r="I90" s="123" t="str">
        <f>VLOOKUP(H90,Presupuesto!$B$8:$C$583,2,0)</f>
        <v>PRODUCTOS DE CEMENTO Y ASBESTO Y YESO</v>
      </c>
      <c r="J90" s="123">
        <f t="shared" si="7"/>
        <v>0</v>
      </c>
      <c r="K90" s="123"/>
    </row>
    <row r="91" spans="3:11">
      <c r="C91" s="124" t="s">
        <v>2071</v>
      </c>
      <c r="D91" s="176">
        <v>1</v>
      </c>
      <c r="E91" s="125">
        <v>15000</v>
      </c>
      <c r="F91" s="122">
        <f t="shared" si="8"/>
        <v>15000</v>
      </c>
      <c r="G91" s="186" t="s">
        <v>190</v>
      </c>
      <c r="H91" s="126" t="s">
        <v>1119</v>
      </c>
      <c r="I91" s="123" t="str">
        <f>VLOOKUP(H91,Presupuesto!$B$8:$C$583,2,0)</f>
        <v>PRODUCTOS VETERINARIOS</v>
      </c>
      <c r="J91" s="123">
        <f t="shared" si="7"/>
        <v>0</v>
      </c>
      <c r="K91" s="123"/>
    </row>
    <row r="92" spans="3:11">
      <c r="C92" s="124" t="s">
        <v>2072</v>
      </c>
      <c r="D92" s="176">
        <v>1</v>
      </c>
      <c r="E92" s="125">
        <v>8000</v>
      </c>
      <c r="F92" s="122">
        <f t="shared" si="8"/>
        <v>8000</v>
      </c>
      <c r="G92" s="186" t="s">
        <v>190</v>
      </c>
      <c r="H92" s="126" t="s">
        <v>1265</v>
      </c>
      <c r="I92" s="123" t="str">
        <f>VLOOKUP(H92,Presupuesto!$B$8:$C$583,2,0)</f>
        <v>HERRAMIENTAS Y REPUESTOS MAYORES</v>
      </c>
      <c r="J92" s="123">
        <f t="shared" si="7"/>
        <v>0</v>
      </c>
      <c r="K92" s="123"/>
    </row>
    <row r="93" spans="3:11">
      <c r="C93" s="124" t="s">
        <v>2073</v>
      </c>
      <c r="D93" s="176">
        <v>1</v>
      </c>
      <c r="E93" s="125">
        <v>10000</v>
      </c>
      <c r="F93" s="122">
        <f t="shared" si="8"/>
        <v>10000</v>
      </c>
      <c r="G93" s="186" t="s">
        <v>190</v>
      </c>
      <c r="H93" s="126" t="s">
        <v>1233</v>
      </c>
      <c r="I93" s="123" t="str">
        <f>VLOOKUP(H93,Presupuesto!$B$8:$C$583,2,0)</f>
        <v>MAQUINARIA Y EQUIPO DE PRODUCCION</v>
      </c>
      <c r="J93" s="123">
        <f t="shared" si="7"/>
        <v>0</v>
      </c>
      <c r="K93" s="123"/>
    </row>
    <row r="94" spans="3:11">
      <c r="C94" s="124"/>
      <c r="D94" s="176"/>
      <c r="E94" s="125"/>
      <c r="F94" s="122">
        <f t="shared" si="8"/>
        <v>0</v>
      </c>
      <c r="G94" s="186"/>
      <c r="H94" s="126"/>
      <c r="I94" s="123" t="e">
        <f>VLOOKUP(H94,Presupuesto!$B$8:$C$583,2,0)</f>
        <v>#N/A</v>
      </c>
      <c r="J94" s="123">
        <f t="shared" si="7"/>
        <v>0</v>
      </c>
      <c r="K94" s="123"/>
    </row>
    <row r="95" spans="3:11" ht="15.75" thickBot="1">
      <c r="C95" s="127"/>
      <c r="D95" s="184"/>
      <c r="E95" s="129"/>
      <c r="F95" s="130">
        <f t="shared" si="8"/>
        <v>0</v>
      </c>
      <c r="G95" s="187"/>
      <c r="H95" s="131"/>
      <c r="I95" s="131" t="e">
        <f>VLOOKUP(H95,Presupuesto!$B$8:$C$583,2,0)</f>
        <v>#N/A</v>
      </c>
      <c r="J95" s="131">
        <f t="shared" si="7"/>
        <v>0</v>
      </c>
      <c r="K95" s="149"/>
    </row>
    <row r="97" spans="3:11" ht="15.75" thickBot="1"/>
    <row r="98" spans="3:11" ht="15.75" thickBot="1">
      <c r="C98" s="29" t="s">
        <v>43</v>
      </c>
      <c r="D98" s="30">
        <f>SUM(F105:F118)</f>
        <v>200700</v>
      </c>
      <c r="E98" s="203"/>
      <c r="F98" s="203"/>
      <c r="G98" s="97"/>
      <c r="H98" s="203"/>
      <c r="I98" s="203"/>
    </row>
    <row r="99" spans="3:11">
      <c r="C99" s="72"/>
      <c r="D99" s="31"/>
      <c r="E99" s="118"/>
      <c r="F99" s="118"/>
      <c r="G99" s="118"/>
      <c r="H99" s="94"/>
      <c r="I99" s="94"/>
      <c r="J99" s="94"/>
      <c r="K99" s="137"/>
    </row>
    <row r="100" spans="3:11">
      <c r="C100" s="72"/>
      <c r="D100" s="31"/>
      <c r="E100" s="118"/>
      <c r="F100" s="118"/>
      <c r="G100" s="118"/>
      <c r="H100" s="94"/>
      <c r="I100" s="94"/>
      <c r="J100" s="94"/>
      <c r="K100" s="137"/>
    </row>
    <row r="101" spans="3:11" ht="15.75">
      <c r="C101" s="236" t="s">
        <v>455</v>
      </c>
      <c r="D101" s="237"/>
      <c r="E101" s="118"/>
      <c r="F101" s="118"/>
      <c r="G101" s="118"/>
      <c r="H101" s="94"/>
      <c r="I101" s="94"/>
      <c r="J101" s="94"/>
      <c r="K101" s="137"/>
    </row>
    <row r="102" spans="3:11" ht="18.75">
      <c r="C102" s="254" t="e">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31"/>
      <c r="E102" s="118"/>
      <c r="F102" s="118"/>
      <c r="G102" s="118"/>
      <c r="H102" s="94"/>
      <c r="I102" s="94"/>
      <c r="J102" s="94"/>
      <c r="K102" s="137"/>
    </row>
    <row r="103" spans="3:11" ht="15.75" thickBot="1">
      <c r="C103" s="72"/>
      <c r="D103" s="31"/>
      <c r="E103" s="118"/>
      <c r="F103" s="118"/>
      <c r="G103" s="118"/>
      <c r="H103" s="94"/>
      <c r="I103" s="94"/>
      <c r="J103" s="94"/>
      <c r="K103" s="137"/>
    </row>
    <row r="104" spans="3:11" ht="30.75" thickBot="1">
      <c r="C104" s="151" t="s">
        <v>44</v>
      </c>
      <c r="D104" s="153" t="s">
        <v>55</v>
      </c>
      <c r="E104" s="153" t="s">
        <v>57</v>
      </c>
      <c r="F104" s="152" t="s">
        <v>27</v>
      </c>
      <c r="G104" s="158" t="s">
        <v>192</v>
      </c>
      <c r="H104" s="153" t="s">
        <v>46</v>
      </c>
      <c r="I104" s="153" t="s">
        <v>193</v>
      </c>
      <c r="J104" s="153" t="s">
        <v>474</v>
      </c>
      <c r="K104" s="153" t="s">
        <v>475</v>
      </c>
    </row>
    <row r="105" spans="3:11">
      <c r="C105" s="120" t="s">
        <v>2075</v>
      </c>
      <c r="D105" s="183">
        <v>3</v>
      </c>
      <c r="E105" s="121">
        <v>3500</v>
      </c>
      <c r="F105" s="122">
        <f>D105*E105</f>
        <v>10500</v>
      </c>
      <c r="G105" s="186" t="s">
        <v>190</v>
      </c>
      <c r="H105" s="123" t="s">
        <v>1182</v>
      </c>
      <c r="I105" s="123" t="str">
        <f>VLOOKUP(H105,Presupuesto!$B$8:$C$583,2,0)</f>
        <v>UTILES Y MATERIALES ELECTRICOS</v>
      </c>
      <c r="J105" s="265"/>
      <c r="K105" s="123"/>
    </row>
    <row r="106" spans="3:11">
      <c r="C106" s="124" t="s">
        <v>2076</v>
      </c>
      <c r="D106" s="176">
        <v>2</v>
      </c>
      <c r="E106" s="125">
        <v>1000</v>
      </c>
      <c r="F106" s="122">
        <f>D106*E106</f>
        <v>2000</v>
      </c>
      <c r="G106" s="186" t="s">
        <v>190</v>
      </c>
      <c r="H106" s="126" t="s">
        <v>1182</v>
      </c>
      <c r="I106" s="123" t="str">
        <f>VLOOKUP(H106,Presupuesto!$B$8:$C$583,2,0)</f>
        <v>UTILES Y MATERIALES ELECTRICOS</v>
      </c>
      <c r="J106" s="123">
        <f t="shared" ref="J106:J118" si="9">$J$17</f>
        <v>0</v>
      </c>
      <c r="K106" s="123"/>
    </row>
    <row r="107" spans="3:11">
      <c r="C107" s="124" t="s">
        <v>2077</v>
      </c>
      <c r="D107" s="176">
        <v>1</v>
      </c>
      <c r="E107" s="125">
        <v>70000</v>
      </c>
      <c r="F107" s="122">
        <f t="shared" ref="F107:F118" si="10">D107*E107</f>
        <v>70000</v>
      </c>
      <c r="G107" s="186" t="s">
        <v>190</v>
      </c>
      <c r="H107" s="126" t="s">
        <v>400</v>
      </c>
      <c r="I107" s="123" t="str">
        <f>VLOOKUP(H107,Presupuesto!$B$8:$C$583,2,0)</f>
        <v>EQUIPO DE COMUNICACIàN Y SE¥ALAMIENTO</v>
      </c>
      <c r="J107" s="123">
        <f t="shared" si="9"/>
        <v>0</v>
      </c>
      <c r="K107" s="123"/>
    </row>
    <row r="108" spans="3:11">
      <c r="C108" s="124" t="s">
        <v>2078</v>
      </c>
      <c r="D108" s="176">
        <v>60</v>
      </c>
      <c r="E108" s="125">
        <v>190</v>
      </c>
      <c r="F108" s="122">
        <f t="shared" si="10"/>
        <v>11400</v>
      </c>
      <c r="G108" s="186" t="s">
        <v>190</v>
      </c>
      <c r="H108" s="126" t="s">
        <v>1133</v>
      </c>
      <c r="I108" s="123" t="str">
        <f>VLOOKUP(H108,Presupuesto!$B$8:$C$583,2,0)</f>
        <v>PRODUCTOS FERROSOS</v>
      </c>
      <c r="J108" s="123">
        <f t="shared" si="9"/>
        <v>0</v>
      </c>
      <c r="K108" s="123"/>
    </row>
    <row r="109" spans="3:11">
      <c r="C109" s="124" t="s">
        <v>2079</v>
      </c>
      <c r="D109" s="176">
        <v>76</v>
      </c>
      <c r="E109" s="125">
        <v>400</v>
      </c>
      <c r="F109" s="122">
        <f t="shared" si="10"/>
        <v>30400</v>
      </c>
      <c r="G109" s="186" t="s">
        <v>190</v>
      </c>
      <c r="H109" s="126" t="s">
        <v>1182</v>
      </c>
      <c r="I109" s="123"/>
      <c r="J109" s="123"/>
      <c r="K109" s="123"/>
    </row>
    <row r="110" spans="3:11">
      <c r="C110" s="124" t="s">
        <v>2080</v>
      </c>
      <c r="D110" s="176">
        <v>6</v>
      </c>
      <c r="E110" s="125">
        <v>2000</v>
      </c>
      <c r="F110" s="122">
        <f t="shared" si="10"/>
        <v>12000</v>
      </c>
      <c r="G110" s="186" t="s">
        <v>190</v>
      </c>
      <c r="H110" s="126" t="s">
        <v>1182</v>
      </c>
      <c r="I110" s="123"/>
      <c r="J110" s="123"/>
      <c r="K110" s="123"/>
    </row>
    <row r="111" spans="3:11">
      <c r="C111" s="124" t="s">
        <v>2081</v>
      </c>
      <c r="D111" s="176">
        <v>6</v>
      </c>
      <c r="E111" s="125">
        <v>400</v>
      </c>
      <c r="F111" s="122">
        <f t="shared" si="10"/>
        <v>2400</v>
      </c>
      <c r="G111" s="186" t="s">
        <v>190</v>
      </c>
      <c r="H111" s="126" t="s">
        <v>1182</v>
      </c>
      <c r="I111" s="123"/>
      <c r="J111" s="123"/>
      <c r="K111" s="123"/>
    </row>
    <row r="112" spans="3:11">
      <c r="C112" s="124" t="s">
        <v>1749</v>
      </c>
      <c r="D112" s="176">
        <v>2</v>
      </c>
      <c r="E112" s="125">
        <v>5000</v>
      </c>
      <c r="F112" s="122">
        <f t="shared" si="10"/>
        <v>10000</v>
      </c>
      <c r="G112" s="186" t="s">
        <v>190</v>
      </c>
      <c r="H112" s="126" t="s">
        <v>1137</v>
      </c>
      <c r="I112" s="123"/>
      <c r="J112" s="123"/>
      <c r="K112" s="123"/>
    </row>
    <row r="113" spans="3:11">
      <c r="C113" s="124" t="s">
        <v>2082</v>
      </c>
      <c r="D113" s="176">
        <v>4</v>
      </c>
      <c r="E113" s="125">
        <v>5000</v>
      </c>
      <c r="F113" s="122">
        <f t="shared" si="10"/>
        <v>20000</v>
      </c>
      <c r="G113" s="186" t="s">
        <v>190</v>
      </c>
      <c r="H113" s="126" t="s">
        <v>1137</v>
      </c>
      <c r="I113" s="123" t="str">
        <f>VLOOKUP(H113,Presupuesto!$B$8:$C$583,2,0)</f>
        <v>ESTRUCTURAS METALICAS ACABADAS</v>
      </c>
      <c r="J113" s="123">
        <f t="shared" si="9"/>
        <v>0</v>
      </c>
      <c r="K113" s="123"/>
    </row>
    <row r="114" spans="3:11">
      <c r="C114" s="124" t="s">
        <v>2083</v>
      </c>
      <c r="D114" s="176">
        <v>2</v>
      </c>
      <c r="E114" s="125">
        <v>2000</v>
      </c>
      <c r="F114" s="122">
        <f t="shared" si="10"/>
        <v>4000</v>
      </c>
      <c r="G114" s="186" t="s">
        <v>190</v>
      </c>
      <c r="H114" s="126" t="s">
        <v>1091</v>
      </c>
      <c r="I114" s="123" t="str">
        <f>VLOOKUP(H114,Presupuesto!$B$8:$C$583,2,0)</f>
        <v>ELEMENTOS Y COMPUESTOS QUIMICOS</v>
      </c>
      <c r="J114" s="123">
        <f t="shared" si="9"/>
        <v>0</v>
      </c>
      <c r="K114" s="123"/>
    </row>
    <row r="115" spans="3:11">
      <c r="C115" s="124" t="s">
        <v>2084</v>
      </c>
      <c r="D115" s="176">
        <v>2</v>
      </c>
      <c r="E115" s="125">
        <v>7000</v>
      </c>
      <c r="F115" s="122">
        <f t="shared" si="10"/>
        <v>14000</v>
      </c>
      <c r="G115" s="186" t="s">
        <v>190</v>
      </c>
      <c r="H115" s="126" t="s">
        <v>1137</v>
      </c>
      <c r="I115" s="123" t="str">
        <f>VLOOKUP(H115,Presupuesto!$B$8:$C$583,2,0)</f>
        <v>ESTRUCTURAS METALICAS ACABADAS</v>
      </c>
      <c r="J115" s="123">
        <f t="shared" si="9"/>
        <v>0</v>
      </c>
      <c r="K115" s="123"/>
    </row>
    <row r="116" spans="3:11">
      <c r="C116" s="124" t="s">
        <v>2085</v>
      </c>
      <c r="D116" s="176">
        <v>3</v>
      </c>
      <c r="E116" s="125">
        <v>2000</v>
      </c>
      <c r="F116" s="122">
        <f t="shared" si="10"/>
        <v>6000</v>
      </c>
      <c r="G116" s="186" t="s">
        <v>190</v>
      </c>
      <c r="H116" s="126" t="s">
        <v>1182</v>
      </c>
      <c r="I116" s="123" t="str">
        <f>VLOOKUP(H116,Presupuesto!$B$8:$C$583,2,0)</f>
        <v>UTILES Y MATERIALES ELECTRICOS</v>
      </c>
      <c r="J116" s="123">
        <f t="shared" si="9"/>
        <v>0</v>
      </c>
      <c r="K116" s="123"/>
    </row>
    <row r="117" spans="3:11">
      <c r="C117" s="124" t="s">
        <v>2086</v>
      </c>
      <c r="D117" s="176">
        <v>2</v>
      </c>
      <c r="E117" s="125">
        <v>3000</v>
      </c>
      <c r="F117" s="122">
        <f t="shared" si="10"/>
        <v>6000</v>
      </c>
      <c r="G117" s="186" t="s">
        <v>190</v>
      </c>
      <c r="H117" s="126" t="s">
        <v>1139</v>
      </c>
      <c r="I117" s="123" t="str">
        <f>VLOOKUP(H117,Presupuesto!$B$8:$C$583,2,0)</f>
        <v>HERRAMIENTAS MENORES</v>
      </c>
      <c r="J117" s="123">
        <f t="shared" si="9"/>
        <v>0</v>
      </c>
      <c r="K117" s="123"/>
    </row>
    <row r="118" spans="3:11" ht="15.75" thickBot="1">
      <c r="C118" s="127" t="s">
        <v>2087</v>
      </c>
      <c r="D118" s="184">
        <v>1</v>
      </c>
      <c r="E118" s="129">
        <v>2000</v>
      </c>
      <c r="F118" s="130">
        <f t="shared" si="10"/>
        <v>2000</v>
      </c>
      <c r="G118" s="187" t="s">
        <v>190</v>
      </c>
      <c r="H118" s="131" t="s">
        <v>1139</v>
      </c>
      <c r="I118" s="131" t="str">
        <f>VLOOKUP(H118,Presupuesto!$B$8:$C$583,2,0)</f>
        <v>HERRAMIENTAS MENORES</v>
      </c>
      <c r="J118" s="131">
        <f t="shared" si="9"/>
        <v>0</v>
      </c>
      <c r="K118" s="149"/>
    </row>
    <row r="120" spans="3:11" ht="15.75" thickBot="1"/>
    <row r="121" spans="3:11" ht="15.75" thickBot="1">
      <c r="C121" s="29" t="s">
        <v>43</v>
      </c>
      <c r="D121" s="30">
        <f>SUM(F128:F141)</f>
        <v>419076</v>
      </c>
      <c r="E121" s="203"/>
      <c r="F121" s="203"/>
      <c r="G121" s="97"/>
      <c r="H121" s="203"/>
      <c r="I121" s="203"/>
    </row>
    <row r="122" spans="3:11">
      <c r="C122" s="72"/>
      <c r="D122" s="31"/>
      <c r="E122" s="118"/>
      <c r="F122" s="118"/>
      <c r="G122" s="118"/>
      <c r="H122" s="94"/>
      <c r="I122" s="94"/>
      <c r="J122" s="94"/>
      <c r="K122" s="137"/>
    </row>
    <row r="123" spans="3:11">
      <c r="C123" s="72"/>
      <c r="D123" s="31"/>
      <c r="E123" s="118"/>
      <c r="F123" s="118"/>
      <c r="G123" s="118"/>
      <c r="H123" s="94"/>
      <c r="I123" s="94"/>
      <c r="J123" s="94"/>
      <c r="K123" s="137"/>
    </row>
    <row r="124" spans="3:11" ht="15.75">
      <c r="C124" s="236" t="s">
        <v>455</v>
      </c>
      <c r="D124" s="237"/>
      <c r="E124" s="118"/>
      <c r="F124" s="118"/>
      <c r="G124" s="118"/>
      <c r="H124" s="94"/>
      <c r="I124" s="94"/>
      <c r="J124" s="94"/>
      <c r="K124" s="137"/>
    </row>
    <row r="125" spans="3:11" ht="18.75">
      <c r="C125" s="254" t="e">
        <f>IFERROR(VLOOKUP(D124,'Desarrollo Curricular'!$E:$F,2,FALSE),IFERROR(VLOOKUP(D124,Investigación!$E:$F,2,FALSE),IFERROR(VLOOKUP(D124,'Vinculación Univ. Sociedad'!$E:$F,2,FALSE),IFERROR(VLOOKUP(D124,'Docencia y Recursos Humanos '!$E:$F,2,FALSE),IFERROR(VLOOKUP(D124,Estudiantes!$E:$F,2,FALSE),IFERROR(VLOOKUP(D124,'Gestion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31"/>
      <c r="E125" s="118"/>
      <c r="F125" s="118"/>
      <c r="G125" s="118"/>
      <c r="H125" s="94"/>
      <c r="I125" s="94"/>
      <c r="J125" s="94"/>
      <c r="K125" s="137"/>
    </row>
    <row r="126" spans="3:11" ht="15.75" thickBot="1">
      <c r="C126" s="72"/>
      <c r="D126" s="31"/>
      <c r="E126" s="118"/>
      <c r="F126" s="118"/>
      <c r="G126" s="118"/>
      <c r="H126" s="94"/>
      <c r="I126" s="94"/>
      <c r="J126" s="94"/>
      <c r="K126" s="137"/>
    </row>
    <row r="127" spans="3:11" ht="30.75" thickBot="1">
      <c r="C127" s="151" t="s">
        <v>44</v>
      </c>
      <c r="D127" s="153" t="s">
        <v>55</v>
      </c>
      <c r="E127" s="153" t="s">
        <v>57</v>
      </c>
      <c r="F127" s="152" t="s">
        <v>27</v>
      </c>
      <c r="G127" s="158" t="s">
        <v>192</v>
      </c>
      <c r="H127" s="153" t="s">
        <v>46</v>
      </c>
      <c r="I127" s="153" t="s">
        <v>193</v>
      </c>
      <c r="J127" s="153" t="s">
        <v>474</v>
      </c>
      <c r="K127" s="153" t="s">
        <v>475</v>
      </c>
    </row>
    <row r="128" spans="3:11">
      <c r="C128" s="120" t="s">
        <v>1756</v>
      </c>
      <c r="D128" s="183">
        <v>3</v>
      </c>
      <c r="E128" s="121">
        <v>2000</v>
      </c>
      <c r="F128" s="122">
        <f>D128*E128</f>
        <v>6000</v>
      </c>
      <c r="G128" s="186" t="s">
        <v>190</v>
      </c>
      <c r="H128" s="123" t="s">
        <v>1239</v>
      </c>
      <c r="I128" s="123" t="str">
        <f>VLOOKUP(H128,Presupuesto!$B$8:$C$583,2,0)</f>
        <v>EQUIPO MEDICO Y LABORATORIO</v>
      </c>
      <c r="J128" s="265"/>
      <c r="K128" s="123"/>
    </row>
    <row r="129" spans="3:11">
      <c r="C129" s="124" t="s">
        <v>2088</v>
      </c>
      <c r="D129" s="176">
        <v>1</v>
      </c>
      <c r="E129" s="125">
        <v>2000</v>
      </c>
      <c r="F129" s="122">
        <f>D129*E129</f>
        <v>2000</v>
      </c>
      <c r="G129" s="186" t="s">
        <v>190</v>
      </c>
      <c r="H129" s="126" t="s">
        <v>388</v>
      </c>
      <c r="I129" s="123" t="str">
        <f>VLOOKUP(H129,Presupuesto!$B$8:$C$583,2,0)</f>
        <v>PRODUCTOS QUIMICOS</v>
      </c>
      <c r="J129" s="123">
        <f t="shared" ref="J129:J141" si="11">$J$17</f>
        <v>0</v>
      </c>
      <c r="K129" s="123"/>
    </row>
    <row r="130" spans="3:11">
      <c r="C130" s="124" t="s">
        <v>2089</v>
      </c>
      <c r="D130" s="176">
        <v>3</v>
      </c>
      <c r="E130" s="125">
        <v>2000</v>
      </c>
      <c r="F130" s="122">
        <f t="shared" ref="F130:F134" si="12">D130*E130</f>
        <v>6000</v>
      </c>
      <c r="G130" s="186" t="s">
        <v>190</v>
      </c>
      <c r="H130" s="126" t="s">
        <v>400</v>
      </c>
      <c r="I130" s="123"/>
      <c r="J130" s="123"/>
      <c r="K130" s="123"/>
    </row>
    <row r="131" spans="3:11">
      <c r="C131" s="124" t="s">
        <v>2090</v>
      </c>
      <c r="D131" s="176">
        <v>1</v>
      </c>
      <c r="E131" s="125">
        <v>50000</v>
      </c>
      <c r="F131" s="122">
        <f t="shared" si="12"/>
        <v>50000</v>
      </c>
      <c r="G131" s="186" t="s">
        <v>190</v>
      </c>
      <c r="H131" s="126" t="s">
        <v>326</v>
      </c>
      <c r="I131" s="123"/>
      <c r="J131" s="123"/>
      <c r="K131" s="123"/>
    </row>
    <row r="132" spans="3:11">
      <c r="C132" s="124" t="s">
        <v>2091</v>
      </c>
      <c r="D132" s="176">
        <v>3</v>
      </c>
      <c r="E132" s="125">
        <v>2500</v>
      </c>
      <c r="F132" s="122">
        <f t="shared" si="12"/>
        <v>7500</v>
      </c>
      <c r="G132" s="186" t="s">
        <v>190</v>
      </c>
      <c r="H132" s="126" t="s">
        <v>400</v>
      </c>
      <c r="I132" s="123"/>
      <c r="J132" s="123"/>
      <c r="K132" s="123"/>
    </row>
    <row r="133" spans="3:11">
      <c r="C133" s="124" t="s">
        <v>2092</v>
      </c>
      <c r="D133" s="176">
        <v>30</v>
      </c>
      <c r="E133" s="125">
        <v>3000</v>
      </c>
      <c r="F133" s="122">
        <f t="shared" si="12"/>
        <v>90000</v>
      </c>
      <c r="G133" s="186" t="s">
        <v>190</v>
      </c>
      <c r="H133" s="126" t="s">
        <v>404</v>
      </c>
      <c r="I133" s="123"/>
      <c r="J133" s="123"/>
      <c r="K133" s="123"/>
    </row>
    <row r="134" spans="3:11">
      <c r="C134" s="124" t="s">
        <v>2093</v>
      </c>
      <c r="D134" s="176">
        <v>30</v>
      </c>
      <c r="E134" s="125">
        <v>1500</v>
      </c>
      <c r="F134" s="122">
        <f t="shared" si="12"/>
        <v>45000</v>
      </c>
      <c r="G134" s="186" t="s">
        <v>190</v>
      </c>
      <c r="H134" s="126" t="s">
        <v>398</v>
      </c>
      <c r="I134" s="123" t="str">
        <f>VLOOKUP(H134,Presupuesto!$B$8:$C$583,2,0)</f>
        <v>EQUIPOS DE OFICINA Y MUEBLES (42140-00)</v>
      </c>
      <c r="J134" s="123">
        <f t="shared" si="11"/>
        <v>0</v>
      </c>
      <c r="K134" s="123"/>
    </row>
    <row r="135" spans="3:11">
      <c r="C135" s="124" t="s">
        <v>2094</v>
      </c>
      <c r="D135" s="176">
        <v>1</v>
      </c>
      <c r="E135" s="125">
        <v>120000</v>
      </c>
      <c r="F135" s="122">
        <f t="shared" ref="F135:F141" si="13">D135*E135</f>
        <v>120000</v>
      </c>
      <c r="G135" s="186" t="s">
        <v>190</v>
      </c>
      <c r="H135" s="126" t="s">
        <v>1239</v>
      </c>
      <c r="I135" s="123" t="str">
        <f>VLOOKUP(H135,Presupuesto!$B$8:$C$583,2,0)</f>
        <v>EQUIPO MEDICO Y LABORATORIO</v>
      </c>
      <c r="J135" s="123">
        <f t="shared" si="11"/>
        <v>0</v>
      </c>
      <c r="K135" s="123"/>
    </row>
    <row r="136" spans="3:11">
      <c r="C136" s="124" t="s">
        <v>2095</v>
      </c>
      <c r="D136" s="176">
        <v>1</v>
      </c>
      <c r="E136" s="125">
        <v>29400</v>
      </c>
      <c r="F136" s="122">
        <f t="shared" si="13"/>
        <v>29400</v>
      </c>
      <c r="G136" s="186" t="s">
        <v>190</v>
      </c>
      <c r="H136" s="126" t="s">
        <v>1239</v>
      </c>
      <c r="I136" s="123" t="str">
        <f>VLOOKUP(H136,Presupuesto!$B$8:$C$583,2,0)</f>
        <v>EQUIPO MEDICO Y LABORATORIO</v>
      </c>
      <c r="J136" s="123">
        <f t="shared" si="11"/>
        <v>0</v>
      </c>
      <c r="K136" s="123"/>
    </row>
    <row r="137" spans="3:11">
      <c r="C137" s="124" t="s">
        <v>2096</v>
      </c>
      <c r="D137" s="176">
        <v>1</v>
      </c>
      <c r="E137" s="125">
        <v>35280</v>
      </c>
      <c r="F137" s="122">
        <f t="shared" si="13"/>
        <v>35280</v>
      </c>
      <c r="G137" s="186" t="s">
        <v>190</v>
      </c>
      <c r="H137" s="126" t="s">
        <v>1239</v>
      </c>
      <c r="I137" s="123" t="str">
        <f>VLOOKUP(H137,Presupuesto!$B$8:$C$583,2,0)</f>
        <v>EQUIPO MEDICO Y LABORATORIO</v>
      </c>
      <c r="J137" s="123">
        <f t="shared" si="11"/>
        <v>0</v>
      </c>
      <c r="K137" s="123"/>
    </row>
    <row r="138" spans="3:11">
      <c r="C138" s="124" t="s">
        <v>2097</v>
      </c>
      <c r="D138" s="176">
        <v>1</v>
      </c>
      <c r="E138" s="125">
        <v>12348</v>
      </c>
      <c r="F138" s="122">
        <f t="shared" si="13"/>
        <v>12348</v>
      </c>
      <c r="G138" s="186" t="s">
        <v>190</v>
      </c>
      <c r="H138" s="126" t="s">
        <v>1239</v>
      </c>
      <c r="I138" s="123" t="str">
        <f>VLOOKUP(H138,Presupuesto!$B$8:$C$583,2,0)</f>
        <v>EQUIPO MEDICO Y LABORATORIO</v>
      </c>
      <c r="J138" s="123">
        <f t="shared" si="11"/>
        <v>0</v>
      </c>
      <c r="K138" s="123"/>
    </row>
    <row r="139" spans="3:11">
      <c r="C139" s="124" t="s">
        <v>2098</v>
      </c>
      <c r="D139" s="176">
        <v>1</v>
      </c>
      <c r="E139" s="125">
        <v>12348</v>
      </c>
      <c r="F139" s="122">
        <f t="shared" si="13"/>
        <v>12348</v>
      </c>
      <c r="G139" s="186" t="s">
        <v>190</v>
      </c>
      <c r="H139" s="126" t="s">
        <v>1239</v>
      </c>
      <c r="I139" s="123" t="str">
        <f>VLOOKUP(H139,Presupuesto!$B$8:$C$583,2,0)</f>
        <v>EQUIPO MEDICO Y LABORATORIO</v>
      </c>
      <c r="J139" s="123">
        <f t="shared" si="11"/>
        <v>0</v>
      </c>
      <c r="K139" s="123"/>
    </row>
    <row r="140" spans="3:11">
      <c r="C140" s="124" t="s">
        <v>2099</v>
      </c>
      <c r="D140" s="176">
        <v>2</v>
      </c>
      <c r="E140" s="125">
        <v>1200</v>
      </c>
      <c r="F140" s="122">
        <f t="shared" si="13"/>
        <v>2400</v>
      </c>
      <c r="G140" s="186" t="s">
        <v>190</v>
      </c>
      <c r="H140" s="126" t="s">
        <v>1239</v>
      </c>
      <c r="I140" s="123" t="str">
        <f>VLOOKUP(H140,Presupuesto!$B$8:$C$583,2,0)</f>
        <v>EQUIPO MEDICO Y LABORATORIO</v>
      </c>
      <c r="J140" s="123">
        <f t="shared" si="11"/>
        <v>0</v>
      </c>
      <c r="K140" s="123"/>
    </row>
    <row r="141" spans="3:11" ht="15.75" thickBot="1">
      <c r="C141" s="127" t="s">
        <v>2100</v>
      </c>
      <c r="D141" s="184">
        <v>2</v>
      </c>
      <c r="E141" s="129">
        <v>400</v>
      </c>
      <c r="F141" s="130">
        <f t="shared" si="13"/>
        <v>800</v>
      </c>
      <c r="G141" s="187" t="s">
        <v>190</v>
      </c>
      <c r="H141" s="131" t="s">
        <v>1239</v>
      </c>
      <c r="I141" s="131" t="str">
        <f>VLOOKUP(H141,Presupuesto!$B$8:$C$583,2,0)</f>
        <v>EQUIPO MEDICO Y LABORATORIO</v>
      </c>
      <c r="J141" s="131">
        <f t="shared" si="11"/>
        <v>0</v>
      </c>
      <c r="K141" s="149"/>
    </row>
    <row r="143" spans="3:11" ht="15.75" thickBot="1"/>
    <row r="144" spans="3:11" ht="15.75" thickBot="1">
      <c r="C144" s="29" t="s">
        <v>43</v>
      </c>
      <c r="D144" s="30">
        <f>SUM(F151:F160)</f>
        <v>32600</v>
      </c>
      <c r="E144" s="203"/>
      <c r="F144" s="203"/>
      <c r="G144" s="97"/>
      <c r="H144" s="203"/>
      <c r="I144" s="203"/>
    </row>
    <row r="145" spans="3:11">
      <c r="C145" s="72"/>
      <c r="D145" s="31"/>
      <c r="E145" s="118"/>
      <c r="F145" s="118"/>
      <c r="G145" s="118"/>
      <c r="H145" s="94"/>
      <c r="I145" s="94"/>
      <c r="J145" s="94"/>
      <c r="K145" s="137"/>
    </row>
    <row r="146" spans="3:11">
      <c r="C146" s="72"/>
      <c r="D146" s="31"/>
      <c r="E146" s="118"/>
      <c r="F146" s="118"/>
      <c r="G146" s="118"/>
      <c r="H146" s="94"/>
      <c r="I146" s="94"/>
      <c r="J146" s="94"/>
      <c r="K146" s="137"/>
    </row>
    <row r="147" spans="3:11" ht="15.75">
      <c r="C147" s="236" t="s">
        <v>455</v>
      </c>
      <c r="D147" s="237"/>
      <c r="E147" s="118"/>
      <c r="F147" s="118"/>
      <c r="G147" s="118"/>
      <c r="H147" s="94"/>
      <c r="I147" s="94"/>
      <c r="J147" s="94"/>
      <c r="K147" s="137"/>
    </row>
    <row r="148" spans="3:11" ht="18.75">
      <c r="C148" s="254" t="e">
        <f>IFERROR(VLOOKUP(D147,'Desarrollo Curricular'!$E:$F,2,FALSE),IFERROR(VLOOKUP(D147,Investigación!$E:$F,2,FALSE),IFERROR(VLOOKUP(D147,'Vinculación Univ. Sociedad'!$E:$F,2,FALSE),IFERROR(VLOOKUP(D147,'Docencia y Recursos Humanos '!$E:$F,2,FALSE),IFERROR(VLOOKUP(D147,Estudiantes!$E:$F,2,FALSE),IFERROR(VLOOKUP(D147,'Gestion Administrativa'!$E:$F,2,FALSE),IFERROR(VLOOKUP(D147,'Gestion Academica'!$E:$F,2,FALSE),IFERROR(VLOOKUP(D147,Graduados!$E:$F,2,FALSE),IFERROR(VLOOKUP(D147,'Gestión del Conocimiento'!$E:$F,2,FALSE),IFERROR(VLOOKUP(D147,Gobernabilidad!$E:$F,2,FALSE),IFERROR(VLOOKUP(D147,'NIVEL DE ES Y  SISTEMA NACIONAL'!$E:$F,2,FALSE),VLOOKUP(D147,'Lo Esencial'!$E:$F,2,0))))))))))))</f>
        <v>#N/A</v>
      </c>
      <c r="D148" s="31"/>
      <c r="E148" s="118"/>
      <c r="F148" s="118"/>
      <c r="G148" s="118"/>
      <c r="H148" s="94"/>
      <c r="I148" s="94"/>
      <c r="J148" s="94"/>
      <c r="K148" s="137"/>
    </row>
    <row r="149" spans="3:11" ht="15.75" thickBot="1">
      <c r="C149" s="72"/>
      <c r="D149" s="31"/>
      <c r="E149" s="118"/>
      <c r="F149" s="118"/>
      <c r="G149" s="118"/>
      <c r="H149" s="94"/>
      <c r="I149" s="94"/>
      <c r="J149" s="94"/>
      <c r="K149" s="137"/>
    </row>
    <row r="150" spans="3:11" ht="30.75" thickBot="1">
      <c r="C150" s="151" t="s">
        <v>44</v>
      </c>
      <c r="D150" s="153" t="s">
        <v>55</v>
      </c>
      <c r="E150" s="153" t="s">
        <v>57</v>
      </c>
      <c r="F150" s="152" t="s">
        <v>27</v>
      </c>
      <c r="G150" s="158" t="s">
        <v>192</v>
      </c>
      <c r="H150" s="153" t="s">
        <v>46</v>
      </c>
      <c r="I150" s="153" t="s">
        <v>193</v>
      </c>
      <c r="J150" s="153" t="s">
        <v>474</v>
      </c>
      <c r="K150" s="153" t="s">
        <v>475</v>
      </c>
    </row>
    <row r="151" spans="3:11">
      <c r="C151" s="120" t="s">
        <v>2101</v>
      </c>
      <c r="D151" s="183">
        <v>1</v>
      </c>
      <c r="E151" s="121">
        <v>800</v>
      </c>
      <c r="F151" s="122">
        <f>D151*E151</f>
        <v>800</v>
      </c>
      <c r="G151" s="186" t="s">
        <v>190</v>
      </c>
      <c r="H151" s="123" t="s">
        <v>1239</v>
      </c>
      <c r="I151" s="123" t="str">
        <f>VLOOKUP(H151,Presupuesto!$B$8:$C$583,2,0)</f>
        <v>EQUIPO MEDICO Y LABORATORIO</v>
      </c>
      <c r="J151" s="265"/>
      <c r="K151" s="123"/>
    </row>
    <row r="152" spans="3:11">
      <c r="C152" s="124" t="s">
        <v>2102</v>
      </c>
      <c r="D152" s="176">
        <v>1</v>
      </c>
      <c r="E152" s="125">
        <v>500</v>
      </c>
      <c r="F152" s="122">
        <f>D152*E152</f>
        <v>500</v>
      </c>
      <c r="G152" s="186" t="s">
        <v>190</v>
      </c>
      <c r="H152" s="126" t="s">
        <v>1239</v>
      </c>
      <c r="I152" s="123" t="str">
        <f>VLOOKUP(H152,Presupuesto!$B$8:$C$583,2,0)</f>
        <v>EQUIPO MEDICO Y LABORATORIO</v>
      </c>
      <c r="J152" s="123">
        <f t="shared" ref="J152:J160" si="14">$J$17</f>
        <v>0</v>
      </c>
      <c r="K152" s="123"/>
    </row>
    <row r="153" spans="3:11">
      <c r="C153" s="124" t="s">
        <v>2103</v>
      </c>
      <c r="D153" s="176">
        <v>2</v>
      </c>
      <c r="E153" s="125">
        <v>10000</v>
      </c>
      <c r="F153" s="122">
        <f t="shared" ref="F153:F160" si="15">D153*E153</f>
        <v>20000</v>
      </c>
      <c r="G153" s="186" t="s">
        <v>190</v>
      </c>
      <c r="H153" s="126" t="s">
        <v>401</v>
      </c>
      <c r="I153" s="123" t="str">
        <f>VLOOKUP(H153,Presupuesto!$B$8:$C$583,2,0)</f>
        <v>EQUIPOS PARA COMPUTACION</v>
      </c>
      <c r="J153" s="123">
        <f t="shared" si="14"/>
        <v>0</v>
      </c>
      <c r="K153" s="123"/>
    </row>
    <row r="154" spans="3:11">
      <c r="C154" s="124" t="s">
        <v>2104</v>
      </c>
      <c r="D154" s="176">
        <v>10</v>
      </c>
      <c r="E154" s="125">
        <v>500</v>
      </c>
      <c r="F154" s="122">
        <f t="shared" si="15"/>
        <v>5000</v>
      </c>
      <c r="G154" s="186" t="s">
        <v>190</v>
      </c>
      <c r="H154" s="126" t="s">
        <v>401</v>
      </c>
      <c r="I154" s="123" t="str">
        <f>VLOOKUP(H154,Presupuesto!$B$8:$C$583,2,0)</f>
        <v>EQUIPOS PARA COMPUTACION</v>
      </c>
      <c r="J154" s="123">
        <f t="shared" si="14"/>
        <v>0</v>
      </c>
      <c r="K154" s="123"/>
    </row>
    <row r="155" spans="3:11">
      <c r="C155" s="124" t="s">
        <v>2105</v>
      </c>
      <c r="D155" s="176">
        <v>32</v>
      </c>
      <c r="E155" s="125">
        <v>150</v>
      </c>
      <c r="F155" s="122">
        <f t="shared" si="15"/>
        <v>4800</v>
      </c>
      <c r="G155" s="186" t="s">
        <v>190</v>
      </c>
      <c r="H155" s="126" t="s">
        <v>361</v>
      </c>
      <c r="I155" s="123" t="str">
        <f>VLOOKUP(H155,Presupuesto!$B$8:$C$583,2,0)</f>
        <v>OTROS SERVICIOS COMERCIALES Y FINANCIEROS N.C.</v>
      </c>
      <c r="J155" s="123">
        <f t="shared" si="14"/>
        <v>0</v>
      </c>
      <c r="K155" s="123"/>
    </row>
    <row r="156" spans="3:11">
      <c r="C156" s="124" t="s">
        <v>2106</v>
      </c>
      <c r="D156" s="176">
        <v>1</v>
      </c>
      <c r="E156" s="125">
        <v>1500</v>
      </c>
      <c r="F156" s="122">
        <f t="shared" si="15"/>
        <v>1500</v>
      </c>
      <c r="G156" s="186" t="s">
        <v>190</v>
      </c>
      <c r="H156" s="126" t="s">
        <v>401</v>
      </c>
      <c r="I156" s="123" t="str">
        <f>VLOOKUP(H156,Presupuesto!$B$8:$C$583,2,0)</f>
        <v>EQUIPOS PARA COMPUTACION</v>
      </c>
      <c r="J156" s="123">
        <f t="shared" si="14"/>
        <v>0</v>
      </c>
      <c r="K156" s="123"/>
    </row>
    <row r="157" spans="3:11">
      <c r="C157" s="124" t="s">
        <v>2107</v>
      </c>
      <c r="D157" s="176">
        <v>1</v>
      </c>
      <c r="E157" s="125"/>
      <c r="F157" s="122">
        <f t="shared" si="15"/>
        <v>0</v>
      </c>
      <c r="G157" s="186" t="s">
        <v>190</v>
      </c>
      <c r="H157" s="126"/>
      <c r="I157" s="123" t="e">
        <f>VLOOKUP(H157,Presupuesto!$B$8:$C$583,2,0)</f>
        <v>#N/A</v>
      </c>
      <c r="J157" s="123">
        <f t="shared" si="14"/>
        <v>0</v>
      </c>
      <c r="K157" s="123"/>
    </row>
    <row r="158" spans="3:11">
      <c r="C158" s="124"/>
      <c r="D158" s="176"/>
      <c r="E158" s="125"/>
      <c r="F158" s="122">
        <f t="shared" si="15"/>
        <v>0</v>
      </c>
      <c r="G158" s="186"/>
      <c r="H158" s="126"/>
      <c r="I158" s="123" t="e">
        <f>VLOOKUP(H158,Presupuesto!$B$8:$C$583,2,0)</f>
        <v>#N/A</v>
      </c>
      <c r="J158" s="123">
        <f t="shared" si="14"/>
        <v>0</v>
      </c>
      <c r="K158" s="123"/>
    </row>
    <row r="159" spans="3:11">
      <c r="C159" s="124"/>
      <c r="D159" s="176"/>
      <c r="E159" s="125"/>
      <c r="F159" s="122">
        <f t="shared" si="15"/>
        <v>0</v>
      </c>
      <c r="G159" s="186"/>
      <c r="H159" s="126"/>
      <c r="I159" s="123" t="e">
        <f>VLOOKUP(H159,Presupuesto!$B$8:$C$583,2,0)</f>
        <v>#N/A</v>
      </c>
      <c r="J159" s="123">
        <f t="shared" si="14"/>
        <v>0</v>
      </c>
      <c r="K159" s="123"/>
    </row>
    <row r="160" spans="3:11" ht="15.75" thickBot="1">
      <c r="C160" s="127"/>
      <c r="D160" s="184"/>
      <c r="E160" s="129"/>
      <c r="F160" s="130">
        <f t="shared" si="15"/>
        <v>0</v>
      </c>
      <c r="G160" s="187"/>
      <c r="H160" s="131"/>
      <c r="I160" s="131" t="e">
        <f>VLOOKUP(H160,Presupuesto!$B$8:$C$583,2,0)</f>
        <v>#N/A</v>
      </c>
      <c r="J160" s="131">
        <f t="shared" si="14"/>
        <v>0</v>
      </c>
      <c r="K160" s="149"/>
    </row>
    <row r="162" spans="3:11" ht="15.75" thickBot="1"/>
    <row r="163" spans="3:11" ht="15.75" thickBot="1">
      <c r="C163" s="29" t="s">
        <v>43</v>
      </c>
      <c r="D163" s="30">
        <f>SUM(F170:F179)</f>
        <v>0</v>
      </c>
      <c r="E163" s="203"/>
      <c r="F163" s="203"/>
      <c r="G163" s="97"/>
      <c r="H163" s="203"/>
      <c r="I163" s="203"/>
    </row>
    <row r="164" spans="3:11">
      <c r="C164" s="72"/>
      <c r="D164" s="31"/>
      <c r="E164" s="118"/>
      <c r="F164" s="118"/>
      <c r="G164" s="118"/>
      <c r="H164" s="94"/>
      <c r="I164" s="94"/>
      <c r="J164" s="94"/>
      <c r="K164" s="137"/>
    </row>
    <row r="165" spans="3:11">
      <c r="C165" s="72"/>
      <c r="D165" s="31"/>
      <c r="E165" s="118"/>
      <c r="F165" s="118"/>
      <c r="G165" s="118"/>
      <c r="H165" s="94"/>
      <c r="I165" s="94"/>
      <c r="J165" s="94"/>
      <c r="K165" s="137"/>
    </row>
    <row r="166" spans="3:11" ht="15.75">
      <c r="C166" s="236" t="s">
        <v>455</v>
      </c>
      <c r="D166" s="237"/>
      <c r="E166" s="118"/>
      <c r="F166" s="118"/>
      <c r="G166" s="118"/>
      <c r="H166" s="94"/>
      <c r="I166" s="94"/>
      <c r="J166" s="94"/>
      <c r="K166" s="137"/>
    </row>
    <row r="167" spans="3:11" ht="18.75">
      <c r="C167" s="254" t="e">
        <f>IFERROR(VLOOKUP(D166,'Desarrollo Curricular'!$E:$F,2,FALSE),IFERROR(VLOOKUP(D166,Investigación!$E:$F,2,FALSE),IFERROR(VLOOKUP(D166,'Vinculación Univ. Sociedad'!$E:$F,2,FALSE),IFERROR(VLOOKUP(D166,'Docencia y Recursos Humanos '!$E:$F,2,FALSE),IFERROR(VLOOKUP(D166,Estudiantes!$E:$F,2,FALSE),IFERROR(VLOOKUP(D166,'Gestion Administrativa'!$E:$F,2,FALSE),IFERROR(VLOOKUP(D166,'Gestion Academica'!$E:$F,2,FALSE),IFERROR(VLOOKUP(D166,Graduados!$E:$F,2,FALSE),IFERROR(VLOOKUP(D166,'Gestión del Conocimiento'!$E:$F,2,FALSE),IFERROR(VLOOKUP(D166,Gobernabilidad!$E:$F,2,FALSE),IFERROR(VLOOKUP(D166,'NIVEL DE ES Y  SISTEMA NACIONAL'!$E:$F,2,FALSE),VLOOKUP(D166,'Lo Esencial'!$E:$F,2,0))))))))))))</f>
        <v>#N/A</v>
      </c>
      <c r="D167" s="31"/>
      <c r="E167" s="118"/>
      <c r="F167" s="118"/>
      <c r="G167" s="118"/>
      <c r="H167" s="94"/>
      <c r="I167" s="94"/>
      <c r="J167" s="94"/>
      <c r="K167" s="137"/>
    </row>
    <row r="168" spans="3:11" ht="15.75" thickBot="1">
      <c r="C168" s="72"/>
      <c r="D168" s="31"/>
      <c r="E168" s="118"/>
      <c r="F168" s="118"/>
      <c r="G168" s="118"/>
      <c r="H168" s="94"/>
      <c r="I168" s="94"/>
      <c r="J168" s="94"/>
      <c r="K168" s="137"/>
    </row>
    <row r="169" spans="3:11" ht="30.75" thickBot="1">
      <c r="C169" s="151" t="s">
        <v>44</v>
      </c>
      <c r="D169" s="153" t="s">
        <v>55</v>
      </c>
      <c r="E169" s="153" t="s">
        <v>57</v>
      </c>
      <c r="F169" s="152" t="s">
        <v>27</v>
      </c>
      <c r="G169" s="158" t="s">
        <v>192</v>
      </c>
      <c r="H169" s="153" t="s">
        <v>46</v>
      </c>
      <c r="I169" s="153" t="s">
        <v>193</v>
      </c>
      <c r="J169" s="153" t="s">
        <v>474</v>
      </c>
      <c r="K169" s="153" t="s">
        <v>475</v>
      </c>
    </row>
    <row r="170" spans="3:11">
      <c r="C170" s="120" t="s">
        <v>63</v>
      </c>
      <c r="D170" s="183"/>
      <c r="E170" s="121">
        <v>2800</v>
      </c>
      <c r="F170" s="122">
        <f>D170*E170</f>
        <v>0</v>
      </c>
      <c r="G170" s="186"/>
      <c r="H170" s="123" t="s">
        <v>313</v>
      </c>
      <c r="I170" s="123" t="str">
        <f>VLOOKUP(H170,Presupuesto!$B$8:$C$583,2,0)</f>
        <v>OTROS SERVICIOS PERSONALES. (11900-00)</v>
      </c>
      <c r="J170" s="265"/>
      <c r="K170" s="123"/>
    </row>
    <row r="171" spans="3:11">
      <c r="C171" s="124" t="s">
        <v>64</v>
      </c>
      <c r="D171" s="176"/>
      <c r="E171" s="125">
        <v>2400</v>
      </c>
      <c r="F171" s="122">
        <f>D171*E171</f>
        <v>0</v>
      </c>
      <c r="G171" s="186"/>
      <c r="H171" s="126" t="s">
        <v>1219</v>
      </c>
      <c r="I171" s="123" t="str">
        <f>VLOOKUP(H171,Presupuesto!$B$8:$C$583,2,0)</f>
        <v>MUEBLES VARIOS DE OFICINA</v>
      </c>
      <c r="J171" s="123">
        <f t="shared" ref="J171:J179" si="16">$J$17</f>
        <v>0</v>
      </c>
      <c r="K171" s="123"/>
    </row>
    <row r="172" spans="3:11">
      <c r="C172" s="124" t="s">
        <v>65</v>
      </c>
      <c r="D172" s="176"/>
      <c r="E172" s="125">
        <v>1000</v>
      </c>
      <c r="F172" s="122">
        <f t="shared" ref="F172:F179" si="17">D172*E172</f>
        <v>0</v>
      </c>
      <c r="G172" s="186"/>
      <c r="H172" s="126">
        <v>42110</v>
      </c>
      <c r="I172" s="123" t="e">
        <f>VLOOKUP(H172,Presupuesto!$B$8:$C$583,2,0)</f>
        <v>#N/A</v>
      </c>
      <c r="J172" s="123">
        <f t="shared" si="16"/>
        <v>0</v>
      </c>
      <c r="K172" s="123"/>
    </row>
    <row r="173" spans="3:11">
      <c r="C173" s="124" t="s">
        <v>66</v>
      </c>
      <c r="D173" s="176"/>
      <c r="E173" s="125">
        <v>6000</v>
      </c>
      <c r="F173" s="122">
        <f t="shared" si="17"/>
        <v>0</v>
      </c>
      <c r="G173" s="186"/>
      <c r="H173" s="126" t="s">
        <v>316</v>
      </c>
      <c r="I173" s="123" t="str">
        <f>VLOOKUP(H173,Presupuesto!$B$8:$C$583,2,0)</f>
        <v>SUELDOS Y SALARIOS BASICOS (11100-00)</v>
      </c>
      <c r="J173" s="123">
        <f t="shared" si="16"/>
        <v>0</v>
      </c>
      <c r="K173" s="123"/>
    </row>
    <row r="174" spans="3:11">
      <c r="C174" s="124" t="s">
        <v>67</v>
      </c>
      <c r="D174" s="176"/>
      <c r="E174" s="125">
        <v>3000</v>
      </c>
      <c r="F174" s="122">
        <f t="shared" si="17"/>
        <v>0</v>
      </c>
      <c r="G174" s="186"/>
      <c r="H174" s="126">
        <v>42110</v>
      </c>
      <c r="I174" s="123" t="e">
        <f>VLOOKUP(H174,Presupuesto!$B$8:$C$583,2,0)</f>
        <v>#N/A</v>
      </c>
      <c r="J174" s="123">
        <f t="shared" si="16"/>
        <v>0</v>
      </c>
      <c r="K174" s="123"/>
    </row>
    <row r="175" spans="3:11">
      <c r="C175" s="124" t="s">
        <v>68</v>
      </c>
      <c r="D175" s="176"/>
      <c r="E175" s="125">
        <v>10000</v>
      </c>
      <c r="F175" s="122">
        <f t="shared" si="17"/>
        <v>0</v>
      </c>
      <c r="G175" s="186"/>
      <c r="H175" s="126">
        <v>42110</v>
      </c>
      <c r="I175" s="123" t="e">
        <f>VLOOKUP(H175,Presupuesto!$B$8:$C$583,2,0)</f>
        <v>#N/A</v>
      </c>
      <c r="J175" s="123">
        <f t="shared" si="16"/>
        <v>0</v>
      </c>
      <c r="K175" s="123"/>
    </row>
    <row r="176" spans="3:11">
      <c r="C176" s="124" t="s">
        <v>69</v>
      </c>
      <c r="D176" s="176"/>
      <c r="E176" s="125">
        <v>8000</v>
      </c>
      <c r="F176" s="122">
        <f t="shared" si="17"/>
        <v>0</v>
      </c>
      <c r="G176" s="186"/>
      <c r="H176" s="126">
        <v>42120</v>
      </c>
      <c r="I176" s="123" t="e">
        <f>VLOOKUP(H176,Presupuesto!$B$8:$C$583,2,0)</f>
        <v>#N/A</v>
      </c>
      <c r="J176" s="123">
        <f t="shared" si="16"/>
        <v>0</v>
      </c>
      <c r="K176" s="123"/>
    </row>
    <row r="177" spans="3:11">
      <c r="C177" s="124" t="s">
        <v>70</v>
      </c>
      <c r="D177" s="176"/>
      <c r="E177" s="125">
        <v>2000</v>
      </c>
      <c r="F177" s="122">
        <f t="shared" si="17"/>
        <v>0</v>
      </c>
      <c r="G177" s="186"/>
      <c r="H177" s="126">
        <v>42120</v>
      </c>
      <c r="I177" s="123" t="e">
        <f>VLOOKUP(H177,Presupuesto!$B$8:$C$583,2,0)</f>
        <v>#N/A</v>
      </c>
      <c r="J177" s="123">
        <f t="shared" si="16"/>
        <v>0</v>
      </c>
      <c r="K177" s="123"/>
    </row>
    <row r="178" spans="3:11">
      <c r="C178" s="124" t="s">
        <v>71</v>
      </c>
      <c r="D178" s="176"/>
      <c r="E178" s="125">
        <v>5000</v>
      </c>
      <c r="F178" s="122">
        <f t="shared" si="17"/>
        <v>0</v>
      </c>
      <c r="G178" s="186"/>
      <c r="H178" s="126">
        <v>42120</v>
      </c>
      <c r="I178" s="123" t="e">
        <f>VLOOKUP(H178,Presupuesto!$B$8:$C$583,2,0)</f>
        <v>#N/A</v>
      </c>
      <c r="J178" s="123">
        <f t="shared" si="16"/>
        <v>0</v>
      </c>
      <c r="K178" s="123"/>
    </row>
    <row r="179" spans="3:11" ht="15.75" thickBot="1">
      <c r="C179" s="127" t="s">
        <v>72</v>
      </c>
      <c r="D179" s="184"/>
      <c r="E179" s="129">
        <v>100000</v>
      </c>
      <c r="F179" s="130">
        <f t="shared" si="17"/>
        <v>0</v>
      </c>
      <c r="G179" s="187"/>
      <c r="H179" s="131">
        <v>42120</v>
      </c>
      <c r="I179" s="131" t="e">
        <f>VLOOKUP(H179,Presupuesto!$B$8:$C$583,2,0)</f>
        <v>#N/A</v>
      </c>
      <c r="J179" s="131">
        <f t="shared" si="16"/>
        <v>0</v>
      </c>
      <c r="K179" s="149"/>
    </row>
    <row r="181" spans="3:11" ht="15.75" thickBot="1"/>
    <row r="182" spans="3:11" ht="15.75" thickBot="1">
      <c r="C182" s="29" t="s">
        <v>43</v>
      </c>
      <c r="D182" s="30">
        <f>SUM(F189:F198)</f>
        <v>0</v>
      </c>
      <c r="E182" s="203"/>
      <c r="F182" s="203"/>
      <c r="G182" s="97"/>
      <c r="H182" s="203"/>
      <c r="I182" s="203"/>
    </row>
    <row r="183" spans="3:11">
      <c r="C183" s="72"/>
      <c r="D183" s="31"/>
      <c r="E183" s="118"/>
      <c r="F183" s="118"/>
      <c r="G183" s="118"/>
      <c r="H183" s="94"/>
      <c r="I183" s="94"/>
      <c r="J183" s="94"/>
      <c r="K183" s="137"/>
    </row>
    <row r="184" spans="3:11">
      <c r="C184" s="72"/>
      <c r="D184" s="31"/>
      <c r="E184" s="118"/>
      <c r="F184" s="118"/>
      <c r="G184" s="118"/>
      <c r="H184" s="94"/>
      <c r="I184" s="94"/>
      <c r="J184" s="94"/>
      <c r="K184" s="137"/>
    </row>
    <row r="185" spans="3:11" ht="15.75">
      <c r="C185" s="236" t="s">
        <v>455</v>
      </c>
      <c r="D185" s="237"/>
      <c r="E185" s="118"/>
      <c r="F185" s="118"/>
      <c r="G185" s="118"/>
      <c r="H185" s="94"/>
      <c r="I185" s="94"/>
      <c r="J185" s="94"/>
      <c r="K185" s="137"/>
    </row>
    <row r="186" spans="3:11" ht="18.75">
      <c r="C186" s="254" t="e">
        <f>IFERROR(VLOOKUP(D185,'Desarrollo Curricular'!$E:$F,2,FALSE),IFERROR(VLOOKUP(D185,Investigación!$E:$F,2,FALSE),IFERROR(VLOOKUP(D185,'Vinculación Univ. Sociedad'!$E:$F,2,FALSE),IFERROR(VLOOKUP(D185,'Docencia y Recursos Humanos '!$E:$F,2,FALSE),IFERROR(VLOOKUP(D185,Estudiantes!$E:$F,2,FALSE),IFERROR(VLOOKUP(D185,'Gestion Administrativa'!$E:$F,2,FALSE),IFERROR(VLOOKUP(D185,'Gestion Academica'!$E:$F,2,FALSE),IFERROR(VLOOKUP(D185,Graduados!$E:$F,2,FALSE),IFERROR(VLOOKUP(D185,'Gestión del Conocimiento'!$E:$F,2,FALSE),IFERROR(VLOOKUP(D185,Gobernabilidad!$E:$F,2,FALSE),IFERROR(VLOOKUP(D185,'NIVEL DE ES Y  SISTEMA NACIONAL'!$E:$F,2,FALSE),VLOOKUP(D185,'Lo Esencial'!$E:$F,2,0))))))))))))</f>
        <v>#N/A</v>
      </c>
      <c r="D186" s="31"/>
      <c r="E186" s="118"/>
      <c r="F186" s="118"/>
      <c r="G186" s="118"/>
      <c r="H186" s="94"/>
      <c r="I186" s="94"/>
      <c r="J186" s="94"/>
      <c r="K186" s="137"/>
    </row>
    <row r="187" spans="3:11" ht="15.75" thickBot="1">
      <c r="C187" s="72"/>
      <c r="D187" s="31"/>
      <c r="E187" s="118"/>
      <c r="F187" s="118"/>
      <c r="G187" s="118"/>
      <c r="H187" s="94"/>
      <c r="I187" s="94"/>
      <c r="J187" s="94"/>
      <c r="K187" s="137"/>
    </row>
    <row r="188" spans="3:11" ht="30.75" thickBot="1">
      <c r="C188" s="151" t="s">
        <v>44</v>
      </c>
      <c r="D188" s="153" t="s">
        <v>55</v>
      </c>
      <c r="E188" s="153" t="s">
        <v>57</v>
      </c>
      <c r="F188" s="152" t="s">
        <v>27</v>
      </c>
      <c r="G188" s="158" t="s">
        <v>192</v>
      </c>
      <c r="H188" s="153" t="s">
        <v>46</v>
      </c>
      <c r="I188" s="153" t="s">
        <v>193</v>
      </c>
      <c r="J188" s="153" t="s">
        <v>474</v>
      </c>
      <c r="K188" s="153" t="s">
        <v>475</v>
      </c>
    </row>
    <row r="189" spans="3:11">
      <c r="C189" s="120" t="s">
        <v>63</v>
      </c>
      <c r="D189" s="183"/>
      <c r="E189" s="121">
        <v>2800</v>
      </c>
      <c r="F189" s="122">
        <f>D189*E189</f>
        <v>0</v>
      </c>
      <c r="G189" s="186"/>
      <c r="H189" s="123" t="s">
        <v>313</v>
      </c>
      <c r="I189" s="123" t="str">
        <f>VLOOKUP(H189,Presupuesto!$B$8:$C$583,2,0)</f>
        <v>OTROS SERVICIOS PERSONALES. (11900-00)</v>
      </c>
      <c r="J189" s="265"/>
      <c r="K189" s="123"/>
    </row>
    <row r="190" spans="3:11">
      <c r="C190" s="124" t="s">
        <v>64</v>
      </c>
      <c r="D190" s="176"/>
      <c r="E190" s="125">
        <v>2400</v>
      </c>
      <c r="F190" s="122">
        <f>D190*E190</f>
        <v>0</v>
      </c>
      <c r="G190" s="186"/>
      <c r="H190" s="126" t="s">
        <v>1219</v>
      </c>
      <c r="I190" s="123" t="str">
        <f>VLOOKUP(H190,Presupuesto!$B$8:$C$583,2,0)</f>
        <v>MUEBLES VARIOS DE OFICINA</v>
      </c>
      <c r="J190" s="123">
        <f t="shared" ref="J190:J198" si="18">$J$17</f>
        <v>0</v>
      </c>
      <c r="K190" s="123"/>
    </row>
    <row r="191" spans="3:11">
      <c r="C191" s="124" t="s">
        <v>65</v>
      </c>
      <c r="D191" s="176"/>
      <c r="E191" s="125">
        <v>1000</v>
      </c>
      <c r="F191" s="122">
        <f t="shared" ref="F191:F198" si="19">D191*E191</f>
        <v>0</v>
      </c>
      <c r="G191" s="186"/>
      <c r="H191" s="126">
        <v>42110</v>
      </c>
      <c r="I191" s="123" t="e">
        <f>VLOOKUP(H191,Presupuesto!$B$8:$C$583,2,0)</f>
        <v>#N/A</v>
      </c>
      <c r="J191" s="123">
        <f t="shared" si="18"/>
        <v>0</v>
      </c>
      <c r="K191" s="123"/>
    </row>
    <row r="192" spans="3:11">
      <c r="C192" s="124" t="s">
        <v>66</v>
      </c>
      <c r="D192" s="176"/>
      <c r="E192" s="125">
        <v>6000</v>
      </c>
      <c r="F192" s="122">
        <f t="shared" si="19"/>
        <v>0</v>
      </c>
      <c r="G192" s="186"/>
      <c r="H192" s="126" t="s">
        <v>316</v>
      </c>
      <c r="I192" s="123" t="str">
        <f>VLOOKUP(H192,Presupuesto!$B$8:$C$583,2,0)</f>
        <v>SUELDOS Y SALARIOS BASICOS (11100-00)</v>
      </c>
      <c r="J192" s="123">
        <f t="shared" si="18"/>
        <v>0</v>
      </c>
      <c r="K192" s="123"/>
    </row>
    <row r="193" spans="3:11">
      <c r="C193" s="124" t="s">
        <v>67</v>
      </c>
      <c r="D193" s="176"/>
      <c r="E193" s="125">
        <v>3000</v>
      </c>
      <c r="F193" s="122">
        <f t="shared" si="19"/>
        <v>0</v>
      </c>
      <c r="G193" s="186"/>
      <c r="H193" s="126">
        <v>42110</v>
      </c>
      <c r="I193" s="123" t="e">
        <f>VLOOKUP(H193,Presupuesto!$B$8:$C$583,2,0)</f>
        <v>#N/A</v>
      </c>
      <c r="J193" s="123">
        <f t="shared" si="18"/>
        <v>0</v>
      </c>
      <c r="K193" s="123"/>
    </row>
    <row r="194" spans="3:11">
      <c r="C194" s="124" t="s">
        <v>68</v>
      </c>
      <c r="D194" s="176"/>
      <c r="E194" s="125">
        <v>10000</v>
      </c>
      <c r="F194" s="122">
        <f t="shared" si="19"/>
        <v>0</v>
      </c>
      <c r="G194" s="186"/>
      <c r="H194" s="126">
        <v>42110</v>
      </c>
      <c r="I194" s="123" t="e">
        <f>VLOOKUP(H194,Presupuesto!$B$8:$C$583,2,0)</f>
        <v>#N/A</v>
      </c>
      <c r="J194" s="123">
        <f t="shared" si="18"/>
        <v>0</v>
      </c>
      <c r="K194" s="123"/>
    </row>
    <row r="195" spans="3:11">
      <c r="C195" s="124" t="s">
        <v>69</v>
      </c>
      <c r="D195" s="176"/>
      <c r="E195" s="125">
        <v>8000</v>
      </c>
      <c r="F195" s="122">
        <f t="shared" si="19"/>
        <v>0</v>
      </c>
      <c r="G195" s="186"/>
      <c r="H195" s="126">
        <v>42120</v>
      </c>
      <c r="I195" s="123" t="e">
        <f>VLOOKUP(H195,Presupuesto!$B$8:$C$583,2,0)</f>
        <v>#N/A</v>
      </c>
      <c r="J195" s="123">
        <f t="shared" si="18"/>
        <v>0</v>
      </c>
      <c r="K195" s="123"/>
    </row>
    <row r="196" spans="3:11">
      <c r="C196" s="124" t="s">
        <v>70</v>
      </c>
      <c r="D196" s="176"/>
      <c r="E196" s="125">
        <v>2000</v>
      </c>
      <c r="F196" s="122">
        <f t="shared" si="19"/>
        <v>0</v>
      </c>
      <c r="G196" s="186"/>
      <c r="H196" s="126">
        <v>42120</v>
      </c>
      <c r="I196" s="123" t="e">
        <f>VLOOKUP(H196,Presupuesto!$B$8:$C$583,2,0)</f>
        <v>#N/A</v>
      </c>
      <c r="J196" s="123">
        <f t="shared" si="18"/>
        <v>0</v>
      </c>
      <c r="K196" s="123"/>
    </row>
    <row r="197" spans="3:11">
      <c r="C197" s="124" t="s">
        <v>71</v>
      </c>
      <c r="D197" s="176"/>
      <c r="E197" s="125">
        <v>5000</v>
      </c>
      <c r="F197" s="122">
        <f t="shared" si="19"/>
        <v>0</v>
      </c>
      <c r="G197" s="186"/>
      <c r="H197" s="126">
        <v>42120</v>
      </c>
      <c r="I197" s="123" t="e">
        <f>VLOOKUP(H197,Presupuesto!$B$8:$C$583,2,0)</f>
        <v>#N/A</v>
      </c>
      <c r="J197" s="123">
        <f t="shared" si="18"/>
        <v>0</v>
      </c>
      <c r="K197" s="123"/>
    </row>
    <row r="198" spans="3:11" ht="15.75" thickBot="1">
      <c r="C198" s="127" t="s">
        <v>72</v>
      </c>
      <c r="D198" s="184"/>
      <c r="E198" s="129">
        <v>100000</v>
      </c>
      <c r="F198" s="130">
        <f t="shared" si="19"/>
        <v>0</v>
      </c>
      <c r="G198" s="187"/>
      <c r="H198" s="131">
        <v>42120</v>
      </c>
      <c r="I198" s="131" t="e">
        <f>VLOOKUP(H198,Presupuesto!$B$8:$C$583,2,0)</f>
        <v>#N/A</v>
      </c>
      <c r="J198" s="131">
        <f t="shared" si="18"/>
        <v>0</v>
      </c>
      <c r="K198" s="149"/>
    </row>
    <row r="200" spans="3:11" ht="15.75" thickBot="1"/>
    <row r="201" spans="3:11" ht="15.75" thickBot="1">
      <c r="C201" s="29" t="s">
        <v>43</v>
      </c>
      <c r="D201" s="30">
        <f>SUM(F208:F217)</f>
        <v>0</v>
      </c>
      <c r="E201" s="203"/>
      <c r="F201" s="203"/>
      <c r="G201" s="97"/>
      <c r="H201" s="203"/>
      <c r="I201" s="203"/>
    </row>
    <row r="202" spans="3:11">
      <c r="C202" s="72"/>
      <c r="D202" s="31"/>
      <c r="E202" s="118"/>
      <c r="F202" s="118"/>
      <c r="G202" s="118"/>
      <c r="H202" s="94"/>
      <c r="I202" s="94"/>
      <c r="J202" s="94"/>
      <c r="K202" s="137"/>
    </row>
    <row r="203" spans="3:11">
      <c r="C203" s="72"/>
      <c r="D203" s="31"/>
      <c r="E203" s="118"/>
      <c r="F203" s="118"/>
      <c r="G203" s="118"/>
      <c r="H203" s="94"/>
      <c r="I203" s="94"/>
      <c r="J203" s="94"/>
      <c r="K203" s="137"/>
    </row>
    <row r="204" spans="3:11" ht="15.75">
      <c r="C204" s="236" t="s">
        <v>455</v>
      </c>
      <c r="D204" s="237"/>
      <c r="E204" s="118"/>
      <c r="F204" s="118"/>
      <c r="G204" s="118"/>
      <c r="H204" s="94"/>
      <c r="I204" s="94"/>
      <c r="J204" s="94"/>
      <c r="K204" s="137"/>
    </row>
    <row r="205" spans="3:11" ht="18.75">
      <c r="C205" s="254" t="e">
        <f>IFERROR(VLOOKUP(D204,'Desarrollo Curricular'!$E:$F,2,FALSE),IFERROR(VLOOKUP(D204,Investigación!$E:$F,2,FALSE),IFERROR(VLOOKUP(D204,'Vinculación Univ. Sociedad'!$E:$F,2,FALSE),IFERROR(VLOOKUP(D204,'Docencia y Recursos Humanos '!$E:$F,2,FALSE),IFERROR(VLOOKUP(D204,Estudiantes!$E:$F,2,FALSE),IFERROR(VLOOKUP(D204,'Gestion Administrativa'!$E:$F,2,FALSE),IFERROR(VLOOKUP(D204,'Gestion Academica'!$E:$F,2,FALSE),IFERROR(VLOOKUP(D204,Graduados!$E:$F,2,FALSE),IFERROR(VLOOKUP(D204,'Gestión del Conocimiento'!$E:$F,2,FALSE),IFERROR(VLOOKUP(D204,Gobernabilidad!$E:$F,2,FALSE),IFERROR(VLOOKUP(D204,'NIVEL DE ES Y  SISTEMA NACIONAL'!$E:$F,2,FALSE),VLOOKUP(D204,'Lo Esencial'!$E:$F,2,0))))))))))))</f>
        <v>#N/A</v>
      </c>
      <c r="D205" s="31"/>
      <c r="E205" s="118"/>
      <c r="F205" s="118"/>
      <c r="G205" s="118"/>
      <c r="H205" s="94"/>
      <c r="I205" s="94"/>
      <c r="J205" s="94"/>
      <c r="K205" s="137"/>
    </row>
    <row r="206" spans="3:11" ht="15.75" thickBot="1">
      <c r="C206" s="72"/>
      <c r="D206" s="31"/>
      <c r="E206" s="118"/>
      <c r="F206" s="118"/>
      <c r="G206" s="118"/>
      <c r="H206" s="94"/>
      <c r="I206" s="94"/>
      <c r="J206" s="94"/>
      <c r="K206" s="137"/>
    </row>
    <row r="207" spans="3:11" ht="30.75" thickBot="1">
      <c r="C207" s="151" t="s">
        <v>44</v>
      </c>
      <c r="D207" s="153" t="s">
        <v>55</v>
      </c>
      <c r="E207" s="153" t="s">
        <v>57</v>
      </c>
      <c r="F207" s="152" t="s">
        <v>27</v>
      </c>
      <c r="G207" s="158" t="s">
        <v>192</v>
      </c>
      <c r="H207" s="153" t="s">
        <v>46</v>
      </c>
      <c r="I207" s="153" t="s">
        <v>193</v>
      </c>
      <c r="J207" s="153" t="s">
        <v>474</v>
      </c>
      <c r="K207" s="153" t="s">
        <v>475</v>
      </c>
    </row>
    <row r="208" spans="3:11">
      <c r="C208" s="120" t="s">
        <v>63</v>
      </c>
      <c r="D208" s="183"/>
      <c r="E208" s="121">
        <v>2800</v>
      </c>
      <c r="F208" s="122">
        <f>D208*E208</f>
        <v>0</v>
      </c>
      <c r="G208" s="186"/>
      <c r="H208" s="123" t="s">
        <v>313</v>
      </c>
      <c r="I208" s="123" t="str">
        <f>VLOOKUP(H208,Presupuesto!$B$8:$C$583,2,0)</f>
        <v>OTROS SERVICIOS PERSONALES. (11900-00)</v>
      </c>
      <c r="J208" s="265"/>
      <c r="K208" s="123"/>
    </row>
    <row r="209" spans="3:11">
      <c r="C209" s="124" t="s">
        <v>64</v>
      </c>
      <c r="D209" s="176"/>
      <c r="E209" s="125">
        <v>2400</v>
      </c>
      <c r="F209" s="122">
        <f>D209*E209</f>
        <v>0</v>
      </c>
      <c r="G209" s="186"/>
      <c r="H209" s="126" t="s">
        <v>1219</v>
      </c>
      <c r="I209" s="123" t="str">
        <f>VLOOKUP(H209,Presupuesto!$B$8:$C$583,2,0)</f>
        <v>MUEBLES VARIOS DE OFICINA</v>
      </c>
      <c r="J209" s="123">
        <f t="shared" ref="J209:J217" si="20">$J$17</f>
        <v>0</v>
      </c>
      <c r="K209" s="123"/>
    </row>
    <row r="210" spans="3:11">
      <c r="C210" s="124" t="s">
        <v>65</v>
      </c>
      <c r="D210" s="176"/>
      <c r="E210" s="125">
        <v>1000</v>
      </c>
      <c r="F210" s="122">
        <f t="shared" ref="F210:F217" si="21">D210*E210</f>
        <v>0</v>
      </c>
      <c r="G210" s="186"/>
      <c r="H210" s="126">
        <v>42110</v>
      </c>
      <c r="I210" s="123" t="e">
        <f>VLOOKUP(H210,Presupuesto!$B$8:$C$583,2,0)</f>
        <v>#N/A</v>
      </c>
      <c r="J210" s="123">
        <f t="shared" si="20"/>
        <v>0</v>
      </c>
      <c r="K210" s="123"/>
    </row>
    <row r="211" spans="3:11">
      <c r="C211" s="124" t="s">
        <v>66</v>
      </c>
      <c r="D211" s="176"/>
      <c r="E211" s="125">
        <v>6000</v>
      </c>
      <c r="F211" s="122">
        <f t="shared" si="21"/>
        <v>0</v>
      </c>
      <c r="G211" s="186"/>
      <c r="H211" s="126" t="s">
        <v>316</v>
      </c>
      <c r="I211" s="123" t="str">
        <f>VLOOKUP(H211,Presupuesto!$B$8:$C$583,2,0)</f>
        <v>SUELDOS Y SALARIOS BASICOS (11100-00)</v>
      </c>
      <c r="J211" s="123">
        <f t="shared" si="20"/>
        <v>0</v>
      </c>
      <c r="K211" s="123"/>
    </row>
    <row r="212" spans="3:11">
      <c r="C212" s="124" t="s">
        <v>67</v>
      </c>
      <c r="D212" s="176"/>
      <c r="E212" s="125">
        <v>3000</v>
      </c>
      <c r="F212" s="122">
        <f t="shared" si="21"/>
        <v>0</v>
      </c>
      <c r="G212" s="186"/>
      <c r="H212" s="126">
        <v>42110</v>
      </c>
      <c r="I212" s="123" t="e">
        <f>VLOOKUP(H212,Presupuesto!$B$8:$C$583,2,0)</f>
        <v>#N/A</v>
      </c>
      <c r="J212" s="123">
        <f t="shared" si="20"/>
        <v>0</v>
      </c>
      <c r="K212" s="123"/>
    </row>
    <row r="213" spans="3:11">
      <c r="C213" s="124" t="s">
        <v>68</v>
      </c>
      <c r="D213" s="176"/>
      <c r="E213" s="125">
        <v>10000</v>
      </c>
      <c r="F213" s="122">
        <f t="shared" si="21"/>
        <v>0</v>
      </c>
      <c r="G213" s="186"/>
      <c r="H213" s="126">
        <v>42110</v>
      </c>
      <c r="I213" s="123" t="e">
        <f>VLOOKUP(H213,Presupuesto!$B$8:$C$583,2,0)</f>
        <v>#N/A</v>
      </c>
      <c r="J213" s="123">
        <f t="shared" si="20"/>
        <v>0</v>
      </c>
      <c r="K213" s="123"/>
    </row>
    <row r="214" spans="3:11">
      <c r="C214" s="124" t="s">
        <v>69</v>
      </c>
      <c r="D214" s="176"/>
      <c r="E214" s="125">
        <v>8000</v>
      </c>
      <c r="F214" s="122">
        <f t="shared" si="21"/>
        <v>0</v>
      </c>
      <c r="G214" s="186"/>
      <c r="H214" s="126">
        <v>42120</v>
      </c>
      <c r="I214" s="123" t="e">
        <f>VLOOKUP(H214,Presupuesto!$B$8:$C$583,2,0)</f>
        <v>#N/A</v>
      </c>
      <c r="J214" s="123">
        <f t="shared" si="20"/>
        <v>0</v>
      </c>
      <c r="K214" s="123"/>
    </row>
    <row r="215" spans="3:11">
      <c r="C215" s="124" t="s">
        <v>70</v>
      </c>
      <c r="D215" s="176"/>
      <c r="E215" s="125">
        <v>2000</v>
      </c>
      <c r="F215" s="122">
        <f t="shared" si="21"/>
        <v>0</v>
      </c>
      <c r="G215" s="186"/>
      <c r="H215" s="126">
        <v>42120</v>
      </c>
      <c r="I215" s="123" t="e">
        <f>VLOOKUP(H215,Presupuesto!$B$8:$C$583,2,0)</f>
        <v>#N/A</v>
      </c>
      <c r="J215" s="123">
        <f t="shared" si="20"/>
        <v>0</v>
      </c>
      <c r="K215" s="123"/>
    </row>
    <row r="216" spans="3:11">
      <c r="C216" s="124" t="s">
        <v>71</v>
      </c>
      <c r="D216" s="176"/>
      <c r="E216" s="125">
        <v>5000</v>
      </c>
      <c r="F216" s="122">
        <f t="shared" si="21"/>
        <v>0</v>
      </c>
      <c r="G216" s="186"/>
      <c r="H216" s="126">
        <v>42120</v>
      </c>
      <c r="I216" s="123" t="e">
        <f>VLOOKUP(H216,Presupuesto!$B$8:$C$583,2,0)</f>
        <v>#N/A</v>
      </c>
      <c r="J216" s="123">
        <f t="shared" si="20"/>
        <v>0</v>
      </c>
      <c r="K216" s="123"/>
    </row>
    <row r="217" spans="3:11" ht="15.75" thickBot="1">
      <c r="C217" s="127" t="s">
        <v>72</v>
      </c>
      <c r="D217" s="184"/>
      <c r="E217" s="129">
        <v>100000</v>
      </c>
      <c r="F217" s="130">
        <f t="shared" si="21"/>
        <v>0</v>
      </c>
      <c r="G217" s="187"/>
      <c r="H217" s="131">
        <v>42120</v>
      </c>
      <c r="I217" s="131" t="e">
        <f>VLOOKUP(H217,Presupuesto!$B$8:$C$583,2,0)</f>
        <v>#N/A</v>
      </c>
      <c r="J217" s="131">
        <f t="shared" si="20"/>
        <v>0</v>
      </c>
      <c r="K217" s="149"/>
    </row>
    <row r="219" spans="3:11" ht="15.75" thickBot="1"/>
    <row r="220" spans="3:11" ht="15.75" thickBot="1">
      <c r="C220" s="29" t="s">
        <v>43</v>
      </c>
      <c r="D220" s="30">
        <f>SUM(F227:F236)</f>
        <v>0</v>
      </c>
      <c r="E220" s="203"/>
      <c r="F220" s="203"/>
      <c r="G220" s="97"/>
      <c r="H220" s="203"/>
      <c r="I220" s="203"/>
    </row>
    <row r="221" spans="3:11">
      <c r="C221" s="72"/>
      <c r="D221" s="31"/>
      <c r="E221" s="118"/>
      <c r="F221" s="118"/>
      <c r="G221" s="118"/>
      <c r="H221" s="94"/>
      <c r="I221" s="94"/>
      <c r="J221" s="94"/>
      <c r="K221" s="137"/>
    </row>
    <row r="222" spans="3:11">
      <c r="C222" s="72"/>
      <c r="D222" s="31"/>
      <c r="E222" s="118"/>
      <c r="F222" s="118"/>
      <c r="G222" s="118"/>
      <c r="H222" s="94"/>
      <c r="I222" s="94"/>
      <c r="J222" s="94"/>
      <c r="K222" s="137"/>
    </row>
    <row r="223" spans="3:11" ht="15.75">
      <c r="C223" s="236" t="s">
        <v>455</v>
      </c>
      <c r="D223" s="237"/>
      <c r="E223" s="118"/>
      <c r="F223" s="118"/>
      <c r="G223" s="118"/>
      <c r="H223" s="94"/>
      <c r="I223" s="94"/>
      <c r="J223" s="94"/>
      <c r="K223" s="137"/>
    </row>
    <row r="224" spans="3:11" ht="18.75">
      <c r="C224" s="254" t="e">
        <f>IFERROR(VLOOKUP(D223,'Desarrollo Curricular'!$E:$F,2,FALSE),IFERROR(VLOOKUP(D223,Investigación!$E:$F,2,FALSE),IFERROR(VLOOKUP(D223,'Vinculación Univ. Sociedad'!$E:$F,2,FALSE),IFERROR(VLOOKUP(D223,'Docencia y Recursos Humanos '!$E:$F,2,FALSE),IFERROR(VLOOKUP(D223,Estudiantes!$E:$F,2,FALSE),IFERROR(VLOOKUP(D223,'Gestion Administrativa'!$E:$F,2,FALSE),IFERROR(VLOOKUP(D223,'Gestion Academica'!$E:$F,2,FALSE),IFERROR(VLOOKUP(D223,Graduados!$E:$F,2,FALSE),IFERROR(VLOOKUP(D223,'Gestión del Conocimiento'!$E:$F,2,FALSE),IFERROR(VLOOKUP(D223,Gobernabilidad!$E:$F,2,FALSE),IFERROR(VLOOKUP(D223,'NIVEL DE ES Y  SISTEMA NACIONAL'!$E:$F,2,FALSE),VLOOKUP(D223,'Lo Esencial'!$E:$F,2,0))))))))))))</f>
        <v>#N/A</v>
      </c>
      <c r="D224" s="31"/>
      <c r="E224" s="118"/>
      <c r="F224" s="118"/>
      <c r="G224" s="118"/>
      <c r="H224" s="94"/>
      <c r="I224" s="94"/>
      <c r="J224" s="94"/>
      <c r="K224" s="137"/>
    </row>
    <row r="225" spans="3:11" ht="15.75" thickBot="1">
      <c r="C225" s="72"/>
      <c r="D225" s="31"/>
      <c r="E225" s="118"/>
      <c r="F225" s="118"/>
      <c r="G225" s="118"/>
      <c r="H225" s="94"/>
      <c r="I225" s="94"/>
      <c r="J225" s="94"/>
      <c r="K225" s="137"/>
    </row>
    <row r="226" spans="3:11" ht="30.75" thickBot="1">
      <c r="C226" s="151" t="s">
        <v>44</v>
      </c>
      <c r="D226" s="153" t="s">
        <v>55</v>
      </c>
      <c r="E226" s="153" t="s">
        <v>57</v>
      </c>
      <c r="F226" s="152" t="s">
        <v>27</v>
      </c>
      <c r="G226" s="158" t="s">
        <v>192</v>
      </c>
      <c r="H226" s="153" t="s">
        <v>46</v>
      </c>
      <c r="I226" s="153" t="s">
        <v>193</v>
      </c>
      <c r="J226" s="153" t="s">
        <v>474</v>
      </c>
      <c r="K226" s="153" t="s">
        <v>475</v>
      </c>
    </row>
    <row r="227" spans="3:11">
      <c r="C227" s="120" t="s">
        <v>63</v>
      </c>
      <c r="D227" s="183"/>
      <c r="E227" s="121">
        <v>2800</v>
      </c>
      <c r="F227" s="122">
        <f>D227*E227</f>
        <v>0</v>
      </c>
      <c r="G227" s="186"/>
      <c r="H227" s="123" t="s">
        <v>313</v>
      </c>
      <c r="I227" s="123" t="str">
        <f>VLOOKUP(H227,Presupuesto!$B$8:$C$583,2,0)</f>
        <v>OTROS SERVICIOS PERSONALES. (11900-00)</v>
      </c>
      <c r="J227" s="265"/>
      <c r="K227" s="123"/>
    </row>
    <row r="228" spans="3:11">
      <c r="C228" s="124" t="s">
        <v>64</v>
      </c>
      <c r="D228" s="176"/>
      <c r="E228" s="125">
        <v>2400</v>
      </c>
      <c r="F228" s="122">
        <f>D228*E228</f>
        <v>0</v>
      </c>
      <c r="G228" s="186"/>
      <c r="H228" s="126" t="s">
        <v>1219</v>
      </c>
      <c r="I228" s="123" t="str">
        <f>VLOOKUP(H228,Presupuesto!$B$8:$C$583,2,0)</f>
        <v>MUEBLES VARIOS DE OFICINA</v>
      </c>
      <c r="J228" s="123">
        <f t="shared" ref="J228:J236" si="22">$J$17</f>
        <v>0</v>
      </c>
      <c r="K228" s="123"/>
    </row>
    <row r="229" spans="3:11">
      <c r="C229" s="124" t="s">
        <v>65</v>
      </c>
      <c r="D229" s="176"/>
      <c r="E229" s="125">
        <v>1000</v>
      </c>
      <c r="F229" s="122">
        <f t="shared" ref="F229:F236" si="23">D229*E229</f>
        <v>0</v>
      </c>
      <c r="G229" s="186"/>
      <c r="H229" s="126">
        <v>42110</v>
      </c>
      <c r="I229" s="123" t="e">
        <f>VLOOKUP(H229,Presupuesto!$B$8:$C$583,2,0)</f>
        <v>#N/A</v>
      </c>
      <c r="J229" s="123">
        <f t="shared" si="22"/>
        <v>0</v>
      </c>
      <c r="K229" s="123"/>
    </row>
    <row r="230" spans="3:11">
      <c r="C230" s="124" t="s">
        <v>66</v>
      </c>
      <c r="D230" s="176"/>
      <c r="E230" s="125">
        <v>6000</v>
      </c>
      <c r="F230" s="122">
        <f t="shared" si="23"/>
        <v>0</v>
      </c>
      <c r="G230" s="186"/>
      <c r="H230" s="126" t="s">
        <v>316</v>
      </c>
      <c r="I230" s="123" t="str">
        <f>VLOOKUP(H230,Presupuesto!$B$8:$C$583,2,0)</f>
        <v>SUELDOS Y SALARIOS BASICOS (11100-00)</v>
      </c>
      <c r="J230" s="123">
        <f t="shared" si="22"/>
        <v>0</v>
      </c>
      <c r="K230" s="123"/>
    </row>
    <row r="231" spans="3:11">
      <c r="C231" s="124" t="s">
        <v>67</v>
      </c>
      <c r="D231" s="176"/>
      <c r="E231" s="125">
        <v>3000</v>
      </c>
      <c r="F231" s="122">
        <f t="shared" si="23"/>
        <v>0</v>
      </c>
      <c r="G231" s="186"/>
      <c r="H231" s="126">
        <v>42110</v>
      </c>
      <c r="I231" s="123" t="e">
        <f>VLOOKUP(H231,Presupuesto!$B$8:$C$583,2,0)</f>
        <v>#N/A</v>
      </c>
      <c r="J231" s="123">
        <f t="shared" si="22"/>
        <v>0</v>
      </c>
      <c r="K231" s="123"/>
    </row>
    <row r="232" spans="3:11">
      <c r="C232" s="124" t="s">
        <v>68</v>
      </c>
      <c r="D232" s="176"/>
      <c r="E232" s="125">
        <v>10000</v>
      </c>
      <c r="F232" s="122">
        <f t="shared" si="23"/>
        <v>0</v>
      </c>
      <c r="G232" s="186"/>
      <c r="H232" s="126">
        <v>42110</v>
      </c>
      <c r="I232" s="123" t="e">
        <f>VLOOKUP(H232,Presupuesto!$B$8:$C$583,2,0)</f>
        <v>#N/A</v>
      </c>
      <c r="J232" s="123">
        <f t="shared" si="22"/>
        <v>0</v>
      </c>
      <c r="K232" s="123"/>
    </row>
    <row r="233" spans="3:11">
      <c r="C233" s="124" t="s">
        <v>69</v>
      </c>
      <c r="D233" s="176"/>
      <c r="E233" s="125">
        <v>8000</v>
      </c>
      <c r="F233" s="122">
        <f t="shared" si="23"/>
        <v>0</v>
      </c>
      <c r="G233" s="186"/>
      <c r="H233" s="126">
        <v>42120</v>
      </c>
      <c r="I233" s="123" t="e">
        <f>VLOOKUP(H233,Presupuesto!$B$8:$C$583,2,0)</f>
        <v>#N/A</v>
      </c>
      <c r="J233" s="123">
        <f t="shared" si="22"/>
        <v>0</v>
      </c>
      <c r="K233" s="123"/>
    </row>
    <row r="234" spans="3:11">
      <c r="C234" s="124" t="s">
        <v>70</v>
      </c>
      <c r="D234" s="176"/>
      <c r="E234" s="125">
        <v>2000</v>
      </c>
      <c r="F234" s="122">
        <f t="shared" si="23"/>
        <v>0</v>
      </c>
      <c r="G234" s="186"/>
      <c r="H234" s="126">
        <v>42120</v>
      </c>
      <c r="I234" s="123" t="e">
        <f>VLOOKUP(H234,Presupuesto!$B$8:$C$583,2,0)</f>
        <v>#N/A</v>
      </c>
      <c r="J234" s="123">
        <f t="shared" si="22"/>
        <v>0</v>
      </c>
      <c r="K234" s="123"/>
    </row>
    <row r="235" spans="3:11">
      <c r="C235" s="124" t="s">
        <v>71</v>
      </c>
      <c r="D235" s="176"/>
      <c r="E235" s="125">
        <v>5000</v>
      </c>
      <c r="F235" s="122">
        <f t="shared" si="23"/>
        <v>0</v>
      </c>
      <c r="G235" s="186"/>
      <c r="H235" s="126">
        <v>42120</v>
      </c>
      <c r="I235" s="123" t="e">
        <f>VLOOKUP(H235,Presupuesto!$B$8:$C$583,2,0)</f>
        <v>#N/A</v>
      </c>
      <c r="J235" s="123">
        <f t="shared" si="22"/>
        <v>0</v>
      </c>
      <c r="K235" s="123"/>
    </row>
    <row r="236" spans="3:11" ht="15.75" thickBot="1">
      <c r="C236" s="127" t="s">
        <v>72</v>
      </c>
      <c r="D236" s="184"/>
      <c r="E236" s="129">
        <v>100000</v>
      </c>
      <c r="F236" s="130">
        <f t="shared" si="23"/>
        <v>0</v>
      </c>
      <c r="G236" s="187"/>
      <c r="H236" s="131">
        <v>42120</v>
      </c>
      <c r="I236" s="131" t="e">
        <f>VLOOKUP(H236,Presupuesto!$B$8:$C$583,2,0)</f>
        <v>#N/A</v>
      </c>
      <c r="J236" s="131">
        <f t="shared" si="22"/>
        <v>0</v>
      </c>
      <c r="K236" s="149"/>
    </row>
    <row r="238" spans="3:11" ht="15.75" thickBot="1"/>
    <row r="239" spans="3:11" ht="15.75" thickBot="1">
      <c r="C239" s="29" t="s">
        <v>43</v>
      </c>
      <c r="D239" s="30">
        <f>SUM(F246:F255)</f>
        <v>0</v>
      </c>
      <c r="E239" s="203"/>
      <c r="F239" s="203"/>
      <c r="G239" s="97"/>
      <c r="H239" s="203"/>
      <c r="I239" s="203"/>
    </row>
    <row r="240" spans="3:11">
      <c r="C240" s="72"/>
      <c r="D240" s="31"/>
      <c r="E240" s="118"/>
      <c r="F240" s="118"/>
      <c r="G240" s="118"/>
      <c r="H240" s="94"/>
      <c r="I240" s="94"/>
      <c r="J240" s="94"/>
      <c r="K240" s="137"/>
    </row>
    <row r="241" spans="3:11">
      <c r="C241" s="72"/>
      <c r="D241" s="31"/>
      <c r="E241" s="118"/>
      <c r="F241" s="118"/>
      <c r="G241" s="118"/>
      <c r="H241" s="94"/>
      <c r="I241" s="94"/>
      <c r="J241" s="94"/>
      <c r="K241" s="137"/>
    </row>
    <row r="242" spans="3:11" ht="15.75">
      <c r="C242" s="236" t="s">
        <v>455</v>
      </c>
      <c r="D242" s="237"/>
      <c r="E242" s="118"/>
      <c r="F242" s="118"/>
      <c r="G242" s="118"/>
      <c r="H242" s="94"/>
      <c r="I242" s="94"/>
      <c r="J242" s="94"/>
      <c r="K242" s="137"/>
    </row>
    <row r="243" spans="3:11" ht="18.75">
      <c r="C243" s="254" t="e">
        <f>IFERROR(VLOOKUP(D242,'Desarrollo Curricular'!$E:$F,2,FALSE),IFERROR(VLOOKUP(D242,Investigación!$E:$F,2,FALSE),IFERROR(VLOOKUP(D242,'Vinculación Univ. Sociedad'!$E:$F,2,FALSE),IFERROR(VLOOKUP(D242,'Docencia y Recursos Humanos '!$E:$F,2,FALSE),IFERROR(VLOOKUP(D242,Estudiantes!$E:$F,2,FALSE),IFERROR(VLOOKUP(D242,'Gestion Administrativa'!$E:$F,2,FALSE),IFERROR(VLOOKUP(D242,'Gestion Academica'!$E:$F,2,FALSE),IFERROR(VLOOKUP(D242,Graduados!$E:$F,2,FALSE),IFERROR(VLOOKUP(D242,'Gestión del Conocimiento'!$E:$F,2,FALSE),IFERROR(VLOOKUP(D242,Gobernabilidad!$E:$F,2,FALSE),IFERROR(VLOOKUP(D242,'NIVEL DE ES Y  SISTEMA NACIONAL'!$E:$F,2,FALSE),VLOOKUP(D242,'Lo Esencial'!$E:$F,2,0))))))))))))</f>
        <v>#N/A</v>
      </c>
      <c r="D243" s="31"/>
      <c r="E243" s="118"/>
      <c r="F243" s="118"/>
      <c r="G243" s="118"/>
      <c r="H243" s="94"/>
      <c r="I243" s="94"/>
      <c r="J243" s="94"/>
      <c r="K243" s="137"/>
    </row>
    <row r="244" spans="3:11" ht="15.75" thickBot="1">
      <c r="C244" s="72"/>
      <c r="D244" s="31"/>
      <c r="E244" s="118"/>
      <c r="F244" s="118"/>
      <c r="G244" s="118"/>
      <c r="H244" s="94"/>
      <c r="I244" s="94"/>
      <c r="J244" s="94"/>
      <c r="K244" s="137"/>
    </row>
    <row r="245" spans="3:11" ht="30.75" thickBot="1">
      <c r="C245" s="151" t="s">
        <v>44</v>
      </c>
      <c r="D245" s="153" t="s">
        <v>55</v>
      </c>
      <c r="E245" s="153" t="s">
        <v>57</v>
      </c>
      <c r="F245" s="152" t="s">
        <v>27</v>
      </c>
      <c r="G245" s="158" t="s">
        <v>192</v>
      </c>
      <c r="H245" s="153" t="s">
        <v>46</v>
      </c>
      <c r="I245" s="153" t="s">
        <v>193</v>
      </c>
      <c r="J245" s="153" t="s">
        <v>474</v>
      </c>
      <c r="K245" s="153" t="s">
        <v>475</v>
      </c>
    </row>
    <row r="246" spans="3:11">
      <c r="C246" s="120" t="s">
        <v>63</v>
      </c>
      <c r="D246" s="183"/>
      <c r="E246" s="121">
        <v>2800</v>
      </c>
      <c r="F246" s="122">
        <f>D246*E246</f>
        <v>0</v>
      </c>
      <c r="G246" s="186"/>
      <c r="H246" s="123" t="s">
        <v>313</v>
      </c>
      <c r="I246" s="123" t="str">
        <f>VLOOKUP(H246,Presupuesto!$B$8:$C$583,2,0)</f>
        <v>OTROS SERVICIOS PERSONALES. (11900-00)</v>
      </c>
      <c r="J246" s="265"/>
      <c r="K246" s="123"/>
    </row>
    <row r="247" spans="3:11">
      <c r="C247" s="124" t="s">
        <v>64</v>
      </c>
      <c r="D247" s="176"/>
      <c r="E247" s="125">
        <v>2400</v>
      </c>
      <c r="F247" s="122">
        <f>D247*E247</f>
        <v>0</v>
      </c>
      <c r="G247" s="186"/>
      <c r="H247" s="126" t="s">
        <v>1219</v>
      </c>
      <c r="I247" s="123" t="str">
        <f>VLOOKUP(H247,Presupuesto!$B$8:$C$583,2,0)</f>
        <v>MUEBLES VARIOS DE OFICINA</v>
      </c>
      <c r="J247" s="123">
        <f t="shared" ref="J247:J255" si="24">$J$17</f>
        <v>0</v>
      </c>
      <c r="K247" s="123"/>
    </row>
    <row r="248" spans="3:11">
      <c r="C248" s="124" t="s">
        <v>65</v>
      </c>
      <c r="D248" s="176"/>
      <c r="E248" s="125">
        <v>1000</v>
      </c>
      <c r="F248" s="122">
        <f t="shared" ref="F248:F255" si="25">D248*E248</f>
        <v>0</v>
      </c>
      <c r="G248" s="186"/>
      <c r="H248" s="126">
        <v>42110</v>
      </c>
      <c r="I248" s="123" t="e">
        <f>VLOOKUP(H248,Presupuesto!$B$8:$C$583,2,0)</f>
        <v>#N/A</v>
      </c>
      <c r="J248" s="123">
        <f t="shared" si="24"/>
        <v>0</v>
      </c>
      <c r="K248" s="123"/>
    </row>
    <row r="249" spans="3:11">
      <c r="C249" s="124" t="s">
        <v>66</v>
      </c>
      <c r="D249" s="176"/>
      <c r="E249" s="125">
        <v>6000</v>
      </c>
      <c r="F249" s="122">
        <f t="shared" si="25"/>
        <v>0</v>
      </c>
      <c r="G249" s="186"/>
      <c r="H249" s="126" t="s">
        <v>316</v>
      </c>
      <c r="I249" s="123" t="str">
        <f>VLOOKUP(H249,Presupuesto!$B$8:$C$583,2,0)</f>
        <v>SUELDOS Y SALARIOS BASICOS (11100-00)</v>
      </c>
      <c r="J249" s="123">
        <f t="shared" si="24"/>
        <v>0</v>
      </c>
      <c r="K249" s="123"/>
    </row>
    <row r="250" spans="3:11">
      <c r="C250" s="124" t="s">
        <v>67</v>
      </c>
      <c r="D250" s="176"/>
      <c r="E250" s="125">
        <v>3000</v>
      </c>
      <c r="F250" s="122">
        <f t="shared" si="25"/>
        <v>0</v>
      </c>
      <c r="G250" s="186"/>
      <c r="H250" s="126">
        <v>42110</v>
      </c>
      <c r="I250" s="123" t="e">
        <f>VLOOKUP(H250,Presupuesto!$B$8:$C$583,2,0)</f>
        <v>#N/A</v>
      </c>
      <c r="J250" s="123">
        <f t="shared" si="24"/>
        <v>0</v>
      </c>
      <c r="K250" s="123"/>
    </row>
    <row r="251" spans="3:11">
      <c r="C251" s="124" t="s">
        <v>68</v>
      </c>
      <c r="D251" s="176"/>
      <c r="E251" s="125">
        <v>10000</v>
      </c>
      <c r="F251" s="122">
        <f t="shared" si="25"/>
        <v>0</v>
      </c>
      <c r="G251" s="186"/>
      <c r="H251" s="126">
        <v>42110</v>
      </c>
      <c r="I251" s="123" t="e">
        <f>VLOOKUP(H251,Presupuesto!$B$8:$C$583,2,0)</f>
        <v>#N/A</v>
      </c>
      <c r="J251" s="123">
        <f t="shared" si="24"/>
        <v>0</v>
      </c>
      <c r="K251" s="123"/>
    </row>
    <row r="252" spans="3:11">
      <c r="C252" s="124" t="s">
        <v>69</v>
      </c>
      <c r="D252" s="176"/>
      <c r="E252" s="125">
        <v>8000</v>
      </c>
      <c r="F252" s="122">
        <f t="shared" si="25"/>
        <v>0</v>
      </c>
      <c r="G252" s="186"/>
      <c r="H252" s="126">
        <v>42120</v>
      </c>
      <c r="I252" s="123" t="e">
        <f>VLOOKUP(H252,Presupuesto!$B$8:$C$583,2,0)</f>
        <v>#N/A</v>
      </c>
      <c r="J252" s="123">
        <f t="shared" si="24"/>
        <v>0</v>
      </c>
      <c r="K252" s="123"/>
    </row>
    <row r="253" spans="3:11">
      <c r="C253" s="124" t="s">
        <v>70</v>
      </c>
      <c r="D253" s="176"/>
      <c r="E253" s="125">
        <v>2000</v>
      </c>
      <c r="F253" s="122">
        <f t="shared" si="25"/>
        <v>0</v>
      </c>
      <c r="G253" s="186"/>
      <c r="H253" s="126">
        <v>42120</v>
      </c>
      <c r="I253" s="123" t="e">
        <f>VLOOKUP(H253,Presupuesto!$B$8:$C$583,2,0)</f>
        <v>#N/A</v>
      </c>
      <c r="J253" s="123">
        <f t="shared" si="24"/>
        <v>0</v>
      </c>
      <c r="K253" s="123"/>
    </row>
    <row r="254" spans="3:11">
      <c r="C254" s="124" t="s">
        <v>71</v>
      </c>
      <c r="D254" s="176"/>
      <c r="E254" s="125">
        <v>5000</v>
      </c>
      <c r="F254" s="122">
        <f t="shared" si="25"/>
        <v>0</v>
      </c>
      <c r="G254" s="186"/>
      <c r="H254" s="126">
        <v>42120</v>
      </c>
      <c r="I254" s="123" t="e">
        <f>VLOOKUP(H254,Presupuesto!$B$8:$C$583,2,0)</f>
        <v>#N/A</v>
      </c>
      <c r="J254" s="123">
        <f t="shared" si="24"/>
        <v>0</v>
      </c>
      <c r="K254" s="123"/>
    </row>
    <row r="255" spans="3:11" ht="15.75" thickBot="1">
      <c r="C255" s="127" t="s">
        <v>72</v>
      </c>
      <c r="D255" s="184"/>
      <c r="E255" s="129">
        <v>100000</v>
      </c>
      <c r="F255" s="130">
        <f t="shared" si="25"/>
        <v>0</v>
      </c>
      <c r="G255" s="187"/>
      <c r="H255" s="131">
        <v>42120</v>
      </c>
      <c r="I255" s="131" t="e">
        <f>VLOOKUP(H255,Presupuesto!$B$8:$C$583,2,0)</f>
        <v>#N/A</v>
      </c>
      <c r="J255" s="131">
        <f t="shared" si="24"/>
        <v>0</v>
      </c>
      <c r="K255" s="149"/>
    </row>
    <row r="257" spans="3:11" ht="15.75" thickBot="1"/>
    <row r="258" spans="3:11" ht="15.75" thickBot="1">
      <c r="C258" s="29" t="s">
        <v>43</v>
      </c>
      <c r="D258" s="30">
        <f>SUM(F265:F274)</f>
        <v>0</v>
      </c>
      <c r="E258" s="203"/>
      <c r="F258" s="203"/>
      <c r="G258" s="97"/>
      <c r="H258" s="203"/>
      <c r="I258" s="203"/>
    </row>
    <row r="259" spans="3:11">
      <c r="C259" s="72"/>
      <c r="D259" s="31"/>
      <c r="E259" s="118"/>
      <c r="F259" s="118"/>
      <c r="G259" s="118"/>
      <c r="H259" s="94"/>
      <c r="I259" s="94"/>
      <c r="J259" s="94"/>
      <c r="K259" s="137"/>
    </row>
    <row r="260" spans="3:11">
      <c r="C260" s="72"/>
      <c r="D260" s="31"/>
      <c r="E260" s="118"/>
      <c r="F260" s="118"/>
      <c r="G260" s="118"/>
      <c r="H260" s="94"/>
      <c r="I260" s="94"/>
      <c r="J260" s="94"/>
      <c r="K260" s="137"/>
    </row>
    <row r="261" spans="3:11" ht="15.75">
      <c r="C261" s="236" t="s">
        <v>455</v>
      </c>
      <c r="D261" s="237"/>
      <c r="E261" s="118"/>
      <c r="F261" s="118"/>
      <c r="G261" s="118"/>
      <c r="H261" s="94"/>
      <c r="I261" s="94"/>
      <c r="J261" s="94"/>
      <c r="K261" s="137"/>
    </row>
    <row r="262" spans="3:11" ht="18.75">
      <c r="C262" s="254" t="e">
        <f>IFERROR(VLOOKUP(D261,'Desarrollo Curricular'!$E:$F,2,FALSE),IFERROR(VLOOKUP(D261,Investigación!$E:$F,2,FALSE),IFERROR(VLOOKUP(D261,'Vinculación Univ. Sociedad'!$E:$F,2,FALSE),IFERROR(VLOOKUP(D261,'Docencia y Recursos Humanos '!$E:$F,2,FALSE),IFERROR(VLOOKUP(D261,Estudiantes!$E:$F,2,FALSE),IFERROR(VLOOKUP(D261,'Gestion Administrativa'!$E:$F,2,FALSE),IFERROR(VLOOKUP(D261,'Gestion Academica'!$E:$F,2,FALSE),IFERROR(VLOOKUP(D261,Graduados!$E:$F,2,FALSE),IFERROR(VLOOKUP(D261,'Gestión del Conocimiento'!$E:$F,2,FALSE),IFERROR(VLOOKUP(D261,Gobernabilidad!$E:$F,2,FALSE),IFERROR(VLOOKUP(D261,'NIVEL DE ES Y  SISTEMA NACIONAL'!$E:$F,2,FALSE),VLOOKUP(D261,'Lo Esencial'!$E:$F,2,0))))))))))))</f>
        <v>#N/A</v>
      </c>
      <c r="D262" s="31"/>
      <c r="E262" s="118"/>
      <c r="F262" s="118"/>
      <c r="G262" s="118"/>
      <c r="H262" s="94"/>
      <c r="I262" s="94"/>
      <c r="J262" s="94"/>
      <c r="K262" s="137"/>
    </row>
    <row r="263" spans="3:11" ht="15.75" thickBot="1">
      <c r="C263" s="72"/>
      <c r="D263" s="31"/>
      <c r="E263" s="118"/>
      <c r="F263" s="118"/>
      <c r="G263" s="118"/>
      <c r="H263" s="94"/>
      <c r="I263" s="94"/>
      <c r="J263" s="94"/>
      <c r="K263" s="137"/>
    </row>
    <row r="264" spans="3:11" ht="30.75" thickBot="1">
      <c r="C264" s="151" t="s">
        <v>44</v>
      </c>
      <c r="D264" s="153" t="s">
        <v>55</v>
      </c>
      <c r="E264" s="153" t="s">
        <v>57</v>
      </c>
      <c r="F264" s="152" t="s">
        <v>27</v>
      </c>
      <c r="G264" s="158" t="s">
        <v>192</v>
      </c>
      <c r="H264" s="153" t="s">
        <v>46</v>
      </c>
      <c r="I264" s="153" t="s">
        <v>193</v>
      </c>
      <c r="J264" s="153" t="s">
        <v>474</v>
      </c>
      <c r="K264" s="153" t="s">
        <v>475</v>
      </c>
    </row>
    <row r="265" spans="3:11">
      <c r="C265" s="120" t="s">
        <v>63</v>
      </c>
      <c r="D265" s="183"/>
      <c r="E265" s="121">
        <v>2800</v>
      </c>
      <c r="F265" s="122">
        <f>D265*E265</f>
        <v>0</v>
      </c>
      <c r="G265" s="186"/>
      <c r="H265" s="123" t="s">
        <v>313</v>
      </c>
      <c r="I265" s="123" t="str">
        <f>VLOOKUP(H265,Presupuesto!$B$8:$C$583,2,0)</f>
        <v>OTROS SERVICIOS PERSONALES. (11900-00)</v>
      </c>
      <c r="J265" s="265"/>
      <c r="K265" s="123"/>
    </row>
    <row r="266" spans="3:11">
      <c r="C266" s="124" t="s">
        <v>64</v>
      </c>
      <c r="D266" s="176"/>
      <c r="E266" s="125">
        <v>2400</v>
      </c>
      <c r="F266" s="122">
        <f>D266*E266</f>
        <v>0</v>
      </c>
      <c r="G266" s="186"/>
      <c r="H266" s="126" t="s">
        <v>1219</v>
      </c>
      <c r="I266" s="123" t="str">
        <f>VLOOKUP(H266,Presupuesto!$B$8:$C$583,2,0)</f>
        <v>MUEBLES VARIOS DE OFICINA</v>
      </c>
      <c r="J266" s="123">
        <f t="shared" ref="J266:J274" si="26">$J$17</f>
        <v>0</v>
      </c>
      <c r="K266" s="123"/>
    </row>
    <row r="267" spans="3:11">
      <c r="C267" s="124" t="s">
        <v>65</v>
      </c>
      <c r="D267" s="176"/>
      <c r="E267" s="125">
        <v>1000</v>
      </c>
      <c r="F267" s="122">
        <f t="shared" ref="F267:F274" si="27">D267*E267</f>
        <v>0</v>
      </c>
      <c r="G267" s="186"/>
      <c r="H267" s="126">
        <v>42110</v>
      </c>
      <c r="I267" s="123" t="e">
        <f>VLOOKUP(H267,Presupuesto!$B$8:$C$583,2,0)</f>
        <v>#N/A</v>
      </c>
      <c r="J267" s="123">
        <f t="shared" si="26"/>
        <v>0</v>
      </c>
      <c r="K267" s="123"/>
    </row>
    <row r="268" spans="3:11">
      <c r="C268" s="124" t="s">
        <v>66</v>
      </c>
      <c r="D268" s="176"/>
      <c r="E268" s="125">
        <v>6000</v>
      </c>
      <c r="F268" s="122">
        <f t="shared" si="27"/>
        <v>0</v>
      </c>
      <c r="G268" s="186"/>
      <c r="H268" s="126" t="s">
        <v>316</v>
      </c>
      <c r="I268" s="123" t="str">
        <f>VLOOKUP(H268,Presupuesto!$B$8:$C$583,2,0)</f>
        <v>SUELDOS Y SALARIOS BASICOS (11100-00)</v>
      </c>
      <c r="J268" s="123">
        <f t="shared" si="26"/>
        <v>0</v>
      </c>
      <c r="K268" s="123"/>
    </row>
    <row r="269" spans="3:11">
      <c r="C269" s="124" t="s">
        <v>67</v>
      </c>
      <c r="D269" s="176"/>
      <c r="E269" s="125">
        <v>3000</v>
      </c>
      <c r="F269" s="122">
        <f t="shared" si="27"/>
        <v>0</v>
      </c>
      <c r="G269" s="186"/>
      <c r="H269" s="126">
        <v>42110</v>
      </c>
      <c r="I269" s="123" t="e">
        <f>VLOOKUP(H269,Presupuesto!$B$8:$C$583,2,0)</f>
        <v>#N/A</v>
      </c>
      <c r="J269" s="123">
        <f t="shared" si="26"/>
        <v>0</v>
      </c>
      <c r="K269" s="123"/>
    </row>
    <row r="270" spans="3:11">
      <c r="C270" s="124" t="s">
        <v>68</v>
      </c>
      <c r="D270" s="176"/>
      <c r="E270" s="125">
        <v>10000</v>
      </c>
      <c r="F270" s="122">
        <f t="shared" si="27"/>
        <v>0</v>
      </c>
      <c r="G270" s="186"/>
      <c r="H270" s="126">
        <v>42110</v>
      </c>
      <c r="I270" s="123" t="e">
        <f>VLOOKUP(H270,Presupuesto!$B$8:$C$583,2,0)</f>
        <v>#N/A</v>
      </c>
      <c r="J270" s="123">
        <f t="shared" si="26"/>
        <v>0</v>
      </c>
      <c r="K270" s="123"/>
    </row>
    <row r="271" spans="3:11">
      <c r="C271" s="124" t="s">
        <v>69</v>
      </c>
      <c r="D271" s="176"/>
      <c r="E271" s="125">
        <v>8000</v>
      </c>
      <c r="F271" s="122">
        <f t="shared" si="27"/>
        <v>0</v>
      </c>
      <c r="G271" s="186"/>
      <c r="H271" s="126">
        <v>42120</v>
      </c>
      <c r="I271" s="123" t="e">
        <f>VLOOKUP(H271,Presupuesto!$B$8:$C$583,2,0)</f>
        <v>#N/A</v>
      </c>
      <c r="J271" s="123">
        <f t="shared" si="26"/>
        <v>0</v>
      </c>
      <c r="K271" s="123"/>
    </row>
    <row r="272" spans="3:11">
      <c r="C272" s="124" t="s">
        <v>70</v>
      </c>
      <c r="D272" s="176"/>
      <c r="E272" s="125">
        <v>2000</v>
      </c>
      <c r="F272" s="122">
        <f t="shared" si="27"/>
        <v>0</v>
      </c>
      <c r="G272" s="186"/>
      <c r="H272" s="126">
        <v>42120</v>
      </c>
      <c r="I272" s="123" t="e">
        <f>VLOOKUP(H272,Presupuesto!$B$8:$C$583,2,0)</f>
        <v>#N/A</v>
      </c>
      <c r="J272" s="123">
        <f t="shared" si="26"/>
        <v>0</v>
      </c>
      <c r="K272" s="123"/>
    </row>
    <row r="273" spans="3:11">
      <c r="C273" s="124" t="s">
        <v>71</v>
      </c>
      <c r="D273" s="176"/>
      <c r="E273" s="125">
        <v>5000</v>
      </c>
      <c r="F273" s="122">
        <f t="shared" si="27"/>
        <v>0</v>
      </c>
      <c r="G273" s="186"/>
      <c r="H273" s="126">
        <v>42120</v>
      </c>
      <c r="I273" s="123" t="e">
        <f>VLOOKUP(H273,Presupuesto!$B$8:$C$583,2,0)</f>
        <v>#N/A</v>
      </c>
      <c r="J273" s="123">
        <f t="shared" si="26"/>
        <v>0</v>
      </c>
      <c r="K273" s="123"/>
    </row>
    <row r="274" spans="3:11" ht="15.75" thickBot="1">
      <c r="C274" s="127" t="s">
        <v>72</v>
      </c>
      <c r="D274" s="184"/>
      <c r="E274" s="129">
        <v>100000</v>
      </c>
      <c r="F274" s="130">
        <f t="shared" si="27"/>
        <v>0</v>
      </c>
      <c r="G274" s="187"/>
      <c r="H274" s="131">
        <v>42120</v>
      </c>
      <c r="I274" s="131" t="e">
        <f>VLOOKUP(H274,Presupuesto!$B$8:$C$583,2,0)</f>
        <v>#N/A</v>
      </c>
      <c r="J274" s="131">
        <f t="shared" si="26"/>
        <v>0</v>
      </c>
      <c r="K274" s="149"/>
    </row>
    <row r="276" spans="3:11" ht="15.75" thickBot="1"/>
    <row r="277" spans="3:11" ht="15.75" thickBot="1">
      <c r="C277" s="29" t="s">
        <v>43</v>
      </c>
      <c r="D277" s="30">
        <f>SUM(F284:F293)</f>
        <v>0</v>
      </c>
      <c r="E277" s="203"/>
      <c r="F277" s="203"/>
      <c r="G277" s="97"/>
      <c r="H277" s="203"/>
      <c r="I277" s="203"/>
    </row>
    <row r="278" spans="3:11">
      <c r="C278" s="72"/>
      <c r="D278" s="31"/>
      <c r="E278" s="118"/>
      <c r="F278" s="118"/>
      <c r="G278" s="118"/>
      <c r="H278" s="94"/>
      <c r="I278" s="94"/>
      <c r="J278" s="94"/>
      <c r="K278" s="137"/>
    </row>
    <row r="279" spans="3:11">
      <c r="C279" s="72"/>
      <c r="D279" s="31"/>
      <c r="E279" s="118"/>
      <c r="F279" s="118"/>
      <c r="G279" s="118"/>
      <c r="H279" s="94"/>
      <c r="I279" s="94"/>
      <c r="J279" s="94"/>
      <c r="K279" s="137"/>
    </row>
    <row r="280" spans="3:11" ht="15.75">
      <c r="C280" s="236" t="s">
        <v>455</v>
      </c>
      <c r="D280" s="237"/>
      <c r="E280" s="118"/>
      <c r="F280" s="118"/>
      <c r="G280" s="118"/>
      <c r="H280" s="94"/>
      <c r="I280" s="94"/>
      <c r="J280" s="94"/>
      <c r="K280" s="137"/>
    </row>
    <row r="281" spans="3:11" ht="18.75">
      <c r="C281" s="254" t="e">
        <f>IFERROR(VLOOKUP(D280,'Desarrollo Curricular'!$E:$F,2,FALSE),IFERROR(VLOOKUP(D280,Investigación!$E:$F,2,FALSE),IFERROR(VLOOKUP(D280,'Vinculación Univ. Sociedad'!$E:$F,2,FALSE),IFERROR(VLOOKUP(D280,'Docencia y Recursos Humanos '!$E:$F,2,FALSE),IFERROR(VLOOKUP(D280,Estudiantes!$E:$F,2,FALSE),IFERROR(VLOOKUP(D280,'Gestion Administrativa'!$E:$F,2,FALSE),IFERROR(VLOOKUP(D280,'Gestion Academica'!$E:$F,2,FALSE),IFERROR(VLOOKUP(D280,Graduados!$E:$F,2,FALSE),IFERROR(VLOOKUP(D280,'Gestión del Conocimiento'!$E:$F,2,FALSE),IFERROR(VLOOKUP(D280,Gobernabilidad!$E:$F,2,FALSE),IFERROR(VLOOKUP(D280,'NIVEL DE ES Y  SISTEMA NACIONAL'!$E:$F,2,FALSE),VLOOKUP(D280,'Lo Esencial'!$E:$F,2,0))))))))))))</f>
        <v>#N/A</v>
      </c>
      <c r="D281" s="31"/>
      <c r="E281" s="118"/>
      <c r="F281" s="118"/>
      <c r="G281" s="118"/>
      <c r="H281" s="94"/>
      <c r="I281" s="94"/>
      <c r="J281" s="94"/>
      <c r="K281" s="137"/>
    </row>
    <row r="282" spans="3:11" ht="15.75" thickBot="1">
      <c r="C282" s="72"/>
      <c r="D282" s="31"/>
      <c r="E282" s="118"/>
      <c r="F282" s="118"/>
      <c r="G282" s="118"/>
      <c r="H282" s="94"/>
      <c r="I282" s="94"/>
      <c r="J282" s="94"/>
      <c r="K282" s="137"/>
    </row>
    <row r="283" spans="3:11" ht="30.75" thickBot="1">
      <c r="C283" s="151" t="s">
        <v>44</v>
      </c>
      <c r="D283" s="153" t="s">
        <v>55</v>
      </c>
      <c r="E283" s="153" t="s">
        <v>57</v>
      </c>
      <c r="F283" s="152" t="s">
        <v>27</v>
      </c>
      <c r="G283" s="158" t="s">
        <v>192</v>
      </c>
      <c r="H283" s="153" t="s">
        <v>46</v>
      </c>
      <c r="I283" s="153" t="s">
        <v>193</v>
      </c>
      <c r="J283" s="153" t="s">
        <v>474</v>
      </c>
      <c r="K283" s="153" t="s">
        <v>475</v>
      </c>
    </row>
    <row r="284" spans="3:11">
      <c r="C284" s="120" t="s">
        <v>63</v>
      </c>
      <c r="D284" s="183"/>
      <c r="E284" s="121">
        <v>2800</v>
      </c>
      <c r="F284" s="122">
        <f>D284*E284</f>
        <v>0</v>
      </c>
      <c r="G284" s="186"/>
      <c r="H284" s="123" t="s">
        <v>313</v>
      </c>
      <c r="I284" s="123" t="str">
        <f>VLOOKUP(H284,Presupuesto!$B$8:$C$583,2,0)</f>
        <v>OTROS SERVICIOS PERSONALES. (11900-00)</v>
      </c>
      <c r="J284" s="265"/>
      <c r="K284" s="123"/>
    </row>
    <row r="285" spans="3:11">
      <c r="C285" s="124" t="s">
        <v>64</v>
      </c>
      <c r="D285" s="176"/>
      <c r="E285" s="125">
        <v>2400</v>
      </c>
      <c r="F285" s="122">
        <f>D285*E285</f>
        <v>0</v>
      </c>
      <c r="G285" s="186"/>
      <c r="H285" s="126" t="s">
        <v>1219</v>
      </c>
      <c r="I285" s="123" t="str">
        <f>VLOOKUP(H285,Presupuesto!$B$8:$C$583,2,0)</f>
        <v>MUEBLES VARIOS DE OFICINA</v>
      </c>
      <c r="J285" s="123">
        <f t="shared" ref="J285:J293" si="28">$J$17</f>
        <v>0</v>
      </c>
      <c r="K285" s="123"/>
    </row>
    <row r="286" spans="3:11">
      <c r="C286" s="124" t="s">
        <v>65</v>
      </c>
      <c r="D286" s="176"/>
      <c r="E286" s="125">
        <v>1000</v>
      </c>
      <c r="F286" s="122">
        <f t="shared" ref="F286:F293" si="29">D286*E286</f>
        <v>0</v>
      </c>
      <c r="G286" s="186"/>
      <c r="H286" s="126">
        <v>42110</v>
      </c>
      <c r="I286" s="123" t="e">
        <f>VLOOKUP(H286,Presupuesto!$B$8:$C$583,2,0)</f>
        <v>#N/A</v>
      </c>
      <c r="J286" s="123">
        <f t="shared" si="28"/>
        <v>0</v>
      </c>
      <c r="K286" s="123"/>
    </row>
    <row r="287" spans="3:11">
      <c r="C287" s="124" t="s">
        <v>66</v>
      </c>
      <c r="D287" s="176"/>
      <c r="E287" s="125">
        <v>6000</v>
      </c>
      <c r="F287" s="122">
        <f t="shared" si="29"/>
        <v>0</v>
      </c>
      <c r="G287" s="186"/>
      <c r="H287" s="126" t="s">
        <v>316</v>
      </c>
      <c r="I287" s="123" t="str">
        <f>VLOOKUP(H287,Presupuesto!$B$8:$C$583,2,0)</f>
        <v>SUELDOS Y SALARIOS BASICOS (11100-00)</v>
      </c>
      <c r="J287" s="123">
        <f t="shared" si="28"/>
        <v>0</v>
      </c>
      <c r="K287" s="123"/>
    </row>
    <row r="288" spans="3:11">
      <c r="C288" s="124" t="s">
        <v>67</v>
      </c>
      <c r="D288" s="176"/>
      <c r="E288" s="125">
        <v>3000</v>
      </c>
      <c r="F288" s="122">
        <f t="shared" si="29"/>
        <v>0</v>
      </c>
      <c r="G288" s="186"/>
      <c r="H288" s="126">
        <v>42110</v>
      </c>
      <c r="I288" s="123" t="e">
        <f>VLOOKUP(H288,Presupuesto!$B$8:$C$583,2,0)</f>
        <v>#N/A</v>
      </c>
      <c r="J288" s="123">
        <f t="shared" si="28"/>
        <v>0</v>
      </c>
      <c r="K288" s="123"/>
    </row>
    <row r="289" spans="3:11">
      <c r="C289" s="124" t="s">
        <v>68</v>
      </c>
      <c r="D289" s="176"/>
      <c r="E289" s="125">
        <v>10000</v>
      </c>
      <c r="F289" s="122">
        <f t="shared" si="29"/>
        <v>0</v>
      </c>
      <c r="G289" s="186"/>
      <c r="H289" s="126">
        <v>42110</v>
      </c>
      <c r="I289" s="123" t="e">
        <f>VLOOKUP(H289,Presupuesto!$B$8:$C$583,2,0)</f>
        <v>#N/A</v>
      </c>
      <c r="J289" s="123">
        <f t="shared" si="28"/>
        <v>0</v>
      </c>
      <c r="K289" s="123"/>
    </row>
    <row r="290" spans="3:11">
      <c r="C290" s="124" t="s">
        <v>69</v>
      </c>
      <c r="D290" s="176"/>
      <c r="E290" s="125">
        <v>8000</v>
      </c>
      <c r="F290" s="122">
        <f t="shared" si="29"/>
        <v>0</v>
      </c>
      <c r="G290" s="186"/>
      <c r="H290" s="126">
        <v>42120</v>
      </c>
      <c r="I290" s="123" t="e">
        <f>VLOOKUP(H290,Presupuesto!$B$8:$C$583,2,0)</f>
        <v>#N/A</v>
      </c>
      <c r="J290" s="123">
        <f t="shared" si="28"/>
        <v>0</v>
      </c>
      <c r="K290" s="123"/>
    </row>
    <row r="291" spans="3:11">
      <c r="C291" s="124" t="s">
        <v>70</v>
      </c>
      <c r="D291" s="176"/>
      <c r="E291" s="125">
        <v>2000</v>
      </c>
      <c r="F291" s="122">
        <f t="shared" si="29"/>
        <v>0</v>
      </c>
      <c r="G291" s="186"/>
      <c r="H291" s="126">
        <v>42120</v>
      </c>
      <c r="I291" s="123" t="e">
        <f>VLOOKUP(H291,Presupuesto!$B$8:$C$583,2,0)</f>
        <v>#N/A</v>
      </c>
      <c r="J291" s="123">
        <f t="shared" si="28"/>
        <v>0</v>
      </c>
      <c r="K291" s="123"/>
    </row>
    <row r="292" spans="3:11">
      <c r="C292" s="124" t="s">
        <v>71</v>
      </c>
      <c r="D292" s="176"/>
      <c r="E292" s="125">
        <v>5000</v>
      </c>
      <c r="F292" s="122">
        <f t="shared" si="29"/>
        <v>0</v>
      </c>
      <c r="G292" s="186"/>
      <c r="H292" s="126">
        <v>42120</v>
      </c>
      <c r="I292" s="123" t="e">
        <f>VLOOKUP(H292,Presupuesto!$B$8:$C$583,2,0)</f>
        <v>#N/A</v>
      </c>
      <c r="J292" s="123">
        <f t="shared" si="28"/>
        <v>0</v>
      </c>
      <c r="K292" s="123"/>
    </row>
    <row r="293" spans="3:11" ht="15.75" thickBot="1">
      <c r="C293" s="127" t="s">
        <v>72</v>
      </c>
      <c r="D293" s="184"/>
      <c r="E293" s="129">
        <v>100000</v>
      </c>
      <c r="F293" s="130">
        <f t="shared" si="29"/>
        <v>0</v>
      </c>
      <c r="G293" s="187"/>
      <c r="H293" s="131">
        <v>42120</v>
      </c>
      <c r="I293" s="131" t="e">
        <f>VLOOKUP(H293,Presupuesto!$B$8:$C$583,2,0)</f>
        <v>#N/A</v>
      </c>
      <c r="J293" s="131">
        <f t="shared" si="28"/>
        <v>0</v>
      </c>
      <c r="K293" s="149"/>
    </row>
    <row r="295" spans="3:11" ht="15.75" thickBot="1"/>
    <row r="296" spans="3:11" ht="15.75" thickBot="1">
      <c r="C296" s="29" t="s">
        <v>43</v>
      </c>
      <c r="D296" s="30">
        <f>SUM(F303:F312)</f>
        <v>0</v>
      </c>
      <c r="E296" s="203"/>
      <c r="F296" s="203"/>
      <c r="G296" s="97"/>
      <c r="H296" s="203"/>
      <c r="I296" s="203"/>
    </row>
    <row r="297" spans="3:11">
      <c r="C297" s="72"/>
      <c r="D297" s="31"/>
      <c r="E297" s="118"/>
      <c r="F297" s="118"/>
      <c r="G297" s="118"/>
      <c r="H297" s="94"/>
      <c r="I297" s="94"/>
      <c r="J297" s="94"/>
      <c r="K297" s="137"/>
    </row>
    <row r="298" spans="3:11">
      <c r="C298" s="72"/>
      <c r="D298" s="31"/>
      <c r="E298" s="118"/>
      <c r="F298" s="118"/>
      <c r="G298" s="118"/>
      <c r="H298" s="94"/>
      <c r="I298" s="94"/>
      <c r="J298" s="94"/>
      <c r="K298" s="137"/>
    </row>
    <row r="299" spans="3:11" ht="15.75">
      <c r="C299" s="236" t="s">
        <v>455</v>
      </c>
      <c r="D299" s="237"/>
      <c r="E299" s="118"/>
      <c r="F299" s="118"/>
      <c r="G299" s="118"/>
      <c r="H299" s="94"/>
      <c r="I299" s="94"/>
      <c r="J299" s="94"/>
      <c r="K299" s="137"/>
    </row>
    <row r="300" spans="3:11" ht="18.75">
      <c r="C300" s="254" t="e">
        <f>IFERROR(VLOOKUP(D299,'Desarrollo Curricular'!$E:$F,2,FALSE),IFERROR(VLOOKUP(D299,Investigación!$E:$F,2,FALSE),IFERROR(VLOOKUP(D299,'Vinculación Univ. Sociedad'!$E:$F,2,FALSE),IFERROR(VLOOKUP(D299,'Docencia y Recursos Humanos '!$E:$F,2,FALSE),IFERROR(VLOOKUP(D299,Estudiantes!$E:$F,2,FALSE),IFERROR(VLOOKUP(D299,'Gestion Administrativa'!$E:$F,2,FALSE),IFERROR(VLOOKUP(D299,'Gestion Academica'!$E:$F,2,FALSE),IFERROR(VLOOKUP(D299,Graduados!$E:$F,2,FALSE),IFERROR(VLOOKUP(D299,'Gestión del Conocimiento'!$E:$F,2,FALSE),IFERROR(VLOOKUP(D299,Gobernabilidad!$E:$F,2,FALSE),IFERROR(VLOOKUP(D299,'NIVEL DE ES Y  SISTEMA NACIONAL'!$E:$F,2,FALSE),VLOOKUP(D299,'Lo Esencial'!$E:$F,2,0))))))))))))</f>
        <v>#N/A</v>
      </c>
      <c r="D300" s="31"/>
      <c r="E300" s="118"/>
      <c r="F300" s="118"/>
      <c r="G300" s="118"/>
      <c r="H300" s="94"/>
      <c r="I300" s="94"/>
      <c r="J300" s="94"/>
      <c r="K300" s="137"/>
    </row>
    <row r="301" spans="3:11" ht="15.75" thickBot="1">
      <c r="C301" s="72"/>
      <c r="D301" s="31"/>
      <c r="E301" s="118"/>
      <c r="F301" s="118"/>
      <c r="G301" s="118"/>
      <c r="H301" s="94"/>
      <c r="I301" s="94"/>
      <c r="J301" s="94"/>
      <c r="K301" s="137"/>
    </row>
    <row r="302" spans="3:11" ht="30.75" thickBot="1">
      <c r="C302" s="151" t="s">
        <v>44</v>
      </c>
      <c r="D302" s="153" t="s">
        <v>55</v>
      </c>
      <c r="E302" s="153" t="s">
        <v>57</v>
      </c>
      <c r="F302" s="152" t="s">
        <v>27</v>
      </c>
      <c r="G302" s="158" t="s">
        <v>192</v>
      </c>
      <c r="H302" s="153" t="s">
        <v>46</v>
      </c>
      <c r="I302" s="153" t="s">
        <v>193</v>
      </c>
      <c r="J302" s="153" t="s">
        <v>474</v>
      </c>
      <c r="K302" s="153" t="s">
        <v>475</v>
      </c>
    </row>
    <row r="303" spans="3:11">
      <c r="C303" s="120" t="s">
        <v>63</v>
      </c>
      <c r="D303" s="183"/>
      <c r="E303" s="121">
        <v>2800</v>
      </c>
      <c r="F303" s="122">
        <f>D303*E303</f>
        <v>0</v>
      </c>
      <c r="G303" s="186"/>
      <c r="H303" s="123" t="s">
        <v>313</v>
      </c>
      <c r="I303" s="123" t="str">
        <f>VLOOKUP(H303,Presupuesto!$B$8:$C$583,2,0)</f>
        <v>OTROS SERVICIOS PERSONALES. (11900-00)</v>
      </c>
      <c r="J303" s="265"/>
      <c r="K303" s="123"/>
    </row>
    <row r="304" spans="3:11">
      <c r="C304" s="124" t="s">
        <v>64</v>
      </c>
      <c r="D304" s="176"/>
      <c r="E304" s="125">
        <v>2400</v>
      </c>
      <c r="F304" s="122">
        <f>D304*E304</f>
        <v>0</v>
      </c>
      <c r="G304" s="186"/>
      <c r="H304" s="126" t="s">
        <v>1219</v>
      </c>
      <c r="I304" s="123" t="str">
        <f>VLOOKUP(H304,Presupuesto!$B$8:$C$583,2,0)</f>
        <v>MUEBLES VARIOS DE OFICINA</v>
      </c>
      <c r="J304" s="123">
        <f t="shared" ref="J304:J312" si="30">$J$17</f>
        <v>0</v>
      </c>
      <c r="K304" s="123"/>
    </row>
    <row r="305" spans="3:11">
      <c r="C305" s="124" t="s">
        <v>65</v>
      </c>
      <c r="D305" s="176"/>
      <c r="E305" s="125">
        <v>1000</v>
      </c>
      <c r="F305" s="122">
        <f t="shared" ref="F305:F312" si="31">D305*E305</f>
        <v>0</v>
      </c>
      <c r="G305" s="186"/>
      <c r="H305" s="126">
        <v>42110</v>
      </c>
      <c r="I305" s="123" t="e">
        <f>VLOOKUP(H305,Presupuesto!$B$8:$C$583,2,0)</f>
        <v>#N/A</v>
      </c>
      <c r="J305" s="123">
        <f t="shared" si="30"/>
        <v>0</v>
      </c>
      <c r="K305" s="123"/>
    </row>
    <row r="306" spans="3:11">
      <c r="C306" s="124" t="s">
        <v>66</v>
      </c>
      <c r="D306" s="176"/>
      <c r="E306" s="125">
        <v>6000</v>
      </c>
      <c r="F306" s="122">
        <f t="shared" si="31"/>
        <v>0</v>
      </c>
      <c r="G306" s="186"/>
      <c r="H306" s="126" t="s">
        <v>316</v>
      </c>
      <c r="I306" s="123" t="str">
        <f>VLOOKUP(H306,Presupuesto!$B$8:$C$583,2,0)</f>
        <v>SUELDOS Y SALARIOS BASICOS (11100-00)</v>
      </c>
      <c r="J306" s="123">
        <f t="shared" si="30"/>
        <v>0</v>
      </c>
      <c r="K306" s="123"/>
    </row>
    <row r="307" spans="3:11">
      <c r="C307" s="124" t="s">
        <v>67</v>
      </c>
      <c r="D307" s="176"/>
      <c r="E307" s="125">
        <v>3000</v>
      </c>
      <c r="F307" s="122">
        <f t="shared" si="31"/>
        <v>0</v>
      </c>
      <c r="G307" s="186"/>
      <c r="H307" s="126">
        <v>42110</v>
      </c>
      <c r="I307" s="123" t="e">
        <f>VLOOKUP(H307,Presupuesto!$B$8:$C$583,2,0)</f>
        <v>#N/A</v>
      </c>
      <c r="J307" s="123">
        <f t="shared" si="30"/>
        <v>0</v>
      </c>
      <c r="K307" s="123"/>
    </row>
    <row r="308" spans="3:11">
      <c r="C308" s="124" t="s">
        <v>68</v>
      </c>
      <c r="D308" s="176"/>
      <c r="E308" s="125">
        <v>10000</v>
      </c>
      <c r="F308" s="122">
        <f t="shared" si="31"/>
        <v>0</v>
      </c>
      <c r="G308" s="186"/>
      <c r="H308" s="126">
        <v>42110</v>
      </c>
      <c r="I308" s="123" t="e">
        <f>VLOOKUP(H308,Presupuesto!$B$8:$C$583,2,0)</f>
        <v>#N/A</v>
      </c>
      <c r="J308" s="123">
        <f t="shared" si="30"/>
        <v>0</v>
      </c>
      <c r="K308" s="123"/>
    </row>
    <row r="309" spans="3:11">
      <c r="C309" s="124" t="s">
        <v>69</v>
      </c>
      <c r="D309" s="176"/>
      <c r="E309" s="125">
        <v>8000</v>
      </c>
      <c r="F309" s="122">
        <f t="shared" si="31"/>
        <v>0</v>
      </c>
      <c r="G309" s="186"/>
      <c r="H309" s="126">
        <v>42120</v>
      </c>
      <c r="I309" s="123" t="e">
        <f>VLOOKUP(H309,Presupuesto!$B$8:$C$583,2,0)</f>
        <v>#N/A</v>
      </c>
      <c r="J309" s="123">
        <f t="shared" si="30"/>
        <v>0</v>
      </c>
      <c r="K309" s="123"/>
    </row>
    <row r="310" spans="3:11">
      <c r="C310" s="124" t="s">
        <v>70</v>
      </c>
      <c r="D310" s="176"/>
      <c r="E310" s="125">
        <v>2000</v>
      </c>
      <c r="F310" s="122">
        <f t="shared" si="31"/>
        <v>0</v>
      </c>
      <c r="G310" s="186"/>
      <c r="H310" s="126">
        <v>42120</v>
      </c>
      <c r="I310" s="123" t="e">
        <f>VLOOKUP(H310,Presupuesto!$B$8:$C$583,2,0)</f>
        <v>#N/A</v>
      </c>
      <c r="J310" s="123">
        <f t="shared" si="30"/>
        <v>0</v>
      </c>
      <c r="K310" s="123"/>
    </row>
    <row r="311" spans="3:11">
      <c r="C311" s="124" t="s">
        <v>71</v>
      </c>
      <c r="D311" s="176"/>
      <c r="E311" s="125">
        <v>5000</v>
      </c>
      <c r="F311" s="122">
        <f t="shared" si="31"/>
        <v>0</v>
      </c>
      <c r="G311" s="186"/>
      <c r="H311" s="126">
        <v>42120</v>
      </c>
      <c r="I311" s="123" t="e">
        <f>VLOOKUP(H311,Presupuesto!$B$8:$C$583,2,0)</f>
        <v>#N/A</v>
      </c>
      <c r="J311" s="123">
        <f t="shared" si="30"/>
        <v>0</v>
      </c>
      <c r="K311" s="123"/>
    </row>
    <row r="312" spans="3:11" ht="15.75" thickBot="1">
      <c r="C312" s="127" t="s">
        <v>72</v>
      </c>
      <c r="D312" s="184"/>
      <c r="E312" s="129">
        <v>100000</v>
      </c>
      <c r="F312" s="130">
        <f t="shared" si="31"/>
        <v>0</v>
      </c>
      <c r="G312" s="187"/>
      <c r="H312" s="131">
        <v>42120</v>
      </c>
      <c r="I312" s="131" t="e">
        <f>VLOOKUP(H312,Presupuesto!$B$8:$C$583,2,0)</f>
        <v>#N/A</v>
      </c>
      <c r="J312" s="131">
        <f t="shared" si="30"/>
        <v>0</v>
      </c>
      <c r="K312" s="149"/>
    </row>
    <row r="314" spans="3:11" ht="15.75" thickBot="1"/>
    <row r="315" spans="3:11" ht="15.75" thickBot="1">
      <c r="C315" s="29" t="s">
        <v>43</v>
      </c>
      <c r="D315" s="30">
        <f>SUM(F322:F331)</f>
        <v>0</v>
      </c>
      <c r="E315" s="203"/>
      <c r="F315" s="203"/>
      <c r="G315" s="97"/>
      <c r="H315" s="203"/>
      <c r="I315" s="203"/>
    </row>
    <row r="316" spans="3:11">
      <c r="C316" s="72"/>
      <c r="D316" s="31"/>
      <c r="E316" s="118"/>
      <c r="F316" s="118"/>
      <c r="G316" s="118"/>
      <c r="H316" s="94"/>
      <c r="I316" s="94"/>
      <c r="J316" s="94"/>
      <c r="K316" s="137"/>
    </row>
    <row r="317" spans="3:11">
      <c r="C317" s="72"/>
      <c r="D317" s="31"/>
      <c r="E317" s="118"/>
      <c r="F317" s="118"/>
      <c r="G317" s="118"/>
      <c r="H317" s="94"/>
      <c r="I317" s="94"/>
      <c r="J317" s="94"/>
      <c r="K317" s="137"/>
    </row>
    <row r="318" spans="3:11" ht="15.75">
      <c r="C318" s="236" t="s">
        <v>455</v>
      </c>
      <c r="D318" s="237"/>
      <c r="E318" s="118"/>
      <c r="F318" s="118"/>
      <c r="G318" s="118"/>
      <c r="H318" s="94"/>
      <c r="I318" s="94"/>
      <c r="J318" s="94"/>
      <c r="K318" s="137"/>
    </row>
    <row r="319" spans="3:11" ht="18.75">
      <c r="C319" s="254" t="e">
        <f>IFERROR(VLOOKUP(D318,'Desarrollo Curricular'!$E:$F,2,FALSE),IFERROR(VLOOKUP(D318,Investigación!$E:$F,2,FALSE),IFERROR(VLOOKUP(D318,'Vinculación Univ. Sociedad'!$E:$F,2,FALSE),IFERROR(VLOOKUP(D318,'Docencia y Recursos Humanos '!$E:$F,2,FALSE),IFERROR(VLOOKUP(D318,Estudiantes!$E:$F,2,FALSE),IFERROR(VLOOKUP(D318,'Gestion Administrativa'!$E:$F,2,FALSE),IFERROR(VLOOKUP(D318,'Gestion Academica'!$E:$F,2,FALSE),IFERROR(VLOOKUP(D318,Graduados!$E:$F,2,FALSE),IFERROR(VLOOKUP(D318,'Gestión del Conocimiento'!$E:$F,2,FALSE),IFERROR(VLOOKUP(D318,Gobernabilidad!$E:$F,2,FALSE),IFERROR(VLOOKUP(D318,'NIVEL DE ES Y  SISTEMA NACIONAL'!$E:$F,2,FALSE),VLOOKUP(D318,'Lo Esencial'!$E:$F,2,0))))))))))))</f>
        <v>#N/A</v>
      </c>
      <c r="D319" s="31"/>
      <c r="E319" s="118"/>
      <c r="F319" s="118"/>
      <c r="G319" s="118"/>
      <c r="H319" s="94"/>
      <c r="I319" s="94"/>
      <c r="J319" s="94"/>
      <c r="K319" s="137"/>
    </row>
    <row r="320" spans="3:11" ht="15.75" thickBot="1">
      <c r="C320" s="72"/>
      <c r="D320" s="31"/>
      <c r="E320" s="118"/>
      <c r="F320" s="118"/>
      <c r="G320" s="118"/>
      <c r="H320" s="94"/>
      <c r="I320" s="94"/>
      <c r="J320" s="94"/>
      <c r="K320" s="137"/>
    </row>
    <row r="321" spans="3:11" ht="30.75" thickBot="1">
      <c r="C321" s="151" t="s">
        <v>44</v>
      </c>
      <c r="D321" s="153" t="s">
        <v>55</v>
      </c>
      <c r="E321" s="153" t="s">
        <v>57</v>
      </c>
      <c r="F321" s="152" t="s">
        <v>27</v>
      </c>
      <c r="G321" s="158" t="s">
        <v>192</v>
      </c>
      <c r="H321" s="153" t="s">
        <v>46</v>
      </c>
      <c r="I321" s="153" t="s">
        <v>193</v>
      </c>
      <c r="J321" s="153" t="s">
        <v>474</v>
      </c>
      <c r="K321" s="153" t="s">
        <v>475</v>
      </c>
    </row>
    <row r="322" spans="3:11">
      <c r="C322" s="120" t="s">
        <v>63</v>
      </c>
      <c r="D322" s="183"/>
      <c r="E322" s="121">
        <v>2800</v>
      </c>
      <c r="F322" s="122">
        <f>D322*E322</f>
        <v>0</v>
      </c>
      <c r="G322" s="186"/>
      <c r="H322" s="123" t="s">
        <v>313</v>
      </c>
      <c r="I322" s="123" t="str">
        <f>VLOOKUP(H322,Presupuesto!$B$8:$C$583,2,0)</f>
        <v>OTROS SERVICIOS PERSONALES. (11900-00)</v>
      </c>
      <c r="J322" s="265"/>
      <c r="K322" s="123"/>
    </row>
    <row r="323" spans="3:11">
      <c r="C323" s="124" t="s">
        <v>64</v>
      </c>
      <c r="D323" s="176"/>
      <c r="E323" s="125">
        <v>2400</v>
      </c>
      <c r="F323" s="122">
        <f>D323*E323</f>
        <v>0</v>
      </c>
      <c r="G323" s="186"/>
      <c r="H323" s="126" t="s">
        <v>1219</v>
      </c>
      <c r="I323" s="123" t="str">
        <f>VLOOKUP(H323,Presupuesto!$B$8:$C$583,2,0)</f>
        <v>MUEBLES VARIOS DE OFICINA</v>
      </c>
      <c r="J323" s="123">
        <f t="shared" ref="J323:J331" si="32">$J$17</f>
        <v>0</v>
      </c>
      <c r="K323" s="123"/>
    </row>
    <row r="324" spans="3:11">
      <c r="C324" s="124" t="s">
        <v>65</v>
      </c>
      <c r="D324" s="176"/>
      <c r="E324" s="125">
        <v>1000</v>
      </c>
      <c r="F324" s="122">
        <f t="shared" ref="F324:F331" si="33">D324*E324</f>
        <v>0</v>
      </c>
      <c r="G324" s="186"/>
      <c r="H324" s="126">
        <v>42110</v>
      </c>
      <c r="I324" s="123" t="e">
        <f>VLOOKUP(H324,Presupuesto!$B$8:$C$583,2,0)</f>
        <v>#N/A</v>
      </c>
      <c r="J324" s="123">
        <f t="shared" si="32"/>
        <v>0</v>
      </c>
      <c r="K324" s="123"/>
    </row>
    <row r="325" spans="3:11">
      <c r="C325" s="124" t="s">
        <v>66</v>
      </c>
      <c r="D325" s="176"/>
      <c r="E325" s="125">
        <v>6000</v>
      </c>
      <c r="F325" s="122">
        <f t="shared" si="33"/>
        <v>0</v>
      </c>
      <c r="G325" s="186"/>
      <c r="H325" s="126" t="s">
        <v>316</v>
      </c>
      <c r="I325" s="123" t="str">
        <f>VLOOKUP(H325,Presupuesto!$B$8:$C$583,2,0)</f>
        <v>SUELDOS Y SALARIOS BASICOS (11100-00)</v>
      </c>
      <c r="J325" s="123">
        <f t="shared" si="32"/>
        <v>0</v>
      </c>
      <c r="K325" s="123"/>
    </row>
    <row r="326" spans="3:11">
      <c r="C326" s="124" t="s">
        <v>67</v>
      </c>
      <c r="D326" s="176"/>
      <c r="E326" s="125">
        <v>3000</v>
      </c>
      <c r="F326" s="122">
        <f t="shared" si="33"/>
        <v>0</v>
      </c>
      <c r="G326" s="186"/>
      <c r="H326" s="126">
        <v>42110</v>
      </c>
      <c r="I326" s="123" t="e">
        <f>VLOOKUP(H326,Presupuesto!$B$8:$C$583,2,0)</f>
        <v>#N/A</v>
      </c>
      <c r="J326" s="123">
        <f t="shared" si="32"/>
        <v>0</v>
      </c>
      <c r="K326" s="123"/>
    </row>
    <row r="327" spans="3:11">
      <c r="C327" s="124" t="s">
        <v>68</v>
      </c>
      <c r="D327" s="176"/>
      <c r="E327" s="125">
        <v>10000</v>
      </c>
      <c r="F327" s="122">
        <f t="shared" si="33"/>
        <v>0</v>
      </c>
      <c r="G327" s="186"/>
      <c r="H327" s="126">
        <v>42110</v>
      </c>
      <c r="I327" s="123" t="e">
        <f>VLOOKUP(H327,Presupuesto!$B$8:$C$583,2,0)</f>
        <v>#N/A</v>
      </c>
      <c r="J327" s="123">
        <f t="shared" si="32"/>
        <v>0</v>
      </c>
      <c r="K327" s="123"/>
    </row>
    <row r="328" spans="3:11">
      <c r="C328" s="124" t="s">
        <v>69</v>
      </c>
      <c r="D328" s="176"/>
      <c r="E328" s="125">
        <v>8000</v>
      </c>
      <c r="F328" s="122">
        <f t="shared" si="33"/>
        <v>0</v>
      </c>
      <c r="G328" s="186"/>
      <c r="H328" s="126">
        <v>42120</v>
      </c>
      <c r="I328" s="123" t="e">
        <f>VLOOKUP(H328,Presupuesto!$B$8:$C$583,2,0)</f>
        <v>#N/A</v>
      </c>
      <c r="J328" s="123">
        <f t="shared" si="32"/>
        <v>0</v>
      </c>
      <c r="K328" s="123"/>
    </row>
    <row r="329" spans="3:11">
      <c r="C329" s="124" t="s">
        <v>70</v>
      </c>
      <c r="D329" s="176"/>
      <c r="E329" s="125">
        <v>2000</v>
      </c>
      <c r="F329" s="122">
        <f t="shared" si="33"/>
        <v>0</v>
      </c>
      <c r="G329" s="186"/>
      <c r="H329" s="126">
        <v>42120</v>
      </c>
      <c r="I329" s="123" t="e">
        <f>VLOOKUP(H329,Presupuesto!$B$8:$C$583,2,0)</f>
        <v>#N/A</v>
      </c>
      <c r="J329" s="123">
        <f t="shared" si="32"/>
        <v>0</v>
      </c>
      <c r="K329" s="123"/>
    </row>
    <row r="330" spans="3:11">
      <c r="C330" s="124" t="s">
        <v>71</v>
      </c>
      <c r="D330" s="176"/>
      <c r="E330" s="125">
        <v>5000</v>
      </c>
      <c r="F330" s="122">
        <f t="shared" si="33"/>
        <v>0</v>
      </c>
      <c r="G330" s="186"/>
      <c r="H330" s="126">
        <v>42120</v>
      </c>
      <c r="I330" s="123" t="e">
        <f>VLOOKUP(H330,Presupuesto!$B$8:$C$583,2,0)</f>
        <v>#N/A</v>
      </c>
      <c r="J330" s="123">
        <f t="shared" si="32"/>
        <v>0</v>
      </c>
      <c r="K330" s="123"/>
    </row>
    <row r="331" spans="3:11" ht="15.75" thickBot="1">
      <c r="C331" s="127" t="s">
        <v>72</v>
      </c>
      <c r="D331" s="184"/>
      <c r="E331" s="129">
        <v>100000</v>
      </c>
      <c r="F331" s="130">
        <f t="shared" si="33"/>
        <v>0</v>
      </c>
      <c r="G331" s="187"/>
      <c r="H331" s="131">
        <v>42120</v>
      </c>
      <c r="I331" s="131" t="e">
        <f>VLOOKUP(H331,Presupuesto!$B$8:$C$583,2,0)</f>
        <v>#N/A</v>
      </c>
      <c r="J331" s="131">
        <f t="shared" si="32"/>
        <v>0</v>
      </c>
      <c r="K331" s="149"/>
    </row>
    <row r="333" spans="3:11" ht="15.75" thickBot="1"/>
    <row r="334" spans="3:11" ht="15.75" thickBot="1">
      <c r="C334" s="29" t="s">
        <v>43</v>
      </c>
      <c r="D334" s="30">
        <f>SUM(F341:F350)</f>
        <v>0</v>
      </c>
      <c r="E334" s="203"/>
      <c r="F334" s="203"/>
      <c r="G334" s="97"/>
      <c r="H334" s="203"/>
      <c r="I334" s="203"/>
    </row>
    <row r="335" spans="3:11">
      <c r="C335" s="72"/>
      <c r="D335" s="31"/>
      <c r="E335" s="118"/>
      <c r="F335" s="118"/>
      <c r="G335" s="118"/>
      <c r="H335" s="94"/>
      <c r="I335" s="94"/>
      <c r="J335" s="94"/>
      <c r="K335" s="137"/>
    </row>
    <row r="336" spans="3:11">
      <c r="C336" s="72"/>
      <c r="D336" s="31"/>
      <c r="E336" s="118"/>
      <c r="F336" s="118"/>
      <c r="G336" s="118"/>
      <c r="H336" s="94"/>
      <c r="I336" s="94"/>
      <c r="J336" s="94"/>
      <c r="K336" s="137"/>
    </row>
    <row r="337" spans="3:11" ht="15.75">
      <c r="C337" s="236" t="s">
        <v>455</v>
      </c>
      <c r="D337" s="237"/>
      <c r="E337" s="118"/>
      <c r="F337" s="118"/>
      <c r="G337" s="118"/>
      <c r="H337" s="94"/>
      <c r="I337" s="94"/>
      <c r="J337" s="94"/>
      <c r="K337" s="137"/>
    </row>
    <row r="338" spans="3:11" ht="18.75">
      <c r="C338" s="254" t="e">
        <f>IFERROR(VLOOKUP(D337,'Desarrollo Curricular'!$E:$F,2,FALSE),IFERROR(VLOOKUP(D337,Investigación!$E:$F,2,FALSE),IFERROR(VLOOKUP(D337,'Vinculación Univ. Sociedad'!$E:$F,2,FALSE),IFERROR(VLOOKUP(D337,'Docencia y Recursos Humanos '!$E:$F,2,FALSE),IFERROR(VLOOKUP(D337,Estudiantes!$E:$F,2,FALSE),IFERROR(VLOOKUP(D337,'Gestion Administrativa'!$E:$F,2,FALSE),IFERROR(VLOOKUP(D337,'Gestion Academica'!$E:$F,2,FALSE),IFERROR(VLOOKUP(D337,Graduados!$E:$F,2,FALSE),IFERROR(VLOOKUP(D337,'Gestión del Conocimiento'!$E:$F,2,FALSE),IFERROR(VLOOKUP(D337,Gobernabilidad!$E:$F,2,FALSE),IFERROR(VLOOKUP(D337,'NIVEL DE ES Y  SISTEMA NACIONAL'!$E:$F,2,FALSE),VLOOKUP(D337,'Lo Esencial'!$E:$F,2,0))))))))))))</f>
        <v>#N/A</v>
      </c>
      <c r="D338" s="31"/>
      <c r="E338" s="118"/>
      <c r="F338" s="118"/>
      <c r="G338" s="118"/>
      <c r="H338" s="94"/>
      <c r="I338" s="94"/>
      <c r="J338" s="94"/>
      <c r="K338" s="137"/>
    </row>
    <row r="339" spans="3:11" ht="15.75" thickBot="1">
      <c r="C339" s="72"/>
      <c r="D339" s="31"/>
      <c r="E339" s="118"/>
      <c r="F339" s="118"/>
      <c r="G339" s="118"/>
      <c r="H339" s="94"/>
      <c r="I339" s="94"/>
      <c r="J339" s="94"/>
      <c r="K339" s="137"/>
    </row>
    <row r="340" spans="3:11" ht="30.75" thickBot="1">
      <c r="C340" s="151" t="s">
        <v>44</v>
      </c>
      <c r="D340" s="153" t="s">
        <v>55</v>
      </c>
      <c r="E340" s="153" t="s">
        <v>57</v>
      </c>
      <c r="F340" s="152" t="s">
        <v>27</v>
      </c>
      <c r="G340" s="158" t="s">
        <v>192</v>
      </c>
      <c r="H340" s="153" t="s">
        <v>46</v>
      </c>
      <c r="I340" s="153" t="s">
        <v>193</v>
      </c>
      <c r="J340" s="153" t="s">
        <v>474</v>
      </c>
      <c r="K340" s="153" t="s">
        <v>475</v>
      </c>
    </row>
    <row r="341" spans="3:11">
      <c r="C341" s="120" t="s">
        <v>63</v>
      </c>
      <c r="D341" s="183"/>
      <c r="E341" s="121">
        <v>2800</v>
      </c>
      <c r="F341" s="122">
        <f>D341*E341</f>
        <v>0</v>
      </c>
      <c r="G341" s="186"/>
      <c r="H341" s="123" t="s">
        <v>313</v>
      </c>
      <c r="I341" s="123" t="str">
        <f>VLOOKUP(H341,Presupuesto!$B$8:$C$583,2,0)</f>
        <v>OTROS SERVICIOS PERSONALES. (11900-00)</v>
      </c>
      <c r="J341" s="265"/>
      <c r="K341" s="123"/>
    </row>
    <row r="342" spans="3:11">
      <c r="C342" s="124" t="s">
        <v>64</v>
      </c>
      <c r="D342" s="176"/>
      <c r="E342" s="125">
        <v>2400</v>
      </c>
      <c r="F342" s="122">
        <f>D342*E342</f>
        <v>0</v>
      </c>
      <c r="G342" s="186"/>
      <c r="H342" s="126" t="s">
        <v>1219</v>
      </c>
      <c r="I342" s="123" t="str">
        <f>VLOOKUP(H342,Presupuesto!$B$8:$C$583,2,0)</f>
        <v>MUEBLES VARIOS DE OFICINA</v>
      </c>
      <c r="J342" s="123">
        <f t="shared" ref="J342:J350" si="34">$J$17</f>
        <v>0</v>
      </c>
      <c r="K342" s="123"/>
    </row>
    <row r="343" spans="3:11">
      <c r="C343" s="124" t="s">
        <v>65</v>
      </c>
      <c r="D343" s="176"/>
      <c r="E343" s="125">
        <v>1000</v>
      </c>
      <c r="F343" s="122">
        <f t="shared" ref="F343:F350" si="35">D343*E343</f>
        <v>0</v>
      </c>
      <c r="G343" s="186"/>
      <c r="H343" s="126">
        <v>42110</v>
      </c>
      <c r="I343" s="123" t="e">
        <f>VLOOKUP(H343,Presupuesto!$B$8:$C$583,2,0)</f>
        <v>#N/A</v>
      </c>
      <c r="J343" s="123">
        <f t="shared" si="34"/>
        <v>0</v>
      </c>
      <c r="K343" s="123"/>
    </row>
    <row r="344" spans="3:11">
      <c r="C344" s="124" t="s">
        <v>66</v>
      </c>
      <c r="D344" s="176"/>
      <c r="E344" s="125">
        <v>6000</v>
      </c>
      <c r="F344" s="122">
        <f t="shared" si="35"/>
        <v>0</v>
      </c>
      <c r="G344" s="186"/>
      <c r="H344" s="126" t="s">
        <v>316</v>
      </c>
      <c r="I344" s="123" t="str">
        <f>VLOOKUP(H344,Presupuesto!$B$8:$C$583,2,0)</f>
        <v>SUELDOS Y SALARIOS BASICOS (11100-00)</v>
      </c>
      <c r="J344" s="123">
        <f t="shared" si="34"/>
        <v>0</v>
      </c>
      <c r="K344" s="123"/>
    </row>
    <row r="345" spans="3:11">
      <c r="C345" s="124" t="s">
        <v>67</v>
      </c>
      <c r="D345" s="176"/>
      <c r="E345" s="125">
        <v>3000</v>
      </c>
      <c r="F345" s="122">
        <f t="shared" si="35"/>
        <v>0</v>
      </c>
      <c r="G345" s="186"/>
      <c r="H345" s="126">
        <v>42110</v>
      </c>
      <c r="I345" s="123" t="e">
        <f>VLOOKUP(H345,Presupuesto!$B$8:$C$583,2,0)</f>
        <v>#N/A</v>
      </c>
      <c r="J345" s="123">
        <f t="shared" si="34"/>
        <v>0</v>
      </c>
      <c r="K345" s="123"/>
    </row>
    <row r="346" spans="3:11">
      <c r="C346" s="124" t="s">
        <v>68</v>
      </c>
      <c r="D346" s="176"/>
      <c r="E346" s="125">
        <v>10000</v>
      </c>
      <c r="F346" s="122">
        <f t="shared" si="35"/>
        <v>0</v>
      </c>
      <c r="G346" s="186"/>
      <c r="H346" s="126">
        <v>42110</v>
      </c>
      <c r="I346" s="123" t="e">
        <f>VLOOKUP(H346,Presupuesto!$B$8:$C$583,2,0)</f>
        <v>#N/A</v>
      </c>
      <c r="J346" s="123">
        <f t="shared" si="34"/>
        <v>0</v>
      </c>
      <c r="K346" s="123"/>
    </row>
    <row r="347" spans="3:11">
      <c r="C347" s="124" t="s">
        <v>69</v>
      </c>
      <c r="D347" s="176"/>
      <c r="E347" s="125">
        <v>8000</v>
      </c>
      <c r="F347" s="122">
        <f t="shared" si="35"/>
        <v>0</v>
      </c>
      <c r="G347" s="186"/>
      <c r="H347" s="126">
        <v>42120</v>
      </c>
      <c r="I347" s="123" t="e">
        <f>VLOOKUP(H347,Presupuesto!$B$8:$C$583,2,0)</f>
        <v>#N/A</v>
      </c>
      <c r="J347" s="123">
        <f t="shared" si="34"/>
        <v>0</v>
      </c>
      <c r="K347" s="123"/>
    </row>
    <row r="348" spans="3:11">
      <c r="C348" s="124" t="s">
        <v>70</v>
      </c>
      <c r="D348" s="176"/>
      <c r="E348" s="125">
        <v>2000</v>
      </c>
      <c r="F348" s="122">
        <f t="shared" si="35"/>
        <v>0</v>
      </c>
      <c r="G348" s="186"/>
      <c r="H348" s="126">
        <v>42120</v>
      </c>
      <c r="I348" s="123" t="e">
        <f>VLOOKUP(H348,Presupuesto!$B$8:$C$583,2,0)</f>
        <v>#N/A</v>
      </c>
      <c r="J348" s="123">
        <f t="shared" si="34"/>
        <v>0</v>
      </c>
      <c r="K348" s="123"/>
    </row>
    <row r="349" spans="3:11">
      <c r="C349" s="124" t="s">
        <v>71</v>
      </c>
      <c r="D349" s="176"/>
      <c r="E349" s="125">
        <v>5000</v>
      </c>
      <c r="F349" s="122">
        <f t="shared" si="35"/>
        <v>0</v>
      </c>
      <c r="G349" s="186"/>
      <c r="H349" s="126">
        <v>42120</v>
      </c>
      <c r="I349" s="123" t="e">
        <f>VLOOKUP(H349,Presupuesto!$B$8:$C$583,2,0)</f>
        <v>#N/A</v>
      </c>
      <c r="J349" s="123">
        <f t="shared" si="34"/>
        <v>0</v>
      </c>
      <c r="K349" s="123"/>
    </row>
    <row r="350" spans="3:11" ht="15.75" thickBot="1">
      <c r="C350" s="127" t="s">
        <v>72</v>
      </c>
      <c r="D350" s="184"/>
      <c r="E350" s="129">
        <v>100000</v>
      </c>
      <c r="F350" s="130">
        <f t="shared" si="35"/>
        <v>0</v>
      </c>
      <c r="G350" s="187"/>
      <c r="H350" s="131">
        <v>42120</v>
      </c>
      <c r="I350" s="131" t="e">
        <f>VLOOKUP(H350,Presupuesto!$B$8:$C$583,2,0)</f>
        <v>#N/A</v>
      </c>
      <c r="J350" s="131">
        <f t="shared" si="34"/>
        <v>0</v>
      </c>
      <c r="K350" s="149"/>
    </row>
    <row r="352" spans="3:11" ht="15.75" thickBot="1"/>
    <row r="353" spans="3:11" ht="15.75" thickBot="1">
      <c r="C353" s="29" t="s">
        <v>43</v>
      </c>
      <c r="D353" s="30">
        <f>SUM(F360:F369)</f>
        <v>0</v>
      </c>
      <c r="E353" s="203"/>
      <c r="F353" s="203"/>
      <c r="G353" s="97"/>
      <c r="H353" s="203"/>
      <c r="I353" s="203"/>
    </row>
    <row r="354" spans="3:11">
      <c r="C354" s="72"/>
      <c r="D354" s="31"/>
      <c r="E354" s="118"/>
      <c r="F354" s="118"/>
      <c r="G354" s="118"/>
      <c r="H354" s="94"/>
      <c r="I354" s="94"/>
      <c r="J354" s="94"/>
      <c r="K354" s="137"/>
    </row>
    <row r="355" spans="3:11">
      <c r="C355" s="72"/>
      <c r="D355" s="31"/>
      <c r="E355" s="118"/>
      <c r="F355" s="118"/>
      <c r="G355" s="118"/>
      <c r="H355" s="94"/>
      <c r="I355" s="94"/>
      <c r="J355" s="94"/>
      <c r="K355" s="137"/>
    </row>
    <row r="356" spans="3:11" ht="15.75">
      <c r="C356" s="236" t="s">
        <v>455</v>
      </c>
      <c r="D356" s="237"/>
      <c r="E356" s="118"/>
      <c r="F356" s="118"/>
      <c r="G356" s="118"/>
      <c r="H356" s="94"/>
      <c r="I356" s="94"/>
      <c r="J356" s="94"/>
      <c r="K356" s="137"/>
    </row>
    <row r="357" spans="3:11" ht="18.75">
      <c r="C357" s="254" t="e">
        <f>IFERROR(VLOOKUP(D356,'Desarrollo Curricular'!$E:$F,2,FALSE),IFERROR(VLOOKUP(D356,Investigación!$E:$F,2,FALSE),IFERROR(VLOOKUP(D356,'Vinculación Univ. Sociedad'!$E:$F,2,FALSE),IFERROR(VLOOKUP(D356,'Docencia y Recursos Humanos '!$E:$F,2,FALSE),IFERROR(VLOOKUP(D356,Estudiantes!$E:$F,2,FALSE),IFERROR(VLOOKUP(D356,'Gestion Administrativa'!$E:$F,2,FALSE),IFERROR(VLOOKUP(D356,'Gestion Academica'!$E:$F,2,FALSE),IFERROR(VLOOKUP(D356,Graduados!$E:$F,2,FALSE),IFERROR(VLOOKUP(D356,'Gestión del Conocimiento'!$E:$F,2,FALSE),IFERROR(VLOOKUP(D356,Gobernabilidad!$E:$F,2,FALSE),IFERROR(VLOOKUP(D356,'NIVEL DE ES Y  SISTEMA NACIONAL'!$E:$F,2,FALSE),VLOOKUP(D356,'Lo Esencial'!$E:$F,2,0))))))))))))</f>
        <v>#N/A</v>
      </c>
      <c r="D357" s="31"/>
      <c r="E357" s="118"/>
      <c r="F357" s="118"/>
      <c r="G357" s="118"/>
      <c r="H357" s="94"/>
      <c r="I357" s="94"/>
      <c r="J357" s="94"/>
      <c r="K357" s="137"/>
    </row>
    <row r="358" spans="3:11" ht="15.75" thickBot="1">
      <c r="C358" s="72"/>
      <c r="D358" s="31"/>
      <c r="E358" s="118"/>
      <c r="F358" s="118"/>
      <c r="G358" s="118"/>
      <c r="H358" s="94"/>
      <c r="I358" s="94"/>
      <c r="J358" s="94"/>
      <c r="K358" s="137"/>
    </row>
    <row r="359" spans="3:11" ht="30.75" thickBot="1">
      <c r="C359" s="151" t="s">
        <v>44</v>
      </c>
      <c r="D359" s="153" t="s">
        <v>55</v>
      </c>
      <c r="E359" s="153" t="s">
        <v>57</v>
      </c>
      <c r="F359" s="152" t="s">
        <v>27</v>
      </c>
      <c r="G359" s="158" t="s">
        <v>192</v>
      </c>
      <c r="H359" s="153" t="s">
        <v>46</v>
      </c>
      <c r="I359" s="153" t="s">
        <v>193</v>
      </c>
      <c r="J359" s="153" t="s">
        <v>474</v>
      </c>
      <c r="K359" s="153" t="s">
        <v>475</v>
      </c>
    </row>
    <row r="360" spans="3:11">
      <c r="C360" s="120" t="s">
        <v>63</v>
      </c>
      <c r="D360" s="183"/>
      <c r="E360" s="121">
        <v>2800</v>
      </c>
      <c r="F360" s="122">
        <f>D360*E360</f>
        <v>0</v>
      </c>
      <c r="G360" s="186"/>
      <c r="H360" s="123" t="s">
        <v>313</v>
      </c>
      <c r="I360" s="123" t="str">
        <f>VLOOKUP(H360,Presupuesto!$B$8:$C$583,2,0)</f>
        <v>OTROS SERVICIOS PERSONALES. (11900-00)</v>
      </c>
      <c r="J360" s="265"/>
      <c r="K360" s="123"/>
    </row>
    <row r="361" spans="3:11">
      <c r="C361" s="124" t="s">
        <v>64</v>
      </c>
      <c r="D361" s="176"/>
      <c r="E361" s="125">
        <v>2400</v>
      </c>
      <c r="F361" s="122">
        <f>D361*E361</f>
        <v>0</v>
      </c>
      <c r="G361" s="186"/>
      <c r="H361" s="126" t="s">
        <v>1219</v>
      </c>
      <c r="I361" s="123" t="str">
        <f>VLOOKUP(H361,Presupuesto!$B$8:$C$583,2,0)</f>
        <v>MUEBLES VARIOS DE OFICINA</v>
      </c>
      <c r="J361" s="123">
        <f t="shared" ref="J361:J369" si="36">$J$17</f>
        <v>0</v>
      </c>
      <c r="K361" s="123"/>
    </row>
    <row r="362" spans="3:11">
      <c r="C362" s="124" t="s">
        <v>65</v>
      </c>
      <c r="D362" s="176"/>
      <c r="E362" s="125">
        <v>1000</v>
      </c>
      <c r="F362" s="122">
        <f t="shared" ref="F362:F369" si="37">D362*E362</f>
        <v>0</v>
      </c>
      <c r="G362" s="186"/>
      <c r="H362" s="126">
        <v>42110</v>
      </c>
      <c r="I362" s="123" t="e">
        <f>VLOOKUP(H362,Presupuesto!$B$8:$C$583,2,0)</f>
        <v>#N/A</v>
      </c>
      <c r="J362" s="123">
        <f t="shared" si="36"/>
        <v>0</v>
      </c>
      <c r="K362" s="123"/>
    </row>
    <row r="363" spans="3:11">
      <c r="C363" s="124" t="s">
        <v>66</v>
      </c>
      <c r="D363" s="176"/>
      <c r="E363" s="125">
        <v>6000</v>
      </c>
      <c r="F363" s="122">
        <f t="shared" si="37"/>
        <v>0</v>
      </c>
      <c r="G363" s="186"/>
      <c r="H363" s="126" t="s">
        <v>316</v>
      </c>
      <c r="I363" s="123" t="str">
        <f>VLOOKUP(H363,Presupuesto!$B$8:$C$583,2,0)</f>
        <v>SUELDOS Y SALARIOS BASICOS (11100-00)</v>
      </c>
      <c r="J363" s="123">
        <f t="shared" si="36"/>
        <v>0</v>
      </c>
      <c r="K363" s="123"/>
    </row>
    <row r="364" spans="3:11">
      <c r="C364" s="124" t="s">
        <v>67</v>
      </c>
      <c r="D364" s="176"/>
      <c r="E364" s="125">
        <v>3000</v>
      </c>
      <c r="F364" s="122">
        <f t="shared" si="37"/>
        <v>0</v>
      </c>
      <c r="G364" s="186"/>
      <c r="H364" s="126">
        <v>42110</v>
      </c>
      <c r="I364" s="123" t="e">
        <f>VLOOKUP(H364,Presupuesto!$B$8:$C$583,2,0)</f>
        <v>#N/A</v>
      </c>
      <c r="J364" s="123">
        <f t="shared" si="36"/>
        <v>0</v>
      </c>
      <c r="K364" s="123"/>
    </row>
    <row r="365" spans="3:11">
      <c r="C365" s="124" t="s">
        <v>68</v>
      </c>
      <c r="D365" s="176"/>
      <c r="E365" s="125">
        <v>10000</v>
      </c>
      <c r="F365" s="122">
        <f t="shared" si="37"/>
        <v>0</v>
      </c>
      <c r="G365" s="186"/>
      <c r="H365" s="126">
        <v>42110</v>
      </c>
      <c r="I365" s="123" t="e">
        <f>VLOOKUP(H365,Presupuesto!$B$8:$C$583,2,0)</f>
        <v>#N/A</v>
      </c>
      <c r="J365" s="123">
        <f t="shared" si="36"/>
        <v>0</v>
      </c>
      <c r="K365" s="123"/>
    </row>
    <row r="366" spans="3:11">
      <c r="C366" s="124" t="s">
        <v>69</v>
      </c>
      <c r="D366" s="176"/>
      <c r="E366" s="125">
        <v>8000</v>
      </c>
      <c r="F366" s="122">
        <f t="shared" si="37"/>
        <v>0</v>
      </c>
      <c r="G366" s="186"/>
      <c r="H366" s="126">
        <v>42120</v>
      </c>
      <c r="I366" s="123" t="e">
        <f>VLOOKUP(H366,Presupuesto!$B$8:$C$583,2,0)</f>
        <v>#N/A</v>
      </c>
      <c r="J366" s="123">
        <f t="shared" si="36"/>
        <v>0</v>
      </c>
      <c r="K366" s="123"/>
    </row>
    <row r="367" spans="3:11">
      <c r="C367" s="124" t="s">
        <v>70</v>
      </c>
      <c r="D367" s="176"/>
      <c r="E367" s="125">
        <v>2000</v>
      </c>
      <c r="F367" s="122">
        <f t="shared" si="37"/>
        <v>0</v>
      </c>
      <c r="G367" s="186"/>
      <c r="H367" s="126">
        <v>42120</v>
      </c>
      <c r="I367" s="123" t="e">
        <f>VLOOKUP(H367,Presupuesto!$B$8:$C$583,2,0)</f>
        <v>#N/A</v>
      </c>
      <c r="J367" s="123">
        <f t="shared" si="36"/>
        <v>0</v>
      </c>
      <c r="K367" s="123"/>
    </row>
    <row r="368" spans="3:11">
      <c r="C368" s="124" t="s">
        <v>71</v>
      </c>
      <c r="D368" s="176"/>
      <c r="E368" s="125">
        <v>5000</v>
      </c>
      <c r="F368" s="122">
        <f t="shared" si="37"/>
        <v>0</v>
      </c>
      <c r="G368" s="186"/>
      <c r="H368" s="126">
        <v>42120</v>
      </c>
      <c r="I368" s="123" t="e">
        <f>VLOOKUP(H368,Presupuesto!$B$8:$C$583,2,0)</f>
        <v>#N/A</v>
      </c>
      <c r="J368" s="123">
        <f t="shared" si="36"/>
        <v>0</v>
      </c>
      <c r="K368" s="123"/>
    </row>
    <row r="369" spans="3:11" ht="15.75" thickBot="1">
      <c r="C369" s="127" t="s">
        <v>72</v>
      </c>
      <c r="D369" s="184"/>
      <c r="E369" s="129">
        <v>100000</v>
      </c>
      <c r="F369" s="130">
        <f t="shared" si="37"/>
        <v>0</v>
      </c>
      <c r="G369" s="187"/>
      <c r="H369" s="131">
        <v>42120</v>
      </c>
      <c r="I369" s="131" t="e">
        <f>VLOOKUP(H369,Presupuesto!$B$8:$C$583,2,0)</f>
        <v>#N/A</v>
      </c>
      <c r="J369" s="131">
        <f t="shared" si="36"/>
        <v>0</v>
      </c>
      <c r="K369" s="149"/>
    </row>
    <row r="371" spans="3:11" ht="15.75" thickBot="1"/>
    <row r="372" spans="3:11" ht="15.75" thickBot="1">
      <c r="C372" s="29" t="s">
        <v>43</v>
      </c>
      <c r="D372" s="30">
        <f>SUM(F379:F388)</f>
        <v>0</v>
      </c>
      <c r="E372" s="203"/>
      <c r="F372" s="203"/>
      <c r="G372" s="97"/>
      <c r="H372" s="203"/>
      <c r="I372" s="203"/>
    </row>
    <row r="373" spans="3:11">
      <c r="C373" s="72"/>
      <c r="D373" s="31"/>
      <c r="E373" s="118"/>
      <c r="F373" s="118"/>
      <c r="G373" s="118"/>
      <c r="H373" s="94"/>
      <c r="I373" s="94"/>
      <c r="J373" s="94"/>
      <c r="K373" s="137"/>
    </row>
    <row r="374" spans="3:11">
      <c r="C374" s="72"/>
      <c r="D374" s="31"/>
      <c r="E374" s="118"/>
      <c r="F374" s="118"/>
      <c r="G374" s="118"/>
      <c r="H374" s="94"/>
      <c r="I374" s="94"/>
      <c r="J374" s="94"/>
      <c r="K374" s="137"/>
    </row>
    <row r="375" spans="3:11" ht="15.75">
      <c r="C375" s="236" t="s">
        <v>455</v>
      </c>
      <c r="D375" s="237"/>
      <c r="E375" s="118"/>
      <c r="F375" s="118"/>
      <c r="G375" s="118"/>
      <c r="H375" s="94"/>
      <c r="I375" s="94"/>
      <c r="J375" s="94"/>
      <c r="K375" s="137"/>
    </row>
    <row r="376" spans="3:11" ht="18.75">
      <c r="C376" s="254" t="e">
        <f>IFERROR(VLOOKUP(D375,'Desarrollo Curricular'!$E:$F,2,FALSE),IFERROR(VLOOKUP(D375,Investigación!$E:$F,2,FALSE),IFERROR(VLOOKUP(D375,'Vinculación Univ. Sociedad'!$E:$F,2,FALSE),IFERROR(VLOOKUP(D375,'Docencia y Recursos Humanos '!$E:$F,2,FALSE),IFERROR(VLOOKUP(D375,Estudiantes!$E:$F,2,FALSE),IFERROR(VLOOKUP(D375,'Gestion Administrativa'!$E:$F,2,FALSE),IFERROR(VLOOKUP(D375,'Gestion Academica'!$E:$F,2,FALSE),IFERROR(VLOOKUP(D375,Graduados!$E:$F,2,FALSE),IFERROR(VLOOKUP(D375,'Gestión del Conocimiento'!$E:$F,2,FALSE),IFERROR(VLOOKUP(D375,Gobernabilidad!$E:$F,2,FALSE),IFERROR(VLOOKUP(D375,'NIVEL DE ES Y  SISTEMA NACIONAL'!$E:$F,2,FALSE),VLOOKUP(D375,'Lo Esencial'!$E:$F,2,0))))))))))))</f>
        <v>#N/A</v>
      </c>
      <c r="D376" s="31"/>
      <c r="E376" s="118"/>
      <c r="F376" s="118"/>
      <c r="G376" s="118"/>
      <c r="H376" s="94"/>
      <c r="I376" s="94"/>
      <c r="J376" s="94"/>
      <c r="K376" s="137"/>
    </row>
    <row r="377" spans="3:11" ht="15.75" thickBot="1">
      <c r="C377" s="72"/>
      <c r="D377" s="31"/>
      <c r="E377" s="118"/>
      <c r="F377" s="118"/>
      <c r="G377" s="118"/>
      <c r="H377" s="94"/>
      <c r="I377" s="94"/>
      <c r="J377" s="94"/>
      <c r="K377" s="137"/>
    </row>
    <row r="378" spans="3:11" ht="30.75" thickBot="1">
      <c r="C378" s="151" t="s">
        <v>44</v>
      </c>
      <c r="D378" s="153" t="s">
        <v>55</v>
      </c>
      <c r="E378" s="153" t="s">
        <v>57</v>
      </c>
      <c r="F378" s="152" t="s">
        <v>27</v>
      </c>
      <c r="G378" s="158" t="s">
        <v>192</v>
      </c>
      <c r="H378" s="153" t="s">
        <v>46</v>
      </c>
      <c r="I378" s="153" t="s">
        <v>193</v>
      </c>
      <c r="J378" s="153" t="s">
        <v>474</v>
      </c>
      <c r="K378" s="153" t="s">
        <v>475</v>
      </c>
    </row>
    <row r="379" spans="3:11">
      <c r="C379" s="120" t="s">
        <v>63</v>
      </c>
      <c r="D379" s="183"/>
      <c r="E379" s="121">
        <v>2800</v>
      </c>
      <c r="F379" s="122">
        <f>D379*E379</f>
        <v>0</v>
      </c>
      <c r="G379" s="186"/>
      <c r="H379" s="123" t="s">
        <v>313</v>
      </c>
      <c r="I379" s="123" t="str">
        <f>VLOOKUP(H379,Presupuesto!$B$8:$C$583,2,0)</f>
        <v>OTROS SERVICIOS PERSONALES. (11900-00)</v>
      </c>
      <c r="J379" s="265"/>
      <c r="K379" s="123"/>
    </row>
    <row r="380" spans="3:11">
      <c r="C380" s="124" t="s">
        <v>64</v>
      </c>
      <c r="D380" s="176"/>
      <c r="E380" s="125">
        <v>2400</v>
      </c>
      <c r="F380" s="122">
        <f>D380*E380</f>
        <v>0</v>
      </c>
      <c r="G380" s="186"/>
      <c r="H380" s="126" t="s">
        <v>1219</v>
      </c>
      <c r="I380" s="123" t="str">
        <f>VLOOKUP(H380,Presupuesto!$B$8:$C$583,2,0)</f>
        <v>MUEBLES VARIOS DE OFICINA</v>
      </c>
      <c r="J380" s="123">
        <f t="shared" ref="J380:J388" si="38">$J$17</f>
        <v>0</v>
      </c>
      <c r="K380" s="123"/>
    </row>
    <row r="381" spans="3:11">
      <c r="C381" s="124" t="s">
        <v>65</v>
      </c>
      <c r="D381" s="176"/>
      <c r="E381" s="125">
        <v>1000</v>
      </c>
      <c r="F381" s="122">
        <f t="shared" ref="F381:F388" si="39">D381*E381</f>
        <v>0</v>
      </c>
      <c r="G381" s="186"/>
      <c r="H381" s="126">
        <v>42110</v>
      </c>
      <c r="I381" s="123" t="e">
        <f>VLOOKUP(H381,Presupuesto!$B$8:$C$583,2,0)</f>
        <v>#N/A</v>
      </c>
      <c r="J381" s="123">
        <f t="shared" si="38"/>
        <v>0</v>
      </c>
      <c r="K381" s="123"/>
    </row>
    <row r="382" spans="3:11">
      <c r="C382" s="124" t="s">
        <v>66</v>
      </c>
      <c r="D382" s="176"/>
      <c r="E382" s="125">
        <v>6000</v>
      </c>
      <c r="F382" s="122">
        <f t="shared" si="39"/>
        <v>0</v>
      </c>
      <c r="G382" s="186"/>
      <c r="H382" s="126" t="s">
        <v>316</v>
      </c>
      <c r="I382" s="123" t="str">
        <f>VLOOKUP(H382,Presupuesto!$B$8:$C$583,2,0)</f>
        <v>SUELDOS Y SALARIOS BASICOS (11100-00)</v>
      </c>
      <c r="J382" s="123">
        <f t="shared" si="38"/>
        <v>0</v>
      </c>
      <c r="K382" s="123"/>
    </row>
    <row r="383" spans="3:11">
      <c r="C383" s="124" t="s">
        <v>67</v>
      </c>
      <c r="D383" s="176"/>
      <c r="E383" s="125">
        <v>3000</v>
      </c>
      <c r="F383" s="122">
        <f t="shared" si="39"/>
        <v>0</v>
      </c>
      <c r="G383" s="186"/>
      <c r="H383" s="126">
        <v>42110</v>
      </c>
      <c r="I383" s="123" t="e">
        <f>VLOOKUP(H383,Presupuesto!$B$8:$C$583,2,0)</f>
        <v>#N/A</v>
      </c>
      <c r="J383" s="123">
        <f t="shared" si="38"/>
        <v>0</v>
      </c>
      <c r="K383" s="123"/>
    </row>
    <row r="384" spans="3:11">
      <c r="C384" s="124" t="s">
        <v>68</v>
      </c>
      <c r="D384" s="176"/>
      <c r="E384" s="125">
        <v>10000</v>
      </c>
      <c r="F384" s="122">
        <f t="shared" si="39"/>
        <v>0</v>
      </c>
      <c r="G384" s="186"/>
      <c r="H384" s="126">
        <v>42110</v>
      </c>
      <c r="I384" s="123" t="e">
        <f>VLOOKUP(H384,Presupuesto!$B$8:$C$583,2,0)</f>
        <v>#N/A</v>
      </c>
      <c r="J384" s="123">
        <f t="shared" si="38"/>
        <v>0</v>
      </c>
      <c r="K384" s="123"/>
    </row>
    <row r="385" spans="3:11">
      <c r="C385" s="124" t="s">
        <v>69</v>
      </c>
      <c r="D385" s="176"/>
      <c r="E385" s="125">
        <v>8000</v>
      </c>
      <c r="F385" s="122">
        <f t="shared" si="39"/>
        <v>0</v>
      </c>
      <c r="G385" s="186"/>
      <c r="H385" s="126">
        <v>42120</v>
      </c>
      <c r="I385" s="123" t="e">
        <f>VLOOKUP(H385,Presupuesto!$B$8:$C$583,2,0)</f>
        <v>#N/A</v>
      </c>
      <c r="J385" s="123">
        <f t="shared" si="38"/>
        <v>0</v>
      </c>
      <c r="K385" s="123"/>
    </row>
    <row r="386" spans="3:11">
      <c r="C386" s="124" t="s">
        <v>70</v>
      </c>
      <c r="D386" s="176"/>
      <c r="E386" s="125">
        <v>2000</v>
      </c>
      <c r="F386" s="122">
        <f t="shared" si="39"/>
        <v>0</v>
      </c>
      <c r="G386" s="186"/>
      <c r="H386" s="126">
        <v>42120</v>
      </c>
      <c r="I386" s="123" t="e">
        <f>VLOOKUP(H386,Presupuesto!$B$8:$C$583,2,0)</f>
        <v>#N/A</v>
      </c>
      <c r="J386" s="123">
        <f t="shared" si="38"/>
        <v>0</v>
      </c>
      <c r="K386" s="123"/>
    </row>
    <row r="387" spans="3:11">
      <c r="C387" s="124" t="s">
        <v>71</v>
      </c>
      <c r="D387" s="176"/>
      <c r="E387" s="125">
        <v>5000</v>
      </c>
      <c r="F387" s="122">
        <f t="shared" si="39"/>
        <v>0</v>
      </c>
      <c r="G387" s="186"/>
      <c r="H387" s="126">
        <v>42120</v>
      </c>
      <c r="I387" s="123" t="e">
        <f>VLOOKUP(H387,Presupuesto!$B$8:$C$583,2,0)</f>
        <v>#N/A</v>
      </c>
      <c r="J387" s="123">
        <f t="shared" si="38"/>
        <v>0</v>
      </c>
      <c r="K387" s="123"/>
    </row>
    <row r="388" spans="3:11" ht="15.75" thickBot="1">
      <c r="C388" s="127" t="s">
        <v>72</v>
      </c>
      <c r="D388" s="184"/>
      <c r="E388" s="129">
        <v>100000</v>
      </c>
      <c r="F388" s="130">
        <f t="shared" si="39"/>
        <v>0</v>
      </c>
      <c r="G388" s="187"/>
      <c r="H388" s="131">
        <v>42120</v>
      </c>
      <c r="I388" s="131" t="e">
        <f>VLOOKUP(H388,Presupuesto!$B$8:$C$583,2,0)</f>
        <v>#N/A</v>
      </c>
      <c r="J388" s="131">
        <f t="shared" si="38"/>
        <v>0</v>
      </c>
      <c r="K388" s="149"/>
    </row>
    <row r="390" spans="3:11" ht="15.75" thickBot="1"/>
    <row r="391" spans="3:11" ht="15.75" thickBot="1">
      <c r="C391" s="29" t="s">
        <v>43</v>
      </c>
      <c r="D391" s="30">
        <f>SUM(F398:F407)</f>
        <v>0</v>
      </c>
      <c r="E391" s="203"/>
      <c r="F391" s="203"/>
      <c r="G391" s="97"/>
      <c r="H391" s="203"/>
      <c r="I391" s="203"/>
    </row>
    <row r="392" spans="3:11">
      <c r="C392" s="72"/>
      <c r="D392" s="31"/>
      <c r="E392" s="118"/>
      <c r="F392" s="118"/>
      <c r="G392" s="118"/>
      <c r="H392" s="94"/>
      <c r="I392" s="94"/>
      <c r="J392" s="94"/>
      <c r="K392" s="137"/>
    </row>
    <row r="393" spans="3:11">
      <c r="C393" s="72"/>
      <c r="D393" s="31"/>
      <c r="E393" s="118"/>
      <c r="F393" s="118"/>
      <c r="G393" s="118"/>
      <c r="H393" s="94"/>
      <c r="I393" s="94"/>
      <c r="J393" s="94"/>
      <c r="K393" s="137"/>
    </row>
    <row r="394" spans="3:11" ht="15.75">
      <c r="C394" s="236" t="s">
        <v>455</v>
      </c>
      <c r="D394" s="237"/>
      <c r="E394" s="118"/>
      <c r="F394" s="118"/>
      <c r="G394" s="118"/>
      <c r="H394" s="94"/>
      <c r="I394" s="94"/>
      <c r="J394" s="94"/>
      <c r="K394" s="137"/>
    </row>
    <row r="395" spans="3:11" ht="18.75">
      <c r="C395" s="254" t="e">
        <f>IFERROR(VLOOKUP(D394,'Desarrollo Curricular'!$E:$F,2,FALSE),IFERROR(VLOOKUP(D394,Investigación!$E:$F,2,FALSE),IFERROR(VLOOKUP(D394,'Vinculación Univ. Sociedad'!$E:$F,2,FALSE),IFERROR(VLOOKUP(D394,'Docencia y Recursos Humanos '!$E:$F,2,FALSE),IFERROR(VLOOKUP(D394,Estudiantes!$E:$F,2,FALSE),IFERROR(VLOOKUP(D394,'Gestion Administrativa'!$E:$F,2,FALSE),IFERROR(VLOOKUP(D394,'Gestion Academica'!$E:$F,2,FALSE),IFERROR(VLOOKUP(D394,Graduados!$E:$F,2,FALSE),IFERROR(VLOOKUP(D394,'Gestión del Conocimiento'!$E:$F,2,FALSE),IFERROR(VLOOKUP(D394,Gobernabilidad!$E:$F,2,FALSE),IFERROR(VLOOKUP(D394,'NIVEL DE ES Y  SISTEMA NACIONAL'!$E:$F,2,FALSE),VLOOKUP(D394,'Lo Esencial'!$E:$F,2,0))))))))))))</f>
        <v>#N/A</v>
      </c>
      <c r="D395" s="31"/>
      <c r="E395" s="118"/>
      <c r="F395" s="118"/>
      <c r="G395" s="118"/>
      <c r="H395" s="94"/>
      <c r="I395" s="94"/>
      <c r="J395" s="94"/>
      <c r="K395" s="137"/>
    </row>
    <row r="396" spans="3:11" ht="15.75" thickBot="1">
      <c r="C396" s="72"/>
      <c r="D396" s="31"/>
      <c r="E396" s="118"/>
      <c r="F396" s="118"/>
      <c r="G396" s="118"/>
      <c r="H396" s="94"/>
      <c r="I396" s="94"/>
      <c r="J396" s="94"/>
      <c r="K396" s="137"/>
    </row>
    <row r="397" spans="3:11" ht="30.75" thickBot="1">
      <c r="C397" s="151" t="s">
        <v>44</v>
      </c>
      <c r="D397" s="153" t="s">
        <v>55</v>
      </c>
      <c r="E397" s="153" t="s">
        <v>57</v>
      </c>
      <c r="F397" s="152" t="s">
        <v>27</v>
      </c>
      <c r="G397" s="158" t="s">
        <v>192</v>
      </c>
      <c r="H397" s="153" t="s">
        <v>46</v>
      </c>
      <c r="I397" s="153" t="s">
        <v>193</v>
      </c>
      <c r="J397" s="153" t="s">
        <v>474</v>
      </c>
      <c r="K397" s="153" t="s">
        <v>475</v>
      </c>
    </row>
    <row r="398" spans="3:11">
      <c r="C398" s="120" t="s">
        <v>63</v>
      </c>
      <c r="D398" s="183"/>
      <c r="E398" s="121">
        <v>2800</v>
      </c>
      <c r="F398" s="122">
        <f>D398*E398</f>
        <v>0</v>
      </c>
      <c r="G398" s="186"/>
      <c r="H398" s="123" t="s">
        <v>313</v>
      </c>
      <c r="I398" s="123" t="str">
        <f>VLOOKUP(H398,Presupuesto!$B$8:$C$583,2,0)</f>
        <v>OTROS SERVICIOS PERSONALES. (11900-00)</v>
      </c>
      <c r="J398" s="265"/>
      <c r="K398" s="123"/>
    </row>
    <row r="399" spans="3:11">
      <c r="C399" s="124" t="s">
        <v>64</v>
      </c>
      <c r="D399" s="176"/>
      <c r="E399" s="125">
        <v>2400</v>
      </c>
      <c r="F399" s="122">
        <f>D399*E399</f>
        <v>0</v>
      </c>
      <c r="G399" s="186"/>
      <c r="H399" s="126" t="s">
        <v>1219</v>
      </c>
      <c r="I399" s="123" t="str">
        <f>VLOOKUP(H399,Presupuesto!$B$8:$C$583,2,0)</f>
        <v>MUEBLES VARIOS DE OFICINA</v>
      </c>
      <c r="J399" s="123">
        <f t="shared" ref="J399:J407" si="40">$J$17</f>
        <v>0</v>
      </c>
      <c r="K399" s="123"/>
    </row>
    <row r="400" spans="3:11">
      <c r="C400" s="124" t="s">
        <v>65</v>
      </c>
      <c r="D400" s="176"/>
      <c r="E400" s="125">
        <v>1000</v>
      </c>
      <c r="F400" s="122">
        <f t="shared" ref="F400:F407" si="41">D400*E400</f>
        <v>0</v>
      </c>
      <c r="G400" s="186"/>
      <c r="H400" s="126">
        <v>42110</v>
      </c>
      <c r="I400" s="123" t="e">
        <f>VLOOKUP(H400,Presupuesto!$B$8:$C$583,2,0)</f>
        <v>#N/A</v>
      </c>
      <c r="J400" s="123">
        <f t="shared" si="40"/>
        <v>0</v>
      </c>
      <c r="K400" s="123"/>
    </row>
    <row r="401" spans="3:11">
      <c r="C401" s="124" t="s">
        <v>66</v>
      </c>
      <c r="D401" s="176"/>
      <c r="E401" s="125">
        <v>6000</v>
      </c>
      <c r="F401" s="122">
        <f t="shared" si="41"/>
        <v>0</v>
      </c>
      <c r="G401" s="186"/>
      <c r="H401" s="126" t="s">
        <v>316</v>
      </c>
      <c r="I401" s="123" t="str">
        <f>VLOOKUP(H401,Presupuesto!$B$8:$C$583,2,0)</f>
        <v>SUELDOS Y SALARIOS BASICOS (11100-00)</v>
      </c>
      <c r="J401" s="123">
        <f t="shared" si="40"/>
        <v>0</v>
      </c>
      <c r="K401" s="123"/>
    </row>
    <row r="402" spans="3:11">
      <c r="C402" s="124" t="s">
        <v>67</v>
      </c>
      <c r="D402" s="176"/>
      <c r="E402" s="125">
        <v>3000</v>
      </c>
      <c r="F402" s="122">
        <f t="shared" si="41"/>
        <v>0</v>
      </c>
      <c r="G402" s="186"/>
      <c r="H402" s="126">
        <v>42110</v>
      </c>
      <c r="I402" s="123" t="e">
        <f>VLOOKUP(H402,Presupuesto!$B$8:$C$583,2,0)</f>
        <v>#N/A</v>
      </c>
      <c r="J402" s="123">
        <f t="shared" si="40"/>
        <v>0</v>
      </c>
      <c r="K402" s="123"/>
    </row>
    <row r="403" spans="3:11">
      <c r="C403" s="124" t="s">
        <v>68</v>
      </c>
      <c r="D403" s="176"/>
      <c r="E403" s="125">
        <v>10000</v>
      </c>
      <c r="F403" s="122">
        <f t="shared" si="41"/>
        <v>0</v>
      </c>
      <c r="G403" s="186"/>
      <c r="H403" s="126">
        <v>42110</v>
      </c>
      <c r="I403" s="123" t="e">
        <f>VLOOKUP(H403,Presupuesto!$B$8:$C$583,2,0)</f>
        <v>#N/A</v>
      </c>
      <c r="J403" s="123">
        <f t="shared" si="40"/>
        <v>0</v>
      </c>
      <c r="K403" s="123"/>
    </row>
    <row r="404" spans="3:11">
      <c r="C404" s="124" t="s">
        <v>69</v>
      </c>
      <c r="D404" s="176"/>
      <c r="E404" s="125">
        <v>8000</v>
      </c>
      <c r="F404" s="122">
        <f t="shared" si="41"/>
        <v>0</v>
      </c>
      <c r="G404" s="186"/>
      <c r="H404" s="126">
        <v>42120</v>
      </c>
      <c r="I404" s="123" t="e">
        <f>VLOOKUP(H404,Presupuesto!$B$8:$C$583,2,0)</f>
        <v>#N/A</v>
      </c>
      <c r="J404" s="123">
        <f t="shared" si="40"/>
        <v>0</v>
      </c>
      <c r="K404" s="123"/>
    </row>
    <row r="405" spans="3:11">
      <c r="C405" s="124" t="s">
        <v>70</v>
      </c>
      <c r="D405" s="176"/>
      <c r="E405" s="125">
        <v>2000</v>
      </c>
      <c r="F405" s="122">
        <f t="shared" si="41"/>
        <v>0</v>
      </c>
      <c r="G405" s="186"/>
      <c r="H405" s="126">
        <v>42120</v>
      </c>
      <c r="I405" s="123" t="e">
        <f>VLOOKUP(H405,Presupuesto!$B$8:$C$583,2,0)</f>
        <v>#N/A</v>
      </c>
      <c r="J405" s="123">
        <f t="shared" si="40"/>
        <v>0</v>
      </c>
      <c r="K405" s="123"/>
    </row>
    <row r="406" spans="3:11">
      <c r="C406" s="124" t="s">
        <v>71</v>
      </c>
      <c r="D406" s="176"/>
      <c r="E406" s="125">
        <v>5000</v>
      </c>
      <c r="F406" s="122">
        <f t="shared" si="41"/>
        <v>0</v>
      </c>
      <c r="G406" s="186"/>
      <c r="H406" s="126">
        <v>42120</v>
      </c>
      <c r="I406" s="123" t="e">
        <f>VLOOKUP(H406,Presupuesto!$B$8:$C$583,2,0)</f>
        <v>#N/A</v>
      </c>
      <c r="J406" s="123">
        <f t="shared" si="40"/>
        <v>0</v>
      </c>
      <c r="K406" s="123"/>
    </row>
    <row r="407" spans="3:11" ht="15.75" thickBot="1">
      <c r="C407" s="127" t="s">
        <v>72</v>
      </c>
      <c r="D407" s="184"/>
      <c r="E407" s="129">
        <v>100000</v>
      </c>
      <c r="F407" s="130">
        <f t="shared" si="41"/>
        <v>0</v>
      </c>
      <c r="G407" s="187"/>
      <c r="H407" s="131">
        <v>42120</v>
      </c>
      <c r="I407" s="131" t="e">
        <f>VLOOKUP(H407,Presupuesto!$B$8:$C$583,2,0)</f>
        <v>#N/A</v>
      </c>
      <c r="J407" s="131">
        <f t="shared" si="40"/>
        <v>0</v>
      </c>
      <c r="K407" s="149"/>
    </row>
    <row r="409" spans="3:11" ht="15.75" thickBot="1"/>
    <row r="410" spans="3:11" ht="15.75" thickBot="1">
      <c r="C410" s="29" t="s">
        <v>43</v>
      </c>
      <c r="D410" s="30">
        <f>SUM(F417:F426)</f>
        <v>0</v>
      </c>
      <c r="E410" s="203"/>
      <c r="F410" s="203"/>
      <c r="G410" s="97"/>
      <c r="H410" s="203"/>
      <c r="I410" s="203"/>
    </row>
    <row r="411" spans="3:11">
      <c r="C411" s="72"/>
      <c r="D411" s="31"/>
      <c r="E411" s="118"/>
      <c r="F411" s="118"/>
      <c r="G411" s="118"/>
      <c r="H411" s="94"/>
      <c r="I411" s="94"/>
      <c r="J411" s="94"/>
      <c r="K411" s="137"/>
    </row>
    <row r="412" spans="3:11">
      <c r="C412" s="72"/>
      <c r="D412" s="31"/>
      <c r="E412" s="118"/>
      <c r="F412" s="118"/>
      <c r="G412" s="118"/>
      <c r="H412" s="94"/>
      <c r="I412" s="94"/>
      <c r="J412" s="94"/>
      <c r="K412" s="137"/>
    </row>
    <row r="413" spans="3:11" ht="15.75">
      <c r="C413" s="236" t="s">
        <v>455</v>
      </c>
      <c r="D413" s="237"/>
      <c r="E413" s="118"/>
      <c r="F413" s="118"/>
      <c r="G413" s="118"/>
      <c r="H413" s="94"/>
      <c r="I413" s="94"/>
      <c r="J413" s="94"/>
      <c r="K413" s="137"/>
    </row>
    <row r="414" spans="3:11" ht="18.75">
      <c r="C414" s="254" t="e">
        <f>IFERROR(VLOOKUP(D413,'Desarrollo Curricular'!$E:$F,2,FALSE),IFERROR(VLOOKUP(D413,Investigación!$E:$F,2,FALSE),IFERROR(VLOOKUP(D413,'Vinculación Univ. Sociedad'!$E:$F,2,FALSE),IFERROR(VLOOKUP(D413,'Docencia y Recursos Humanos '!$E:$F,2,FALSE),IFERROR(VLOOKUP(D413,Estudiantes!$E:$F,2,FALSE),IFERROR(VLOOKUP(D413,'Gestion Administrativa'!$E:$F,2,FALSE),IFERROR(VLOOKUP(D413,'Gestion Academica'!$E:$F,2,FALSE),IFERROR(VLOOKUP(D413,Graduados!$E:$F,2,FALSE),IFERROR(VLOOKUP(D413,'Gestión del Conocimiento'!$E:$F,2,FALSE),IFERROR(VLOOKUP(D413,Gobernabilidad!$E:$F,2,FALSE),IFERROR(VLOOKUP(D413,'NIVEL DE ES Y  SISTEMA NACIONAL'!$E:$F,2,FALSE),VLOOKUP(D413,'Lo Esencial'!$E:$F,2,0))))))))))))</f>
        <v>#N/A</v>
      </c>
      <c r="D414" s="31"/>
      <c r="E414" s="118"/>
      <c r="F414" s="118"/>
      <c r="G414" s="118"/>
      <c r="H414" s="94"/>
      <c r="I414" s="94"/>
      <c r="J414" s="94"/>
      <c r="K414" s="137"/>
    </row>
    <row r="415" spans="3:11" ht="15.75" thickBot="1">
      <c r="C415" s="72"/>
      <c r="D415" s="31"/>
      <c r="E415" s="118"/>
      <c r="F415" s="118"/>
      <c r="G415" s="118"/>
      <c r="H415" s="94"/>
      <c r="I415" s="94"/>
      <c r="J415" s="94"/>
      <c r="K415" s="137"/>
    </row>
    <row r="416" spans="3:11" ht="30.75" thickBot="1">
      <c r="C416" s="151" t="s">
        <v>44</v>
      </c>
      <c r="D416" s="153" t="s">
        <v>55</v>
      </c>
      <c r="E416" s="153" t="s">
        <v>57</v>
      </c>
      <c r="F416" s="152" t="s">
        <v>27</v>
      </c>
      <c r="G416" s="158" t="s">
        <v>192</v>
      </c>
      <c r="H416" s="153" t="s">
        <v>46</v>
      </c>
      <c r="I416" s="153" t="s">
        <v>193</v>
      </c>
      <c r="J416" s="153" t="s">
        <v>474</v>
      </c>
      <c r="K416" s="153" t="s">
        <v>475</v>
      </c>
    </row>
    <row r="417" spans="3:11">
      <c r="C417" s="120" t="s">
        <v>63</v>
      </c>
      <c r="D417" s="183"/>
      <c r="E417" s="121">
        <v>2800</v>
      </c>
      <c r="F417" s="122">
        <f>D417*E417</f>
        <v>0</v>
      </c>
      <c r="G417" s="186"/>
      <c r="H417" s="123" t="s">
        <v>313</v>
      </c>
      <c r="I417" s="123" t="str">
        <f>VLOOKUP(H417,Presupuesto!$B$8:$C$583,2,0)</f>
        <v>OTROS SERVICIOS PERSONALES. (11900-00)</v>
      </c>
      <c r="J417" s="265"/>
      <c r="K417" s="123"/>
    </row>
    <row r="418" spans="3:11">
      <c r="C418" s="124" t="s">
        <v>64</v>
      </c>
      <c r="D418" s="176"/>
      <c r="E418" s="125">
        <v>2400</v>
      </c>
      <c r="F418" s="122">
        <f>D418*E418</f>
        <v>0</v>
      </c>
      <c r="G418" s="186"/>
      <c r="H418" s="126" t="s">
        <v>1219</v>
      </c>
      <c r="I418" s="123" t="str">
        <f>VLOOKUP(H418,Presupuesto!$B$8:$C$583,2,0)</f>
        <v>MUEBLES VARIOS DE OFICINA</v>
      </c>
      <c r="J418" s="123">
        <f t="shared" ref="J418:J426" si="42">$J$17</f>
        <v>0</v>
      </c>
      <c r="K418" s="123"/>
    </row>
    <row r="419" spans="3:11">
      <c r="C419" s="124" t="s">
        <v>65</v>
      </c>
      <c r="D419" s="176"/>
      <c r="E419" s="125">
        <v>1000</v>
      </c>
      <c r="F419" s="122">
        <f t="shared" ref="F419:F426" si="43">D419*E419</f>
        <v>0</v>
      </c>
      <c r="G419" s="186"/>
      <c r="H419" s="126">
        <v>42110</v>
      </c>
      <c r="I419" s="123" t="e">
        <f>VLOOKUP(H419,Presupuesto!$B$8:$C$583,2,0)</f>
        <v>#N/A</v>
      </c>
      <c r="J419" s="123">
        <f t="shared" si="42"/>
        <v>0</v>
      </c>
      <c r="K419" s="123"/>
    </row>
    <row r="420" spans="3:11">
      <c r="C420" s="124" t="s">
        <v>66</v>
      </c>
      <c r="D420" s="176"/>
      <c r="E420" s="125">
        <v>6000</v>
      </c>
      <c r="F420" s="122">
        <f t="shared" si="43"/>
        <v>0</v>
      </c>
      <c r="G420" s="186"/>
      <c r="H420" s="126" t="s">
        <v>316</v>
      </c>
      <c r="I420" s="123" t="str">
        <f>VLOOKUP(H420,Presupuesto!$B$8:$C$583,2,0)</f>
        <v>SUELDOS Y SALARIOS BASICOS (11100-00)</v>
      </c>
      <c r="J420" s="123">
        <f t="shared" si="42"/>
        <v>0</v>
      </c>
      <c r="K420" s="123"/>
    </row>
    <row r="421" spans="3:11">
      <c r="C421" s="124" t="s">
        <v>67</v>
      </c>
      <c r="D421" s="176"/>
      <c r="E421" s="125">
        <v>3000</v>
      </c>
      <c r="F421" s="122">
        <f t="shared" si="43"/>
        <v>0</v>
      </c>
      <c r="G421" s="186"/>
      <c r="H421" s="126">
        <v>42110</v>
      </c>
      <c r="I421" s="123" t="e">
        <f>VLOOKUP(H421,Presupuesto!$B$8:$C$583,2,0)</f>
        <v>#N/A</v>
      </c>
      <c r="J421" s="123">
        <f t="shared" si="42"/>
        <v>0</v>
      </c>
      <c r="K421" s="123"/>
    </row>
    <row r="422" spans="3:11">
      <c r="C422" s="124" t="s">
        <v>68</v>
      </c>
      <c r="D422" s="176"/>
      <c r="E422" s="125">
        <v>10000</v>
      </c>
      <c r="F422" s="122">
        <f t="shared" si="43"/>
        <v>0</v>
      </c>
      <c r="G422" s="186"/>
      <c r="H422" s="126">
        <v>42110</v>
      </c>
      <c r="I422" s="123" t="e">
        <f>VLOOKUP(H422,Presupuesto!$B$8:$C$583,2,0)</f>
        <v>#N/A</v>
      </c>
      <c r="J422" s="123">
        <f t="shared" si="42"/>
        <v>0</v>
      </c>
      <c r="K422" s="123"/>
    </row>
    <row r="423" spans="3:11">
      <c r="C423" s="124" t="s">
        <v>69</v>
      </c>
      <c r="D423" s="176"/>
      <c r="E423" s="125">
        <v>8000</v>
      </c>
      <c r="F423" s="122">
        <f t="shared" si="43"/>
        <v>0</v>
      </c>
      <c r="G423" s="186"/>
      <c r="H423" s="126">
        <v>42120</v>
      </c>
      <c r="I423" s="123" t="e">
        <f>VLOOKUP(H423,Presupuesto!$B$8:$C$583,2,0)</f>
        <v>#N/A</v>
      </c>
      <c r="J423" s="123">
        <f t="shared" si="42"/>
        <v>0</v>
      </c>
      <c r="K423" s="123"/>
    </row>
    <row r="424" spans="3:11">
      <c r="C424" s="124" t="s">
        <v>70</v>
      </c>
      <c r="D424" s="176"/>
      <c r="E424" s="125">
        <v>2000</v>
      </c>
      <c r="F424" s="122">
        <f t="shared" si="43"/>
        <v>0</v>
      </c>
      <c r="G424" s="186"/>
      <c r="H424" s="126">
        <v>42120</v>
      </c>
      <c r="I424" s="123" t="e">
        <f>VLOOKUP(H424,Presupuesto!$B$8:$C$583,2,0)</f>
        <v>#N/A</v>
      </c>
      <c r="J424" s="123">
        <f t="shared" si="42"/>
        <v>0</v>
      </c>
      <c r="K424" s="123"/>
    </row>
    <row r="425" spans="3:11">
      <c r="C425" s="124" t="s">
        <v>71</v>
      </c>
      <c r="D425" s="176"/>
      <c r="E425" s="125">
        <v>5000</v>
      </c>
      <c r="F425" s="122">
        <f t="shared" si="43"/>
        <v>0</v>
      </c>
      <c r="G425" s="186"/>
      <c r="H425" s="126">
        <v>42120</v>
      </c>
      <c r="I425" s="123" t="e">
        <f>VLOOKUP(H425,Presupuesto!$B$8:$C$583,2,0)</f>
        <v>#N/A</v>
      </c>
      <c r="J425" s="123">
        <f t="shared" si="42"/>
        <v>0</v>
      </c>
      <c r="K425" s="123"/>
    </row>
    <row r="426" spans="3:11" ht="15.75" thickBot="1">
      <c r="C426" s="127" t="s">
        <v>72</v>
      </c>
      <c r="D426" s="184"/>
      <c r="E426" s="129">
        <v>100000</v>
      </c>
      <c r="F426" s="130">
        <f t="shared" si="43"/>
        <v>0</v>
      </c>
      <c r="G426" s="187"/>
      <c r="H426" s="131">
        <v>42120</v>
      </c>
      <c r="I426" s="131" t="e">
        <f>VLOOKUP(H426,Presupuesto!$B$8:$C$583,2,0)</f>
        <v>#N/A</v>
      </c>
      <c r="J426" s="131">
        <f t="shared" si="42"/>
        <v>0</v>
      </c>
      <c r="K426" s="149"/>
    </row>
    <row r="428" spans="3:11" ht="15.75" thickBot="1"/>
    <row r="429" spans="3:11" ht="15.75" thickBot="1">
      <c r="C429" s="29" t="s">
        <v>43</v>
      </c>
      <c r="D429" s="30">
        <f>SUM(F436:F445)</f>
        <v>0</v>
      </c>
      <c r="E429" s="203"/>
      <c r="F429" s="203"/>
      <c r="G429" s="97"/>
      <c r="H429" s="203"/>
      <c r="I429" s="203"/>
    </row>
    <row r="430" spans="3:11">
      <c r="C430" s="72"/>
      <c r="D430" s="31"/>
      <c r="E430" s="118"/>
      <c r="F430" s="118"/>
      <c r="G430" s="118"/>
      <c r="H430" s="94"/>
      <c r="I430" s="94"/>
      <c r="J430" s="94"/>
      <c r="K430" s="137"/>
    </row>
    <row r="431" spans="3:11">
      <c r="C431" s="72"/>
      <c r="D431" s="31"/>
      <c r="E431" s="118"/>
      <c r="F431" s="118"/>
      <c r="G431" s="118"/>
      <c r="H431" s="94"/>
      <c r="I431" s="94"/>
      <c r="J431" s="94"/>
      <c r="K431" s="137"/>
    </row>
    <row r="432" spans="3:11" ht="15.75">
      <c r="C432" s="236" t="s">
        <v>455</v>
      </c>
      <c r="D432" s="237"/>
      <c r="E432" s="118"/>
      <c r="F432" s="118"/>
      <c r="G432" s="118"/>
      <c r="H432" s="94"/>
      <c r="I432" s="94"/>
      <c r="J432" s="94"/>
      <c r="K432" s="137"/>
    </row>
    <row r="433" spans="3:11" ht="18.75">
      <c r="C433" s="254" t="e">
        <f>IFERROR(VLOOKUP(D432,'Desarrollo Curricular'!$E:$F,2,FALSE),IFERROR(VLOOKUP(D432,Investigación!$E:$F,2,FALSE),IFERROR(VLOOKUP(D432,'Vinculación Univ. Sociedad'!$E:$F,2,FALSE),IFERROR(VLOOKUP(D432,'Docencia y Recursos Humanos '!$E:$F,2,FALSE),IFERROR(VLOOKUP(D432,Estudiantes!$E:$F,2,FALSE),IFERROR(VLOOKUP(D432,'Gestion Administrativa'!$E:$F,2,FALSE),IFERROR(VLOOKUP(D432,'Gestion Academica'!$E:$F,2,FALSE),IFERROR(VLOOKUP(D432,Graduados!$E:$F,2,FALSE),IFERROR(VLOOKUP(D432,'Gestión del Conocimiento'!$E:$F,2,FALSE),IFERROR(VLOOKUP(D432,Gobernabilidad!$E:$F,2,FALSE),IFERROR(VLOOKUP(D432,'NIVEL DE ES Y  SISTEMA NACIONAL'!$E:$F,2,FALSE),VLOOKUP(D432,'Lo Esencial'!$E:$F,2,0))))))))))))</f>
        <v>#N/A</v>
      </c>
      <c r="D433" s="31"/>
      <c r="E433" s="118"/>
      <c r="F433" s="118"/>
      <c r="G433" s="118"/>
      <c r="H433" s="94"/>
      <c r="I433" s="94"/>
      <c r="J433" s="94"/>
      <c r="K433" s="137"/>
    </row>
    <row r="434" spans="3:11" ht="15.75" thickBot="1">
      <c r="C434" s="72"/>
      <c r="D434" s="31"/>
      <c r="E434" s="118"/>
      <c r="F434" s="118"/>
      <c r="G434" s="118"/>
      <c r="H434" s="94"/>
      <c r="I434" s="94"/>
      <c r="J434" s="94"/>
      <c r="K434" s="137"/>
    </row>
    <row r="435" spans="3:11" ht="30.75" thickBot="1">
      <c r="C435" s="151" t="s">
        <v>44</v>
      </c>
      <c r="D435" s="153" t="s">
        <v>55</v>
      </c>
      <c r="E435" s="153" t="s">
        <v>57</v>
      </c>
      <c r="F435" s="152" t="s">
        <v>27</v>
      </c>
      <c r="G435" s="158" t="s">
        <v>192</v>
      </c>
      <c r="H435" s="153" t="s">
        <v>46</v>
      </c>
      <c r="I435" s="153" t="s">
        <v>193</v>
      </c>
      <c r="J435" s="153" t="s">
        <v>474</v>
      </c>
      <c r="K435" s="153" t="s">
        <v>475</v>
      </c>
    </row>
    <row r="436" spans="3:11">
      <c r="C436" s="120" t="s">
        <v>63</v>
      </c>
      <c r="D436" s="183"/>
      <c r="E436" s="121">
        <v>2800</v>
      </c>
      <c r="F436" s="122">
        <f>D436*E436</f>
        <v>0</v>
      </c>
      <c r="G436" s="186"/>
      <c r="H436" s="123" t="s">
        <v>313</v>
      </c>
      <c r="I436" s="123" t="str">
        <f>VLOOKUP(H436,Presupuesto!$B$8:$C$583,2,0)</f>
        <v>OTROS SERVICIOS PERSONALES. (11900-00)</v>
      </c>
      <c r="J436" s="265"/>
      <c r="K436" s="123"/>
    </row>
    <row r="437" spans="3:11">
      <c r="C437" s="124" t="s">
        <v>64</v>
      </c>
      <c r="D437" s="176"/>
      <c r="E437" s="125">
        <v>2400</v>
      </c>
      <c r="F437" s="122">
        <f>D437*E437</f>
        <v>0</v>
      </c>
      <c r="G437" s="186"/>
      <c r="H437" s="126" t="s">
        <v>1219</v>
      </c>
      <c r="I437" s="123" t="str">
        <f>VLOOKUP(H437,Presupuesto!$B$8:$C$583,2,0)</f>
        <v>MUEBLES VARIOS DE OFICINA</v>
      </c>
      <c r="J437" s="123">
        <f t="shared" ref="J437:J445" si="44">$J$17</f>
        <v>0</v>
      </c>
      <c r="K437" s="123"/>
    </row>
    <row r="438" spans="3:11">
      <c r="C438" s="124" t="s">
        <v>65</v>
      </c>
      <c r="D438" s="176"/>
      <c r="E438" s="125">
        <v>1000</v>
      </c>
      <c r="F438" s="122">
        <f t="shared" ref="F438:F445" si="45">D438*E438</f>
        <v>0</v>
      </c>
      <c r="G438" s="186"/>
      <c r="H438" s="126">
        <v>42110</v>
      </c>
      <c r="I438" s="123" t="e">
        <f>VLOOKUP(H438,Presupuesto!$B$8:$C$583,2,0)</f>
        <v>#N/A</v>
      </c>
      <c r="J438" s="123">
        <f t="shared" si="44"/>
        <v>0</v>
      </c>
      <c r="K438" s="123"/>
    </row>
    <row r="439" spans="3:11">
      <c r="C439" s="124" t="s">
        <v>66</v>
      </c>
      <c r="D439" s="176"/>
      <c r="E439" s="125">
        <v>6000</v>
      </c>
      <c r="F439" s="122">
        <f t="shared" si="45"/>
        <v>0</v>
      </c>
      <c r="G439" s="186"/>
      <c r="H439" s="126" t="s">
        <v>316</v>
      </c>
      <c r="I439" s="123" t="str">
        <f>VLOOKUP(H439,Presupuesto!$B$8:$C$583,2,0)</f>
        <v>SUELDOS Y SALARIOS BASICOS (11100-00)</v>
      </c>
      <c r="J439" s="123">
        <f t="shared" si="44"/>
        <v>0</v>
      </c>
      <c r="K439" s="123"/>
    </row>
    <row r="440" spans="3:11">
      <c r="C440" s="124" t="s">
        <v>67</v>
      </c>
      <c r="D440" s="176"/>
      <c r="E440" s="125">
        <v>3000</v>
      </c>
      <c r="F440" s="122">
        <f t="shared" si="45"/>
        <v>0</v>
      </c>
      <c r="G440" s="186"/>
      <c r="H440" s="126">
        <v>42110</v>
      </c>
      <c r="I440" s="123" t="e">
        <f>VLOOKUP(H440,Presupuesto!$B$8:$C$583,2,0)</f>
        <v>#N/A</v>
      </c>
      <c r="J440" s="123">
        <f t="shared" si="44"/>
        <v>0</v>
      </c>
      <c r="K440" s="123"/>
    </row>
    <row r="441" spans="3:11">
      <c r="C441" s="124" t="s">
        <v>68</v>
      </c>
      <c r="D441" s="176"/>
      <c r="E441" s="125">
        <v>10000</v>
      </c>
      <c r="F441" s="122">
        <f t="shared" si="45"/>
        <v>0</v>
      </c>
      <c r="G441" s="186"/>
      <c r="H441" s="126">
        <v>42110</v>
      </c>
      <c r="I441" s="123" t="e">
        <f>VLOOKUP(H441,Presupuesto!$B$8:$C$583,2,0)</f>
        <v>#N/A</v>
      </c>
      <c r="J441" s="123">
        <f t="shared" si="44"/>
        <v>0</v>
      </c>
      <c r="K441" s="123"/>
    </row>
    <row r="442" spans="3:11">
      <c r="C442" s="124" t="s">
        <v>69</v>
      </c>
      <c r="D442" s="176"/>
      <c r="E442" s="125">
        <v>8000</v>
      </c>
      <c r="F442" s="122">
        <f t="shared" si="45"/>
        <v>0</v>
      </c>
      <c r="G442" s="186"/>
      <c r="H442" s="126">
        <v>42120</v>
      </c>
      <c r="I442" s="123" t="e">
        <f>VLOOKUP(H442,Presupuesto!$B$8:$C$583,2,0)</f>
        <v>#N/A</v>
      </c>
      <c r="J442" s="123">
        <f t="shared" si="44"/>
        <v>0</v>
      </c>
      <c r="K442" s="123"/>
    </row>
    <row r="443" spans="3:11">
      <c r="C443" s="124" t="s">
        <v>70</v>
      </c>
      <c r="D443" s="176"/>
      <c r="E443" s="125">
        <v>2000</v>
      </c>
      <c r="F443" s="122">
        <f t="shared" si="45"/>
        <v>0</v>
      </c>
      <c r="G443" s="186"/>
      <c r="H443" s="126">
        <v>42120</v>
      </c>
      <c r="I443" s="123" t="e">
        <f>VLOOKUP(H443,Presupuesto!$B$8:$C$583,2,0)</f>
        <v>#N/A</v>
      </c>
      <c r="J443" s="123">
        <f t="shared" si="44"/>
        <v>0</v>
      </c>
      <c r="K443" s="123"/>
    </row>
    <row r="444" spans="3:11">
      <c r="C444" s="124" t="s">
        <v>71</v>
      </c>
      <c r="D444" s="176"/>
      <c r="E444" s="125">
        <v>5000</v>
      </c>
      <c r="F444" s="122">
        <f t="shared" si="45"/>
        <v>0</v>
      </c>
      <c r="G444" s="186"/>
      <c r="H444" s="126">
        <v>42120</v>
      </c>
      <c r="I444" s="123" t="e">
        <f>VLOOKUP(H444,Presupuesto!$B$8:$C$583,2,0)</f>
        <v>#N/A</v>
      </c>
      <c r="J444" s="123">
        <f t="shared" si="44"/>
        <v>0</v>
      </c>
      <c r="K444" s="123"/>
    </row>
    <row r="445" spans="3:11" ht="15.75" thickBot="1">
      <c r="C445" s="127" t="s">
        <v>72</v>
      </c>
      <c r="D445" s="184"/>
      <c r="E445" s="129">
        <v>100000</v>
      </c>
      <c r="F445" s="130">
        <f t="shared" si="45"/>
        <v>0</v>
      </c>
      <c r="G445" s="187"/>
      <c r="H445" s="131">
        <v>42120</v>
      </c>
      <c r="I445" s="131" t="e">
        <f>VLOOKUP(H445,Presupuesto!$B$8:$C$583,2,0)</f>
        <v>#N/A</v>
      </c>
      <c r="J445" s="131">
        <f t="shared" si="44"/>
        <v>0</v>
      </c>
      <c r="K445" s="149"/>
    </row>
    <row r="447" spans="3:11" ht="15.75" thickBot="1"/>
    <row r="448" spans="3:11" ht="15.75" thickBot="1">
      <c r="C448" s="29" t="s">
        <v>43</v>
      </c>
      <c r="D448" s="30">
        <f>SUM(F455:F464)</f>
        <v>0</v>
      </c>
      <c r="E448" s="203"/>
      <c r="F448" s="203"/>
      <c r="G448" s="97"/>
      <c r="H448" s="203"/>
      <c r="I448" s="203"/>
    </row>
    <row r="449" spans="3:11">
      <c r="C449" s="72"/>
      <c r="D449" s="31"/>
      <c r="E449" s="118"/>
      <c r="F449" s="118"/>
      <c r="G449" s="118"/>
      <c r="H449" s="94"/>
      <c r="I449" s="94"/>
      <c r="J449" s="94"/>
      <c r="K449" s="137"/>
    </row>
    <row r="450" spans="3:11">
      <c r="C450" s="72"/>
      <c r="D450" s="31"/>
      <c r="E450" s="118"/>
      <c r="F450" s="118"/>
      <c r="G450" s="118"/>
      <c r="H450" s="94"/>
      <c r="I450" s="94"/>
      <c r="J450" s="94"/>
      <c r="K450" s="137"/>
    </row>
    <row r="451" spans="3:11" ht="15.75">
      <c r="C451" s="236" t="s">
        <v>455</v>
      </c>
      <c r="D451" s="237"/>
      <c r="E451" s="118"/>
      <c r="F451" s="118"/>
      <c r="G451" s="118"/>
      <c r="H451" s="94"/>
      <c r="I451" s="94"/>
      <c r="J451" s="94"/>
      <c r="K451" s="137"/>
    </row>
    <row r="452" spans="3:11" ht="18.75">
      <c r="C452" s="254" t="e">
        <f>IFERROR(VLOOKUP(D451,'Desarrollo Curricular'!$E:$F,2,FALSE),IFERROR(VLOOKUP(D451,Investigación!$E:$F,2,FALSE),IFERROR(VLOOKUP(D451,'Vinculación Univ. Sociedad'!$E:$F,2,FALSE),IFERROR(VLOOKUP(D451,'Docencia y Recursos Humanos '!$E:$F,2,FALSE),IFERROR(VLOOKUP(D451,Estudiantes!$E:$F,2,FALSE),IFERROR(VLOOKUP(D451,'Gestion Administrativa'!$E:$F,2,FALSE),IFERROR(VLOOKUP(D451,'Gestion Academica'!$E:$F,2,FALSE),IFERROR(VLOOKUP(D451,Graduados!$E:$F,2,FALSE),IFERROR(VLOOKUP(D451,'Gestión del Conocimiento'!$E:$F,2,FALSE),IFERROR(VLOOKUP(D451,Gobernabilidad!$E:$F,2,FALSE),IFERROR(VLOOKUP(D451,'NIVEL DE ES Y  SISTEMA NACIONAL'!$E:$F,2,FALSE),VLOOKUP(D451,'Lo Esencial'!$E:$F,2,0))))))))))))</f>
        <v>#N/A</v>
      </c>
      <c r="D452" s="31"/>
      <c r="E452" s="118"/>
      <c r="F452" s="118"/>
      <c r="G452" s="118"/>
      <c r="H452" s="94"/>
      <c r="I452" s="94"/>
      <c r="J452" s="94"/>
      <c r="K452" s="137"/>
    </row>
    <row r="453" spans="3:11" ht="15.75" thickBot="1">
      <c r="C453" s="72"/>
      <c r="D453" s="31"/>
      <c r="E453" s="118"/>
      <c r="F453" s="118"/>
      <c r="G453" s="118"/>
      <c r="H453" s="94"/>
      <c r="I453" s="94"/>
      <c r="J453" s="94"/>
      <c r="K453" s="137"/>
    </row>
    <row r="454" spans="3:11" ht="30.75" thickBot="1">
      <c r="C454" s="151" t="s">
        <v>44</v>
      </c>
      <c r="D454" s="153" t="s">
        <v>55</v>
      </c>
      <c r="E454" s="153" t="s">
        <v>57</v>
      </c>
      <c r="F454" s="152" t="s">
        <v>27</v>
      </c>
      <c r="G454" s="158" t="s">
        <v>192</v>
      </c>
      <c r="H454" s="153" t="s">
        <v>46</v>
      </c>
      <c r="I454" s="153" t="s">
        <v>193</v>
      </c>
      <c r="J454" s="153" t="s">
        <v>474</v>
      </c>
      <c r="K454" s="153" t="s">
        <v>475</v>
      </c>
    </row>
    <row r="455" spans="3:11">
      <c r="C455" s="120" t="s">
        <v>63</v>
      </c>
      <c r="D455" s="183"/>
      <c r="E455" s="121">
        <v>2800</v>
      </c>
      <c r="F455" s="122">
        <f>D455*E455</f>
        <v>0</v>
      </c>
      <c r="G455" s="186"/>
      <c r="H455" s="123" t="s">
        <v>313</v>
      </c>
      <c r="I455" s="123" t="str">
        <f>VLOOKUP(H455,Presupuesto!$B$8:$C$583,2,0)</f>
        <v>OTROS SERVICIOS PERSONALES. (11900-00)</v>
      </c>
      <c r="J455" s="265"/>
      <c r="K455" s="123"/>
    </row>
    <row r="456" spans="3:11">
      <c r="C456" s="124" t="s">
        <v>64</v>
      </c>
      <c r="D456" s="176"/>
      <c r="E456" s="125">
        <v>2400</v>
      </c>
      <c r="F456" s="122">
        <f>D456*E456</f>
        <v>0</v>
      </c>
      <c r="G456" s="186"/>
      <c r="H456" s="126" t="s">
        <v>1219</v>
      </c>
      <c r="I456" s="123" t="str">
        <f>VLOOKUP(H456,Presupuesto!$B$8:$C$583,2,0)</f>
        <v>MUEBLES VARIOS DE OFICINA</v>
      </c>
      <c r="J456" s="123">
        <f t="shared" ref="J456:J464" si="46">$J$17</f>
        <v>0</v>
      </c>
      <c r="K456" s="123"/>
    </row>
    <row r="457" spans="3:11">
      <c r="C457" s="124" t="s">
        <v>65</v>
      </c>
      <c r="D457" s="176"/>
      <c r="E457" s="125">
        <v>1000</v>
      </c>
      <c r="F457" s="122">
        <f t="shared" ref="F457:F464" si="47">D457*E457</f>
        <v>0</v>
      </c>
      <c r="G457" s="186"/>
      <c r="H457" s="126">
        <v>42110</v>
      </c>
      <c r="I457" s="123" t="e">
        <f>VLOOKUP(H457,Presupuesto!$B$8:$C$583,2,0)</f>
        <v>#N/A</v>
      </c>
      <c r="J457" s="123">
        <f t="shared" si="46"/>
        <v>0</v>
      </c>
      <c r="K457" s="123"/>
    </row>
    <row r="458" spans="3:11">
      <c r="C458" s="124" t="s">
        <v>66</v>
      </c>
      <c r="D458" s="176"/>
      <c r="E458" s="125">
        <v>6000</v>
      </c>
      <c r="F458" s="122">
        <f t="shared" si="47"/>
        <v>0</v>
      </c>
      <c r="G458" s="186"/>
      <c r="H458" s="126" t="s">
        <v>316</v>
      </c>
      <c r="I458" s="123" t="str">
        <f>VLOOKUP(H458,Presupuesto!$B$8:$C$583,2,0)</f>
        <v>SUELDOS Y SALARIOS BASICOS (11100-00)</v>
      </c>
      <c r="J458" s="123">
        <f t="shared" si="46"/>
        <v>0</v>
      </c>
      <c r="K458" s="123"/>
    </row>
    <row r="459" spans="3:11">
      <c r="C459" s="124" t="s">
        <v>67</v>
      </c>
      <c r="D459" s="176"/>
      <c r="E459" s="125">
        <v>3000</v>
      </c>
      <c r="F459" s="122">
        <f t="shared" si="47"/>
        <v>0</v>
      </c>
      <c r="G459" s="186"/>
      <c r="H459" s="126">
        <v>42110</v>
      </c>
      <c r="I459" s="123" t="e">
        <f>VLOOKUP(H459,Presupuesto!$B$8:$C$583,2,0)</f>
        <v>#N/A</v>
      </c>
      <c r="J459" s="123">
        <f t="shared" si="46"/>
        <v>0</v>
      </c>
      <c r="K459" s="123"/>
    </row>
    <row r="460" spans="3:11">
      <c r="C460" s="124" t="s">
        <v>68</v>
      </c>
      <c r="D460" s="176"/>
      <c r="E460" s="125">
        <v>10000</v>
      </c>
      <c r="F460" s="122">
        <f t="shared" si="47"/>
        <v>0</v>
      </c>
      <c r="G460" s="186"/>
      <c r="H460" s="126">
        <v>42110</v>
      </c>
      <c r="I460" s="123" t="e">
        <f>VLOOKUP(H460,Presupuesto!$B$8:$C$583,2,0)</f>
        <v>#N/A</v>
      </c>
      <c r="J460" s="123">
        <f t="shared" si="46"/>
        <v>0</v>
      </c>
      <c r="K460" s="123"/>
    </row>
    <row r="461" spans="3:11">
      <c r="C461" s="124" t="s">
        <v>69</v>
      </c>
      <c r="D461" s="176"/>
      <c r="E461" s="125">
        <v>8000</v>
      </c>
      <c r="F461" s="122">
        <f t="shared" si="47"/>
        <v>0</v>
      </c>
      <c r="G461" s="186"/>
      <c r="H461" s="126">
        <v>42120</v>
      </c>
      <c r="I461" s="123" t="e">
        <f>VLOOKUP(H461,Presupuesto!$B$8:$C$583,2,0)</f>
        <v>#N/A</v>
      </c>
      <c r="J461" s="123">
        <f t="shared" si="46"/>
        <v>0</v>
      </c>
      <c r="K461" s="123"/>
    </row>
    <row r="462" spans="3:11">
      <c r="C462" s="124" t="s">
        <v>70</v>
      </c>
      <c r="D462" s="176"/>
      <c r="E462" s="125">
        <v>2000</v>
      </c>
      <c r="F462" s="122">
        <f t="shared" si="47"/>
        <v>0</v>
      </c>
      <c r="G462" s="186"/>
      <c r="H462" s="126">
        <v>42120</v>
      </c>
      <c r="I462" s="123" t="e">
        <f>VLOOKUP(H462,Presupuesto!$B$8:$C$583,2,0)</f>
        <v>#N/A</v>
      </c>
      <c r="J462" s="123">
        <f t="shared" si="46"/>
        <v>0</v>
      </c>
      <c r="K462" s="123"/>
    </row>
    <row r="463" spans="3:11">
      <c r="C463" s="124" t="s">
        <v>71</v>
      </c>
      <c r="D463" s="176"/>
      <c r="E463" s="125">
        <v>5000</v>
      </c>
      <c r="F463" s="122">
        <f t="shared" si="47"/>
        <v>0</v>
      </c>
      <c r="G463" s="186"/>
      <c r="H463" s="126">
        <v>42120</v>
      </c>
      <c r="I463" s="123" t="e">
        <f>VLOOKUP(H463,Presupuesto!$B$8:$C$583,2,0)</f>
        <v>#N/A</v>
      </c>
      <c r="J463" s="123">
        <f t="shared" si="46"/>
        <v>0</v>
      </c>
      <c r="K463" s="123"/>
    </row>
    <row r="464" spans="3:11" ht="15.75" thickBot="1">
      <c r="C464" s="127" t="s">
        <v>72</v>
      </c>
      <c r="D464" s="184"/>
      <c r="E464" s="129">
        <v>100000</v>
      </c>
      <c r="F464" s="130">
        <f t="shared" si="47"/>
        <v>0</v>
      </c>
      <c r="G464" s="187"/>
      <c r="H464" s="131">
        <v>42120</v>
      </c>
      <c r="I464" s="131" t="e">
        <f>VLOOKUP(H464,Presupuesto!$B$8:$C$583,2,0)</f>
        <v>#N/A</v>
      </c>
      <c r="J464" s="131">
        <f t="shared" si="46"/>
        <v>0</v>
      </c>
      <c r="K464" s="149"/>
    </row>
    <row r="466" spans="3:11" ht="15.75" thickBot="1"/>
    <row r="467" spans="3:11" ht="15.75" thickBot="1">
      <c r="C467" s="29" t="s">
        <v>43</v>
      </c>
      <c r="D467" s="30">
        <f>SUM(F474:F483)</f>
        <v>0</v>
      </c>
      <c r="E467" s="203"/>
      <c r="F467" s="203"/>
      <c r="G467" s="97"/>
      <c r="H467" s="203"/>
      <c r="I467" s="203"/>
    </row>
    <row r="468" spans="3:11">
      <c r="C468" s="72"/>
      <c r="D468" s="31"/>
      <c r="E468" s="118"/>
      <c r="F468" s="118"/>
      <c r="G468" s="118"/>
      <c r="H468" s="94"/>
      <c r="I468" s="94"/>
      <c r="J468" s="94"/>
      <c r="K468" s="137"/>
    </row>
    <row r="469" spans="3:11">
      <c r="C469" s="72"/>
      <c r="D469" s="31"/>
      <c r="E469" s="118"/>
      <c r="F469" s="118"/>
      <c r="G469" s="118"/>
      <c r="H469" s="94"/>
      <c r="I469" s="94"/>
      <c r="J469" s="94"/>
      <c r="K469" s="137"/>
    </row>
    <row r="470" spans="3:11" ht="15.75">
      <c r="C470" s="236" t="s">
        <v>455</v>
      </c>
      <c r="D470" s="237"/>
      <c r="E470" s="118"/>
      <c r="F470" s="118"/>
      <c r="G470" s="118"/>
      <c r="H470" s="94"/>
      <c r="I470" s="94"/>
      <c r="J470" s="94"/>
      <c r="K470" s="137"/>
    </row>
    <row r="471" spans="3:11" ht="18.75">
      <c r="C471" s="254" t="e">
        <f>IFERROR(VLOOKUP(D470,'Desarrollo Curricular'!$E:$F,2,FALSE),IFERROR(VLOOKUP(D470,Investigación!$E:$F,2,FALSE),IFERROR(VLOOKUP(D470,'Vinculación Univ. Sociedad'!$E:$F,2,FALSE),IFERROR(VLOOKUP(D470,'Docencia y Recursos Humanos '!$E:$F,2,FALSE),IFERROR(VLOOKUP(D470,Estudiantes!$E:$F,2,FALSE),IFERROR(VLOOKUP(D470,'Gestion Administrativa'!$E:$F,2,FALSE),IFERROR(VLOOKUP(D470,'Gestion Academica'!$E:$F,2,FALSE),IFERROR(VLOOKUP(D470,Graduados!$E:$F,2,FALSE),IFERROR(VLOOKUP(D470,'Gestión del Conocimiento'!$E:$F,2,FALSE),IFERROR(VLOOKUP(D470,Gobernabilidad!$E:$F,2,FALSE),IFERROR(VLOOKUP(D470,'NIVEL DE ES Y  SISTEMA NACIONAL'!$E:$F,2,FALSE),VLOOKUP(D470,'Lo Esencial'!$E:$F,2,0))))))))))))</f>
        <v>#N/A</v>
      </c>
      <c r="D471" s="31"/>
      <c r="E471" s="118"/>
      <c r="F471" s="118"/>
      <c r="G471" s="118"/>
      <c r="H471" s="94"/>
      <c r="I471" s="94"/>
      <c r="J471" s="94"/>
      <c r="K471" s="137"/>
    </row>
    <row r="472" spans="3:11" ht="15.75" thickBot="1">
      <c r="C472" s="72"/>
      <c r="D472" s="31"/>
      <c r="E472" s="118"/>
      <c r="F472" s="118"/>
      <c r="G472" s="118"/>
      <c r="H472" s="94"/>
      <c r="I472" s="94"/>
      <c r="J472" s="94"/>
      <c r="K472" s="137"/>
    </row>
    <row r="473" spans="3:11" ht="30.75" thickBot="1">
      <c r="C473" s="151" t="s">
        <v>44</v>
      </c>
      <c r="D473" s="153" t="s">
        <v>55</v>
      </c>
      <c r="E473" s="153" t="s">
        <v>57</v>
      </c>
      <c r="F473" s="152" t="s">
        <v>27</v>
      </c>
      <c r="G473" s="158" t="s">
        <v>192</v>
      </c>
      <c r="H473" s="153" t="s">
        <v>46</v>
      </c>
      <c r="I473" s="153" t="s">
        <v>193</v>
      </c>
      <c r="J473" s="153" t="s">
        <v>474</v>
      </c>
      <c r="K473" s="153" t="s">
        <v>475</v>
      </c>
    </row>
    <row r="474" spans="3:11">
      <c r="C474" s="120" t="s">
        <v>63</v>
      </c>
      <c r="D474" s="183"/>
      <c r="E474" s="121">
        <v>2800</v>
      </c>
      <c r="F474" s="122">
        <f>D474*E474</f>
        <v>0</v>
      </c>
      <c r="G474" s="186"/>
      <c r="H474" s="123" t="s">
        <v>313</v>
      </c>
      <c r="I474" s="123" t="str">
        <f>VLOOKUP(H474,Presupuesto!$B$8:$C$583,2,0)</f>
        <v>OTROS SERVICIOS PERSONALES. (11900-00)</v>
      </c>
      <c r="J474" s="265"/>
      <c r="K474" s="123"/>
    </row>
    <row r="475" spans="3:11">
      <c r="C475" s="124" t="s">
        <v>64</v>
      </c>
      <c r="D475" s="176"/>
      <c r="E475" s="125">
        <v>2400</v>
      </c>
      <c r="F475" s="122">
        <f>D475*E475</f>
        <v>0</v>
      </c>
      <c r="G475" s="186"/>
      <c r="H475" s="126" t="s">
        <v>1219</v>
      </c>
      <c r="I475" s="123" t="str">
        <f>VLOOKUP(H475,Presupuesto!$B$8:$C$583,2,0)</f>
        <v>MUEBLES VARIOS DE OFICINA</v>
      </c>
      <c r="J475" s="123">
        <f t="shared" ref="J475:J483" si="48">$J$17</f>
        <v>0</v>
      </c>
      <c r="K475" s="123"/>
    </row>
    <row r="476" spans="3:11">
      <c r="C476" s="124" t="s">
        <v>65</v>
      </c>
      <c r="D476" s="176"/>
      <c r="E476" s="125">
        <v>1000</v>
      </c>
      <c r="F476" s="122">
        <f t="shared" ref="F476:F483" si="49">D476*E476</f>
        <v>0</v>
      </c>
      <c r="G476" s="186"/>
      <c r="H476" s="126">
        <v>42110</v>
      </c>
      <c r="I476" s="123" t="e">
        <f>VLOOKUP(H476,Presupuesto!$B$8:$C$583,2,0)</f>
        <v>#N/A</v>
      </c>
      <c r="J476" s="123">
        <f t="shared" si="48"/>
        <v>0</v>
      </c>
      <c r="K476" s="123"/>
    </row>
    <row r="477" spans="3:11">
      <c r="C477" s="124" t="s">
        <v>66</v>
      </c>
      <c r="D477" s="176"/>
      <c r="E477" s="125">
        <v>6000</v>
      </c>
      <c r="F477" s="122">
        <f t="shared" si="49"/>
        <v>0</v>
      </c>
      <c r="G477" s="186"/>
      <c r="H477" s="126" t="s">
        <v>316</v>
      </c>
      <c r="I477" s="123" t="str">
        <f>VLOOKUP(H477,Presupuesto!$B$8:$C$583,2,0)</f>
        <v>SUELDOS Y SALARIOS BASICOS (11100-00)</v>
      </c>
      <c r="J477" s="123">
        <f t="shared" si="48"/>
        <v>0</v>
      </c>
      <c r="K477" s="123"/>
    </row>
    <row r="478" spans="3:11">
      <c r="C478" s="124" t="s">
        <v>67</v>
      </c>
      <c r="D478" s="176"/>
      <c r="E478" s="125">
        <v>3000</v>
      </c>
      <c r="F478" s="122">
        <f t="shared" si="49"/>
        <v>0</v>
      </c>
      <c r="G478" s="186"/>
      <c r="H478" s="126">
        <v>42110</v>
      </c>
      <c r="I478" s="123" t="e">
        <f>VLOOKUP(H478,Presupuesto!$B$8:$C$583,2,0)</f>
        <v>#N/A</v>
      </c>
      <c r="J478" s="123">
        <f t="shared" si="48"/>
        <v>0</v>
      </c>
      <c r="K478" s="123"/>
    </row>
    <row r="479" spans="3:11">
      <c r="C479" s="124" t="s">
        <v>68</v>
      </c>
      <c r="D479" s="176"/>
      <c r="E479" s="125">
        <v>10000</v>
      </c>
      <c r="F479" s="122">
        <f t="shared" si="49"/>
        <v>0</v>
      </c>
      <c r="G479" s="186"/>
      <c r="H479" s="126">
        <v>42110</v>
      </c>
      <c r="I479" s="123" t="e">
        <f>VLOOKUP(H479,Presupuesto!$B$8:$C$583,2,0)</f>
        <v>#N/A</v>
      </c>
      <c r="J479" s="123">
        <f t="shared" si="48"/>
        <v>0</v>
      </c>
      <c r="K479" s="123"/>
    </row>
    <row r="480" spans="3:11">
      <c r="C480" s="124" t="s">
        <v>69</v>
      </c>
      <c r="D480" s="176"/>
      <c r="E480" s="125">
        <v>8000</v>
      </c>
      <c r="F480" s="122">
        <f t="shared" si="49"/>
        <v>0</v>
      </c>
      <c r="G480" s="186"/>
      <c r="H480" s="126">
        <v>42120</v>
      </c>
      <c r="I480" s="123" t="e">
        <f>VLOOKUP(H480,Presupuesto!$B$8:$C$583,2,0)</f>
        <v>#N/A</v>
      </c>
      <c r="J480" s="123">
        <f t="shared" si="48"/>
        <v>0</v>
      </c>
      <c r="K480" s="123"/>
    </row>
    <row r="481" spans="3:11">
      <c r="C481" s="124" t="s">
        <v>70</v>
      </c>
      <c r="D481" s="176"/>
      <c r="E481" s="125">
        <v>2000</v>
      </c>
      <c r="F481" s="122">
        <f t="shared" si="49"/>
        <v>0</v>
      </c>
      <c r="G481" s="186"/>
      <c r="H481" s="126">
        <v>42120</v>
      </c>
      <c r="I481" s="123" t="e">
        <f>VLOOKUP(H481,Presupuesto!$B$8:$C$583,2,0)</f>
        <v>#N/A</v>
      </c>
      <c r="J481" s="123">
        <f t="shared" si="48"/>
        <v>0</v>
      </c>
      <c r="K481" s="123"/>
    </row>
    <row r="482" spans="3:11">
      <c r="C482" s="124" t="s">
        <v>71</v>
      </c>
      <c r="D482" s="176"/>
      <c r="E482" s="125">
        <v>5000</v>
      </c>
      <c r="F482" s="122">
        <f t="shared" si="49"/>
        <v>0</v>
      </c>
      <c r="G482" s="186"/>
      <c r="H482" s="126">
        <v>42120</v>
      </c>
      <c r="I482" s="123" t="e">
        <f>VLOOKUP(H482,Presupuesto!$B$8:$C$583,2,0)</f>
        <v>#N/A</v>
      </c>
      <c r="J482" s="123">
        <f t="shared" si="48"/>
        <v>0</v>
      </c>
      <c r="K482" s="123"/>
    </row>
    <row r="483" spans="3:11" ht="15.75" thickBot="1">
      <c r="C483" s="127" t="s">
        <v>72</v>
      </c>
      <c r="D483" s="184"/>
      <c r="E483" s="129">
        <v>100000</v>
      </c>
      <c r="F483" s="130">
        <f t="shared" si="49"/>
        <v>0</v>
      </c>
      <c r="G483" s="187"/>
      <c r="H483" s="131">
        <v>42120</v>
      </c>
      <c r="I483" s="131" t="e">
        <f>VLOOKUP(H483,Presupuesto!$B$8:$C$583,2,0)</f>
        <v>#N/A</v>
      </c>
      <c r="J483" s="131">
        <f t="shared" si="48"/>
        <v>0</v>
      </c>
      <c r="K483" s="149"/>
    </row>
  </sheetData>
  <dataValidations count="4">
    <dataValidation type="list" allowBlank="1" showInputMessage="1" showErrorMessage="1" errorTitle="¡Ingreso Invalido!" error="Seleccione una opción de la lista" promptTitle="Tipo de Presupuesto" prompt="Seleccione una opción de la lista" sqref="G474:G483 G36:G49 G455:G464 G436:G445 G417:G426 G398:G407 G379:G388 G360:G369 G341:G350 G322:G331 G303:G312 G284:G293 G265:G274 G246:G255 G227:G236 G208:G217 G189:G198 G170:G179 G128:G141 G105:G118 G82:G95 G59:G72 G17:G26 G151:G160">
      <formula1>$R$2:$S$2</formula1>
    </dataValidation>
    <dataValidation type="list" allowBlank="1" showInputMessage="1" showErrorMessage="1" errorTitle="¡Ingreso Inválido!" error="Seleccione una opción de la lista" promptTitle="Mes Requerido" prompt="Seleccione el mes en el que requiere el recurso." sqref="K474:K483 K17:K26 K455:K464 K436:K445 K417:K426 K398:K407 K379:K388 K360:K369 K341:K350 K322:K331 K303:K312 K284:K293 K265:K274 K246:K255 K227:K236 K208:K217 K189:K198 K170:K179 K151:K160 K128:K141 K105:K118 K82:K95 K59:K72 K36:K49">
      <formula1>$U$2:$AF$2</formula1>
    </dataValidation>
    <dataValidation type="list" allowBlank="1" showInputMessage="1" showErrorMessage="1" errorTitle="¡Ingreso Inválido!" error="Seleccione una opción de la lista." promptTitle="Dimensión Estratégica" prompt="Seleccione una opción de la lista." sqref="J474:J483 J17:J26 J455:J464 J436:J445 J417:J426 J398:J407 J379:J388 J360:J369 J341:J350 J322:J331 J303:J312 J284:J293 J265:J274 J246:J255 J227:J236 J208:J217 J189:J198 J170:J179 J151:J160 J128:J141 J105:J118 J82:J95 J59:J72 J36:J49">
      <formula1>$A$2:$K$2</formula1>
    </dataValidation>
    <dataValidation type="list" allowBlank="1" showInputMessage="1" showErrorMessage="1" errorTitle="¡Ingreso Inválido!" error="Verifique el valor ingresado." promptTitle="Objeto de Gasto" prompt="Ingrese el Objeto de Gasto." sqref="H474:H483 H17:H26 H455:H464 H436:H445 H417:H426 H398:H407 H379:H388 H360:H369 H341:H350 H322:H331 H303:H312 H284:H293 H265:H274 H246:H255 H227:H236 H208:H217 H189:H198 H170:H179 H151:H160 H128:H141 H105:H118 H82:H95 H59:H72 H36:H49">
      <formula1>$A$1:$VD$1</formula1>
    </dataValidation>
  </dataValidations>
  <pageMargins left="0.7" right="0.7" top="0.75" bottom="0.75" header="0.3" footer="0.3"/>
  <pageSetup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sheetPr>
    <tabColor theme="5" tint="-0.249977111117893"/>
  </sheetPr>
  <dimension ref="A1:VD402"/>
  <sheetViews>
    <sheetView showGridLines="0" topLeftCell="B377" zoomScale="86" zoomScaleNormal="86" workbookViewId="0">
      <selection activeCell="C394" sqref="C394"/>
    </sheetView>
  </sheetViews>
  <sheetFormatPr baseColWidth="10" defaultColWidth="11.5703125" defaultRowHeight="15"/>
  <cols>
    <col min="1" max="1" width="1.85546875" style="110" customWidth="1"/>
    <col min="2" max="2" width="17" style="110" customWidth="1"/>
    <col min="3" max="3" width="53.42578125" style="110" customWidth="1"/>
    <col min="4" max="4" width="22.42578125" style="110" bestFit="1" customWidth="1"/>
    <col min="5" max="5" width="13.85546875" style="110" customWidth="1"/>
    <col min="6" max="6" width="21.85546875" style="110" customWidth="1"/>
    <col min="7" max="7" width="16.5703125" style="95" customWidth="1"/>
    <col min="8" max="8" width="14.28515625" style="110" customWidth="1"/>
    <col min="9" max="9" width="40.28515625" style="110" customWidth="1"/>
    <col min="10" max="10" width="28.140625" style="110" bestFit="1" customWidth="1"/>
    <col min="11" max="11" width="19.85546875" style="110" bestFit="1" customWidth="1"/>
    <col min="12" max="16384" width="11.5703125" style="110"/>
  </cols>
  <sheetData>
    <row r="1" spans="1:576" ht="26.25" hidden="1">
      <c r="A1" s="213"/>
      <c r="B1" s="216"/>
      <c r="C1" s="207" t="s">
        <v>316</v>
      </c>
      <c r="D1" s="207" t="s">
        <v>732</v>
      </c>
      <c r="E1" s="207" t="s">
        <v>734</v>
      </c>
      <c r="F1" s="207" t="s">
        <v>736</v>
      </c>
      <c r="G1" s="207" t="s">
        <v>738</v>
      </c>
      <c r="H1" s="207" t="s">
        <v>740</v>
      </c>
      <c r="I1" s="207" t="s">
        <v>742</v>
      </c>
      <c r="J1" s="207" t="s">
        <v>317</v>
      </c>
      <c r="K1" s="207" t="s">
        <v>745</v>
      </c>
      <c r="L1" s="207" t="s">
        <v>318</v>
      </c>
      <c r="M1" s="207" t="s">
        <v>747</v>
      </c>
      <c r="N1" s="207" t="s">
        <v>749</v>
      </c>
      <c r="O1" s="207" t="s">
        <v>751</v>
      </c>
      <c r="P1" s="207" t="s">
        <v>319</v>
      </c>
      <c r="Q1" s="207" t="s">
        <v>752</v>
      </c>
      <c r="R1" s="207" t="s">
        <v>755</v>
      </c>
      <c r="S1" s="207" t="s">
        <v>320</v>
      </c>
      <c r="T1" s="207" t="s">
        <v>757</v>
      </c>
      <c r="U1" s="207" t="s">
        <v>321</v>
      </c>
      <c r="V1" s="207" t="s">
        <v>758</v>
      </c>
      <c r="W1" s="207" t="s">
        <v>759</v>
      </c>
      <c r="X1" s="207" t="s">
        <v>763</v>
      </c>
      <c r="Y1" s="207" t="s">
        <v>313</v>
      </c>
      <c r="Z1" s="207" t="s">
        <v>778</v>
      </c>
      <c r="AA1" s="216"/>
      <c r="AB1" s="207" t="s">
        <v>780</v>
      </c>
      <c r="AC1" s="207" t="s">
        <v>323</v>
      </c>
      <c r="AD1" s="207" t="s">
        <v>782</v>
      </c>
      <c r="AE1" s="207" t="s">
        <v>784</v>
      </c>
      <c r="AF1" s="207" t="s">
        <v>324</v>
      </c>
      <c r="AG1" s="207" t="s">
        <v>786</v>
      </c>
      <c r="AH1" s="207" t="s">
        <v>788</v>
      </c>
      <c r="AI1" s="207" t="s">
        <v>325</v>
      </c>
      <c r="AJ1" s="207" t="s">
        <v>789</v>
      </c>
      <c r="AK1" s="207" t="s">
        <v>791</v>
      </c>
      <c r="AL1" s="207" t="s">
        <v>792</v>
      </c>
      <c r="AM1" s="207" t="s">
        <v>793</v>
      </c>
      <c r="AN1" s="207" t="s">
        <v>795</v>
      </c>
      <c r="AO1" s="207" t="s">
        <v>797</v>
      </c>
      <c r="AP1" s="207" t="s">
        <v>798</v>
      </c>
      <c r="AQ1" s="207" t="s">
        <v>326</v>
      </c>
      <c r="AR1" s="207" t="s">
        <v>800</v>
      </c>
      <c r="AS1" s="207" t="s">
        <v>802</v>
      </c>
      <c r="AT1" s="207" t="s">
        <v>804</v>
      </c>
      <c r="AU1" s="207" t="s">
        <v>806</v>
      </c>
      <c r="AV1" s="207" t="s">
        <v>808</v>
      </c>
      <c r="AW1" s="207" t="s">
        <v>810</v>
      </c>
      <c r="AX1" s="207" t="s">
        <v>812</v>
      </c>
      <c r="AY1" s="207" t="s">
        <v>814</v>
      </c>
      <c r="AZ1" s="216"/>
      <c r="BA1" s="207" t="s">
        <v>328</v>
      </c>
      <c r="BB1" s="207" t="s">
        <v>836</v>
      </c>
      <c r="BC1" s="207" t="s">
        <v>329</v>
      </c>
      <c r="BD1" s="207" t="s">
        <v>838</v>
      </c>
      <c r="BE1" s="207" t="s">
        <v>840</v>
      </c>
      <c r="BF1" s="216"/>
      <c r="BG1" s="207" t="s">
        <v>331</v>
      </c>
      <c r="BH1" s="207" t="s">
        <v>842</v>
      </c>
      <c r="BI1" s="207" t="s">
        <v>332</v>
      </c>
      <c r="BJ1" s="207" t="s">
        <v>844</v>
      </c>
      <c r="BK1" s="207" t="s">
        <v>846</v>
      </c>
      <c r="BL1" s="207" t="s">
        <v>848</v>
      </c>
      <c r="BM1" s="216"/>
      <c r="BN1" s="207" t="s">
        <v>854</v>
      </c>
      <c r="BO1" s="207" t="s">
        <v>856</v>
      </c>
      <c r="BP1" s="207" t="s">
        <v>334</v>
      </c>
      <c r="BQ1" s="207" t="s">
        <v>850</v>
      </c>
      <c r="BR1" s="207" t="s">
        <v>852</v>
      </c>
      <c r="BS1" s="207" t="s">
        <v>335</v>
      </c>
      <c r="BT1" s="207" t="s">
        <v>858</v>
      </c>
      <c r="BU1" s="207" t="s">
        <v>336</v>
      </c>
      <c r="BV1" s="207" t="s">
        <v>859</v>
      </c>
      <c r="BW1" s="204"/>
      <c r="BX1" s="216"/>
      <c r="BY1" s="207" t="s">
        <v>337</v>
      </c>
      <c r="BZ1" s="207" t="s">
        <v>764</v>
      </c>
      <c r="CA1" s="207" t="s">
        <v>766</v>
      </c>
      <c r="CB1" s="207" t="s">
        <v>768</v>
      </c>
      <c r="CC1" s="207" t="s">
        <v>338</v>
      </c>
      <c r="CD1" s="207" t="s">
        <v>770</v>
      </c>
      <c r="CE1" s="207" t="s">
        <v>772</v>
      </c>
      <c r="CF1" s="207" t="s">
        <v>774</v>
      </c>
      <c r="CG1" s="207" t="s">
        <v>776</v>
      </c>
      <c r="CH1" s="204"/>
      <c r="CI1" s="216"/>
      <c r="CJ1" s="207" t="s">
        <v>339</v>
      </c>
      <c r="CK1" s="207" t="s">
        <v>816</v>
      </c>
      <c r="CL1" s="207" t="s">
        <v>818</v>
      </c>
      <c r="CM1" s="207" t="s">
        <v>820</v>
      </c>
      <c r="CN1" s="207" t="s">
        <v>822</v>
      </c>
      <c r="CO1" s="207" t="s">
        <v>824</v>
      </c>
      <c r="CP1" s="207" t="s">
        <v>826</v>
      </c>
      <c r="CQ1" s="207" t="s">
        <v>828</v>
      </c>
      <c r="CR1" s="207" t="s">
        <v>830</v>
      </c>
      <c r="CS1" s="207" t="s">
        <v>832</v>
      </c>
      <c r="CT1" s="207" t="s">
        <v>834</v>
      </c>
      <c r="CU1" s="204"/>
      <c r="CV1" s="216"/>
      <c r="CW1" s="207" t="s">
        <v>860</v>
      </c>
      <c r="CX1" s="207" t="s">
        <v>861</v>
      </c>
      <c r="CY1" s="207" t="s">
        <v>863</v>
      </c>
      <c r="CZ1" s="207" t="s">
        <v>342</v>
      </c>
      <c r="DA1" s="207" t="s">
        <v>865</v>
      </c>
      <c r="DB1" s="207" t="s">
        <v>867</v>
      </c>
      <c r="DC1" s="207" t="s">
        <v>869</v>
      </c>
      <c r="DD1" s="207" t="s">
        <v>871</v>
      </c>
      <c r="DE1" s="207" t="s">
        <v>873</v>
      </c>
      <c r="DF1" s="207" t="s">
        <v>875</v>
      </c>
      <c r="DG1" s="216"/>
      <c r="DH1" s="207" t="s">
        <v>344</v>
      </c>
      <c r="DI1" s="207" t="s">
        <v>877</v>
      </c>
      <c r="DJ1" s="207" t="s">
        <v>345</v>
      </c>
      <c r="DK1" s="207" t="s">
        <v>879</v>
      </c>
      <c r="DL1" s="207" t="s">
        <v>881</v>
      </c>
      <c r="DM1" s="207" t="s">
        <v>883</v>
      </c>
      <c r="DN1" s="207" t="s">
        <v>885</v>
      </c>
      <c r="DO1" s="207" t="s">
        <v>887</v>
      </c>
      <c r="DP1" s="207" t="s">
        <v>889</v>
      </c>
      <c r="DQ1" s="207" t="s">
        <v>891</v>
      </c>
      <c r="DR1" s="207" t="s">
        <v>346</v>
      </c>
      <c r="DS1" s="207" t="s">
        <v>893</v>
      </c>
      <c r="DT1" s="207" t="s">
        <v>895</v>
      </c>
      <c r="DU1" s="207" t="s">
        <v>897</v>
      </c>
      <c r="DV1" s="216"/>
      <c r="DW1" s="207" t="s">
        <v>899</v>
      </c>
      <c r="DX1" s="207" t="s">
        <v>348</v>
      </c>
      <c r="DY1" s="207" t="s">
        <v>901</v>
      </c>
      <c r="DZ1" s="207" t="s">
        <v>349</v>
      </c>
      <c r="EA1" s="207" t="s">
        <v>903</v>
      </c>
      <c r="EB1" s="207" t="s">
        <v>905</v>
      </c>
      <c r="EC1" s="207" t="s">
        <v>907</v>
      </c>
      <c r="ED1" s="207" t="s">
        <v>909</v>
      </c>
      <c r="EE1" s="207" t="s">
        <v>911</v>
      </c>
      <c r="EF1" s="207" t="s">
        <v>913</v>
      </c>
      <c r="EG1" s="207" t="s">
        <v>915</v>
      </c>
      <c r="EH1" s="207" t="s">
        <v>917</v>
      </c>
      <c r="EI1" s="207" t="s">
        <v>919</v>
      </c>
      <c r="EJ1" s="207" t="s">
        <v>921</v>
      </c>
      <c r="EK1" s="207" t="s">
        <v>923</v>
      </c>
      <c r="EL1" s="216"/>
      <c r="EM1" s="207" t="s">
        <v>925</v>
      </c>
      <c r="EN1" s="207" t="s">
        <v>351</v>
      </c>
      <c r="EO1" s="207" t="s">
        <v>927</v>
      </c>
      <c r="EP1" s="207" t="s">
        <v>929</v>
      </c>
      <c r="EQ1" s="207" t="s">
        <v>352</v>
      </c>
      <c r="ER1" s="207" t="s">
        <v>931</v>
      </c>
      <c r="ES1" s="207" t="s">
        <v>933</v>
      </c>
      <c r="ET1" s="207" t="s">
        <v>353</v>
      </c>
      <c r="EU1" s="207" t="s">
        <v>935</v>
      </c>
      <c r="EV1" s="207" t="s">
        <v>937</v>
      </c>
      <c r="EW1" s="207" t="s">
        <v>939</v>
      </c>
      <c r="EX1" s="207" t="s">
        <v>354</v>
      </c>
      <c r="EY1" s="207" t="s">
        <v>941</v>
      </c>
      <c r="EZ1" s="207" t="s">
        <v>943</v>
      </c>
      <c r="FA1" s="216"/>
      <c r="FB1" s="207" t="s">
        <v>356</v>
      </c>
      <c r="FC1" s="207" t="s">
        <v>945</v>
      </c>
      <c r="FD1" s="207" t="s">
        <v>947</v>
      </c>
      <c r="FE1" s="207" t="s">
        <v>949</v>
      </c>
      <c r="FF1" s="207" t="s">
        <v>951</v>
      </c>
      <c r="FG1" s="207" t="s">
        <v>357</v>
      </c>
      <c r="FH1" s="207" t="s">
        <v>953</v>
      </c>
      <c r="FI1" s="207" t="s">
        <v>955</v>
      </c>
      <c r="FJ1" s="207" t="s">
        <v>957</v>
      </c>
      <c r="FK1" s="207" t="s">
        <v>959</v>
      </c>
      <c r="FL1" s="207" t="s">
        <v>961</v>
      </c>
      <c r="FM1" s="207" t="s">
        <v>358</v>
      </c>
      <c r="FN1" s="207" t="s">
        <v>964</v>
      </c>
      <c r="FO1" s="207" t="s">
        <v>359</v>
      </c>
      <c r="FP1" s="207" t="s">
        <v>967</v>
      </c>
      <c r="FQ1" s="207" t="s">
        <v>968</v>
      </c>
      <c r="FR1" s="207" t="s">
        <v>970</v>
      </c>
      <c r="FS1" s="207" t="s">
        <v>360</v>
      </c>
      <c r="FT1" s="207" t="s">
        <v>973</v>
      </c>
      <c r="FU1" s="207" t="s">
        <v>974</v>
      </c>
      <c r="FV1" s="207" t="s">
        <v>976</v>
      </c>
      <c r="FW1" s="207" t="s">
        <v>361</v>
      </c>
      <c r="FX1" s="207" t="s">
        <v>979</v>
      </c>
      <c r="FY1" s="207" t="s">
        <v>981</v>
      </c>
      <c r="FZ1" s="207" t="s">
        <v>983</v>
      </c>
      <c r="GA1" s="216"/>
      <c r="GB1" s="207" t="s">
        <v>363</v>
      </c>
      <c r="GC1" s="207" t="s">
        <v>364</v>
      </c>
      <c r="GD1" s="216"/>
      <c r="GE1" s="207" t="s">
        <v>366</v>
      </c>
      <c r="GF1" s="207" t="s">
        <v>1006</v>
      </c>
      <c r="GG1" s="207" t="s">
        <v>1008</v>
      </c>
      <c r="GH1" s="207" t="s">
        <v>1010</v>
      </c>
      <c r="GI1" s="207" t="s">
        <v>1012</v>
      </c>
      <c r="GJ1" s="207" t="s">
        <v>1014</v>
      </c>
      <c r="GK1" s="216"/>
      <c r="GL1" s="207" t="s">
        <v>368</v>
      </c>
      <c r="GM1" s="207" t="s">
        <v>1016</v>
      </c>
      <c r="GN1" s="207" t="s">
        <v>1018</v>
      </c>
      <c r="GO1" s="207" t="s">
        <v>1020</v>
      </c>
      <c r="GP1" s="207" t="s">
        <v>1022</v>
      </c>
      <c r="GQ1" s="207" t="s">
        <v>1024</v>
      </c>
      <c r="GR1" s="207" t="s">
        <v>1026</v>
      </c>
      <c r="GS1" s="204"/>
      <c r="GT1" s="216"/>
      <c r="GU1" s="207" t="s">
        <v>369</v>
      </c>
      <c r="GV1" s="207" t="s">
        <v>985</v>
      </c>
      <c r="GW1" s="207" t="s">
        <v>987</v>
      </c>
      <c r="GX1" s="207" t="s">
        <v>989</v>
      </c>
      <c r="GY1" s="207" t="s">
        <v>991</v>
      </c>
      <c r="GZ1" s="207" t="s">
        <v>993</v>
      </c>
      <c r="HA1" s="207" t="s">
        <v>995</v>
      </c>
      <c r="HB1" s="216"/>
      <c r="HC1" s="207" t="s">
        <v>370</v>
      </c>
      <c r="HD1" s="207" t="s">
        <v>997</v>
      </c>
      <c r="HE1" s="207" t="s">
        <v>999</v>
      </c>
      <c r="HF1" s="207" t="s">
        <v>1000</v>
      </c>
      <c r="HG1" s="207" t="s">
        <v>371</v>
      </c>
      <c r="HH1" s="207" t="s">
        <v>1003</v>
      </c>
      <c r="HI1" s="207" t="s">
        <v>1004</v>
      </c>
      <c r="HJ1" s="204"/>
      <c r="HK1" s="216"/>
      <c r="HL1" s="207" t="s">
        <v>374</v>
      </c>
      <c r="HM1" s="207" t="s">
        <v>1028</v>
      </c>
      <c r="HN1" s="207" t="s">
        <v>1030</v>
      </c>
      <c r="HO1" s="207" t="s">
        <v>1032</v>
      </c>
      <c r="HP1" s="207" t="s">
        <v>1034</v>
      </c>
      <c r="HQ1" s="207" t="s">
        <v>375</v>
      </c>
      <c r="HR1" s="207" t="s">
        <v>1037</v>
      </c>
      <c r="HS1" s="216"/>
      <c r="HT1" s="207" t="s">
        <v>1039</v>
      </c>
      <c r="HU1" s="207" t="s">
        <v>1041</v>
      </c>
      <c r="HV1" s="207" t="s">
        <v>377</v>
      </c>
      <c r="HW1" s="207" t="s">
        <v>1044</v>
      </c>
      <c r="HX1" s="207" t="s">
        <v>1046</v>
      </c>
      <c r="HY1" s="207" t="s">
        <v>1047</v>
      </c>
      <c r="HZ1" s="207" t="s">
        <v>1049</v>
      </c>
      <c r="IA1" s="216"/>
      <c r="IB1" s="207" t="s">
        <v>1051</v>
      </c>
      <c r="IC1" s="207" t="s">
        <v>1053</v>
      </c>
      <c r="ID1" s="207" t="s">
        <v>1055</v>
      </c>
      <c r="IE1" s="207" t="s">
        <v>379</v>
      </c>
      <c r="IF1" s="207" t="s">
        <v>1057</v>
      </c>
      <c r="IG1" s="207" t="s">
        <v>1059</v>
      </c>
      <c r="IH1" s="207" t="s">
        <v>380</v>
      </c>
      <c r="II1" s="207" t="s">
        <v>1061</v>
      </c>
      <c r="IJ1" s="207" t="s">
        <v>1063</v>
      </c>
      <c r="IK1" s="207" t="s">
        <v>381</v>
      </c>
      <c r="IL1" s="207" t="s">
        <v>1065</v>
      </c>
      <c r="IM1" s="207" t="s">
        <v>1067</v>
      </c>
      <c r="IN1" s="207" t="s">
        <v>1069</v>
      </c>
      <c r="IO1" s="207" t="s">
        <v>1071</v>
      </c>
      <c r="IP1" s="207" t="s">
        <v>382</v>
      </c>
      <c r="IQ1" s="207" t="s">
        <v>1073</v>
      </c>
      <c r="IR1" s="216"/>
      <c r="IS1" s="207" t="s">
        <v>1081</v>
      </c>
      <c r="IT1" s="207" t="s">
        <v>1083</v>
      </c>
      <c r="IU1" s="207" t="s">
        <v>384</v>
      </c>
      <c r="IV1" s="207" t="s">
        <v>1085</v>
      </c>
      <c r="IW1" s="207" t="s">
        <v>1087</v>
      </c>
      <c r="IX1" s="207" t="s">
        <v>1089</v>
      </c>
      <c r="IY1" s="216"/>
      <c r="IZ1" s="207" t="s">
        <v>1091</v>
      </c>
      <c r="JA1" s="207" t="s">
        <v>386</v>
      </c>
      <c r="JB1" s="207" t="s">
        <v>1094</v>
      </c>
      <c r="JC1" s="207" t="s">
        <v>1096</v>
      </c>
      <c r="JD1" s="207" t="s">
        <v>1098</v>
      </c>
      <c r="JE1" s="207" t="s">
        <v>1100</v>
      </c>
      <c r="JF1" s="207" t="s">
        <v>1102</v>
      </c>
      <c r="JG1" s="207" t="s">
        <v>1104</v>
      </c>
      <c r="JH1" s="207" t="s">
        <v>387</v>
      </c>
      <c r="JI1" s="207" t="s">
        <v>1107</v>
      </c>
      <c r="JJ1" s="207" t="s">
        <v>1109</v>
      </c>
      <c r="JK1" s="207" t="s">
        <v>1111</v>
      </c>
      <c r="JL1" s="207" t="s">
        <v>1113</v>
      </c>
      <c r="JM1" s="207" t="s">
        <v>1115</v>
      </c>
      <c r="JN1" s="207" t="s">
        <v>1117</v>
      </c>
      <c r="JO1" s="207" t="s">
        <v>1119</v>
      </c>
      <c r="JP1" s="207" t="s">
        <v>1121</v>
      </c>
      <c r="JQ1" s="207" t="s">
        <v>388</v>
      </c>
      <c r="JR1" s="207" t="s">
        <v>1124</v>
      </c>
      <c r="JS1" s="207" t="s">
        <v>1126</v>
      </c>
      <c r="JT1" s="207" t="s">
        <v>1128</v>
      </c>
      <c r="JU1" s="207" t="s">
        <v>1130</v>
      </c>
      <c r="JV1" s="207" t="s">
        <v>1131</v>
      </c>
      <c r="JW1" s="207" t="s">
        <v>1133</v>
      </c>
      <c r="JX1" s="207" t="s">
        <v>1135</v>
      </c>
      <c r="JY1" s="207" t="s">
        <v>1137</v>
      </c>
      <c r="JZ1" s="207" t="s">
        <v>1139</v>
      </c>
      <c r="KA1" s="207" t="s">
        <v>1141</v>
      </c>
      <c r="KB1" s="207" t="s">
        <v>1143</v>
      </c>
      <c r="KC1" s="207" t="s">
        <v>1145</v>
      </c>
      <c r="KD1" s="207" t="s">
        <v>1147</v>
      </c>
      <c r="KE1" s="207" t="s">
        <v>1149</v>
      </c>
      <c r="KF1" s="207" t="s">
        <v>1151</v>
      </c>
      <c r="KG1" s="207" t="s">
        <v>1153</v>
      </c>
      <c r="KH1" s="207" t="s">
        <v>1155</v>
      </c>
      <c r="KI1" s="207" t="s">
        <v>1157</v>
      </c>
      <c r="KJ1" s="207" t="s">
        <v>1159</v>
      </c>
      <c r="KK1" s="207" t="s">
        <v>1161</v>
      </c>
      <c r="KL1" s="207" t="s">
        <v>1163</v>
      </c>
      <c r="KM1" s="207" t="s">
        <v>1165</v>
      </c>
      <c r="KN1" s="207" t="s">
        <v>1167</v>
      </c>
      <c r="KO1" s="207" t="s">
        <v>1169</v>
      </c>
      <c r="KP1" s="207" t="s">
        <v>1171</v>
      </c>
      <c r="KQ1" s="207" t="s">
        <v>1173</v>
      </c>
      <c r="KR1" s="216"/>
      <c r="KS1" s="207" t="s">
        <v>1175</v>
      </c>
      <c r="KT1" s="207" t="s">
        <v>390</v>
      </c>
      <c r="KU1" s="207" t="s">
        <v>1178</v>
      </c>
      <c r="KV1" s="207" t="s">
        <v>1180</v>
      </c>
      <c r="KW1" s="207" t="s">
        <v>1182</v>
      </c>
      <c r="KX1" s="207" t="s">
        <v>1184</v>
      </c>
      <c r="KY1" s="207" t="s">
        <v>391</v>
      </c>
      <c r="KZ1" s="207" t="s">
        <v>1187</v>
      </c>
      <c r="LA1" s="207" t="s">
        <v>1189</v>
      </c>
      <c r="LB1" s="207" t="s">
        <v>1191</v>
      </c>
      <c r="LC1" s="207" t="s">
        <v>1193</v>
      </c>
      <c r="LD1" s="207" t="s">
        <v>1195</v>
      </c>
      <c r="LE1" s="207" t="s">
        <v>1197</v>
      </c>
      <c r="LF1" s="207" t="s">
        <v>1199</v>
      </c>
      <c r="LG1" s="204"/>
      <c r="LH1" s="216"/>
      <c r="LI1" s="207" t="s">
        <v>392</v>
      </c>
      <c r="LJ1" s="207" t="s">
        <v>1075</v>
      </c>
      <c r="LK1" s="207" t="s">
        <v>1077</v>
      </c>
      <c r="LL1" s="207" t="s">
        <v>1079</v>
      </c>
      <c r="LM1" s="204"/>
      <c r="LN1" s="216"/>
      <c r="LO1" s="207" t="s">
        <v>395</v>
      </c>
      <c r="LP1" s="207" t="s">
        <v>396</v>
      </c>
      <c r="LQ1" s="216"/>
      <c r="LR1" s="207" t="s">
        <v>398</v>
      </c>
      <c r="LS1" s="207" t="s">
        <v>1219</v>
      </c>
      <c r="LT1" s="207" t="s">
        <v>1221</v>
      </c>
      <c r="LU1" s="207" t="s">
        <v>1222</v>
      </c>
      <c r="LV1" s="207" t="s">
        <v>1224</v>
      </c>
      <c r="LW1" s="207" t="s">
        <v>1225</v>
      </c>
      <c r="LX1" s="207" t="s">
        <v>1227</v>
      </c>
      <c r="LY1" s="207" t="s">
        <v>1229</v>
      </c>
      <c r="LZ1" s="207" t="s">
        <v>1231</v>
      </c>
      <c r="MA1" s="207" t="s">
        <v>1233</v>
      </c>
      <c r="MB1" s="207" t="s">
        <v>399</v>
      </c>
      <c r="MC1" s="207" t="s">
        <v>1236</v>
      </c>
      <c r="MD1" s="207" t="s">
        <v>1237</v>
      </c>
      <c r="ME1" s="207" t="s">
        <v>1239</v>
      </c>
      <c r="MF1" s="207" t="s">
        <v>400</v>
      </c>
      <c r="MG1" s="207" t="s">
        <v>1242</v>
      </c>
      <c r="MH1" s="207" t="s">
        <v>1243</v>
      </c>
      <c r="MI1" s="207" t="s">
        <v>1245</v>
      </c>
      <c r="MJ1" s="207" t="s">
        <v>1247</v>
      </c>
      <c r="MK1" s="207" t="s">
        <v>401</v>
      </c>
      <c r="ML1" s="207" t="s">
        <v>1250</v>
      </c>
      <c r="MM1" s="207" t="s">
        <v>1252</v>
      </c>
      <c r="MN1" s="207" t="s">
        <v>1254</v>
      </c>
      <c r="MO1" s="207" t="s">
        <v>1256</v>
      </c>
      <c r="MP1" s="207" t="s">
        <v>402</v>
      </c>
      <c r="MQ1" s="207" t="s">
        <v>1259</v>
      </c>
      <c r="MR1" s="207" t="s">
        <v>1261</v>
      </c>
      <c r="MS1" s="207" t="s">
        <v>1263</v>
      </c>
      <c r="MT1" s="207" t="s">
        <v>1265</v>
      </c>
      <c r="MU1" s="207" t="s">
        <v>1267</v>
      </c>
      <c r="MV1" s="207" t="s">
        <v>1269</v>
      </c>
      <c r="MW1" s="207" t="s">
        <v>1271</v>
      </c>
      <c r="MX1" s="207" t="s">
        <v>1273</v>
      </c>
      <c r="MY1" s="207" t="s">
        <v>1275</v>
      </c>
      <c r="MZ1" s="207" t="s">
        <v>1277</v>
      </c>
      <c r="NA1" s="207" t="s">
        <v>1279</v>
      </c>
      <c r="NB1" s="207" t="s">
        <v>1280</v>
      </c>
      <c r="NC1" s="216"/>
      <c r="ND1" s="207" t="s">
        <v>404</v>
      </c>
      <c r="NE1" s="207" t="s">
        <v>1282</v>
      </c>
      <c r="NF1" s="207" t="s">
        <v>1284</v>
      </c>
      <c r="NG1" s="207" t="s">
        <v>1286</v>
      </c>
      <c r="NH1" s="207" t="s">
        <v>1288</v>
      </c>
      <c r="NI1" s="216"/>
      <c r="NJ1" s="207" t="s">
        <v>406</v>
      </c>
      <c r="NK1" s="207" t="s">
        <v>1289</v>
      </c>
      <c r="NL1" s="207" t="s">
        <v>407</v>
      </c>
      <c r="NM1" s="207" t="s">
        <v>1291</v>
      </c>
      <c r="NN1" s="207" t="s">
        <v>1293</v>
      </c>
      <c r="NO1" s="207" t="s">
        <v>408</v>
      </c>
      <c r="NP1" s="207" t="s">
        <v>1295</v>
      </c>
      <c r="NQ1" s="207" t="s">
        <v>1297</v>
      </c>
      <c r="NR1" s="204"/>
      <c r="NS1" s="216"/>
      <c r="NT1" s="207" t="s">
        <v>409</v>
      </c>
      <c r="NU1" s="207" t="s">
        <v>1201</v>
      </c>
      <c r="NV1" s="207" t="s">
        <v>1203</v>
      </c>
      <c r="NW1" s="207" t="s">
        <v>1205</v>
      </c>
      <c r="NX1" s="207" t="s">
        <v>1207</v>
      </c>
      <c r="NY1" s="207" t="s">
        <v>410</v>
      </c>
      <c r="NZ1" s="207" t="s">
        <v>1209</v>
      </c>
      <c r="OA1" s="207" t="s">
        <v>411</v>
      </c>
      <c r="OB1" s="207" t="s">
        <v>1211</v>
      </c>
      <c r="OC1" s="216"/>
      <c r="OD1" s="207" t="s">
        <v>1213</v>
      </c>
      <c r="OE1" s="207" t="s">
        <v>412</v>
      </c>
      <c r="OF1" s="204"/>
      <c r="OG1" s="216"/>
      <c r="OH1" s="207" t="s">
        <v>1215</v>
      </c>
      <c r="OI1" s="207" t="s">
        <v>1217</v>
      </c>
      <c r="OJ1" s="207" t="s">
        <v>413</v>
      </c>
      <c r="OK1" s="204"/>
      <c r="OL1" s="216"/>
      <c r="OM1" s="207" t="s">
        <v>416</v>
      </c>
      <c r="ON1" s="207" t="s">
        <v>1299</v>
      </c>
      <c r="OO1" s="207" t="s">
        <v>1301</v>
      </c>
      <c r="OP1" s="207" t="s">
        <v>417</v>
      </c>
      <c r="OQ1" s="207" t="s">
        <v>418</v>
      </c>
      <c r="OR1" s="207" t="s">
        <v>1399</v>
      </c>
      <c r="OS1" s="207" t="s">
        <v>1401</v>
      </c>
      <c r="OT1" s="207" t="s">
        <v>1403</v>
      </c>
      <c r="OU1" s="207" t="s">
        <v>1405</v>
      </c>
      <c r="OV1" s="207" t="s">
        <v>1407</v>
      </c>
      <c r="OW1" s="216"/>
      <c r="OX1" s="207" t="s">
        <v>420</v>
      </c>
      <c r="OY1" s="207" t="s">
        <v>1409</v>
      </c>
      <c r="OZ1" s="207" t="s">
        <v>1411</v>
      </c>
      <c r="PA1" s="207" t="s">
        <v>1413</v>
      </c>
      <c r="PB1" s="207" t="s">
        <v>1415</v>
      </c>
      <c r="PC1" s="207" t="s">
        <v>1417</v>
      </c>
      <c r="PD1" s="207" t="s">
        <v>1419</v>
      </c>
      <c r="PE1" s="216"/>
      <c r="PF1" s="207" t="s">
        <v>1421</v>
      </c>
      <c r="PG1" s="207" t="s">
        <v>422</v>
      </c>
      <c r="PH1" s="216"/>
      <c r="PI1" s="207" t="s">
        <v>424</v>
      </c>
      <c r="PJ1" s="207" t="s">
        <v>1451</v>
      </c>
      <c r="PK1" s="207" t="s">
        <v>1453</v>
      </c>
      <c r="PL1" s="216"/>
      <c r="PM1" s="207" t="s">
        <v>426</v>
      </c>
      <c r="PN1" s="207" t="s">
        <v>1455</v>
      </c>
      <c r="PO1" s="207" t="s">
        <v>1456</v>
      </c>
      <c r="PP1" s="207" t="s">
        <v>1457</v>
      </c>
      <c r="PQ1" s="207" t="s">
        <v>1458</v>
      </c>
      <c r="PR1" s="207" t="s">
        <v>1460</v>
      </c>
      <c r="PS1" s="207" t="s">
        <v>1461</v>
      </c>
      <c r="PT1" s="207" t="s">
        <v>1463</v>
      </c>
      <c r="PU1" s="207" t="s">
        <v>1464</v>
      </c>
      <c r="PV1" s="204"/>
      <c r="PW1" s="216"/>
      <c r="PX1" s="207" t="s">
        <v>427</v>
      </c>
      <c r="PY1" s="207" t="s">
        <v>1303</v>
      </c>
      <c r="PZ1" s="207" t="s">
        <v>1305</v>
      </c>
      <c r="QA1" s="207" t="s">
        <v>1307</v>
      </c>
      <c r="QB1" s="207" t="s">
        <v>1309</v>
      </c>
      <c r="QC1" s="207" t="s">
        <v>1311</v>
      </c>
      <c r="QD1" s="207" t="s">
        <v>1313</v>
      </c>
      <c r="QE1" s="207" t="s">
        <v>1315</v>
      </c>
      <c r="QF1" s="207" t="s">
        <v>1317</v>
      </c>
      <c r="QG1" s="207" t="s">
        <v>1319</v>
      </c>
      <c r="QH1" s="207" t="s">
        <v>1321</v>
      </c>
      <c r="QI1" s="207" t="s">
        <v>1323</v>
      </c>
      <c r="QJ1" s="207" t="s">
        <v>1325</v>
      </c>
      <c r="QK1" s="207" t="s">
        <v>1327</v>
      </c>
      <c r="QL1" s="207" t="s">
        <v>1329</v>
      </c>
      <c r="QM1" s="207" t="s">
        <v>1331</v>
      </c>
      <c r="QN1" s="207" t="s">
        <v>1333</v>
      </c>
      <c r="QO1" s="207" t="s">
        <v>1335</v>
      </c>
      <c r="QP1" s="207" t="s">
        <v>1337</v>
      </c>
      <c r="QQ1" s="207" t="s">
        <v>1339</v>
      </c>
      <c r="QR1" s="207" t="s">
        <v>1341</v>
      </c>
      <c r="QS1" s="207" t="s">
        <v>1343</v>
      </c>
      <c r="QT1" s="207" t="s">
        <v>1345</v>
      </c>
      <c r="QU1" s="207" t="s">
        <v>428</v>
      </c>
      <c r="QV1" s="207" t="s">
        <v>1348</v>
      </c>
      <c r="QW1" s="207" t="s">
        <v>1350</v>
      </c>
      <c r="QX1" s="207" t="s">
        <v>1351</v>
      </c>
      <c r="QY1" s="207" t="s">
        <v>1353</v>
      </c>
      <c r="QZ1" s="207" t="s">
        <v>1355</v>
      </c>
      <c r="RA1" s="207" t="s">
        <v>1357</v>
      </c>
      <c r="RB1" s="207" t="s">
        <v>1359</v>
      </c>
      <c r="RC1" s="207" t="s">
        <v>1361</v>
      </c>
      <c r="RD1" s="207" t="s">
        <v>1363</v>
      </c>
      <c r="RE1" s="207" t="s">
        <v>1365</v>
      </c>
      <c r="RF1" s="207" t="s">
        <v>1367</v>
      </c>
      <c r="RG1" s="207" t="s">
        <v>1369</v>
      </c>
      <c r="RH1" s="207" t="s">
        <v>1371</v>
      </c>
      <c r="RI1" s="207" t="s">
        <v>1373</v>
      </c>
      <c r="RJ1" s="207" t="s">
        <v>1375</v>
      </c>
      <c r="RK1" s="207" t="s">
        <v>1377</v>
      </c>
      <c r="RL1" s="207" t="s">
        <v>1379</v>
      </c>
      <c r="RM1" s="207" t="s">
        <v>1381</v>
      </c>
      <c r="RN1" s="207" t="s">
        <v>1383</v>
      </c>
      <c r="RO1" s="207" t="s">
        <v>1385</v>
      </c>
      <c r="RP1" s="207" t="s">
        <v>1387</v>
      </c>
      <c r="RQ1" s="207" t="s">
        <v>1389</v>
      </c>
      <c r="RR1" s="207" t="s">
        <v>1391</v>
      </c>
      <c r="RS1" s="207" t="s">
        <v>1393</v>
      </c>
      <c r="RT1" s="207" t="s">
        <v>1395</v>
      </c>
      <c r="RU1" s="207" t="s">
        <v>1397</v>
      </c>
      <c r="RV1" s="204"/>
      <c r="RW1" s="216"/>
      <c r="RX1" s="207" t="s">
        <v>429</v>
      </c>
      <c r="RY1" s="207" t="s">
        <v>1423</v>
      </c>
      <c r="RZ1" s="207" t="s">
        <v>1425</v>
      </c>
      <c r="SA1" s="207" t="s">
        <v>1427</v>
      </c>
      <c r="SB1" s="207" t="s">
        <v>1429</v>
      </c>
      <c r="SC1" s="207" t="s">
        <v>1431</v>
      </c>
      <c r="SD1" s="207" t="s">
        <v>1433</v>
      </c>
      <c r="SE1" s="207" t="s">
        <v>1435</v>
      </c>
      <c r="SF1" s="207" t="s">
        <v>1437</v>
      </c>
      <c r="SG1" s="207" t="s">
        <v>1439</v>
      </c>
      <c r="SH1" s="207" t="s">
        <v>1441</v>
      </c>
      <c r="SI1" s="207" t="s">
        <v>1443</v>
      </c>
      <c r="SJ1" s="207" t="s">
        <v>1445</v>
      </c>
      <c r="SK1" s="207" t="s">
        <v>1447</v>
      </c>
      <c r="SL1" s="207" t="s">
        <v>1449</v>
      </c>
      <c r="SM1" s="204"/>
      <c r="SN1" s="216"/>
      <c r="SO1" s="207" t="s">
        <v>432</v>
      </c>
      <c r="SP1" s="207" t="s">
        <v>1466</v>
      </c>
      <c r="SQ1" s="207" t="s">
        <v>1468</v>
      </c>
      <c r="SR1" s="207" t="s">
        <v>433</v>
      </c>
      <c r="SS1" s="207" t="s">
        <v>1470</v>
      </c>
      <c r="ST1" s="207" t="s">
        <v>1472</v>
      </c>
      <c r="SU1" s="207" t="s">
        <v>1474</v>
      </c>
      <c r="SV1" s="207" t="s">
        <v>1476</v>
      </c>
      <c r="SW1" s="216"/>
      <c r="SX1" s="207" t="s">
        <v>435</v>
      </c>
      <c r="SY1" s="207" t="s">
        <v>1478</v>
      </c>
      <c r="SZ1" s="207" t="s">
        <v>1480</v>
      </c>
      <c r="TA1" s="207" t="s">
        <v>1482</v>
      </c>
      <c r="TB1" s="207" t="s">
        <v>1484</v>
      </c>
      <c r="TC1" s="207" t="s">
        <v>1486</v>
      </c>
      <c r="TD1" s="207" t="s">
        <v>1488</v>
      </c>
      <c r="TE1" s="207" t="s">
        <v>1490</v>
      </c>
      <c r="TF1" s="207" t="s">
        <v>1492</v>
      </c>
      <c r="TG1" s="207" t="s">
        <v>1494</v>
      </c>
      <c r="TH1" s="207" t="s">
        <v>1496</v>
      </c>
      <c r="TI1" s="207" t="s">
        <v>1498</v>
      </c>
      <c r="TJ1" s="207" t="s">
        <v>1500</v>
      </c>
      <c r="TK1" s="207" t="s">
        <v>1502</v>
      </c>
      <c r="TL1" s="207" t="s">
        <v>1504</v>
      </c>
      <c r="TM1" s="207" t="s">
        <v>1506</v>
      </c>
      <c r="TN1" s="204"/>
      <c r="TO1" s="216"/>
      <c r="TP1" s="207" t="s">
        <v>438</v>
      </c>
      <c r="TQ1" s="207" t="s">
        <v>1508</v>
      </c>
      <c r="TR1" s="207" t="s">
        <v>1510</v>
      </c>
      <c r="TS1" s="207" t="s">
        <v>1512</v>
      </c>
      <c r="TT1" s="207" t="s">
        <v>1514</v>
      </c>
      <c r="TU1" s="207" t="s">
        <v>1516</v>
      </c>
      <c r="TV1" s="207" t="s">
        <v>439</v>
      </c>
      <c r="TW1" s="207" t="s">
        <v>1518</v>
      </c>
      <c r="TX1" s="207" t="s">
        <v>1520</v>
      </c>
      <c r="TY1" s="207" t="s">
        <v>1522</v>
      </c>
      <c r="TZ1" s="207" t="s">
        <v>1524</v>
      </c>
      <c r="UA1" s="207" t="s">
        <v>1526</v>
      </c>
      <c r="UB1" s="207" t="s">
        <v>1528</v>
      </c>
      <c r="UC1" s="216"/>
      <c r="UD1" s="207" t="s">
        <v>441</v>
      </c>
      <c r="UE1" s="204"/>
      <c r="UF1" s="216"/>
      <c r="UG1" s="207" t="s">
        <v>442</v>
      </c>
      <c r="UH1" s="207" t="s">
        <v>1530</v>
      </c>
      <c r="UI1" s="207" t="s">
        <v>1532</v>
      </c>
      <c r="UJ1" s="207" t="s">
        <v>1533</v>
      </c>
      <c r="UK1" s="207" t="s">
        <v>1535</v>
      </c>
      <c r="UL1" s="207" t="s">
        <v>1537</v>
      </c>
      <c r="UM1" s="207" t="s">
        <v>1539</v>
      </c>
      <c r="UN1" s="207" t="s">
        <v>1541</v>
      </c>
      <c r="UO1" s="207" t="s">
        <v>1543</v>
      </c>
      <c r="UP1" s="207" t="s">
        <v>1545</v>
      </c>
      <c r="UQ1" s="207" t="s">
        <v>1547</v>
      </c>
      <c r="UR1" s="207" t="s">
        <v>1549</v>
      </c>
      <c r="US1" s="207" t="s">
        <v>1551</v>
      </c>
      <c r="UT1" s="207" t="s">
        <v>1553</v>
      </c>
      <c r="UU1" s="207" t="s">
        <v>1555</v>
      </c>
      <c r="UV1" s="207" t="s">
        <v>1557</v>
      </c>
      <c r="UW1" s="207" t="s">
        <v>1559</v>
      </c>
      <c r="UX1" s="204"/>
      <c r="UY1" s="207" t="s">
        <v>1563</v>
      </c>
      <c r="UZ1" s="207" t="s">
        <v>1565</v>
      </c>
      <c r="VA1" s="207" t="s">
        <v>1567</v>
      </c>
      <c r="VB1" s="207" t="s">
        <v>1569</v>
      </c>
      <c r="VC1" s="207" t="s">
        <v>1571</v>
      </c>
      <c r="VD1" s="210"/>
    </row>
    <row r="2" spans="1:576" s="147" customFormat="1" hidden="1">
      <c r="A2" s="147" t="s">
        <v>185</v>
      </c>
      <c r="B2" s="147" t="s">
        <v>171</v>
      </c>
      <c r="C2" s="147" t="s">
        <v>540</v>
      </c>
      <c r="D2" s="147" t="s">
        <v>186</v>
      </c>
      <c r="E2" s="147" t="s">
        <v>169</v>
      </c>
      <c r="F2" s="147" t="s">
        <v>541</v>
      </c>
      <c r="G2" s="185" t="s">
        <v>187</v>
      </c>
      <c r="H2" s="147" t="s">
        <v>542</v>
      </c>
      <c r="I2" s="147" t="s">
        <v>543</v>
      </c>
      <c r="J2" s="147" t="s">
        <v>188</v>
      </c>
      <c r="K2" s="147" t="s">
        <v>544</v>
      </c>
      <c r="R2" s="147" t="s">
        <v>190</v>
      </c>
      <c r="S2" s="147" t="s">
        <v>191</v>
      </c>
      <c r="U2" s="147" t="s">
        <v>458</v>
      </c>
      <c r="V2" s="147" t="s">
        <v>476</v>
      </c>
      <c r="W2" s="147" t="s">
        <v>459</v>
      </c>
      <c r="X2" s="147" t="s">
        <v>460</v>
      </c>
      <c r="Y2" s="147" t="s">
        <v>461</v>
      </c>
      <c r="Z2" s="147" t="s">
        <v>462</v>
      </c>
      <c r="AA2" s="147" t="s">
        <v>463</v>
      </c>
      <c r="AB2" s="147" t="s">
        <v>464</v>
      </c>
      <c r="AC2" s="147" t="s">
        <v>465</v>
      </c>
      <c r="AD2" s="147" t="s">
        <v>466</v>
      </c>
      <c r="AE2" s="147" t="s">
        <v>467</v>
      </c>
      <c r="AF2" s="147" t="s">
        <v>468</v>
      </c>
      <c r="AH2" s="147" t="s">
        <v>486</v>
      </c>
      <c r="AI2" s="147" t="s">
        <v>487</v>
      </c>
      <c r="AJ2" s="147" t="s">
        <v>488</v>
      </c>
      <c r="AK2" s="147" t="s">
        <v>489</v>
      </c>
      <c r="AL2" s="147" t="s">
        <v>490</v>
      </c>
      <c r="AM2" s="147" t="s">
        <v>493</v>
      </c>
      <c r="AN2" s="147" t="s">
        <v>491</v>
      </c>
      <c r="AO2" s="147" t="s">
        <v>492</v>
      </c>
      <c r="AP2" s="147" t="s">
        <v>494</v>
      </c>
      <c r="AQ2" s="147" t="s">
        <v>495</v>
      </c>
      <c r="AR2" s="147" t="s">
        <v>496</v>
      </c>
      <c r="AS2" s="147" t="s">
        <v>497</v>
      </c>
      <c r="AT2" s="147" t="s">
        <v>498</v>
      </c>
      <c r="AU2" s="147" t="s">
        <v>499</v>
      </c>
      <c r="AV2" s="147" t="s">
        <v>500</v>
      </c>
      <c r="AW2" s="147" t="s">
        <v>501</v>
      </c>
      <c r="AX2" s="147" t="s">
        <v>502</v>
      </c>
      <c r="AY2" s="147" t="s">
        <v>503</v>
      </c>
      <c r="AZ2" s="147" t="s">
        <v>504</v>
      </c>
      <c r="BA2" s="147" t="s">
        <v>505</v>
      </c>
      <c r="BB2" s="147" t="s">
        <v>506</v>
      </c>
      <c r="BC2" s="147" t="s">
        <v>507</v>
      </c>
      <c r="BD2" s="147" t="s">
        <v>508</v>
      </c>
      <c r="BE2" s="147" t="s">
        <v>509</v>
      </c>
      <c r="BF2" s="147" t="s">
        <v>510</v>
      </c>
      <c r="BG2" s="147" t="s">
        <v>511</v>
      </c>
      <c r="BH2" s="147" t="s">
        <v>512</v>
      </c>
      <c r="BI2" s="147" t="s">
        <v>513</v>
      </c>
      <c r="BJ2" s="147" t="s">
        <v>514</v>
      </c>
      <c r="BK2" s="147" t="s">
        <v>515</v>
      </c>
      <c r="BL2" s="147" t="s">
        <v>516</v>
      </c>
      <c r="BM2" s="147" t="s">
        <v>517</v>
      </c>
      <c r="BN2" s="147" t="s">
        <v>518</v>
      </c>
      <c r="BO2" s="147" t="s">
        <v>519</v>
      </c>
      <c r="BP2" s="147" t="s">
        <v>520</v>
      </c>
      <c r="BQ2" s="147" t="s">
        <v>521</v>
      </c>
      <c r="BR2" s="147" t="s">
        <v>522</v>
      </c>
      <c r="BS2" s="147" t="s">
        <v>523</v>
      </c>
      <c r="BT2" s="147" t="s">
        <v>524</v>
      </c>
      <c r="BU2" s="147" t="s">
        <v>525</v>
      </c>
    </row>
    <row r="3" spans="1:576" hidden="1">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row r="5" spans="1:576" ht="53.25" thickBot="1">
      <c r="C5" s="111" t="s">
        <v>448</v>
      </c>
      <c r="D5" s="549">
        <f>SUMIF(C:C,$C$10,D:D)</f>
        <v>1527678.88</v>
      </c>
    </row>
    <row r="6" spans="1:576">
      <c r="C6" s="132"/>
      <c r="D6" s="132"/>
      <c r="E6" s="132"/>
      <c r="F6" s="132"/>
      <c r="G6" s="96"/>
      <c r="H6" s="132"/>
      <c r="I6" s="132"/>
    </row>
    <row r="7" spans="1:576">
      <c r="C7" s="132"/>
      <c r="D7" s="132"/>
      <c r="E7" s="132"/>
      <c r="F7" s="132"/>
      <c r="G7" s="96"/>
      <c r="H7" s="132"/>
      <c r="I7" s="132"/>
    </row>
    <row r="8" spans="1:576">
      <c r="C8" s="132"/>
      <c r="D8" s="132"/>
      <c r="E8" s="132"/>
      <c r="F8" s="132"/>
      <c r="G8" s="96"/>
      <c r="H8" s="132"/>
      <c r="I8" s="132"/>
      <c r="K8" s="110" t="s">
        <v>531</v>
      </c>
    </row>
    <row r="9" spans="1:576" ht="15.75" thickBot="1">
      <c r="C9" s="132"/>
      <c r="D9" s="132"/>
      <c r="E9" s="132"/>
      <c r="F9" s="132"/>
      <c r="G9" s="96"/>
      <c r="H9" s="132"/>
      <c r="I9" s="132"/>
      <c r="K9" s="202" t="s">
        <v>532</v>
      </c>
    </row>
    <row r="10" spans="1:576" ht="15.75" thickBot="1">
      <c r="C10" s="182" t="s">
        <v>53</v>
      </c>
      <c r="D10" s="133">
        <f>SUM(F17:F23)</f>
        <v>5000</v>
      </c>
      <c r="F10" s="72"/>
      <c r="G10" s="97"/>
      <c r="H10" s="72"/>
      <c r="I10" s="72"/>
    </row>
    <row r="11" spans="1:576">
      <c r="B11" s="118"/>
      <c r="C11" s="72"/>
      <c r="D11" s="31"/>
      <c r="E11" s="118"/>
      <c r="F11" s="118"/>
      <c r="G11" s="118"/>
      <c r="H11" s="94"/>
      <c r="I11" s="94"/>
      <c r="J11" s="94"/>
      <c r="K11" s="137"/>
    </row>
    <row r="12" spans="1:576">
      <c r="B12" s="118"/>
      <c r="C12" s="72"/>
      <c r="D12" s="31"/>
      <c r="E12" s="118"/>
      <c r="F12" s="118"/>
      <c r="G12" s="118"/>
      <c r="H12" s="94"/>
      <c r="I12" s="94"/>
      <c r="J12" s="94"/>
      <c r="K12" s="137"/>
    </row>
    <row r="13" spans="1:576" ht="15.75">
      <c r="B13" s="118"/>
      <c r="C13" s="236" t="s">
        <v>455</v>
      </c>
      <c r="D13" s="237" t="s">
        <v>1592</v>
      </c>
      <c r="E13" s="118"/>
      <c r="F13" s="118"/>
      <c r="G13" s="118"/>
      <c r="H13" s="94"/>
      <c r="I13" s="94"/>
      <c r="J13" s="94"/>
      <c r="K13" s="137"/>
    </row>
    <row r="14" spans="1:576" ht="18.75">
      <c r="B14" s="118"/>
      <c r="C14" s="254"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2.Adquisicón de nueva bibliografia, que provea mayor riqueza en la calidad y nivel de conocimiento, destrezas comunicativas del estudiante que se deriva del contenido de la asignatura.                                                 </v>
      </c>
      <c r="D14" s="31"/>
      <c r="E14" s="118"/>
      <c r="F14" s="118"/>
      <c r="G14" s="118"/>
      <c r="H14" s="94"/>
      <c r="I14" s="94"/>
      <c r="J14" s="94"/>
      <c r="K14" s="137"/>
    </row>
    <row r="15" spans="1:576" ht="15.75" thickBot="1">
      <c r="F15" s="118"/>
      <c r="G15" s="94"/>
      <c r="H15" s="94"/>
      <c r="I15" s="94"/>
    </row>
    <row r="16" spans="1:576" ht="30.75" thickBot="1">
      <c r="C16" s="154" t="s">
        <v>44</v>
      </c>
      <c r="D16" s="154" t="s">
        <v>55</v>
      </c>
      <c r="E16" s="161" t="s">
        <v>57</v>
      </c>
      <c r="F16" s="160" t="s">
        <v>27</v>
      </c>
      <c r="G16" s="158" t="s">
        <v>192</v>
      </c>
      <c r="H16" s="161" t="s">
        <v>46</v>
      </c>
      <c r="I16" s="158" t="s">
        <v>193</v>
      </c>
      <c r="J16" s="158" t="s">
        <v>474</v>
      </c>
      <c r="K16" s="158" t="s">
        <v>475</v>
      </c>
    </row>
    <row r="17" spans="3:11">
      <c r="C17" s="267"/>
      <c r="D17" s="268"/>
      <c r="E17" s="266"/>
      <c r="F17" s="122">
        <f t="shared" ref="F17" si="0">D17*E17</f>
        <v>0</v>
      </c>
      <c r="G17" s="186"/>
      <c r="H17" s="167"/>
      <c r="I17" s="155" t="e">
        <f>VLOOKUP(H17,Presupuesto!$B$8:$C$583,2,0)</f>
        <v>#N/A</v>
      </c>
      <c r="J17" s="265"/>
      <c r="K17" s="123"/>
    </row>
    <row r="18" spans="3:11">
      <c r="C18" s="166" t="s">
        <v>1600</v>
      </c>
      <c r="D18" s="183">
        <v>1</v>
      </c>
      <c r="E18" s="148">
        <v>5000</v>
      </c>
      <c r="F18" s="122">
        <f t="shared" ref="F18:F23" si="1">D18*E18</f>
        <v>5000</v>
      </c>
      <c r="G18" s="186" t="s">
        <v>191</v>
      </c>
      <c r="H18" s="167" t="s">
        <v>380</v>
      </c>
      <c r="I18" s="155" t="str">
        <f>VLOOKUP(H18,Presupuesto!$B$8:$C$583,2,0)</f>
        <v>LIBROS, REVISTAS Y PERIODICOS (33500-00)</v>
      </c>
      <c r="J18" s="123" t="s">
        <v>185</v>
      </c>
      <c r="K18" s="123"/>
    </row>
    <row r="19" spans="3:11">
      <c r="C19" s="166"/>
      <c r="D19" s="183"/>
      <c r="E19" s="148"/>
      <c r="F19" s="122">
        <f t="shared" si="1"/>
        <v>0</v>
      </c>
      <c r="G19" s="186"/>
      <c r="H19" s="167">
        <v>42500</v>
      </c>
      <c r="I19" s="155" t="e">
        <f>VLOOKUP(H19,Presupuesto!$B$8:$C$583,2,0)</f>
        <v>#N/A</v>
      </c>
      <c r="J19" s="123">
        <f t="shared" ref="J19:J23" si="2">$J$17</f>
        <v>0</v>
      </c>
      <c r="K19" s="123"/>
    </row>
    <row r="20" spans="3:11">
      <c r="C20" s="166"/>
      <c r="D20" s="183"/>
      <c r="E20" s="148"/>
      <c r="F20" s="122">
        <f t="shared" si="1"/>
        <v>0</v>
      </c>
      <c r="G20" s="186"/>
      <c r="H20" s="167">
        <v>42500</v>
      </c>
      <c r="I20" s="155" t="e">
        <f>VLOOKUP(H20,Presupuesto!$B$8:$C$583,2,0)</f>
        <v>#N/A</v>
      </c>
      <c r="J20" s="123">
        <f t="shared" si="2"/>
        <v>0</v>
      </c>
      <c r="K20" s="123"/>
    </row>
    <row r="21" spans="3:11">
      <c r="C21" s="166"/>
      <c r="D21" s="183"/>
      <c r="E21" s="148"/>
      <c r="F21" s="122">
        <f t="shared" si="1"/>
        <v>0</v>
      </c>
      <c r="G21" s="186"/>
      <c r="H21" s="167">
        <v>42500</v>
      </c>
      <c r="I21" s="155" t="e">
        <f>VLOOKUP(H21,Presupuesto!$B$8:$C$583,2,0)</f>
        <v>#N/A</v>
      </c>
      <c r="J21" s="123">
        <f t="shared" si="2"/>
        <v>0</v>
      </c>
      <c r="K21" s="123"/>
    </row>
    <row r="22" spans="3:11">
      <c r="C22" s="166"/>
      <c r="D22" s="183"/>
      <c r="E22" s="148"/>
      <c r="F22" s="122">
        <f t="shared" si="1"/>
        <v>0</v>
      </c>
      <c r="G22" s="186"/>
      <c r="H22" s="167">
        <v>42500</v>
      </c>
      <c r="I22" s="155" t="e">
        <f>VLOOKUP(H22,Presupuesto!$B$8:$C$583,2,0)</f>
        <v>#N/A</v>
      </c>
      <c r="J22" s="123">
        <f t="shared" si="2"/>
        <v>0</v>
      </c>
      <c r="K22" s="123"/>
    </row>
    <row r="23" spans="3:11">
      <c r="C23" s="166"/>
      <c r="D23" s="183"/>
      <c r="E23" s="148"/>
      <c r="F23" s="122">
        <f t="shared" si="1"/>
        <v>0</v>
      </c>
      <c r="G23" s="186"/>
      <c r="H23" s="167">
        <v>42500</v>
      </c>
      <c r="I23" s="155" t="e">
        <f>VLOOKUP(H23,Presupuesto!$B$8:$C$583,2,0)</f>
        <v>#N/A</v>
      </c>
      <c r="J23" s="123">
        <f t="shared" si="2"/>
        <v>0</v>
      </c>
      <c r="K23" s="123"/>
    </row>
    <row r="25" spans="3:11" ht="15.75" thickBot="1">
      <c r="F25" s="115"/>
      <c r="G25" s="114"/>
      <c r="H25" s="115"/>
      <c r="I25" s="115"/>
    </row>
    <row r="26" spans="3:11" ht="15.75" thickBot="1">
      <c r="C26" s="182" t="s">
        <v>53</v>
      </c>
      <c r="D26" s="133">
        <f>+F34</f>
        <v>29680</v>
      </c>
      <c r="F26" s="72"/>
      <c r="G26" s="97"/>
      <c r="H26" s="72"/>
      <c r="I26" s="72"/>
    </row>
    <row r="27" spans="3:11">
      <c r="C27" s="72"/>
      <c r="D27" s="31"/>
      <c r="E27" s="118"/>
      <c r="F27" s="118"/>
      <c r="G27" s="118"/>
      <c r="H27" s="94"/>
      <c r="I27" s="94"/>
      <c r="J27" s="94"/>
      <c r="K27" s="137"/>
    </row>
    <row r="28" spans="3:11">
      <c r="C28" s="72"/>
      <c r="D28" s="31"/>
      <c r="E28" s="118"/>
      <c r="F28" s="118"/>
      <c r="G28" s="118"/>
      <c r="H28" s="94"/>
      <c r="I28" s="94"/>
      <c r="J28" s="94"/>
      <c r="K28" s="137"/>
    </row>
    <row r="29" spans="3:11" ht="15.75">
      <c r="C29" s="236" t="s">
        <v>455</v>
      </c>
      <c r="D29" s="237" t="s">
        <v>1737</v>
      </c>
      <c r="E29" s="118"/>
      <c r="F29" s="118"/>
      <c r="G29" s="118"/>
      <c r="H29" s="94"/>
      <c r="I29" s="94"/>
      <c r="J29" s="94"/>
      <c r="K29" s="137"/>
    </row>
    <row r="30" spans="3:11" ht="18.75">
      <c r="C30" s="254" t="str">
        <f>IFERROR(VLOOKUP(D29,'Desarrollo Curricular'!$E:$F,2,FALSE),IFERROR(VLOOKUP(D29,Investigación!$E:$F,2,FALSE),IFERROR(VLOOKUP(D29,'Vinculación Univ. Sociedad'!$E:$F,2,FALSE),IFERROR(VLOOKUP(D29,'Docencia y Recursos Humanos '!$E:$F,2,FALSE),IFERROR(VLOOKUP(D29,Estudiantes!$E:$F,2,FALSE),IFERROR(VLOOKUP(D29,'Gestion Administrativa'!$E:$F,2,FALSE),IFERROR(VLOOKUP(D29,'Gestion Academica'!$E:$F,2,FALSE),IFERROR(VLOOKUP(D29,Graduados!$E:$F,2,FALSE),IFERROR(VLOOKUP(D29,'Gestión del Conocimiento'!$E:$F,2,FALSE),IFERROR(VLOOKUP(D29,Gobernabilidad!$E:$F,2,FALSE),IFERROR(VLOOKUP(D29,'NIVEL DE ES Y  SISTEMA NACIONAL'!$E:$F,2,FALSE),VLOOKUP(D29,'Lo Esencial'!$E:$F,2,0))))))))))))</f>
        <v>Compra de material bibliografico para la Carrera de Ingenieria en sistemas</v>
      </c>
      <c r="D30" s="31"/>
      <c r="E30" s="118"/>
      <c r="F30" s="118"/>
      <c r="G30" s="118"/>
      <c r="H30" s="94"/>
      <c r="I30" s="94"/>
      <c r="J30" s="94"/>
      <c r="K30" s="137"/>
    </row>
    <row r="31" spans="3:11" ht="15.75" thickBot="1">
      <c r="F31" s="118"/>
      <c r="G31" s="94"/>
      <c r="H31" s="94"/>
      <c r="I31" s="94"/>
    </row>
    <row r="32" spans="3:11" ht="30.75" thickBot="1">
      <c r="C32" s="154" t="s">
        <v>44</v>
      </c>
      <c r="D32" s="154" t="s">
        <v>55</v>
      </c>
      <c r="E32" s="161" t="s">
        <v>57</v>
      </c>
      <c r="F32" s="160" t="s">
        <v>27</v>
      </c>
      <c r="G32" s="158" t="s">
        <v>192</v>
      </c>
      <c r="H32" s="161" t="s">
        <v>46</v>
      </c>
      <c r="I32" s="158" t="s">
        <v>193</v>
      </c>
      <c r="J32" s="158" t="s">
        <v>474</v>
      </c>
      <c r="K32" s="158" t="s">
        <v>475</v>
      </c>
    </row>
    <row r="33" spans="3:11" hidden="1">
      <c r="C33" s="267"/>
      <c r="D33" s="268"/>
      <c r="E33" s="266" t="e">
        <f>HLOOKUP(C33,$AH$2:$BU$3,2,0)</f>
        <v>#N/A</v>
      </c>
      <c r="F33" s="122" t="e">
        <f t="shared" ref="F33:F41" si="3">D33*E33</f>
        <v>#N/A</v>
      </c>
      <c r="G33" s="186" t="s">
        <v>191</v>
      </c>
      <c r="H33" s="167" t="s">
        <v>319</v>
      </c>
      <c r="I33" s="155" t="str">
        <f>VLOOKUP(H33,Presupuesto!$B$8:$C$583,2,0)</f>
        <v>AGUINALDO Y DECIMOCUARTO MES (11500-00)</v>
      </c>
      <c r="J33" s="265"/>
      <c r="K33" s="123"/>
    </row>
    <row r="34" spans="3:11">
      <c r="C34" s="166" t="s">
        <v>1740</v>
      </c>
      <c r="D34" s="183">
        <v>1</v>
      </c>
      <c r="E34" s="148">
        <v>29680</v>
      </c>
      <c r="F34" s="122">
        <f>+D34*E34</f>
        <v>29680</v>
      </c>
      <c r="G34" s="186" t="s">
        <v>191</v>
      </c>
      <c r="H34" s="167" t="s">
        <v>380</v>
      </c>
      <c r="I34" s="155" t="str">
        <f>VLOOKUP(H34,Presupuesto!$B$8:$C$583,2,0)</f>
        <v>LIBROS, REVISTAS Y PERIODICOS (33500-00)</v>
      </c>
      <c r="J34" s="123" t="s">
        <v>169</v>
      </c>
      <c r="K34" s="123"/>
    </row>
    <row r="35" spans="3:11">
      <c r="C35" s="166"/>
      <c r="D35" s="183"/>
      <c r="E35" s="148"/>
      <c r="F35" s="122">
        <f t="shared" si="3"/>
        <v>0</v>
      </c>
      <c r="G35" s="186"/>
      <c r="H35" s="167">
        <v>42500</v>
      </c>
      <c r="I35" s="155" t="e">
        <f>VLOOKUP(H35,Presupuesto!$B$8:$C$583,2,0)</f>
        <v>#N/A</v>
      </c>
      <c r="J35" s="123">
        <f t="shared" ref="J35:J41" si="4">$J$33</f>
        <v>0</v>
      </c>
      <c r="K35" s="123"/>
    </row>
    <row r="36" spans="3:11">
      <c r="C36" s="166"/>
      <c r="D36" s="183"/>
      <c r="E36" s="148"/>
      <c r="F36" s="122">
        <f t="shared" si="3"/>
        <v>0</v>
      </c>
      <c r="G36" s="186"/>
      <c r="H36" s="167">
        <v>42500</v>
      </c>
      <c r="I36" s="155" t="e">
        <f>VLOOKUP(H36,Presupuesto!$B$8:$C$583,2,0)</f>
        <v>#N/A</v>
      </c>
      <c r="J36" s="123">
        <f t="shared" si="4"/>
        <v>0</v>
      </c>
      <c r="K36" s="123"/>
    </row>
    <row r="37" spans="3:11">
      <c r="C37" s="166"/>
      <c r="D37" s="183"/>
      <c r="E37" s="148"/>
      <c r="F37" s="122">
        <f t="shared" si="3"/>
        <v>0</v>
      </c>
      <c r="G37" s="186"/>
      <c r="H37" s="167">
        <v>42500</v>
      </c>
      <c r="I37" s="155" t="e">
        <f>VLOOKUP(H37,Presupuesto!$B$8:$C$583,2,0)</f>
        <v>#N/A</v>
      </c>
      <c r="J37" s="123">
        <f t="shared" si="4"/>
        <v>0</v>
      </c>
      <c r="K37" s="123"/>
    </row>
    <row r="38" spans="3:11">
      <c r="C38" s="166"/>
      <c r="D38" s="183"/>
      <c r="E38" s="148"/>
      <c r="F38" s="122">
        <f t="shared" si="3"/>
        <v>0</v>
      </c>
      <c r="G38" s="186"/>
      <c r="H38" s="167">
        <v>42500</v>
      </c>
      <c r="I38" s="155" t="e">
        <f>VLOOKUP(H38,Presupuesto!$B$8:$C$583,2,0)</f>
        <v>#N/A</v>
      </c>
      <c r="J38" s="123">
        <f t="shared" si="4"/>
        <v>0</v>
      </c>
      <c r="K38" s="123"/>
    </row>
    <row r="39" spans="3:11">
      <c r="C39" s="166"/>
      <c r="D39" s="183"/>
      <c r="E39" s="148"/>
      <c r="F39" s="122">
        <f t="shared" si="3"/>
        <v>0</v>
      </c>
      <c r="G39" s="186"/>
      <c r="H39" s="167">
        <v>42500</v>
      </c>
      <c r="I39" s="155" t="e">
        <f>VLOOKUP(H39,Presupuesto!$B$8:$C$583,2,0)</f>
        <v>#N/A</v>
      </c>
      <c r="J39" s="123">
        <f t="shared" si="4"/>
        <v>0</v>
      </c>
      <c r="K39" s="123"/>
    </row>
    <row r="40" spans="3:11">
      <c r="C40" s="166"/>
      <c r="D40" s="183"/>
      <c r="E40" s="148"/>
      <c r="F40" s="122">
        <f t="shared" si="3"/>
        <v>0</v>
      </c>
      <c r="G40" s="186"/>
      <c r="H40" s="167">
        <v>35600</v>
      </c>
      <c r="I40" s="155" t="e">
        <f>VLOOKUP(H40,Presupuesto!$B$8:$C$583,2,0)</f>
        <v>#N/A</v>
      </c>
      <c r="J40" s="123">
        <f t="shared" si="4"/>
        <v>0</v>
      </c>
      <c r="K40" s="123"/>
    </row>
    <row r="41" spans="3:11" ht="15.75" thickBot="1">
      <c r="C41" s="172"/>
      <c r="D41" s="184"/>
      <c r="E41" s="128"/>
      <c r="F41" s="130">
        <f t="shared" si="3"/>
        <v>0</v>
      </c>
      <c r="G41" s="187"/>
      <c r="H41" s="173"/>
      <c r="I41" s="157" t="e">
        <f>VLOOKUP(H41,Presupuesto!$B$8:$C$583,2,0)</f>
        <v>#N/A</v>
      </c>
      <c r="J41" s="123">
        <f t="shared" si="4"/>
        <v>0</v>
      </c>
      <c r="K41" s="149"/>
    </row>
    <row r="43" spans="3:11" ht="15.75" thickBot="1"/>
    <row r="44" spans="3:11" ht="15.75" thickBot="1">
      <c r="C44" s="182" t="s">
        <v>53</v>
      </c>
      <c r="D44" s="133">
        <f>+F52</f>
        <v>5000</v>
      </c>
      <c r="F44" s="72"/>
      <c r="G44" s="97"/>
      <c r="H44" s="72"/>
      <c r="I44" s="72"/>
    </row>
    <row r="45" spans="3:11">
      <c r="C45" s="72"/>
      <c r="D45" s="31"/>
      <c r="E45" s="118"/>
      <c r="F45" s="118"/>
      <c r="G45" s="118"/>
      <c r="H45" s="94"/>
      <c r="I45" s="94"/>
      <c r="J45" s="94"/>
      <c r="K45" s="137"/>
    </row>
    <row r="46" spans="3:11">
      <c r="C46" s="72"/>
      <c r="D46" s="31"/>
      <c r="E46" s="118"/>
      <c r="F46" s="118"/>
      <c r="G46" s="118"/>
      <c r="H46" s="94"/>
      <c r="I46" s="94"/>
      <c r="J46" s="94"/>
      <c r="K46" s="137"/>
    </row>
    <row r="47" spans="3:11" ht="15.75">
      <c r="C47" s="236" t="s">
        <v>455</v>
      </c>
      <c r="D47" s="237" t="s">
        <v>2004</v>
      </c>
      <c r="E47" s="118"/>
      <c r="F47" s="118"/>
      <c r="G47" s="118"/>
      <c r="H47" s="94"/>
      <c r="I47" s="94"/>
      <c r="J47" s="94"/>
      <c r="K47" s="137"/>
    </row>
    <row r="48" spans="3:11" ht="18.75">
      <c r="C48" s="254" t="str">
        <f>IFERROR(VLOOKUP(D47,'Desarrollo Curricular'!$E:$F,2,FALSE),IFERROR(VLOOKUP(D47,Investigación!$E:$F,2,FALSE),IFERROR(VLOOKUP(D47,'Vinculación Univ. Sociedad'!$E:$F,2,FALSE),IFERROR(VLOOKUP(D47,'Docencia y Recursos Humanos '!$E:$F,2,FALSE),IFERROR(VLOOKUP(D47,Estudiantes!$E:$F,2,FALSE),IFERROR(VLOOKUP(D47,'Gestion Administrativa'!$E:$F,2,FALSE),IFERROR(VLOOKUP(D47,'Gestion Academica'!$E:$F,2,FALSE),IFERROR(VLOOKUP(D47,Graduados!$E:$F,2,FALSE),IFERROR(VLOOKUP(D47,'Gestión del Conocimiento'!$E:$F,2,FALSE),IFERROR(VLOOKUP(D47,Gobernabilidad!$E:$F,2,FALSE),IFERROR(VLOOKUP(D47,'NIVEL DE ES Y  SISTEMA NACIONAL'!$E:$F,2,FALSE),VLOOKUP(D47,'Lo Esencial'!$E:$F,2,0))))))))))))</f>
        <v xml:space="preserve">Compra de textos para la carrera de Desarrollo Local </v>
      </c>
      <c r="D48" s="31"/>
      <c r="E48" s="118"/>
      <c r="F48" s="118"/>
      <c r="G48" s="118"/>
      <c r="H48" s="94"/>
      <c r="I48" s="94"/>
      <c r="J48" s="94"/>
      <c r="K48" s="137"/>
    </row>
    <row r="49" spans="3:11" ht="15.75" thickBot="1">
      <c r="F49" s="118"/>
      <c r="G49" s="94"/>
      <c r="H49" s="94"/>
      <c r="I49" s="94"/>
    </row>
    <row r="50" spans="3:11" ht="30.75" thickBot="1">
      <c r="C50" s="154" t="s">
        <v>44</v>
      </c>
      <c r="D50" s="154" t="s">
        <v>55</v>
      </c>
      <c r="E50" s="161" t="s">
        <v>57</v>
      </c>
      <c r="F50" s="160" t="s">
        <v>27</v>
      </c>
      <c r="G50" s="158" t="s">
        <v>192</v>
      </c>
      <c r="H50" s="161" t="s">
        <v>46</v>
      </c>
      <c r="I50" s="158" t="s">
        <v>193</v>
      </c>
      <c r="J50" s="158" t="s">
        <v>474</v>
      </c>
      <c r="K50" s="158" t="s">
        <v>475</v>
      </c>
    </row>
    <row r="51" spans="3:11" hidden="1">
      <c r="C51" s="267"/>
      <c r="D51" s="268"/>
      <c r="E51" s="266" t="e">
        <f>HLOOKUP(C51,$AH$2:$BU$3,2,0)</f>
        <v>#N/A</v>
      </c>
      <c r="F51" s="122" t="e">
        <f t="shared" ref="F51" si="5">D51*E51</f>
        <v>#N/A</v>
      </c>
      <c r="G51" s="186" t="s">
        <v>191</v>
      </c>
      <c r="H51" s="167" t="s">
        <v>319</v>
      </c>
      <c r="I51" s="155" t="str">
        <f>VLOOKUP(H51,Presupuesto!$B$8:$C$583,2,0)</f>
        <v>AGUINALDO Y DECIMOCUARTO MES (11500-00)</v>
      </c>
      <c r="J51" s="265"/>
      <c r="K51" s="123"/>
    </row>
    <row r="52" spans="3:11">
      <c r="C52" s="166" t="s">
        <v>1740</v>
      </c>
      <c r="D52" s="183">
        <v>1</v>
      </c>
      <c r="E52" s="148">
        <v>5000</v>
      </c>
      <c r="F52" s="122">
        <f>+D52*E52</f>
        <v>5000</v>
      </c>
      <c r="G52" s="186" t="s">
        <v>191</v>
      </c>
      <c r="H52" s="167" t="s">
        <v>380</v>
      </c>
      <c r="I52" s="155" t="str">
        <f>VLOOKUP(H52,Presupuesto!$B$8:$C$583,2,0)</f>
        <v>LIBROS, REVISTAS Y PERIODICOS (33500-00)</v>
      </c>
      <c r="J52" s="123" t="s">
        <v>169</v>
      </c>
      <c r="K52" s="123"/>
    </row>
    <row r="53" spans="3:11">
      <c r="C53" s="166"/>
      <c r="D53" s="183"/>
      <c r="E53" s="148"/>
      <c r="F53" s="122">
        <f t="shared" ref="F53:F59" si="6">D53*E53</f>
        <v>0</v>
      </c>
      <c r="G53" s="186"/>
      <c r="H53" s="167">
        <v>42500</v>
      </c>
      <c r="I53" s="155" t="e">
        <f>VLOOKUP(H53,Presupuesto!$B$8:$C$583,2,0)</f>
        <v>#N/A</v>
      </c>
      <c r="J53" s="123">
        <f t="shared" ref="J53:J59" si="7">$J$33</f>
        <v>0</v>
      </c>
      <c r="K53" s="123"/>
    </row>
    <row r="54" spans="3:11">
      <c r="C54" s="166"/>
      <c r="D54" s="183"/>
      <c r="E54" s="148"/>
      <c r="F54" s="122">
        <f t="shared" si="6"/>
        <v>0</v>
      </c>
      <c r="G54" s="186"/>
      <c r="H54" s="167">
        <v>42500</v>
      </c>
      <c r="I54" s="155" t="e">
        <f>VLOOKUP(H54,Presupuesto!$B$8:$C$583,2,0)</f>
        <v>#N/A</v>
      </c>
      <c r="J54" s="123">
        <f t="shared" si="7"/>
        <v>0</v>
      </c>
      <c r="K54" s="123"/>
    </row>
    <row r="55" spans="3:11">
      <c r="C55" s="166"/>
      <c r="D55" s="183"/>
      <c r="E55" s="148"/>
      <c r="F55" s="122">
        <f t="shared" si="6"/>
        <v>0</v>
      </c>
      <c r="G55" s="186"/>
      <c r="H55" s="167">
        <v>42500</v>
      </c>
      <c r="I55" s="155" t="e">
        <f>VLOOKUP(H55,Presupuesto!$B$8:$C$583,2,0)</f>
        <v>#N/A</v>
      </c>
      <c r="J55" s="123">
        <f t="shared" si="7"/>
        <v>0</v>
      </c>
      <c r="K55" s="123"/>
    </row>
    <row r="56" spans="3:11">
      <c r="C56" s="166"/>
      <c r="D56" s="183"/>
      <c r="E56" s="148"/>
      <c r="F56" s="122">
        <f t="shared" si="6"/>
        <v>0</v>
      </c>
      <c r="G56" s="186"/>
      <c r="H56" s="167">
        <v>42500</v>
      </c>
      <c r="I56" s="155" t="e">
        <f>VLOOKUP(H56,Presupuesto!$B$8:$C$583,2,0)</f>
        <v>#N/A</v>
      </c>
      <c r="J56" s="123">
        <f t="shared" si="7"/>
        <v>0</v>
      </c>
      <c r="K56" s="123"/>
    </row>
    <row r="57" spans="3:11">
      <c r="C57" s="166"/>
      <c r="D57" s="183"/>
      <c r="E57" s="148"/>
      <c r="F57" s="122">
        <f t="shared" si="6"/>
        <v>0</v>
      </c>
      <c r="G57" s="186"/>
      <c r="H57" s="167">
        <v>42500</v>
      </c>
      <c r="I57" s="155" t="e">
        <f>VLOOKUP(H57,Presupuesto!$B$8:$C$583,2,0)</f>
        <v>#N/A</v>
      </c>
      <c r="J57" s="123">
        <f t="shared" si="7"/>
        <v>0</v>
      </c>
      <c r="K57" s="123"/>
    </row>
    <row r="58" spans="3:11">
      <c r="C58" s="166"/>
      <c r="D58" s="183"/>
      <c r="E58" s="148"/>
      <c r="F58" s="122">
        <f t="shared" si="6"/>
        <v>0</v>
      </c>
      <c r="G58" s="186"/>
      <c r="H58" s="167">
        <v>35600</v>
      </c>
      <c r="I58" s="155" t="e">
        <f>VLOOKUP(H58,Presupuesto!$B$8:$C$583,2,0)</f>
        <v>#N/A</v>
      </c>
      <c r="J58" s="123">
        <f t="shared" si="7"/>
        <v>0</v>
      </c>
      <c r="K58" s="123"/>
    </row>
    <row r="59" spans="3:11" ht="15.75" thickBot="1">
      <c r="C59" s="172"/>
      <c r="D59" s="184"/>
      <c r="E59" s="128"/>
      <c r="F59" s="130">
        <f t="shared" si="6"/>
        <v>0</v>
      </c>
      <c r="G59" s="187"/>
      <c r="H59" s="173"/>
      <c r="I59" s="157" t="e">
        <f>VLOOKUP(H59,Presupuesto!$B$8:$C$583,2,0)</f>
        <v>#N/A</v>
      </c>
      <c r="J59" s="123">
        <f t="shared" si="7"/>
        <v>0</v>
      </c>
      <c r="K59" s="149"/>
    </row>
    <row r="62" spans="3:11" ht="15.75" thickBot="1"/>
    <row r="63" spans="3:11" ht="15.75" thickBot="1">
      <c r="C63" s="182" t="s">
        <v>53</v>
      </c>
      <c r="D63" s="133">
        <f>SUM(F70:F86)</f>
        <v>55832</v>
      </c>
      <c r="F63" s="72"/>
      <c r="G63" s="97"/>
      <c r="H63" s="72"/>
      <c r="I63" s="72"/>
    </row>
    <row r="64" spans="3:11">
      <c r="C64" s="72"/>
      <c r="D64" s="31"/>
      <c r="E64" s="118"/>
      <c r="F64" s="118"/>
      <c r="G64" s="118"/>
      <c r="H64" s="94"/>
      <c r="I64" s="94"/>
      <c r="J64" s="94"/>
      <c r="K64" s="137"/>
    </row>
    <row r="65" spans="3:11">
      <c r="C65" s="72"/>
      <c r="D65" s="31"/>
      <c r="E65" s="118"/>
      <c r="F65" s="118"/>
      <c r="G65" s="118"/>
      <c r="H65" s="94"/>
      <c r="I65" s="94"/>
      <c r="J65" s="94"/>
      <c r="K65" s="137"/>
    </row>
    <row r="66" spans="3:11" ht="15.75">
      <c r="C66" s="236" t="s">
        <v>455</v>
      </c>
      <c r="D66" s="237" t="s">
        <v>1769</v>
      </c>
      <c r="E66" s="118"/>
      <c r="F66" s="118"/>
      <c r="G66" s="118"/>
      <c r="H66" s="94"/>
      <c r="I66" s="94"/>
      <c r="J66" s="94"/>
      <c r="K66" s="137"/>
    </row>
    <row r="67" spans="3:11" ht="18.75">
      <c r="C67" s="254" t="str">
        <f>IFERROR(VLOOKUP(D66,'Desarrollo Curricular'!$E:$F,2,FALSE),IFERROR(VLOOKUP(D66,Investigación!$E:$F,2,FALSE),IFERROR(VLOOKUP(D66,'Vinculación Univ. Sociedad'!$E:$F,2,FALSE),IFERROR(VLOOKUP(D66,'Docencia y Recursos Humanos '!$E:$F,2,FALSE),IFERROR(VLOOKUP(D66,Estudiantes!$E:$F,2,FALSE),IFERROR(VLOOKUP(D66,'Gestion Administrativa'!$E:$F,2,FALSE),IFERROR(VLOOKUP(D66,'Gestion Academica'!$E:$F,2,FALSE),IFERROR(VLOOKUP(D66,Graduados!$E:$F,2,FALSE),IFERROR(VLOOKUP(D66,'Gestión del Conocimiento'!$E:$F,2,FALSE),IFERROR(VLOOKUP(D66,Gobernabilidad!$E:$F,2,FALSE),IFERROR(VLOOKUP(D66,'NIVEL DE ES Y  SISTEMA NACIONAL'!$E:$F,2,FALSE),VLOOKUP(D66,'Lo Esencial'!$E:$F,2,0))))))))))))</f>
        <v>1) Mejorar los servicios de tecnología educativa en las diferentes aulas.
 2) Ejecución de plan de capacitación en uso adecuado de equipo.                                                                                                                                                                                                    3)  Indicadores de desempeño positivos</v>
      </c>
      <c r="D67" s="31"/>
      <c r="E67" s="118"/>
      <c r="F67" s="118"/>
      <c r="G67" s="118"/>
      <c r="H67" s="94"/>
      <c r="I67" s="94"/>
      <c r="J67" s="94"/>
      <c r="K67" s="137"/>
    </row>
    <row r="68" spans="3:11" ht="15.75" thickBot="1">
      <c r="F68" s="118"/>
      <c r="G68" s="94"/>
      <c r="H68" s="94"/>
      <c r="I68" s="94"/>
    </row>
    <row r="69" spans="3:11" ht="30.75" thickBot="1">
      <c r="C69" s="154" t="s">
        <v>44</v>
      </c>
      <c r="D69" s="154" t="s">
        <v>55</v>
      </c>
      <c r="E69" s="161" t="s">
        <v>57</v>
      </c>
      <c r="F69" s="160" t="s">
        <v>27</v>
      </c>
      <c r="G69" s="158" t="s">
        <v>192</v>
      </c>
      <c r="H69" s="161" t="s">
        <v>46</v>
      </c>
      <c r="I69" s="158" t="s">
        <v>193</v>
      </c>
      <c r="J69" s="158" t="s">
        <v>474</v>
      </c>
      <c r="K69" s="158" t="s">
        <v>475</v>
      </c>
    </row>
    <row r="70" spans="3:11">
      <c r="C70" s="166" t="s">
        <v>1777</v>
      </c>
      <c r="D70" s="183">
        <v>12</v>
      </c>
      <c r="E70" s="148">
        <v>450</v>
      </c>
      <c r="F70" s="122">
        <f t="shared" ref="F70:F86" si="8">D70*E70</f>
        <v>5400</v>
      </c>
      <c r="G70" s="186" t="s">
        <v>191</v>
      </c>
      <c r="H70" s="167" t="s">
        <v>1193</v>
      </c>
      <c r="I70" s="155" t="str">
        <f>VLOOKUP(H70,Presupuesto!$B$8:$C$583,2,0)</f>
        <v>ARTICULOS PARA DEPORTES Y RECREATIVOS</v>
      </c>
      <c r="J70" s="123" t="s">
        <v>541</v>
      </c>
      <c r="K70" s="123"/>
    </row>
    <row r="71" spans="3:11">
      <c r="C71" s="166" t="s">
        <v>1778</v>
      </c>
      <c r="D71" s="183">
        <v>12</v>
      </c>
      <c r="E71" s="148">
        <v>500</v>
      </c>
      <c r="F71" s="122">
        <f t="shared" si="8"/>
        <v>6000</v>
      </c>
      <c r="G71" s="186" t="s">
        <v>191</v>
      </c>
      <c r="H71" s="167" t="s">
        <v>1193</v>
      </c>
      <c r="I71" s="155" t="str">
        <f>VLOOKUP(H71,Presupuesto!$B$8:$C$583,2,0)</f>
        <v>ARTICULOS PARA DEPORTES Y RECREATIVOS</v>
      </c>
      <c r="J71" s="123" t="s">
        <v>541</v>
      </c>
      <c r="K71" s="123"/>
    </row>
    <row r="72" spans="3:11">
      <c r="C72" s="166" t="s">
        <v>1779</v>
      </c>
      <c r="D72" s="183">
        <v>12</v>
      </c>
      <c r="E72" s="148">
        <v>600</v>
      </c>
      <c r="F72" s="122">
        <f t="shared" si="8"/>
        <v>7200</v>
      </c>
      <c r="G72" s="186" t="s">
        <v>191</v>
      </c>
      <c r="H72" s="167" t="s">
        <v>1193</v>
      </c>
      <c r="I72" s="155" t="str">
        <f>VLOOKUP(H72,Presupuesto!$B$8:$C$583,2,0)</f>
        <v>ARTICULOS PARA DEPORTES Y RECREATIVOS</v>
      </c>
      <c r="J72" s="123" t="s">
        <v>541</v>
      </c>
      <c r="K72" s="123"/>
    </row>
    <row r="73" spans="3:11">
      <c r="C73" s="166" t="s">
        <v>1780</v>
      </c>
      <c r="D73" s="183">
        <v>12</v>
      </c>
      <c r="E73" s="148">
        <v>500</v>
      </c>
      <c r="F73" s="122">
        <f t="shared" si="8"/>
        <v>6000</v>
      </c>
      <c r="G73" s="186" t="s">
        <v>191</v>
      </c>
      <c r="H73" s="167" t="s">
        <v>1193</v>
      </c>
      <c r="I73" s="155" t="str">
        <f>VLOOKUP(H73,Presupuesto!$B$8:$C$583,2,0)</f>
        <v>ARTICULOS PARA DEPORTES Y RECREATIVOS</v>
      </c>
      <c r="J73" s="123" t="s">
        <v>541</v>
      </c>
      <c r="K73" s="123"/>
    </row>
    <row r="74" spans="3:11">
      <c r="C74" s="166" t="s">
        <v>1781</v>
      </c>
      <c r="D74" s="183">
        <v>12</v>
      </c>
      <c r="E74" s="148">
        <v>500</v>
      </c>
      <c r="F74" s="122">
        <f t="shared" si="8"/>
        <v>6000</v>
      </c>
      <c r="G74" s="186" t="s">
        <v>191</v>
      </c>
      <c r="H74" s="167" t="s">
        <v>1193</v>
      </c>
      <c r="I74" s="155" t="str">
        <f>VLOOKUP(H74,Presupuesto!$B$8:$C$583,2,0)</f>
        <v>ARTICULOS PARA DEPORTES Y RECREATIVOS</v>
      </c>
      <c r="J74" s="123" t="s">
        <v>541</v>
      </c>
      <c r="K74" s="123"/>
    </row>
    <row r="75" spans="3:11">
      <c r="C75" s="166" t="s">
        <v>1782</v>
      </c>
      <c r="D75" s="183">
        <v>4</v>
      </c>
      <c r="E75" s="148">
        <v>1000</v>
      </c>
      <c r="F75" s="122">
        <f t="shared" si="8"/>
        <v>4000</v>
      </c>
      <c r="G75" s="186" t="s">
        <v>191</v>
      </c>
      <c r="H75" s="167" t="s">
        <v>1193</v>
      </c>
      <c r="I75" s="155" t="str">
        <f>VLOOKUP(H75,Presupuesto!$B$8:$C$583,2,0)</f>
        <v>ARTICULOS PARA DEPORTES Y RECREATIVOS</v>
      </c>
      <c r="J75" s="123" t="s">
        <v>541</v>
      </c>
      <c r="K75" s="123"/>
    </row>
    <row r="76" spans="3:11">
      <c r="C76" s="166" t="s">
        <v>1783</v>
      </c>
      <c r="D76" s="183">
        <v>4</v>
      </c>
      <c r="E76" s="148">
        <v>2500</v>
      </c>
      <c r="F76" s="122">
        <f t="shared" si="8"/>
        <v>10000</v>
      </c>
      <c r="G76" s="186" t="s">
        <v>191</v>
      </c>
      <c r="H76" s="167" t="s">
        <v>1193</v>
      </c>
      <c r="I76" s="155" t="str">
        <f>VLOOKUP(H76,Presupuesto!$B$8:$C$583,2,0)</f>
        <v>ARTICULOS PARA DEPORTES Y RECREATIVOS</v>
      </c>
      <c r="J76" s="123" t="s">
        <v>541</v>
      </c>
      <c r="K76" s="123"/>
    </row>
    <row r="77" spans="3:11">
      <c r="C77" s="166" t="s">
        <v>1784</v>
      </c>
      <c r="D77" s="183">
        <v>40</v>
      </c>
      <c r="E77" s="148">
        <v>100</v>
      </c>
      <c r="F77" s="122">
        <f t="shared" si="8"/>
        <v>4000</v>
      </c>
      <c r="G77" s="186" t="s">
        <v>191</v>
      </c>
      <c r="H77" s="167" t="s">
        <v>1193</v>
      </c>
      <c r="I77" s="155" t="str">
        <f>VLOOKUP(H77,Presupuesto!$B$8:$C$583,2,0)</f>
        <v>ARTICULOS PARA DEPORTES Y RECREATIVOS</v>
      </c>
      <c r="J77" s="123" t="s">
        <v>541</v>
      </c>
      <c r="K77" s="123"/>
    </row>
    <row r="78" spans="3:11">
      <c r="C78" s="166" t="s">
        <v>1785</v>
      </c>
      <c r="D78" s="183">
        <v>24</v>
      </c>
      <c r="E78" s="148">
        <v>30</v>
      </c>
      <c r="F78" s="122">
        <f t="shared" si="8"/>
        <v>720</v>
      </c>
      <c r="G78" s="186" t="s">
        <v>191</v>
      </c>
      <c r="H78" s="167" t="s">
        <v>1193</v>
      </c>
      <c r="I78" s="155" t="str">
        <f>VLOOKUP(H78,Presupuesto!$B$8:$C$583,2,0)</f>
        <v>ARTICULOS PARA DEPORTES Y RECREATIVOS</v>
      </c>
      <c r="J78" s="123" t="s">
        <v>541</v>
      </c>
      <c r="K78" s="123"/>
    </row>
    <row r="79" spans="3:11">
      <c r="C79" s="166" t="s">
        <v>1786</v>
      </c>
      <c r="D79" s="183">
        <v>24</v>
      </c>
      <c r="E79" s="148">
        <v>38</v>
      </c>
      <c r="F79" s="122">
        <f t="shared" si="8"/>
        <v>912</v>
      </c>
      <c r="G79" s="186" t="s">
        <v>191</v>
      </c>
      <c r="H79" s="167" t="s">
        <v>1193</v>
      </c>
      <c r="I79" s="155" t="str">
        <f>VLOOKUP(H79,Presupuesto!$B$8:$C$583,2,0)</f>
        <v>ARTICULOS PARA DEPORTES Y RECREATIVOS</v>
      </c>
      <c r="J79" s="123" t="s">
        <v>541</v>
      </c>
      <c r="K79" s="123"/>
    </row>
    <row r="80" spans="3:11">
      <c r="C80" s="166" t="s">
        <v>1787</v>
      </c>
      <c r="D80" s="183">
        <v>12</v>
      </c>
      <c r="E80" s="148">
        <v>30</v>
      </c>
      <c r="F80" s="122">
        <f t="shared" si="8"/>
        <v>360</v>
      </c>
      <c r="G80" s="186" t="s">
        <v>191</v>
      </c>
      <c r="H80" s="167" t="s">
        <v>1193</v>
      </c>
      <c r="I80" s="155" t="str">
        <f>VLOOKUP(H80,Presupuesto!$B$8:$C$583,2,0)</f>
        <v>ARTICULOS PARA DEPORTES Y RECREATIVOS</v>
      </c>
      <c r="J80" s="123" t="s">
        <v>541</v>
      </c>
      <c r="K80" s="123"/>
    </row>
    <row r="81" spans="3:11">
      <c r="C81" s="166" t="s">
        <v>1788</v>
      </c>
      <c r="D81" s="183">
        <v>5</v>
      </c>
      <c r="E81" s="148">
        <v>100</v>
      </c>
      <c r="F81" s="122">
        <f t="shared" si="8"/>
        <v>500</v>
      </c>
      <c r="G81" s="186" t="s">
        <v>191</v>
      </c>
      <c r="H81" s="167" t="s">
        <v>1193</v>
      </c>
      <c r="I81" s="155" t="str">
        <f>VLOOKUP(H81,Presupuesto!$B$8:$C$583,2,0)</f>
        <v>ARTICULOS PARA DEPORTES Y RECREATIVOS</v>
      </c>
      <c r="J81" s="123" t="s">
        <v>541</v>
      </c>
      <c r="K81" s="123"/>
    </row>
    <row r="82" spans="3:11">
      <c r="C82" s="166" t="s">
        <v>1789</v>
      </c>
      <c r="D82" s="183">
        <v>6</v>
      </c>
      <c r="E82" s="148">
        <v>400</v>
      </c>
      <c r="F82" s="122">
        <f t="shared" si="8"/>
        <v>2400</v>
      </c>
      <c r="G82" s="186" t="s">
        <v>191</v>
      </c>
      <c r="H82" s="167" t="s">
        <v>1193</v>
      </c>
      <c r="I82" s="155" t="str">
        <f>VLOOKUP(H82,Presupuesto!$B$8:$C$583,2,0)</f>
        <v>ARTICULOS PARA DEPORTES Y RECREATIVOS</v>
      </c>
      <c r="J82" s="123" t="s">
        <v>541</v>
      </c>
      <c r="K82" s="123"/>
    </row>
    <row r="83" spans="3:11">
      <c r="C83" s="166" t="s">
        <v>1790</v>
      </c>
      <c r="D83" s="183">
        <v>6</v>
      </c>
      <c r="E83" s="148">
        <v>240</v>
      </c>
      <c r="F83" s="122">
        <f t="shared" si="8"/>
        <v>1440</v>
      </c>
      <c r="G83" s="186" t="s">
        <v>191</v>
      </c>
      <c r="H83" s="167" t="s">
        <v>1193</v>
      </c>
      <c r="I83" s="155" t="str">
        <f>VLOOKUP(H83,Presupuesto!$B$8:$C$583,2,0)</f>
        <v>ARTICULOS PARA DEPORTES Y RECREATIVOS</v>
      </c>
      <c r="J83" s="123" t="s">
        <v>541</v>
      </c>
      <c r="K83" s="123"/>
    </row>
    <row r="84" spans="3:11">
      <c r="C84" s="166" t="s">
        <v>1791</v>
      </c>
      <c r="D84" s="183">
        <v>2</v>
      </c>
      <c r="E84" s="148">
        <v>450</v>
      </c>
      <c r="F84" s="122">
        <f t="shared" si="8"/>
        <v>900</v>
      </c>
      <c r="G84" s="186" t="s">
        <v>191</v>
      </c>
      <c r="H84" s="167" t="s">
        <v>1193</v>
      </c>
      <c r="I84" s="155" t="str">
        <f>VLOOKUP(H84,Presupuesto!$B$8:$C$583,2,0)</f>
        <v>ARTICULOS PARA DEPORTES Y RECREATIVOS</v>
      </c>
      <c r="J84" s="123" t="s">
        <v>541</v>
      </c>
      <c r="K84" s="123"/>
    </row>
    <row r="85" spans="3:11">
      <c r="C85" s="166"/>
      <c r="D85" s="183"/>
      <c r="E85" s="148"/>
      <c r="F85" s="122">
        <f t="shared" si="8"/>
        <v>0</v>
      </c>
      <c r="G85" s="186"/>
      <c r="H85" s="167"/>
      <c r="I85" s="155" t="e">
        <f>VLOOKUP(H85,Presupuesto!$B$8:$C$583,2,0)</f>
        <v>#N/A</v>
      </c>
      <c r="J85" s="123" t="e">
        <f>#REF!</f>
        <v>#REF!</v>
      </c>
      <c r="K85" s="123"/>
    </row>
    <row r="86" spans="3:11" ht="15.75" thickBot="1">
      <c r="C86" s="172"/>
      <c r="D86" s="184"/>
      <c r="E86" s="128"/>
      <c r="F86" s="130">
        <f t="shared" si="8"/>
        <v>0</v>
      </c>
      <c r="G86" s="187"/>
      <c r="H86" s="173"/>
      <c r="I86" s="157" t="e">
        <f>VLOOKUP(H86,Presupuesto!$B$8:$C$583,2,0)</f>
        <v>#N/A</v>
      </c>
      <c r="J86" s="123" t="e">
        <f>#REF!</f>
        <v>#REF!</v>
      </c>
      <c r="K86" s="149"/>
    </row>
    <row r="88" spans="3:11" ht="15.75" thickBot="1">
      <c r="F88" s="115"/>
      <c r="G88" s="114"/>
      <c r="H88" s="115"/>
      <c r="I88" s="115"/>
    </row>
    <row r="89" spans="3:11" ht="15.75" thickBot="1">
      <c r="C89" s="182" t="s">
        <v>53</v>
      </c>
      <c r="D89" s="133">
        <f>SUM(F97:F98)</f>
        <v>17300</v>
      </c>
      <c r="F89" s="72"/>
      <c r="G89" s="97"/>
      <c r="H89" s="72"/>
      <c r="I89" s="72"/>
    </row>
    <row r="90" spans="3:11">
      <c r="C90" s="72"/>
      <c r="D90" s="31"/>
      <c r="E90" s="118"/>
      <c r="F90" s="118"/>
      <c r="G90" s="118"/>
      <c r="H90" s="94"/>
      <c r="I90" s="94"/>
      <c r="J90" s="94"/>
      <c r="K90" s="137"/>
    </row>
    <row r="91" spans="3:11">
      <c r="C91" s="72"/>
      <c r="D91" s="31"/>
      <c r="E91" s="118"/>
      <c r="F91" s="118"/>
      <c r="G91" s="118"/>
      <c r="H91" s="94"/>
      <c r="I91" s="94"/>
      <c r="J91" s="94"/>
      <c r="K91" s="137"/>
    </row>
    <row r="92" spans="3:11" ht="15.75">
      <c r="C92" s="236" t="s">
        <v>455</v>
      </c>
      <c r="D92" s="237" t="s">
        <v>1801</v>
      </c>
      <c r="E92" s="118"/>
      <c r="F92" s="118"/>
      <c r="G92" s="118"/>
      <c r="H92" s="94"/>
      <c r="I92" s="94"/>
      <c r="J92" s="94"/>
      <c r="K92" s="137"/>
    </row>
    <row r="93" spans="3:11" ht="18.75">
      <c r="C93" s="254" t="str">
        <f>IFERROR(VLOOKUP(D92,'Desarrollo Curricular'!$E:$F,2,FALSE),IFERROR(VLOOKUP(D92,Investigación!$E:$F,2,FALSE),IFERROR(VLOOKUP(D92,'Vinculación Univ. Sociedad'!$E:$F,2,FALSE),IFERROR(VLOOKUP(D92,'Docencia y Recursos Humanos '!$E:$F,2,FALSE),IFERROR(VLOOKUP(D92,Estudiantes!$E:$F,2,FALSE),IFERROR(VLOOKUP(D92,'Gestion Administrativa'!$E:$F,2,FALSE),IFERROR(VLOOKUP(D92,'Gestion Academica'!$E:$F,2,FALSE),IFERROR(VLOOKUP(D92,Graduados!$E:$F,2,FALSE),IFERROR(VLOOKUP(D92,'Gestión del Conocimiento'!$E:$F,2,FALSE),IFERROR(VLOOKUP(D92,Gobernabilidad!$E:$F,2,FALSE),IFERROR(VLOOKUP(D92,'NIVEL DE ES Y  SISTEMA NACIONAL'!$E:$F,2,FALSE),VLOOKUP(D92,'Lo Esencial'!$E:$F,2,0))))))))))))</f>
        <v>1. Realizar el evento de apertura y cierre de años académicos.</v>
      </c>
      <c r="D93" s="31"/>
      <c r="E93" s="118"/>
      <c r="F93" s="118"/>
      <c r="G93" s="118"/>
      <c r="H93" s="94"/>
      <c r="I93" s="94"/>
      <c r="J93" s="94"/>
      <c r="K93" s="137"/>
    </row>
    <row r="94" spans="3:11" ht="15.75" thickBot="1">
      <c r="F94" s="118"/>
      <c r="G94" s="94"/>
      <c r="H94" s="94"/>
      <c r="I94" s="94"/>
    </row>
    <row r="95" spans="3:11" ht="30.75" thickBot="1">
      <c r="C95" s="154" t="s">
        <v>44</v>
      </c>
      <c r="D95" s="154" t="s">
        <v>55</v>
      </c>
      <c r="E95" s="161" t="s">
        <v>57</v>
      </c>
      <c r="F95" s="160" t="s">
        <v>27</v>
      </c>
      <c r="G95" s="158" t="s">
        <v>192</v>
      </c>
      <c r="H95" s="161" t="s">
        <v>46</v>
      </c>
      <c r="I95" s="158" t="s">
        <v>193</v>
      </c>
      <c r="J95" s="158" t="s">
        <v>474</v>
      </c>
      <c r="K95" s="158" t="s">
        <v>475</v>
      </c>
    </row>
    <row r="96" spans="3:11">
      <c r="C96" s="267"/>
      <c r="D96" s="268"/>
      <c r="E96" s="266" t="e">
        <f>HLOOKUP(C96,$AH$2:$BU$3,2,0)</f>
        <v>#N/A</v>
      </c>
      <c r="F96" s="122" t="e">
        <f t="shared" ref="F96:F104" si="9">D96*E96</f>
        <v>#N/A</v>
      </c>
      <c r="G96" s="186" t="s">
        <v>191</v>
      </c>
      <c r="H96" s="167"/>
      <c r="I96" s="155" t="e">
        <f>VLOOKUP(H96,Presupuesto!$B$8:$C$583,2,0)</f>
        <v>#N/A</v>
      </c>
      <c r="J96" s="265"/>
      <c r="K96" s="123"/>
    </row>
    <row r="97" spans="3:11">
      <c r="C97" s="166" t="s">
        <v>1809</v>
      </c>
      <c r="D97" s="183">
        <v>2</v>
      </c>
      <c r="E97" s="148">
        <v>4000</v>
      </c>
      <c r="F97" s="122">
        <f>+D97*E97</f>
        <v>8000</v>
      </c>
      <c r="G97" s="186" t="s">
        <v>191</v>
      </c>
      <c r="H97" s="167" t="s">
        <v>1051</v>
      </c>
      <c r="I97" s="155" t="str">
        <f>VLOOKUP(H97,Presupuesto!$B$8:$C$583,2,0)</f>
        <v>PAPEL DE ESCRITORIO</v>
      </c>
      <c r="J97" s="123" t="s">
        <v>544</v>
      </c>
      <c r="K97" s="123"/>
    </row>
    <row r="98" spans="3:11">
      <c r="C98" s="166" t="s">
        <v>1810</v>
      </c>
      <c r="D98" s="183">
        <v>2</v>
      </c>
      <c r="E98" s="148">
        <v>4650</v>
      </c>
      <c r="F98" s="122">
        <f>+D98*E98</f>
        <v>9300</v>
      </c>
      <c r="G98" s="186" t="s">
        <v>191</v>
      </c>
      <c r="H98" s="167" t="s">
        <v>374</v>
      </c>
      <c r="I98" s="155" t="str">
        <f>VLOOKUP(H98,Presupuesto!$B$8:$C$583,2,0)</f>
        <v>ALIMENTOS Y BEBIDAS PARA PERSONAS (31100-00)</v>
      </c>
      <c r="J98" s="123" t="s">
        <v>544</v>
      </c>
      <c r="K98" s="123"/>
    </row>
    <row r="99" spans="3:11">
      <c r="C99" s="166"/>
      <c r="D99" s="183"/>
      <c r="E99" s="148"/>
      <c r="F99" s="122">
        <f t="shared" si="9"/>
        <v>0</v>
      </c>
      <c r="G99" s="186"/>
      <c r="H99" s="167">
        <v>42500</v>
      </c>
      <c r="I99" s="155" t="e">
        <f>VLOOKUP(H99,Presupuesto!$B$8:$C$583,2,0)</f>
        <v>#N/A</v>
      </c>
      <c r="J99" s="123">
        <f t="shared" ref="J99:J104" si="10">$J$96</f>
        <v>0</v>
      </c>
      <c r="K99" s="123"/>
    </row>
    <row r="100" spans="3:11">
      <c r="C100" s="166"/>
      <c r="D100" s="183"/>
      <c r="E100" s="148"/>
      <c r="F100" s="122">
        <f t="shared" si="9"/>
        <v>0</v>
      </c>
      <c r="G100" s="186"/>
      <c r="H100" s="167">
        <v>42500</v>
      </c>
      <c r="I100" s="155" t="e">
        <f>VLOOKUP(H100,Presupuesto!$B$8:$C$583,2,0)</f>
        <v>#N/A</v>
      </c>
      <c r="J100" s="123">
        <f t="shared" si="10"/>
        <v>0</v>
      </c>
      <c r="K100" s="123"/>
    </row>
    <row r="101" spans="3:11">
      <c r="C101" s="166"/>
      <c r="D101" s="183"/>
      <c r="E101" s="148"/>
      <c r="F101" s="122">
        <f t="shared" si="9"/>
        <v>0</v>
      </c>
      <c r="G101" s="186"/>
      <c r="H101" s="167">
        <v>42500</v>
      </c>
      <c r="I101" s="155" t="e">
        <f>VLOOKUP(H101,Presupuesto!$B$8:$C$583,2,0)</f>
        <v>#N/A</v>
      </c>
      <c r="J101" s="123">
        <f t="shared" si="10"/>
        <v>0</v>
      </c>
      <c r="K101" s="123"/>
    </row>
    <row r="102" spans="3:11">
      <c r="C102" s="166"/>
      <c r="D102" s="183"/>
      <c r="E102" s="148"/>
      <c r="F102" s="122">
        <f t="shared" si="9"/>
        <v>0</v>
      </c>
      <c r="G102" s="186"/>
      <c r="H102" s="167">
        <v>42500</v>
      </c>
      <c r="I102" s="155" t="e">
        <f>VLOOKUP(H102,Presupuesto!$B$8:$C$583,2,0)</f>
        <v>#N/A</v>
      </c>
      <c r="J102" s="123">
        <f t="shared" si="10"/>
        <v>0</v>
      </c>
      <c r="K102" s="123"/>
    </row>
    <row r="103" spans="3:11">
      <c r="C103" s="166"/>
      <c r="D103" s="183"/>
      <c r="E103" s="148"/>
      <c r="F103" s="122">
        <f t="shared" si="9"/>
        <v>0</v>
      </c>
      <c r="G103" s="186"/>
      <c r="H103" s="167">
        <v>35600</v>
      </c>
      <c r="I103" s="155" t="e">
        <f>VLOOKUP(H103,Presupuesto!$B$8:$C$583,2,0)</f>
        <v>#N/A</v>
      </c>
      <c r="J103" s="123">
        <f t="shared" si="10"/>
        <v>0</v>
      </c>
      <c r="K103" s="123"/>
    </row>
    <row r="104" spans="3:11" ht="15.75" thickBot="1">
      <c r="C104" s="172"/>
      <c r="D104" s="184"/>
      <c r="E104" s="128"/>
      <c r="F104" s="130">
        <f t="shared" si="9"/>
        <v>0</v>
      </c>
      <c r="G104" s="187"/>
      <c r="H104" s="173"/>
      <c r="I104" s="157" t="e">
        <f>VLOOKUP(H104,Presupuesto!$B$8:$C$583,2,0)</f>
        <v>#N/A</v>
      </c>
      <c r="J104" s="123">
        <f t="shared" si="10"/>
        <v>0</v>
      </c>
      <c r="K104" s="149"/>
    </row>
    <row r="106" spans="3:11" ht="15.75" thickBot="1"/>
    <row r="107" spans="3:11" ht="15.75" thickBot="1">
      <c r="C107" s="182" t="s">
        <v>53</v>
      </c>
      <c r="D107" s="133">
        <f>SUM(F115:F121)</f>
        <v>52340</v>
      </c>
      <c r="F107" s="72"/>
      <c r="G107" s="97"/>
      <c r="H107" s="72"/>
      <c r="I107" s="72"/>
    </row>
    <row r="108" spans="3:11">
      <c r="C108" s="72"/>
      <c r="D108" s="31"/>
      <c r="E108" s="118"/>
      <c r="F108" s="118"/>
      <c r="G108" s="118"/>
      <c r="H108" s="94"/>
      <c r="I108" s="94"/>
      <c r="J108" s="94"/>
      <c r="K108" s="137"/>
    </row>
    <row r="109" spans="3:11">
      <c r="C109" s="72"/>
      <c r="D109" s="31"/>
      <c r="E109" s="118"/>
      <c r="F109" s="118"/>
      <c r="G109" s="118"/>
      <c r="H109" s="94"/>
      <c r="I109" s="94"/>
      <c r="J109" s="94"/>
      <c r="K109" s="137"/>
    </row>
    <row r="110" spans="3:11" ht="15.75">
      <c r="C110" s="236" t="s">
        <v>455</v>
      </c>
      <c r="D110" s="237" t="s">
        <v>1811</v>
      </c>
      <c r="E110" s="118"/>
      <c r="F110" s="118"/>
      <c r="G110" s="118"/>
      <c r="H110" s="94"/>
      <c r="I110" s="94"/>
      <c r="J110" s="94"/>
      <c r="K110" s="137"/>
    </row>
    <row r="111" spans="3:11" ht="18.75">
      <c r="C111" s="254" t="str">
        <f>IFERROR(VLOOKUP(D110,'Desarrollo Curricular'!$E:$F,2,FALSE),IFERROR(VLOOKUP(D110,Investigación!$E:$F,2,FALSE),IFERROR(VLOOKUP(D110,'Vinculación Univ. Sociedad'!$E:$F,2,FALSE),IFERROR(VLOOKUP(D110,'Docencia y Recursos Humanos '!$E:$F,2,FALSE),IFERROR(VLOOKUP(D110,Estudiantes!$E:$F,2,FALSE),IFERROR(VLOOKUP(D110,'Gestion Administrativa'!$E:$F,2,FALSE),IFERROR(VLOOKUP(D110,'Gestion Academica'!$E:$F,2,FALSE),IFERROR(VLOOKUP(D110,Graduados!$E:$F,2,FALSE),IFERROR(VLOOKUP(D110,'Gestión del Conocimiento'!$E:$F,2,FALSE),IFERROR(VLOOKUP(D110,Gobernabilidad!$E:$F,2,FALSE),IFERROR(VLOOKUP(D110,'NIVEL DE ES Y  SISTEMA NACIONAL'!$E:$F,2,FALSE),VLOOKUP(D110,'Lo Esencial'!$E:$F,2,0))))))))))))</f>
        <v>2. Desarrollo de Feria Intercultural</v>
      </c>
      <c r="D111" s="31"/>
      <c r="E111" s="118"/>
      <c r="F111" s="118"/>
      <c r="G111" s="118"/>
      <c r="H111" s="94"/>
      <c r="I111" s="94"/>
      <c r="J111" s="94"/>
      <c r="K111" s="137"/>
    </row>
    <row r="112" spans="3:11" ht="15.75" thickBot="1">
      <c r="F112" s="118"/>
      <c r="G112" s="94"/>
      <c r="H112" s="94"/>
      <c r="I112" s="94"/>
    </row>
    <row r="113" spans="3:11" ht="30.75" thickBot="1">
      <c r="C113" s="154" t="s">
        <v>44</v>
      </c>
      <c r="D113" s="154" t="s">
        <v>55</v>
      </c>
      <c r="E113" s="161" t="s">
        <v>57</v>
      </c>
      <c r="F113" s="160" t="s">
        <v>27</v>
      </c>
      <c r="G113" s="158" t="s">
        <v>192</v>
      </c>
      <c r="H113" s="161" t="s">
        <v>46</v>
      </c>
      <c r="I113" s="158" t="s">
        <v>193</v>
      </c>
      <c r="J113" s="158" t="s">
        <v>474</v>
      </c>
      <c r="K113" s="158" t="s">
        <v>475</v>
      </c>
    </row>
    <row r="114" spans="3:11">
      <c r="C114" s="267"/>
      <c r="D114" s="268"/>
      <c r="E114" s="266" t="e">
        <f>HLOOKUP(C114,$AH$2:$BU$3,2,0)</f>
        <v>#N/A</v>
      </c>
      <c r="F114" s="122" t="e">
        <f t="shared" ref="F114:F121" si="11">D114*E114</f>
        <v>#N/A</v>
      </c>
      <c r="G114" s="186" t="s">
        <v>191</v>
      </c>
      <c r="H114" s="167"/>
      <c r="I114" s="155" t="e">
        <f>VLOOKUP(H114,Presupuesto!$B$8:$C$583,2,0)</f>
        <v>#N/A</v>
      </c>
      <c r="J114" s="265"/>
      <c r="K114" s="123"/>
    </row>
    <row r="115" spans="3:11">
      <c r="C115" s="166" t="s">
        <v>1818</v>
      </c>
      <c r="D115" s="183">
        <v>1</v>
      </c>
      <c r="E115" s="148">
        <v>31590</v>
      </c>
      <c r="F115" s="122">
        <f t="shared" si="11"/>
        <v>31590</v>
      </c>
      <c r="G115" s="186" t="s">
        <v>191</v>
      </c>
      <c r="H115" s="167" t="s">
        <v>364</v>
      </c>
      <c r="I115" s="155" t="str">
        <f>VLOOKUP(H115,Presupuesto!$B$8:$C$583,2,0)</f>
        <v>VIATICOS (26200-00)</v>
      </c>
      <c r="J115" s="123" t="s">
        <v>544</v>
      </c>
      <c r="K115" s="123"/>
    </row>
    <row r="116" spans="3:11">
      <c r="C116" s="166" t="s">
        <v>1819</v>
      </c>
      <c r="D116" s="183">
        <v>1</v>
      </c>
      <c r="E116" s="148">
        <v>7100</v>
      </c>
      <c r="F116" s="122">
        <f t="shared" si="11"/>
        <v>7100</v>
      </c>
      <c r="G116" s="186" t="s">
        <v>191</v>
      </c>
      <c r="H116" s="167" t="s">
        <v>374</v>
      </c>
      <c r="I116" s="155" t="str">
        <f>VLOOKUP(H116,Presupuesto!$B$8:$C$583,2,0)</f>
        <v>ALIMENTOS Y BEBIDAS PARA PERSONAS (31100-00)</v>
      </c>
      <c r="J116" s="123" t="s">
        <v>544</v>
      </c>
      <c r="K116" s="123"/>
    </row>
    <row r="117" spans="3:11">
      <c r="C117" s="166" t="s">
        <v>1820</v>
      </c>
      <c r="D117" s="183">
        <v>1</v>
      </c>
      <c r="E117" s="148">
        <v>8000</v>
      </c>
      <c r="F117" s="122">
        <f t="shared" si="11"/>
        <v>8000</v>
      </c>
      <c r="G117" s="186" t="s">
        <v>191</v>
      </c>
      <c r="H117" s="167" t="s">
        <v>1026</v>
      </c>
      <c r="I117" s="155" t="str">
        <f>VLOOKUP(H117,Presupuesto!$B$8:$C$583,2,0)</f>
        <v>ACTUACIONES ARTISTICAS</v>
      </c>
      <c r="J117" s="123" t="s">
        <v>544</v>
      </c>
      <c r="K117" s="123"/>
    </row>
    <row r="118" spans="3:11">
      <c r="C118" s="166" t="s">
        <v>1821</v>
      </c>
      <c r="D118" s="183">
        <v>1</v>
      </c>
      <c r="E118" s="148">
        <v>5650</v>
      </c>
      <c r="F118" s="122">
        <f t="shared" si="11"/>
        <v>5650</v>
      </c>
      <c r="G118" s="186" t="s">
        <v>191</v>
      </c>
      <c r="H118" s="167" t="s">
        <v>390</v>
      </c>
      <c r="I118" s="155" t="str">
        <f>VLOOKUP(H118,Presupuesto!$B$8:$C$583,2,0)</f>
        <v>UTILES DE ESCRITORIO, OFICINA Y ENZE¥ANZA</v>
      </c>
      <c r="J118" s="123" t="s">
        <v>544</v>
      </c>
      <c r="K118" s="123"/>
    </row>
    <row r="119" spans="3:11">
      <c r="C119" s="166"/>
      <c r="D119" s="183"/>
      <c r="E119" s="148"/>
      <c r="F119" s="122">
        <f t="shared" si="11"/>
        <v>0</v>
      </c>
      <c r="G119" s="186"/>
      <c r="H119" s="167">
        <v>42500</v>
      </c>
      <c r="I119" s="155" t="e">
        <f>VLOOKUP(H119,Presupuesto!$B$8:$C$583,2,0)</f>
        <v>#N/A</v>
      </c>
      <c r="J119" s="123" t="s">
        <v>544</v>
      </c>
      <c r="K119" s="123"/>
    </row>
    <row r="120" spans="3:11">
      <c r="C120" s="166"/>
      <c r="D120" s="183"/>
      <c r="E120" s="148"/>
      <c r="F120" s="122">
        <f t="shared" si="11"/>
        <v>0</v>
      </c>
      <c r="G120" s="186"/>
      <c r="H120" s="167">
        <v>42500</v>
      </c>
      <c r="I120" s="155" t="e">
        <f>VLOOKUP(H120,Presupuesto!$B$8:$C$583,2,0)</f>
        <v>#N/A</v>
      </c>
      <c r="J120" s="123">
        <f t="shared" ref="J120:J121" si="12">$J$114</f>
        <v>0</v>
      </c>
      <c r="K120" s="123"/>
    </row>
    <row r="121" spans="3:11" ht="15.75" thickBot="1">
      <c r="C121" s="172"/>
      <c r="D121" s="184"/>
      <c r="E121" s="128"/>
      <c r="F121" s="130">
        <f t="shared" si="11"/>
        <v>0</v>
      </c>
      <c r="G121" s="187"/>
      <c r="H121" s="173"/>
      <c r="I121" s="157" t="e">
        <f>VLOOKUP(H121,Presupuesto!$B$8:$C$583,2,0)</f>
        <v>#N/A</v>
      </c>
      <c r="J121" s="123">
        <f t="shared" si="12"/>
        <v>0</v>
      </c>
      <c r="K121" s="149"/>
    </row>
    <row r="123" spans="3:11" ht="15.75" thickBot="1"/>
    <row r="124" spans="3:11" ht="15.75" thickBot="1">
      <c r="C124" s="182" t="s">
        <v>53</v>
      </c>
      <c r="D124" s="133">
        <f>SUM(F131:F138)</f>
        <v>75000</v>
      </c>
      <c r="F124" s="72"/>
      <c r="G124" s="97"/>
      <c r="H124" s="72"/>
      <c r="I124" s="72"/>
    </row>
    <row r="125" spans="3:11">
      <c r="C125" s="72"/>
      <c r="D125" s="31"/>
      <c r="E125" s="118"/>
      <c r="F125" s="118"/>
      <c r="G125" s="118"/>
      <c r="H125" s="94"/>
      <c r="I125" s="94"/>
      <c r="J125" s="94"/>
      <c r="K125" s="137"/>
    </row>
    <row r="126" spans="3:11">
      <c r="C126" s="72"/>
      <c r="D126" s="31"/>
      <c r="E126" s="118"/>
      <c r="F126" s="118"/>
      <c r="G126" s="118"/>
      <c r="H126" s="94"/>
      <c r="I126" s="94"/>
      <c r="J126" s="94"/>
      <c r="K126" s="137"/>
    </row>
    <row r="127" spans="3:11" ht="15.75">
      <c r="C127" s="236" t="s">
        <v>455</v>
      </c>
      <c r="D127" s="237"/>
      <c r="E127" s="118"/>
      <c r="F127" s="118"/>
      <c r="G127" s="118"/>
      <c r="H127" s="94"/>
      <c r="I127" s="94"/>
      <c r="J127" s="94"/>
      <c r="K127" s="137"/>
    </row>
    <row r="128" spans="3:11" ht="18.75">
      <c r="C128" s="254" t="e">
        <f>IFERROR(VLOOKUP(D127,'[1]Desarrollo Curricular'!$E:$F,2,FALSE),IFERROR(VLOOKUP(D127,[1]Investigación!$E:$F,2,FALSE),IFERROR(VLOOKUP(D127,'[1]Vinculación Univ. Sociedad'!$E:$F,2,FALSE),IFERROR(VLOOKUP(D127,'[1]Docencia y Recursos Humanos '!$E:$F,2,FALSE),IFERROR(VLOOKUP(D127,[1]Estudiantes!$E:$F,2,FALSE),IFERROR(VLOOKUP(D127,'[1]Gestion Administrativa'!$E:$F,2,FALSE),IFERROR(VLOOKUP(D127,'[1]Gestion Academica'!$E:$F,2,FALSE),IFERROR(VLOOKUP(D127,[1]Graduados!$E:$F,2,FALSE),IFERROR(VLOOKUP(D127,'[1]Gestión del Conocimiento'!$E:$F,2,FALSE),IFERROR(VLOOKUP(D127,[1]Gobernabilidad!$E:$F,2,FALSE),IFERROR(VLOOKUP(D127,'[1]NIVEL DE ES Y  SISTEMA NACIONAL'!$E:$F,2,FALSE),VLOOKUP(D127,'[1]Lo Esencial'!$E:$F,2,0))))))))))))</f>
        <v>#N/A</v>
      </c>
      <c r="D128" s="31"/>
      <c r="E128" s="118"/>
      <c r="F128" s="118"/>
      <c r="G128" s="118"/>
      <c r="H128" s="94"/>
      <c r="I128" s="94"/>
      <c r="J128" s="94"/>
      <c r="K128" s="137"/>
    </row>
    <row r="129" spans="3:11" ht="15.75" thickBot="1">
      <c r="F129" s="118"/>
      <c r="G129" s="94"/>
      <c r="H129" s="94"/>
      <c r="I129" s="94"/>
    </row>
    <row r="130" spans="3:11" ht="30.75" thickBot="1">
      <c r="C130" s="154" t="s">
        <v>44</v>
      </c>
      <c r="D130" s="154" t="s">
        <v>55</v>
      </c>
      <c r="E130" s="161" t="s">
        <v>57</v>
      </c>
      <c r="F130" s="160" t="s">
        <v>27</v>
      </c>
      <c r="G130" s="158" t="s">
        <v>192</v>
      </c>
      <c r="H130" s="161" t="s">
        <v>46</v>
      </c>
      <c r="I130" s="158" t="s">
        <v>193</v>
      </c>
      <c r="J130" s="158" t="s">
        <v>474</v>
      </c>
      <c r="K130" s="158" t="s">
        <v>475</v>
      </c>
    </row>
    <row r="131" spans="3:11">
      <c r="C131" s="166" t="s">
        <v>1827</v>
      </c>
      <c r="D131" s="183">
        <v>5</v>
      </c>
      <c r="E131" s="148">
        <v>15000</v>
      </c>
      <c r="F131" s="122">
        <f t="shared" ref="F131:F138" si="13">D131*E131</f>
        <v>75000</v>
      </c>
      <c r="G131" s="186" t="s">
        <v>190</v>
      </c>
      <c r="H131" s="167" t="s">
        <v>1104</v>
      </c>
      <c r="I131" s="155" t="str">
        <f>VLOOKUP(H131,[1]Presupuesto!$B$8:$C$583,2,0)</f>
        <v>TINTES, PINTURAS Y COLORANTES</v>
      </c>
      <c r="J131" s="123" t="e">
        <f>#REF!</f>
        <v>#REF!</v>
      </c>
      <c r="K131" s="123"/>
    </row>
    <row r="132" spans="3:11">
      <c r="C132" s="166"/>
      <c r="D132" s="183"/>
      <c r="E132" s="148"/>
      <c r="F132" s="122">
        <f t="shared" si="13"/>
        <v>0</v>
      </c>
      <c r="G132" s="186"/>
      <c r="H132" s="167">
        <v>42500</v>
      </c>
      <c r="I132" s="155" t="e">
        <f>VLOOKUP(H132,[1]Presupuesto!$B$8:$C$583,2,0)</f>
        <v>#N/A</v>
      </c>
      <c r="J132" s="123" t="e">
        <f>#REF!</f>
        <v>#REF!</v>
      </c>
      <c r="K132" s="123"/>
    </row>
    <row r="133" spans="3:11">
      <c r="C133" s="166"/>
      <c r="D133" s="183"/>
      <c r="E133" s="148"/>
      <c r="F133" s="122">
        <f t="shared" si="13"/>
        <v>0</v>
      </c>
      <c r="G133" s="186"/>
      <c r="H133" s="167">
        <v>42500</v>
      </c>
      <c r="I133" s="155" t="e">
        <f>VLOOKUP(H133,[1]Presupuesto!$B$8:$C$583,2,0)</f>
        <v>#N/A</v>
      </c>
      <c r="J133" s="123" t="e">
        <f>#REF!</f>
        <v>#REF!</v>
      </c>
      <c r="K133" s="123"/>
    </row>
    <row r="134" spans="3:11">
      <c r="C134" s="166"/>
      <c r="D134" s="183"/>
      <c r="E134" s="148"/>
      <c r="F134" s="122">
        <f t="shared" si="13"/>
        <v>0</v>
      </c>
      <c r="G134" s="186"/>
      <c r="H134" s="167">
        <v>42500</v>
      </c>
      <c r="I134" s="155" t="e">
        <f>VLOOKUP(H134,[1]Presupuesto!$B$8:$C$583,2,0)</f>
        <v>#N/A</v>
      </c>
      <c r="J134" s="123" t="e">
        <f>#REF!</f>
        <v>#REF!</v>
      </c>
      <c r="K134" s="123"/>
    </row>
    <row r="135" spans="3:11">
      <c r="C135" s="166"/>
      <c r="D135" s="183"/>
      <c r="E135" s="148"/>
      <c r="F135" s="122">
        <f t="shared" si="13"/>
        <v>0</v>
      </c>
      <c r="G135" s="186"/>
      <c r="H135" s="167">
        <v>42500</v>
      </c>
      <c r="I135" s="155" t="e">
        <f>VLOOKUP(H135,[1]Presupuesto!$B$8:$C$583,2,0)</f>
        <v>#N/A</v>
      </c>
      <c r="J135" s="123" t="e">
        <f>#REF!</f>
        <v>#REF!</v>
      </c>
      <c r="K135" s="123"/>
    </row>
    <row r="136" spans="3:11">
      <c r="C136" s="166"/>
      <c r="D136" s="183"/>
      <c r="E136" s="148"/>
      <c r="F136" s="122">
        <f t="shared" si="13"/>
        <v>0</v>
      </c>
      <c r="G136" s="186"/>
      <c r="H136" s="167">
        <v>42500</v>
      </c>
      <c r="I136" s="155" t="e">
        <f>VLOOKUP(H136,[1]Presupuesto!$B$8:$C$583,2,0)</f>
        <v>#N/A</v>
      </c>
      <c r="J136" s="123" t="e">
        <f>#REF!</f>
        <v>#REF!</v>
      </c>
      <c r="K136" s="123"/>
    </row>
    <row r="137" spans="3:11">
      <c r="C137" s="166"/>
      <c r="D137" s="183"/>
      <c r="E137" s="148"/>
      <c r="F137" s="122">
        <f t="shared" si="13"/>
        <v>0</v>
      </c>
      <c r="G137" s="186"/>
      <c r="H137" s="167">
        <v>35600</v>
      </c>
      <c r="I137" s="155" t="e">
        <f>VLOOKUP(H137,[1]Presupuesto!$B$8:$C$583,2,0)</f>
        <v>#N/A</v>
      </c>
      <c r="J137" s="123" t="e">
        <f>#REF!</f>
        <v>#REF!</v>
      </c>
      <c r="K137" s="123"/>
    </row>
    <row r="138" spans="3:11" ht="15.75" thickBot="1">
      <c r="C138" s="172"/>
      <c r="D138" s="184"/>
      <c r="E138" s="128"/>
      <c r="F138" s="130">
        <f t="shared" si="13"/>
        <v>0</v>
      </c>
      <c r="G138" s="187"/>
      <c r="H138" s="173"/>
      <c r="I138" s="157" t="e">
        <f>VLOOKUP(H138,[1]Presupuesto!$B$8:$C$583,2,0)</f>
        <v>#N/A</v>
      </c>
      <c r="J138" s="123" t="e">
        <f>#REF!</f>
        <v>#REF!</v>
      </c>
      <c r="K138" s="149"/>
    </row>
    <row r="140" spans="3:11" ht="15.75" thickBot="1">
      <c r="F140" s="115"/>
      <c r="G140" s="114"/>
      <c r="H140" s="115"/>
      <c r="I140" s="115"/>
    </row>
    <row r="141" spans="3:11" ht="15.75" thickBot="1">
      <c r="C141" s="182" t="s">
        <v>53</v>
      </c>
      <c r="D141" s="133">
        <f>SUM(F148:F181)</f>
        <v>118280.87999999999</v>
      </c>
      <c r="F141" s="72"/>
      <c r="G141" s="97"/>
      <c r="H141" s="72"/>
      <c r="I141" s="72"/>
    </row>
    <row r="142" spans="3:11">
      <c r="C142" s="72"/>
      <c r="D142" s="31"/>
      <c r="E142" s="118"/>
      <c r="F142" s="118"/>
      <c r="G142" s="118"/>
      <c r="H142" s="94"/>
      <c r="I142" s="94"/>
      <c r="J142" s="94"/>
      <c r="K142" s="137"/>
    </row>
    <row r="143" spans="3:11">
      <c r="C143" s="72"/>
      <c r="D143" s="31"/>
      <c r="E143" s="118"/>
      <c r="F143" s="118"/>
      <c r="G143" s="118"/>
      <c r="H143" s="94"/>
      <c r="I143" s="94"/>
      <c r="J143" s="94"/>
      <c r="K143" s="137"/>
    </row>
    <row r="144" spans="3:11" ht="15.75">
      <c r="C144" s="236" t="s">
        <v>455</v>
      </c>
      <c r="D144" s="237" t="s">
        <v>1847</v>
      </c>
      <c r="E144" s="118"/>
      <c r="F144" s="118"/>
      <c r="G144" s="118"/>
      <c r="H144" s="94"/>
      <c r="I144" s="94"/>
      <c r="J144" s="94"/>
      <c r="K144" s="137"/>
    </row>
    <row r="145" spans="3:11" ht="18.75">
      <c r="C145" s="254" t="str">
        <f>IFERROR(VLOOKUP(D144,'[1]Desarrollo Curricular'!$E:$F,2,FALSE),IFERROR(VLOOKUP(D144,[1]Investigación!$E:$F,2,FALSE),IFERROR(VLOOKUP(D144,'[1]Vinculación Univ. Sociedad'!$E:$F,2,FALSE),IFERROR(VLOOKUP(D144,'[1]Docencia y Recursos Humanos '!$E:$F,2,FALSE),IFERROR(VLOOKUP(D144,[1]Estudiantes!$E:$F,2,FALSE),IFERROR(VLOOKUP(D144,'[1]Gestion Administrativa'!$E:$F,2,FALSE),IFERROR(VLOOKUP(D144,'[1]Gestion Academica'!$E:$F,2,FALSE),IFERROR(VLOOKUP(D144,[1]Graduados!$E:$F,2,FALSE),IFERROR(VLOOKUP(D144,'[1]Gestión del Conocimiento'!$E:$F,2,FALSE),IFERROR(VLOOKUP(D144,[1]Gobernabilidad!$E:$F,2,FALSE),IFERROR(VLOOKUP(D144,'[1]NIVEL DE ES Y  SISTEMA NACIONAL'!$E:$F,2,FALSE),VLOOKUP(D144,'[1]Lo Esencial'!$E:$F,2,0))))))))))))</f>
        <v xml:space="preserve"> 2) Dotar de reactivos y materiales, los laboratorios de Química ,Microbiología y Biología.</v>
      </c>
      <c r="D145" s="31"/>
      <c r="E145" s="118"/>
      <c r="F145" s="118"/>
      <c r="G145" s="118"/>
      <c r="H145" s="94"/>
      <c r="I145" s="94"/>
      <c r="J145" s="94"/>
      <c r="K145" s="137"/>
    </row>
    <row r="146" spans="3:11" ht="15.75" thickBot="1">
      <c r="F146" s="118"/>
      <c r="G146" s="94"/>
      <c r="H146" s="94"/>
      <c r="I146" s="94"/>
    </row>
    <row r="147" spans="3:11" ht="30.75" thickBot="1">
      <c r="C147" s="154" t="s">
        <v>44</v>
      </c>
      <c r="D147" s="154" t="s">
        <v>55</v>
      </c>
      <c r="E147" s="161" t="s">
        <v>57</v>
      </c>
      <c r="F147" s="160" t="s">
        <v>27</v>
      </c>
      <c r="G147" s="158" t="s">
        <v>192</v>
      </c>
      <c r="H147" s="161" t="s">
        <v>46</v>
      </c>
      <c r="I147" s="158" t="s">
        <v>193</v>
      </c>
      <c r="J147" s="158" t="s">
        <v>474</v>
      </c>
      <c r="K147" s="158" t="s">
        <v>475</v>
      </c>
    </row>
    <row r="148" spans="3:11">
      <c r="C148" s="166" t="s">
        <v>2047</v>
      </c>
      <c r="D148" s="183">
        <v>4</v>
      </c>
      <c r="E148" s="148">
        <v>900</v>
      </c>
      <c r="F148" s="122">
        <f t="shared" ref="F148:F181" si="14">D148*E148</f>
        <v>3600</v>
      </c>
      <c r="G148" s="186" t="s">
        <v>191</v>
      </c>
      <c r="H148" s="169" t="s">
        <v>1149</v>
      </c>
      <c r="I148" s="155" t="str">
        <f>VLOOKUP(H148,[1]Presupuesto!$B$8:$C$583,2,0)</f>
        <v>PRODUCTOS DE VIDRIO</v>
      </c>
      <c r="J148" s="123" t="s">
        <v>542</v>
      </c>
      <c r="K148" s="123"/>
    </row>
    <row r="149" spans="3:11">
      <c r="C149" s="166" t="s">
        <v>1854</v>
      </c>
      <c r="D149" s="183">
        <v>2</v>
      </c>
      <c r="E149" s="148">
        <v>4500</v>
      </c>
      <c r="F149" s="122">
        <f t="shared" si="14"/>
        <v>9000</v>
      </c>
      <c r="G149" s="186" t="s">
        <v>191</v>
      </c>
      <c r="H149" s="167" t="s">
        <v>1239</v>
      </c>
      <c r="I149" s="155" t="str">
        <f>VLOOKUP(H149,[1]Presupuesto!$B$8:$C$583,2,0)</f>
        <v>EQUIPO MEDICO Y LABORATORIO</v>
      </c>
      <c r="J149" s="123" t="s">
        <v>542</v>
      </c>
      <c r="K149" s="123"/>
    </row>
    <row r="150" spans="3:11">
      <c r="C150" s="166" t="s">
        <v>1855</v>
      </c>
      <c r="D150" s="183">
        <v>2</v>
      </c>
      <c r="E150" s="148">
        <v>3900</v>
      </c>
      <c r="F150" s="122">
        <f t="shared" si="14"/>
        <v>7800</v>
      </c>
      <c r="G150" s="186" t="s">
        <v>191</v>
      </c>
      <c r="H150" s="167" t="s">
        <v>1239</v>
      </c>
      <c r="I150" s="155" t="str">
        <f>VLOOKUP(H150,[1]Presupuesto!$B$8:$C$583,2,0)</f>
        <v>EQUIPO MEDICO Y LABORATORIO</v>
      </c>
      <c r="J150" s="123" t="s">
        <v>542</v>
      </c>
      <c r="K150" s="123"/>
    </row>
    <row r="151" spans="3:11">
      <c r="C151" s="166" t="s">
        <v>1856</v>
      </c>
      <c r="D151" s="183">
        <v>2</v>
      </c>
      <c r="E151" s="148">
        <v>6000</v>
      </c>
      <c r="F151" s="122">
        <f t="shared" si="14"/>
        <v>12000</v>
      </c>
      <c r="G151" s="186" t="s">
        <v>191</v>
      </c>
      <c r="H151" s="167" t="s">
        <v>1239</v>
      </c>
      <c r="I151" s="155" t="str">
        <f>VLOOKUP(H151,[1]Presupuesto!$B$8:$C$583,2,0)</f>
        <v>EQUIPO MEDICO Y LABORATORIO</v>
      </c>
      <c r="J151" s="123" t="s">
        <v>542</v>
      </c>
      <c r="K151" s="123"/>
    </row>
    <row r="152" spans="3:11">
      <c r="C152" s="166" t="s">
        <v>1857</v>
      </c>
      <c r="D152" s="183">
        <v>10</v>
      </c>
      <c r="E152" s="148">
        <v>1600</v>
      </c>
      <c r="F152" s="122">
        <f t="shared" si="14"/>
        <v>16000</v>
      </c>
      <c r="G152" s="186" t="s">
        <v>191</v>
      </c>
      <c r="H152" s="169" t="s">
        <v>1149</v>
      </c>
      <c r="I152" s="155" t="str">
        <f>VLOOKUP(H152,[1]Presupuesto!$B$8:$C$583,2,0)</f>
        <v>PRODUCTOS DE VIDRIO</v>
      </c>
      <c r="J152" s="123" t="s">
        <v>542</v>
      </c>
      <c r="K152" s="123"/>
    </row>
    <row r="153" spans="3:11">
      <c r="C153" s="166" t="s">
        <v>1858</v>
      </c>
      <c r="D153" s="183">
        <v>2</v>
      </c>
      <c r="E153" s="148">
        <v>3780</v>
      </c>
      <c r="F153" s="122">
        <f t="shared" si="14"/>
        <v>7560</v>
      </c>
      <c r="G153" s="186" t="s">
        <v>191</v>
      </c>
      <c r="H153" s="167" t="s">
        <v>1239</v>
      </c>
      <c r="I153" s="155" t="str">
        <f>VLOOKUP(H153,[1]Presupuesto!$B$8:$C$583,2,0)</f>
        <v>EQUIPO MEDICO Y LABORATORIO</v>
      </c>
      <c r="J153" s="123" t="s">
        <v>542</v>
      </c>
      <c r="K153" s="123"/>
    </row>
    <row r="154" spans="3:11">
      <c r="C154" s="166" t="s">
        <v>1859</v>
      </c>
      <c r="D154" s="183">
        <v>2</v>
      </c>
      <c r="E154" s="148">
        <v>3590</v>
      </c>
      <c r="F154" s="122">
        <f t="shared" si="14"/>
        <v>7180</v>
      </c>
      <c r="G154" s="186" t="s">
        <v>191</v>
      </c>
      <c r="H154" s="167" t="s">
        <v>1239</v>
      </c>
      <c r="I154" s="155" t="str">
        <f>VLOOKUP(H154,[1]Presupuesto!$B$8:$C$583,2,0)</f>
        <v>EQUIPO MEDICO Y LABORATORIO</v>
      </c>
      <c r="J154" s="123" t="s">
        <v>542</v>
      </c>
      <c r="K154" s="123"/>
    </row>
    <row r="155" spans="3:11">
      <c r="C155" s="166" t="s">
        <v>1860</v>
      </c>
      <c r="D155" s="183">
        <v>1</v>
      </c>
      <c r="E155" s="148">
        <v>5800</v>
      </c>
      <c r="F155" s="122">
        <f t="shared" si="14"/>
        <v>5800</v>
      </c>
      <c r="G155" s="186" t="s">
        <v>191</v>
      </c>
      <c r="H155" s="167" t="s">
        <v>1239</v>
      </c>
      <c r="I155" s="155" t="str">
        <f>VLOOKUP(H155,[1]Presupuesto!$B$8:$C$583,2,0)</f>
        <v>EQUIPO MEDICO Y LABORATORIO</v>
      </c>
      <c r="J155" s="123" t="s">
        <v>542</v>
      </c>
      <c r="K155" s="123"/>
    </row>
    <row r="156" spans="3:11">
      <c r="C156" s="166" t="s">
        <v>1861</v>
      </c>
      <c r="D156" s="183">
        <v>2</v>
      </c>
      <c r="E156" s="148">
        <v>4700</v>
      </c>
      <c r="F156" s="122">
        <f t="shared" si="14"/>
        <v>9400</v>
      </c>
      <c r="G156" s="186" t="s">
        <v>191</v>
      </c>
      <c r="H156" s="167" t="s">
        <v>1239</v>
      </c>
      <c r="I156" s="155" t="str">
        <f>VLOOKUP(H156,[1]Presupuesto!$B$8:$C$583,2,0)</f>
        <v>EQUIPO MEDICO Y LABORATORIO</v>
      </c>
      <c r="J156" s="123" t="s">
        <v>542</v>
      </c>
      <c r="K156" s="123"/>
    </row>
    <row r="157" spans="3:11">
      <c r="C157" s="166" t="s">
        <v>1862</v>
      </c>
      <c r="D157" s="183">
        <v>2</v>
      </c>
      <c r="E157" s="148">
        <v>3000</v>
      </c>
      <c r="F157" s="122">
        <f t="shared" si="14"/>
        <v>6000</v>
      </c>
      <c r="G157" s="186" t="s">
        <v>191</v>
      </c>
      <c r="H157" s="167" t="s">
        <v>1239</v>
      </c>
      <c r="I157" s="155" t="str">
        <f>VLOOKUP(H157,[1]Presupuesto!$B$8:$C$583,2,0)</f>
        <v>EQUIPO MEDICO Y LABORATORIO</v>
      </c>
      <c r="J157" s="123" t="s">
        <v>542</v>
      </c>
      <c r="K157" s="123"/>
    </row>
    <row r="158" spans="3:11">
      <c r="C158" s="166" t="s">
        <v>1863</v>
      </c>
      <c r="D158" s="183">
        <v>3</v>
      </c>
      <c r="E158" s="148">
        <v>900</v>
      </c>
      <c r="F158" s="122">
        <f t="shared" si="14"/>
        <v>2700</v>
      </c>
      <c r="G158" s="186" t="s">
        <v>191</v>
      </c>
      <c r="H158" s="169" t="s">
        <v>391</v>
      </c>
      <c r="I158" s="155" t="str">
        <f>VLOOKUP(H158,[1]Presupuesto!$B$8:$C$583,2,0)</f>
        <v>INSTRUMENTOS MENORES MEDICO-QUIRURGICO Y LABORAT.</v>
      </c>
      <c r="J158" s="123" t="s">
        <v>542</v>
      </c>
      <c r="K158" s="123"/>
    </row>
    <row r="159" spans="3:11">
      <c r="C159" s="166" t="s">
        <v>1864</v>
      </c>
      <c r="D159" s="183">
        <v>6</v>
      </c>
      <c r="E159" s="148">
        <v>90</v>
      </c>
      <c r="F159" s="122">
        <f t="shared" si="14"/>
        <v>540</v>
      </c>
      <c r="G159" s="186" t="s">
        <v>191</v>
      </c>
      <c r="H159" s="169" t="s">
        <v>391</v>
      </c>
      <c r="I159" s="155" t="str">
        <f>VLOOKUP(H159,[1]Presupuesto!$B$8:$C$583,2,0)</f>
        <v>INSTRUMENTOS MENORES MEDICO-QUIRURGICO Y LABORAT.</v>
      </c>
      <c r="J159" s="123" t="s">
        <v>542</v>
      </c>
      <c r="K159" s="123"/>
    </row>
    <row r="160" spans="3:11">
      <c r="C160" s="166" t="s">
        <v>1865</v>
      </c>
      <c r="D160" s="183">
        <v>2</v>
      </c>
      <c r="E160" s="148">
        <v>860</v>
      </c>
      <c r="F160" s="122">
        <f t="shared" si="14"/>
        <v>1720</v>
      </c>
      <c r="G160" s="186" t="s">
        <v>191</v>
      </c>
      <c r="H160" s="169" t="s">
        <v>391</v>
      </c>
      <c r="I160" s="155" t="str">
        <f>VLOOKUP(H160,[1]Presupuesto!$B$8:$C$583,2,0)</f>
        <v>INSTRUMENTOS MENORES MEDICO-QUIRURGICO Y LABORAT.</v>
      </c>
      <c r="J160" s="123" t="s">
        <v>542</v>
      </c>
      <c r="K160" s="123"/>
    </row>
    <row r="161" spans="3:11">
      <c r="C161" s="166" t="s">
        <v>1866</v>
      </c>
      <c r="D161" s="183">
        <v>10</v>
      </c>
      <c r="E161" s="148">
        <v>560</v>
      </c>
      <c r="F161" s="122">
        <f t="shared" si="14"/>
        <v>5600</v>
      </c>
      <c r="G161" s="186" t="s">
        <v>191</v>
      </c>
      <c r="H161" s="169" t="s">
        <v>391</v>
      </c>
      <c r="I161" s="155" t="str">
        <f>VLOOKUP(H161,[1]Presupuesto!$B$8:$C$583,2,0)</f>
        <v>INSTRUMENTOS MENORES MEDICO-QUIRURGICO Y LABORAT.</v>
      </c>
      <c r="J161" s="123" t="s">
        <v>542</v>
      </c>
      <c r="K161" s="123"/>
    </row>
    <row r="162" spans="3:11">
      <c r="C162" s="166" t="s">
        <v>1867</v>
      </c>
      <c r="D162" s="183">
        <v>2</v>
      </c>
      <c r="E162" s="148">
        <v>400</v>
      </c>
      <c r="F162" s="122">
        <f t="shared" si="14"/>
        <v>800</v>
      </c>
      <c r="G162" s="186" t="s">
        <v>191</v>
      </c>
      <c r="H162" s="169" t="s">
        <v>391</v>
      </c>
      <c r="I162" s="155" t="str">
        <f>VLOOKUP(H162,[1]Presupuesto!$B$8:$C$583,2,0)</f>
        <v>INSTRUMENTOS MENORES MEDICO-QUIRURGICO Y LABORAT.</v>
      </c>
      <c r="J162" s="123" t="s">
        <v>542</v>
      </c>
      <c r="K162" s="123"/>
    </row>
    <row r="163" spans="3:11">
      <c r="C163" s="166" t="s">
        <v>1868</v>
      </c>
      <c r="D163" s="183">
        <v>12</v>
      </c>
      <c r="E163" s="148">
        <v>123.67</v>
      </c>
      <c r="F163" s="122">
        <f t="shared" si="14"/>
        <v>1484.04</v>
      </c>
      <c r="G163" s="186" t="s">
        <v>191</v>
      </c>
      <c r="H163" s="169" t="s">
        <v>391</v>
      </c>
      <c r="I163" s="155" t="str">
        <f>VLOOKUP(H163,[1]Presupuesto!$B$8:$C$583,2,0)</f>
        <v>INSTRUMENTOS MENORES MEDICO-QUIRURGICO Y LABORAT.</v>
      </c>
      <c r="J163" s="123" t="s">
        <v>542</v>
      </c>
      <c r="K163" s="123"/>
    </row>
    <row r="164" spans="3:11">
      <c r="C164" s="166" t="s">
        <v>1869</v>
      </c>
      <c r="D164" s="183">
        <v>12</v>
      </c>
      <c r="E164" s="148">
        <v>132.66999999999999</v>
      </c>
      <c r="F164" s="122">
        <f t="shared" si="14"/>
        <v>1592.04</v>
      </c>
      <c r="G164" s="186" t="s">
        <v>191</v>
      </c>
      <c r="H164" s="169" t="s">
        <v>391</v>
      </c>
      <c r="I164" s="155" t="str">
        <f>VLOOKUP(H164,[1]Presupuesto!$B$8:$C$583,2,0)</f>
        <v>INSTRUMENTOS MENORES MEDICO-QUIRURGICO Y LABORAT.</v>
      </c>
      <c r="J164" s="123" t="s">
        <v>542</v>
      </c>
      <c r="K164" s="123"/>
    </row>
    <row r="165" spans="3:11">
      <c r="C165" s="166" t="s">
        <v>1870</v>
      </c>
      <c r="D165" s="183">
        <v>6</v>
      </c>
      <c r="E165" s="148">
        <v>84.05</v>
      </c>
      <c r="F165" s="122">
        <f t="shared" si="14"/>
        <v>504.29999999999995</v>
      </c>
      <c r="G165" s="186" t="s">
        <v>191</v>
      </c>
      <c r="H165" s="169" t="s">
        <v>391</v>
      </c>
      <c r="I165" s="155" t="str">
        <f>VLOOKUP(H165,[1]Presupuesto!$B$8:$C$583,2,0)</f>
        <v>INSTRUMENTOS MENORES MEDICO-QUIRURGICO Y LABORAT.</v>
      </c>
      <c r="J165" s="123" t="s">
        <v>542</v>
      </c>
      <c r="K165" s="123"/>
    </row>
    <row r="166" spans="3:11">
      <c r="C166" s="166" t="s">
        <v>1871</v>
      </c>
      <c r="D166" s="183">
        <v>6</v>
      </c>
      <c r="E166" s="148">
        <v>84.08</v>
      </c>
      <c r="F166" s="122">
        <f t="shared" si="14"/>
        <v>504.48</v>
      </c>
      <c r="G166" s="186" t="s">
        <v>191</v>
      </c>
      <c r="H166" s="169" t="s">
        <v>391</v>
      </c>
      <c r="I166" s="155" t="str">
        <f>VLOOKUP(H166,[1]Presupuesto!$B$8:$C$583,2,0)</f>
        <v>INSTRUMENTOS MENORES MEDICO-QUIRURGICO Y LABORAT.</v>
      </c>
      <c r="J166" s="123" t="s">
        <v>542</v>
      </c>
      <c r="K166" s="123"/>
    </row>
    <row r="167" spans="3:11">
      <c r="C167" s="166" t="s">
        <v>1872</v>
      </c>
      <c r="D167" s="183">
        <v>12</v>
      </c>
      <c r="E167" s="148">
        <v>60</v>
      </c>
      <c r="F167" s="122">
        <f t="shared" si="14"/>
        <v>720</v>
      </c>
      <c r="G167" s="186" t="s">
        <v>191</v>
      </c>
      <c r="H167" s="169" t="s">
        <v>391</v>
      </c>
      <c r="I167" s="155" t="str">
        <f>VLOOKUP(H167,[1]Presupuesto!$B$8:$C$583,2,0)</f>
        <v>INSTRUMENTOS MENORES MEDICO-QUIRURGICO Y LABORAT.</v>
      </c>
      <c r="J167" s="123" t="s">
        <v>542</v>
      </c>
      <c r="K167" s="123"/>
    </row>
    <row r="168" spans="3:11">
      <c r="C168" s="166" t="s">
        <v>1873</v>
      </c>
      <c r="D168" s="183">
        <v>12</v>
      </c>
      <c r="E168" s="148">
        <v>75</v>
      </c>
      <c r="F168" s="122">
        <f t="shared" si="14"/>
        <v>900</v>
      </c>
      <c r="G168" s="186" t="s">
        <v>191</v>
      </c>
      <c r="H168" s="169" t="s">
        <v>391</v>
      </c>
      <c r="I168" s="155" t="str">
        <f>VLOOKUP(H168,[1]Presupuesto!$B$8:$C$583,2,0)</f>
        <v>INSTRUMENTOS MENORES MEDICO-QUIRURGICO Y LABORAT.</v>
      </c>
      <c r="J168" s="123" t="s">
        <v>542</v>
      </c>
      <c r="K168" s="123"/>
    </row>
    <row r="169" spans="3:11">
      <c r="C169" s="168" t="s">
        <v>1874</v>
      </c>
      <c r="D169" s="176">
        <v>6</v>
      </c>
      <c r="E169" s="143">
        <v>33.979999999999997</v>
      </c>
      <c r="F169" s="122">
        <f t="shared" si="14"/>
        <v>203.88</v>
      </c>
      <c r="G169" s="186" t="s">
        <v>191</v>
      </c>
      <c r="H169" s="169" t="s">
        <v>391</v>
      </c>
      <c r="I169" s="155" t="str">
        <f>VLOOKUP(H169,[1]Presupuesto!$B$8:$C$583,2,0)</f>
        <v>INSTRUMENTOS MENORES MEDICO-QUIRURGICO Y LABORAT.</v>
      </c>
      <c r="J169" s="123" t="s">
        <v>542</v>
      </c>
      <c r="K169" s="123"/>
    </row>
    <row r="170" spans="3:11">
      <c r="C170" s="168" t="s">
        <v>1875</v>
      </c>
      <c r="D170" s="176">
        <v>3</v>
      </c>
      <c r="E170" s="143">
        <v>200</v>
      </c>
      <c r="F170" s="122">
        <f t="shared" si="14"/>
        <v>600</v>
      </c>
      <c r="G170" s="186" t="s">
        <v>191</v>
      </c>
      <c r="H170" s="169" t="s">
        <v>391</v>
      </c>
      <c r="I170" s="155" t="str">
        <f>VLOOKUP(H170,[1]Presupuesto!$B$8:$C$583,2,0)</f>
        <v>INSTRUMENTOS MENORES MEDICO-QUIRURGICO Y LABORAT.</v>
      </c>
      <c r="J170" s="123" t="s">
        <v>542</v>
      </c>
      <c r="K170" s="123"/>
    </row>
    <row r="171" spans="3:11">
      <c r="C171" s="168" t="s">
        <v>1876</v>
      </c>
      <c r="D171" s="176">
        <v>6</v>
      </c>
      <c r="E171" s="143">
        <v>456.98</v>
      </c>
      <c r="F171" s="122">
        <f t="shared" si="14"/>
        <v>2741.88</v>
      </c>
      <c r="G171" s="186" t="s">
        <v>191</v>
      </c>
      <c r="H171" s="169" t="s">
        <v>1149</v>
      </c>
      <c r="I171" s="155" t="str">
        <f>VLOOKUP(H171,[1]Presupuesto!$B$8:$C$583,2,0)</f>
        <v>PRODUCTOS DE VIDRIO</v>
      </c>
      <c r="J171" s="123" t="s">
        <v>542</v>
      </c>
      <c r="K171" s="123"/>
    </row>
    <row r="172" spans="3:11">
      <c r="C172" s="168" t="s">
        <v>1877</v>
      </c>
      <c r="D172" s="176">
        <v>12</v>
      </c>
      <c r="E172" s="143">
        <v>432</v>
      </c>
      <c r="F172" s="122">
        <f t="shared" si="14"/>
        <v>5184</v>
      </c>
      <c r="G172" s="186" t="s">
        <v>191</v>
      </c>
      <c r="H172" s="169" t="s">
        <v>1149</v>
      </c>
      <c r="I172" s="155" t="str">
        <f>VLOOKUP(H172,[1]Presupuesto!$B$8:$C$583,2,0)</f>
        <v>PRODUCTOS DE VIDRIO</v>
      </c>
      <c r="J172" s="123" t="s">
        <v>542</v>
      </c>
      <c r="K172" s="123"/>
    </row>
    <row r="173" spans="3:11">
      <c r="C173" s="168" t="s">
        <v>1878</v>
      </c>
      <c r="D173" s="176">
        <v>12</v>
      </c>
      <c r="E173" s="143">
        <v>43.6</v>
      </c>
      <c r="F173" s="122">
        <f t="shared" si="14"/>
        <v>523.20000000000005</v>
      </c>
      <c r="G173" s="186" t="s">
        <v>191</v>
      </c>
      <c r="H173" s="169" t="s">
        <v>1149</v>
      </c>
      <c r="I173" s="155" t="str">
        <f>VLOOKUP(H173,[1]Presupuesto!$B$8:$C$583,2,0)</f>
        <v>PRODUCTOS DE VIDRIO</v>
      </c>
      <c r="J173" s="123" t="s">
        <v>542</v>
      </c>
      <c r="K173" s="123"/>
    </row>
    <row r="174" spans="3:11">
      <c r="C174" s="168" t="s">
        <v>1879</v>
      </c>
      <c r="D174" s="176">
        <v>12</v>
      </c>
      <c r="E174" s="143">
        <v>35.5</v>
      </c>
      <c r="F174" s="122">
        <f t="shared" si="14"/>
        <v>426</v>
      </c>
      <c r="G174" s="186" t="s">
        <v>191</v>
      </c>
      <c r="H174" s="169" t="s">
        <v>1149</v>
      </c>
      <c r="I174" s="155" t="str">
        <f>VLOOKUP(H174,[1]Presupuesto!$B$8:$C$583,2,0)</f>
        <v>PRODUCTOS DE VIDRIO</v>
      </c>
      <c r="J174" s="123" t="s">
        <v>542</v>
      </c>
      <c r="K174" s="123"/>
    </row>
    <row r="175" spans="3:11">
      <c r="C175" s="168" t="s">
        <v>1880</v>
      </c>
      <c r="D175" s="176">
        <v>12</v>
      </c>
      <c r="E175" s="143">
        <v>50.6</v>
      </c>
      <c r="F175" s="122">
        <f t="shared" si="14"/>
        <v>607.20000000000005</v>
      </c>
      <c r="G175" s="186" t="s">
        <v>191</v>
      </c>
      <c r="H175" s="169" t="s">
        <v>391</v>
      </c>
      <c r="I175" s="155" t="str">
        <f>VLOOKUP(H175,[1]Presupuesto!$B$8:$C$583,2,0)</f>
        <v>INSTRUMENTOS MENORES MEDICO-QUIRURGICO Y LABORAT.</v>
      </c>
      <c r="J175" s="123" t="s">
        <v>542</v>
      </c>
      <c r="K175" s="123"/>
    </row>
    <row r="176" spans="3:11">
      <c r="C176" s="168" t="s">
        <v>1881</v>
      </c>
      <c r="D176" s="176">
        <v>12</v>
      </c>
      <c r="E176" s="143">
        <v>62.3</v>
      </c>
      <c r="F176" s="122">
        <f t="shared" si="14"/>
        <v>747.59999999999991</v>
      </c>
      <c r="G176" s="186" t="s">
        <v>191</v>
      </c>
      <c r="H176" s="169" t="s">
        <v>391</v>
      </c>
      <c r="I176" s="155" t="str">
        <f>VLOOKUP(H176,[1]Presupuesto!$B$8:$C$583,2,0)</f>
        <v>INSTRUMENTOS MENORES MEDICO-QUIRURGICO Y LABORAT.</v>
      </c>
      <c r="J176" s="123" t="s">
        <v>542</v>
      </c>
      <c r="K176" s="123"/>
    </row>
    <row r="177" spans="3:11">
      <c r="C177" s="170" t="s">
        <v>1882</v>
      </c>
      <c r="D177" s="176">
        <v>12</v>
      </c>
      <c r="E177" s="143">
        <v>72.7</v>
      </c>
      <c r="F177" s="122">
        <f t="shared" si="14"/>
        <v>872.40000000000009</v>
      </c>
      <c r="G177" s="186" t="s">
        <v>191</v>
      </c>
      <c r="H177" s="169" t="s">
        <v>391</v>
      </c>
      <c r="I177" s="155" t="str">
        <f>VLOOKUP(H177,[1]Presupuesto!$B$8:$C$583,2,0)</f>
        <v>INSTRUMENTOS MENORES MEDICO-QUIRURGICO Y LABORAT.</v>
      </c>
      <c r="J177" s="123" t="s">
        <v>542</v>
      </c>
      <c r="K177" s="123"/>
    </row>
    <row r="178" spans="3:11">
      <c r="C178" s="170" t="s">
        <v>1883</v>
      </c>
      <c r="D178" s="176">
        <v>12</v>
      </c>
      <c r="E178" s="143">
        <v>85.5</v>
      </c>
      <c r="F178" s="122">
        <f t="shared" si="14"/>
        <v>1026</v>
      </c>
      <c r="G178" s="186" t="s">
        <v>191</v>
      </c>
      <c r="H178" s="169" t="s">
        <v>391</v>
      </c>
      <c r="I178" s="155" t="str">
        <f>VLOOKUP(H178,[1]Presupuesto!$B$8:$C$583,2,0)</f>
        <v>INSTRUMENTOS MENORES MEDICO-QUIRURGICO Y LABORAT.</v>
      </c>
      <c r="J178" s="123" t="s">
        <v>542</v>
      </c>
      <c r="K178" s="123"/>
    </row>
    <row r="179" spans="3:11">
      <c r="C179" s="170" t="s">
        <v>1884</v>
      </c>
      <c r="D179" s="176">
        <v>3</v>
      </c>
      <c r="E179" s="143">
        <v>756.8</v>
      </c>
      <c r="F179" s="122">
        <f t="shared" si="14"/>
        <v>2270.3999999999996</v>
      </c>
      <c r="G179" s="186" t="s">
        <v>191</v>
      </c>
      <c r="H179" s="169" t="s">
        <v>1149</v>
      </c>
      <c r="I179" s="155" t="str">
        <f>VLOOKUP(H179,[1]Presupuesto!$B$8:$C$583,2,0)</f>
        <v>PRODUCTOS DE VIDRIO</v>
      </c>
      <c r="J179" s="123" t="s">
        <v>542</v>
      </c>
      <c r="K179" s="123"/>
    </row>
    <row r="180" spans="3:11">
      <c r="C180" s="170" t="s">
        <v>1885</v>
      </c>
      <c r="D180" s="176">
        <v>3</v>
      </c>
      <c r="E180" s="143">
        <v>557.82000000000005</v>
      </c>
      <c r="F180" s="122">
        <f t="shared" si="14"/>
        <v>1673.46</v>
      </c>
      <c r="G180" s="186" t="s">
        <v>191</v>
      </c>
      <c r="H180" s="169" t="s">
        <v>1149</v>
      </c>
      <c r="I180" s="155" t="str">
        <f>VLOOKUP(H180,[1]Presupuesto!$B$8:$C$583,2,0)</f>
        <v>PRODUCTOS DE VIDRIO</v>
      </c>
      <c r="J180" s="123" t="s">
        <v>542</v>
      </c>
      <c r="K180" s="123"/>
    </row>
    <row r="181" spans="3:11" ht="15.75" thickBot="1">
      <c r="C181" s="172"/>
      <c r="D181" s="184"/>
      <c r="E181" s="128"/>
      <c r="F181" s="130">
        <f t="shared" si="14"/>
        <v>0</v>
      </c>
      <c r="G181" s="186"/>
      <c r="H181" s="173"/>
      <c r="I181" s="157" t="e">
        <f>VLOOKUP(H181,[1]Presupuesto!$B$8:$C$583,2,0)</f>
        <v>#N/A</v>
      </c>
      <c r="J181" s="123" t="e">
        <f>#REF!</f>
        <v>#REF!</v>
      </c>
      <c r="K181" s="149"/>
    </row>
    <row r="183" spans="3:11" ht="15.75" thickBot="1"/>
    <row r="184" spans="3:11" ht="15.75" thickBot="1">
      <c r="C184" s="182" t="s">
        <v>53</v>
      </c>
      <c r="D184" s="133">
        <f>SUM(F191:F225)</f>
        <v>84446</v>
      </c>
      <c r="F184" s="72"/>
      <c r="G184" s="97"/>
      <c r="H184" s="72"/>
      <c r="I184" s="72"/>
    </row>
    <row r="185" spans="3:11">
      <c r="C185" s="72"/>
      <c r="D185" s="31"/>
      <c r="E185" s="118"/>
      <c r="F185" s="118"/>
      <c r="G185" s="118"/>
      <c r="H185" s="94"/>
      <c r="I185" s="94"/>
      <c r="J185" s="94"/>
      <c r="K185" s="137"/>
    </row>
    <row r="186" spans="3:11">
      <c r="C186" s="72"/>
      <c r="D186" s="31"/>
      <c r="E186" s="118"/>
      <c r="F186" s="118"/>
      <c r="G186" s="118"/>
      <c r="H186" s="94"/>
      <c r="I186" s="94"/>
      <c r="J186" s="94"/>
      <c r="K186" s="137"/>
    </row>
    <row r="187" spans="3:11" ht="15.75">
      <c r="C187" s="236" t="s">
        <v>455</v>
      </c>
      <c r="D187" s="237" t="s">
        <v>1847</v>
      </c>
      <c r="E187" s="118"/>
      <c r="F187" s="118"/>
      <c r="G187" s="118"/>
      <c r="H187" s="94"/>
      <c r="I187" s="94"/>
      <c r="J187" s="94"/>
      <c r="K187" s="137"/>
    </row>
    <row r="188" spans="3:11" ht="18.75">
      <c r="C188" s="254" t="str">
        <f>IFERROR(VLOOKUP(D187,'Desarrollo Curricular'!$E:$F,2,FALSE),IFERROR(VLOOKUP(D187,Investigación!$E:$F,2,FALSE),IFERROR(VLOOKUP(D187,'Vinculación Univ. Sociedad'!$E:$F,2,FALSE),IFERROR(VLOOKUP(D187,'Docencia y Recursos Humanos '!$E:$F,2,FALSE),IFERROR(VLOOKUP(D187,Estudiantes!$E:$F,2,FALSE),IFERROR(VLOOKUP(D187,'Gestion Administrativa'!$E:$F,2,FALSE),IFERROR(VLOOKUP(D187,'Gestion Academica'!$E:$F,2,FALSE),IFERROR(VLOOKUP(D187,Graduados!$E:$F,2,FALSE),IFERROR(VLOOKUP(D187,'Gestión del Conocimiento'!$E:$F,2,FALSE),IFERROR(VLOOKUP(D187,Gobernabilidad!$E:$F,2,FALSE),IFERROR(VLOOKUP(D187,'NIVEL DE ES Y  SISTEMA NACIONAL'!$E:$F,2,FALSE),VLOOKUP(D187,'Lo Esencial'!$E:$F,2,0))))))))))))</f>
        <v xml:space="preserve"> 2) Dotar de reactivos y materiales, los laboratorios de Química ,Microbiología y Biología.</v>
      </c>
      <c r="D188" s="31"/>
      <c r="E188" s="118"/>
      <c r="F188" s="118"/>
      <c r="G188" s="118"/>
      <c r="H188" s="94"/>
      <c r="I188" s="94"/>
      <c r="J188" s="94"/>
      <c r="K188" s="137"/>
    </row>
    <row r="189" spans="3:11" ht="15.75" thickBot="1">
      <c r="F189" s="118"/>
      <c r="G189" s="94"/>
      <c r="H189" s="94"/>
      <c r="I189" s="94"/>
    </row>
    <row r="190" spans="3:11" ht="30.75" thickBot="1">
      <c r="C190" s="154" t="s">
        <v>44</v>
      </c>
      <c r="D190" s="154" t="s">
        <v>55</v>
      </c>
      <c r="E190" s="161" t="s">
        <v>57</v>
      </c>
      <c r="F190" s="160" t="s">
        <v>27</v>
      </c>
      <c r="G190" s="158" t="s">
        <v>192</v>
      </c>
      <c r="H190" s="161" t="s">
        <v>46</v>
      </c>
      <c r="I190" s="158" t="s">
        <v>193</v>
      </c>
      <c r="J190" s="158" t="s">
        <v>474</v>
      </c>
      <c r="K190" s="158" t="s">
        <v>475</v>
      </c>
    </row>
    <row r="191" spans="3:11">
      <c r="C191" s="166" t="s">
        <v>1889</v>
      </c>
      <c r="D191" s="183">
        <v>1</v>
      </c>
      <c r="E191" s="148">
        <v>450</v>
      </c>
      <c r="F191" s="122">
        <f t="shared" ref="F191:F225" si="15">D191*E191</f>
        <v>450</v>
      </c>
      <c r="G191" s="186" t="s">
        <v>191</v>
      </c>
      <c r="H191" s="167" t="s">
        <v>1091</v>
      </c>
      <c r="I191" s="155" t="str">
        <f>VLOOKUP(H191,Presupuesto!$B$8:$C$583,2,0)</f>
        <v>ELEMENTOS Y COMPUESTOS QUIMICOS</v>
      </c>
      <c r="J191" s="123" t="s">
        <v>542</v>
      </c>
      <c r="K191" s="123"/>
    </row>
    <row r="192" spans="3:11">
      <c r="C192" s="166" t="s">
        <v>1890</v>
      </c>
      <c r="D192" s="183">
        <v>1</v>
      </c>
      <c r="E192" s="148">
        <v>1200</v>
      </c>
      <c r="F192" s="122">
        <f t="shared" si="15"/>
        <v>1200</v>
      </c>
      <c r="G192" s="186" t="s">
        <v>191</v>
      </c>
      <c r="H192" s="167" t="s">
        <v>1091</v>
      </c>
      <c r="I192" s="155" t="str">
        <f>VLOOKUP(H192,Presupuesto!$B$8:$C$583,2,0)</f>
        <v>ELEMENTOS Y COMPUESTOS QUIMICOS</v>
      </c>
      <c r="J192" s="123" t="s">
        <v>542</v>
      </c>
      <c r="K192" s="123"/>
    </row>
    <row r="193" spans="3:11">
      <c r="C193" s="166" t="s">
        <v>1891</v>
      </c>
      <c r="D193" s="183">
        <v>1</v>
      </c>
      <c r="E193" s="148">
        <v>800</v>
      </c>
      <c r="F193" s="122">
        <f t="shared" si="15"/>
        <v>800</v>
      </c>
      <c r="G193" s="186" t="s">
        <v>191</v>
      </c>
      <c r="H193" s="167" t="s">
        <v>1091</v>
      </c>
      <c r="I193" s="155" t="str">
        <f>VLOOKUP(H193,Presupuesto!$B$8:$C$583,2,0)</f>
        <v>ELEMENTOS Y COMPUESTOS QUIMICOS</v>
      </c>
      <c r="J193" s="123" t="s">
        <v>542</v>
      </c>
      <c r="K193" s="123"/>
    </row>
    <row r="194" spans="3:11">
      <c r="C194" s="166" t="s">
        <v>1892</v>
      </c>
      <c r="D194" s="183">
        <v>1</v>
      </c>
      <c r="E194" s="148">
        <v>1300</v>
      </c>
      <c r="F194" s="122">
        <f t="shared" si="15"/>
        <v>1300</v>
      </c>
      <c r="G194" s="186" t="s">
        <v>191</v>
      </c>
      <c r="H194" s="167" t="s">
        <v>1091</v>
      </c>
      <c r="I194" s="155" t="str">
        <f>VLOOKUP(H194,Presupuesto!$B$8:$C$583,2,0)</f>
        <v>ELEMENTOS Y COMPUESTOS QUIMICOS</v>
      </c>
      <c r="J194" s="123" t="s">
        <v>542</v>
      </c>
      <c r="K194" s="123"/>
    </row>
    <row r="195" spans="3:11">
      <c r="C195" s="166" t="s">
        <v>1893</v>
      </c>
      <c r="D195" s="183">
        <v>1</v>
      </c>
      <c r="E195" s="148">
        <v>1500</v>
      </c>
      <c r="F195" s="122">
        <f t="shared" si="15"/>
        <v>1500</v>
      </c>
      <c r="G195" s="186" t="s">
        <v>191</v>
      </c>
      <c r="H195" s="167" t="s">
        <v>1091</v>
      </c>
      <c r="I195" s="155" t="str">
        <f>VLOOKUP(H195,Presupuesto!$B$8:$C$583,2,0)</f>
        <v>ELEMENTOS Y COMPUESTOS QUIMICOS</v>
      </c>
      <c r="J195" s="123" t="s">
        <v>542</v>
      </c>
      <c r="K195" s="123"/>
    </row>
    <row r="196" spans="3:11">
      <c r="C196" s="166" t="s">
        <v>1894</v>
      </c>
      <c r="D196" s="183">
        <v>1</v>
      </c>
      <c r="E196" s="148">
        <v>450</v>
      </c>
      <c r="F196" s="122">
        <f t="shared" si="15"/>
        <v>450</v>
      </c>
      <c r="G196" s="186" t="s">
        <v>191</v>
      </c>
      <c r="H196" s="167" t="s">
        <v>1091</v>
      </c>
      <c r="I196" s="155" t="str">
        <f>VLOOKUP(H196,Presupuesto!$B$8:$C$583,2,0)</f>
        <v>ELEMENTOS Y COMPUESTOS QUIMICOS</v>
      </c>
      <c r="J196" s="123" t="s">
        <v>542</v>
      </c>
      <c r="K196" s="123"/>
    </row>
    <row r="197" spans="3:11">
      <c r="C197" s="166" t="s">
        <v>1895</v>
      </c>
      <c r="D197" s="183">
        <v>1</v>
      </c>
      <c r="E197" s="148">
        <v>2300</v>
      </c>
      <c r="F197" s="122">
        <f t="shared" si="15"/>
        <v>2300</v>
      </c>
      <c r="G197" s="186" t="s">
        <v>191</v>
      </c>
      <c r="H197" s="167" t="s">
        <v>1091</v>
      </c>
      <c r="I197" s="155" t="str">
        <f>VLOOKUP(H197,Presupuesto!$B$8:$C$583,2,0)</f>
        <v>ELEMENTOS Y COMPUESTOS QUIMICOS</v>
      </c>
      <c r="J197" s="123" t="s">
        <v>542</v>
      </c>
      <c r="K197" s="123"/>
    </row>
    <row r="198" spans="3:11">
      <c r="C198" s="166" t="s">
        <v>1896</v>
      </c>
      <c r="D198" s="183">
        <v>1</v>
      </c>
      <c r="E198" s="148">
        <v>490</v>
      </c>
      <c r="F198" s="122">
        <f t="shared" si="15"/>
        <v>490</v>
      </c>
      <c r="G198" s="186" t="s">
        <v>191</v>
      </c>
      <c r="H198" s="167" t="s">
        <v>1091</v>
      </c>
      <c r="I198" s="155" t="str">
        <f>VLOOKUP(H198,Presupuesto!$B$8:$C$583,2,0)</f>
        <v>ELEMENTOS Y COMPUESTOS QUIMICOS</v>
      </c>
      <c r="J198" s="123" t="s">
        <v>542</v>
      </c>
      <c r="K198" s="123"/>
    </row>
    <row r="199" spans="3:11">
      <c r="C199" s="166" t="s">
        <v>1897</v>
      </c>
      <c r="D199" s="183">
        <v>1</v>
      </c>
      <c r="E199" s="148">
        <v>780</v>
      </c>
      <c r="F199" s="122">
        <f t="shared" si="15"/>
        <v>780</v>
      </c>
      <c r="G199" s="186" t="s">
        <v>191</v>
      </c>
      <c r="H199" s="167" t="s">
        <v>1091</v>
      </c>
      <c r="I199" s="155" t="str">
        <f>VLOOKUP(H199,Presupuesto!$B$8:$C$583,2,0)</f>
        <v>ELEMENTOS Y COMPUESTOS QUIMICOS</v>
      </c>
      <c r="J199" s="123" t="s">
        <v>542</v>
      </c>
      <c r="K199" s="123"/>
    </row>
    <row r="200" spans="3:11">
      <c r="C200" s="166" t="s">
        <v>1898</v>
      </c>
      <c r="D200" s="183">
        <v>1</v>
      </c>
      <c r="E200" s="148">
        <v>1460</v>
      </c>
      <c r="F200" s="122">
        <f t="shared" si="15"/>
        <v>1460</v>
      </c>
      <c r="G200" s="186" t="s">
        <v>191</v>
      </c>
      <c r="H200" s="167" t="s">
        <v>1091</v>
      </c>
      <c r="I200" s="155" t="str">
        <f>VLOOKUP(H200,Presupuesto!$B$8:$C$583,2,0)</f>
        <v>ELEMENTOS Y COMPUESTOS QUIMICOS</v>
      </c>
      <c r="J200" s="123" t="s">
        <v>542</v>
      </c>
      <c r="K200" s="123"/>
    </row>
    <row r="201" spans="3:11">
      <c r="C201" s="166" t="s">
        <v>1899</v>
      </c>
      <c r="D201" s="183">
        <v>1</v>
      </c>
      <c r="E201" s="148">
        <v>149</v>
      </c>
      <c r="F201" s="122">
        <f t="shared" si="15"/>
        <v>149</v>
      </c>
      <c r="G201" s="186" t="s">
        <v>191</v>
      </c>
      <c r="H201" s="167" t="s">
        <v>1091</v>
      </c>
      <c r="I201" s="155" t="str">
        <f>VLOOKUP(H201,Presupuesto!$B$8:$C$583,2,0)</f>
        <v>ELEMENTOS Y COMPUESTOS QUIMICOS</v>
      </c>
      <c r="J201" s="123" t="s">
        <v>542</v>
      </c>
      <c r="K201" s="123"/>
    </row>
    <row r="202" spans="3:11">
      <c r="C202" s="166" t="s">
        <v>1900</v>
      </c>
      <c r="D202" s="183">
        <v>1</v>
      </c>
      <c r="E202" s="148">
        <v>600</v>
      </c>
      <c r="F202" s="122">
        <f t="shared" si="15"/>
        <v>600</v>
      </c>
      <c r="G202" s="186" t="s">
        <v>191</v>
      </c>
      <c r="H202" s="167" t="s">
        <v>1091</v>
      </c>
      <c r="I202" s="155" t="str">
        <f>VLOOKUP(H202,Presupuesto!$B$8:$C$583,2,0)</f>
        <v>ELEMENTOS Y COMPUESTOS QUIMICOS</v>
      </c>
      <c r="J202" s="123" t="s">
        <v>542</v>
      </c>
      <c r="K202" s="123"/>
    </row>
    <row r="203" spans="3:11">
      <c r="C203" s="166" t="s">
        <v>1901</v>
      </c>
      <c r="D203" s="183">
        <v>1</v>
      </c>
      <c r="E203" s="148">
        <v>700</v>
      </c>
      <c r="F203" s="122">
        <f t="shared" si="15"/>
        <v>700</v>
      </c>
      <c r="G203" s="186" t="s">
        <v>191</v>
      </c>
      <c r="H203" s="167" t="s">
        <v>1091</v>
      </c>
      <c r="I203" s="155" t="str">
        <f>VLOOKUP(H203,Presupuesto!$B$8:$C$583,2,0)</f>
        <v>ELEMENTOS Y COMPUESTOS QUIMICOS</v>
      </c>
      <c r="J203" s="123" t="s">
        <v>542</v>
      </c>
      <c r="K203" s="123"/>
    </row>
    <row r="204" spans="3:11">
      <c r="C204" s="166" t="s">
        <v>1902</v>
      </c>
      <c r="D204" s="183">
        <v>1</v>
      </c>
      <c r="E204" s="148">
        <v>1400</v>
      </c>
      <c r="F204" s="122">
        <f t="shared" si="15"/>
        <v>1400</v>
      </c>
      <c r="G204" s="186" t="s">
        <v>191</v>
      </c>
      <c r="H204" s="167" t="s">
        <v>1091</v>
      </c>
      <c r="I204" s="155" t="str">
        <f>VLOOKUP(H204,Presupuesto!$B$8:$C$583,2,0)</f>
        <v>ELEMENTOS Y COMPUESTOS QUIMICOS</v>
      </c>
      <c r="J204" s="123" t="s">
        <v>542</v>
      </c>
      <c r="K204" s="123"/>
    </row>
    <row r="205" spans="3:11">
      <c r="C205" s="166" t="s">
        <v>1903</v>
      </c>
      <c r="D205" s="183">
        <v>1</v>
      </c>
      <c r="E205" s="148">
        <v>867</v>
      </c>
      <c r="F205" s="122">
        <f t="shared" si="15"/>
        <v>867</v>
      </c>
      <c r="G205" s="186" t="s">
        <v>191</v>
      </c>
      <c r="H205" s="167" t="s">
        <v>1091</v>
      </c>
      <c r="I205" s="155" t="str">
        <f>VLOOKUP(H205,Presupuesto!$B$8:$C$583,2,0)</f>
        <v>ELEMENTOS Y COMPUESTOS QUIMICOS</v>
      </c>
      <c r="J205" s="123" t="s">
        <v>542</v>
      </c>
      <c r="K205" s="123"/>
    </row>
    <row r="206" spans="3:11">
      <c r="C206" s="166" t="s">
        <v>1904</v>
      </c>
      <c r="D206" s="183">
        <v>1</v>
      </c>
      <c r="E206" s="148">
        <v>900</v>
      </c>
      <c r="F206" s="122">
        <f t="shared" si="15"/>
        <v>900</v>
      </c>
      <c r="G206" s="186" t="s">
        <v>191</v>
      </c>
      <c r="H206" s="167" t="s">
        <v>1091</v>
      </c>
      <c r="I206" s="155" t="str">
        <f>VLOOKUP(H206,Presupuesto!$B$8:$C$583,2,0)</f>
        <v>ELEMENTOS Y COMPUESTOS QUIMICOS</v>
      </c>
      <c r="J206" s="123" t="s">
        <v>542</v>
      </c>
      <c r="K206" s="123"/>
    </row>
    <row r="207" spans="3:11">
      <c r="C207" s="166" t="s">
        <v>1905</v>
      </c>
      <c r="D207" s="183">
        <v>1</v>
      </c>
      <c r="E207" s="148">
        <v>1800</v>
      </c>
      <c r="F207" s="122">
        <f t="shared" si="15"/>
        <v>1800</v>
      </c>
      <c r="G207" s="186" t="s">
        <v>191</v>
      </c>
      <c r="H207" s="167" t="s">
        <v>1091</v>
      </c>
      <c r="I207" s="155" t="str">
        <f>VLOOKUP(H207,Presupuesto!$B$8:$C$583,2,0)</f>
        <v>ELEMENTOS Y COMPUESTOS QUIMICOS</v>
      </c>
      <c r="J207" s="123" t="s">
        <v>542</v>
      </c>
      <c r="K207" s="123"/>
    </row>
    <row r="208" spans="3:11">
      <c r="C208" s="166" t="s">
        <v>1906</v>
      </c>
      <c r="D208" s="183">
        <v>4</v>
      </c>
      <c r="E208" s="148">
        <v>1200</v>
      </c>
      <c r="F208" s="122">
        <f t="shared" si="15"/>
        <v>4800</v>
      </c>
      <c r="G208" s="186" t="s">
        <v>191</v>
      </c>
      <c r="H208" s="167" t="s">
        <v>1091</v>
      </c>
      <c r="I208" s="155" t="str">
        <f>VLOOKUP(H208,Presupuesto!$B$8:$C$583,2,0)</f>
        <v>ELEMENTOS Y COMPUESTOS QUIMICOS</v>
      </c>
      <c r="J208" s="123" t="s">
        <v>542</v>
      </c>
      <c r="K208" s="123"/>
    </row>
    <row r="209" spans="3:11">
      <c r="C209" s="166" t="s">
        <v>1907</v>
      </c>
      <c r="D209" s="183">
        <v>1</v>
      </c>
      <c r="E209" s="148">
        <v>3600</v>
      </c>
      <c r="F209" s="122">
        <f t="shared" si="15"/>
        <v>3600</v>
      </c>
      <c r="G209" s="186" t="s">
        <v>191</v>
      </c>
      <c r="H209" s="167" t="s">
        <v>1091</v>
      </c>
      <c r="I209" s="155" t="str">
        <f>VLOOKUP(H209,Presupuesto!$B$8:$C$583,2,0)</f>
        <v>ELEMENTOS Y COMPUESTOS QUIMICOS</v>
      </c>
      <c r="J209" s="123" t="s">
        <v>542</v>
      </c>
      <c r="K209" s="123"/>
    </row>
    <row r="210" spans="3:11">
      <c r="C210" s="166" t="s">
        <v>1908</v>
      </c>
      <c r="D210" s="183">
        <v>1</v>
      </c>
      <c r="E210" s="148">
        <v>3400</v>
      </c>
      <c r="F210" s="122">
        <f t="shared" si="15"/>
        <v>3400</v>
      </c>
      <c r="G210" s="186" t="s">
        <v>191</v>
      </c>
      <c r="H210" s="167" t="s">
        <v>1091</v>
      </c>
      <c r="I210" s="155" t="str">
        <f>VLOOKUP(H210,Presupuesto!$B$8:$C$583,2,0)</f>
        <v>ELEMENTOS Y COMPUESTOS QUIMICOS</v>
      </c>
      <c r="J210" s="123" t="s">
        <v>542</v>
      </c>
      <c r="K210" s="123"/>
    </row>
    <row r="211" spans="3:11">
      <c r="C211" s="166" t="s">
        <v>1909</v>
      </c>
      <c r="D211" s="183">
        <v>1</v>
      </c>
      <c r="E211" s="148">
        <v>3200</v>
      </c>
      <c r="F211" s="122">
        <f t="shared" si="15"/>
        <v>3200</v>
      </c>
      <c r="G211" s="186" t="s">
        <v>191</v>
      </c>
      <c r="H211" s="167" t="s">
        <v>1091</v>
      </c>
      <c r="I211" s="155" t="str">
        <f>VLOOKUP(H211,Presupuesto!$B$8:$C$583,2,0)</f>
        <v>ELEMENTOS Y COMPUESTOS QUIMICOS</v>
      </c>
      <c r="J211" s="123" t="s">
        <v>542</v>
      </c>
      <c r="K211" s="123"/>
    </row>
    <row r="212" spans="3:11">
      <c r="C212" s="168" t="s">
        <v>1910</v>
      </c>
      <c r="D212" s="176">
        <v>1</v>
      </c>
      <c r="E212" s="143">
        <v>4000</v>
      </c>
      <c r="F212" s="122">
        <f t="shared" si="15"/>
        <v>4000</v>
      </c>
      <c r="G212" s="186" t="s">
        <v>191</v>
      </c>
      <c r="H212" s="169" t="s">
        <v>1091</v>
      </c>
      <c r="I212" s="155" t="str">
        <f>VLOOKUP(H212,Presupuesto!$B$8:$C$583,2,0)</f>
        <v>ELEMENTOS Y COMPUESTOS QUIMICOS</v>
      </c>
      <c r="J212" s="123" t="s">
        <v>542</v>
      </c>
      <c r="K212" s="123"/>
    </row>
    <row r="213" spans="3:11">
      <c r="C213" s="168" t="s">
        <v>1911</v>
      </c>
      <c r="D213" s="176">
        <v>1</v>
      </c>
      <c r="E213" s="143">
        <v>3900</v>
      </c>
      <c r="F213" s="122">
        <f t="shared" si="15"/>
        <v>3900</v>
      </c>
      <c r="G213" s="186" t="s">
        <v>191</v>
      </c>
      <c r="H213" s="169" t="s">
        <v>1091</v>
      </c>
      <c r="I213" s="155" t="str">
        <f>VLOOKUP(H213,Presupuesto!$B$8:$C$583,2,0)</f>
        <v>ELEMENTOS Y COMPUESTOS QUIMICOS</v>
      </c>
      <c r="J213" s="123" t="s">
        <v>542</v>
      </c>
      <c r="K213" s="123"/>
    </row>
    <row r="214" spans="3:11">
      <c r="C214" s="168" t="s">
        <v>1912</v>
      </c>
      <c r="D214" s="176">
        <v>1</v>
      </c>
      <c r="E214" s="143">
        <v>3400</v>
      </c>
      <c r="F214" s="122">
        <f t="shared" si="15"/>
        <v>3400</v>
      </c>
      <c r="G214" s="186" t="s">
        <v>191</v>
      </c>
      <c r="H214" s="169" t="s">
        <v>1091</v>
      </c>
      <c r="I214" s="155" t="str">
        <f>VLOOKUP(H214,Presupuesto!$B$8:$C$583,2,0)</f>
        <v>ELEMENTOS Y COMPUESTOS QUIMICOS</v>
      </c>
      <c r="J214" s="123" t="s">
        <v>542</v>
      </c>
      <c r="K214" s="123"/>
    </row>
    <row r="215" spans="3:11">
      <c r="C215" s="168" t="s">
        <v>1913</v>
      </c>
      <c r="D215" s="176">
        <v>1</v>
      </c>
      <c r="E215" s="143">
        <v>3900</v>
      </c>
      <c r="F215" s="122">
        <f t="shared" si="15"/>
        <v>3900</v>
      </c>
      <c r="G215" s="186" t="s">
        <v>191</v>
      </c>
      <c r="H215" s="169" t="s">
        <v>1091</v>
      </c>
      <c r="I215" s="155" t="str">
        <f>VLOOKUP(H215,Presupuesto!$B$8:$C$583,2,0)</f>
        <v>ELEMENTOS Y COMPUESTOS QUIMICOS</v>
      </c>
      <c r="J215" s="123" t="s">
        <v>542</v>
      </c>
      <c r="K215" s="123"/>
    </row>
    <row r="216" spans="3:11">
      <c r="C216" s="168" t="s">
        <v>1914</v>
      </c>
      <c r="D216" s="176">
        <v>1</v>
      </c>
      <c r="E216" s="143">
        <v>3900</v>
      </c>
      <c r="F216" s="122">
        <f t="shared" si="15"/>
        <v>3900</v>
      </c>
      <c r="G216" s="186" t="s">
        <v>191</v>
      </c>
      <c r="H216" s="169" t="s">
        <v>1091</v>
      </c>
      <c r="I216" s="155" t="str">
        <f>VLOOKUP(H216,Presupuesto!$B$8:$C$583,2,0)</f>
        <v>ELEMENTOS Y COMPUESTOS QUIMICOS</v>
      </c>
      <c r="J216" s="123" t="s">
        <v>542</v>
      </c>
      <c r="K216" s="123"/>
    </row>
    <row r="217" spans="3:11">
      <c r="C217" s="168" t="s">
        <v>1915</v>
      </c>
      <c r="D217" s="176">
        <v>1</v>
      </c>
      <c r="E217" s="143">
        <v>3900</v>
      </c>
      <c r="F217" s="122">
        <f t="shared" si="15"/>
        <v>3900</v>
      </c>
      <c r="G217" s="186" t="s">
        <v>191</v>
      </c>
      <c r="H217" s="169" t="s">
        <v>1091</v>
      </c>
      <c r="I217" s="155" t="str">
        <f>VLOOKUP(H217,Presupuesto!$B$8:$C$583,2,0)</f>
        <v>ELEMENTOS Y COMPUESTOS QUIMICOS</v>
      </c>
      <c r="J217" s="123" t="s">
        <v>542</v>
      </c>
      <c r="K217" s="123"/>
    </row>
    <row r="218" spans="3:11">
      <c r="C218" s="168" t="s">
        <v>1916</v>
      </c>
      <c r="D218" s="176">
        <v>1</v>
      </c>
      <c r="E218" s="143">
        <v>3900</v>
      </c>
      <c r="F218" s="122">
        <f t="shared" si="15"/>
        <v>3900</v>
      </c>
      <c r="G218" s="186" t="s">
        <v>191</v>
      </c>
      <c r="H218" s="169" t="s">
        <v>1091</v>
      </c>
      <c r="I218" s="155" t="str">
        <f>VLOOKUP(H218,Presupuesto!$B$8:$C$583,2,0)</f>
        <v>ELEMENTOS Y COMPUESTOS QUIMICOS</v>
      </c>
      <c r="J218" s="123" t="s">
        <v>542</v>
      </c>
      <c r="K218" s="123"/>
    </row>
    <row r="219" spans="3:11">
      <c r="C219" s="168" t="s">
        <v>1917</v>
      </c>
      <c r="D219" s="176">
        <v>1</v>
      </c>
      <c r="E219" s="143">
        <v>3500</v>
      </c>
      <c r="F219" s="122">
        <f t="shared" si="15"/>
        <v>3500</v>
      </c>
      <c r="G219" s="186" t="s">
        <v>191</v>
      </c>
      <c r="H219" s="169" t="s">
        <v>1091</v>
      </c>
      <c r="I219" s="155" t="str">
        <f>VLOOKUP(H219,Presupuesto!$B$8:$C$583,2,0)</f>
        <v>ELEMENTOS Y COMPUESTOS QUIMICOS</v>
      </c>
      <c r="J219" s="123" t="s">
        <v>542</v>
      </c>
      <c r="K219" s="123"/>
    </row>
    <row r="220" spans="3:11">
      <c r="C220" s="170" t="s">
        <v>1918</v>
      </c>
      <c r="D220" s="176">
        <v>1</v>
      </c>
      <c r="E220" s="143">
        <v>3500</v>
      </c>
      <c r="F220" s="122">
        <f t="shared" si="15"/>
        <v>3500</v>
      </c>
      <c r="G220" s="186" t="s">
        <v>191</v>
      </c>
      <c r="H220" s="171" t="s">
        <v>1091</v>
      </c>
      <c r="I220" s="155" t="str">
        <f>VLOOKUP(H220,Presupuesto!$B$8:$C$583,2,0)</f>
        <v>ELEMENTOS Y COMPUESTOS QUIMICOS</v>
      </c>
      <c r="J220" s="123" t="s">
        <v>542</v>
      </c>
      <c r="K220" s="123"/>
    </row>
    <row r="221" spans="3:11">
      <c r="C221" s="170" t="s">
        <v>1919</v>
      </c>
      <c r="D221" s="176">
        <v>1</v>
      </c>
      <c r="E221" s="143">
        <v>4600</v>
      </c>
      <c r="F221" s="122">
        <f t="shared" si="15"/>
        <v>4600</v>
      </c>
      <c r="G221" s="186" t="s">
        <v>191</v>
      </c>
      <c r="H221" s="171" t="s">
        <v>1091</v>
      </c>
      <c r="I221" s="155" t="str">
        <f>VLOOKUP(H221,Presupuesto!$B$8:$C$583,2,0)</f>
        <v>ELEMENTOS Y COMPUESTOS QUIMICOS</v>
      </c>
      <c r="J221" s="123" t="s">
        <v>542</v>
      </c>
      <c r="K221" s="123"/>
    </row>
    <row r="222" spans="3:11">
      <c r="C222" s="170" t="s">
        <v>1920</v>
      </c>
      <c r="D222" s="176">
        <v>2</v>
      </c>
      <c r="E222" s="143">
        <v>2000</v>
      </c>
      <c r="F222" s="122">
        <f t="shared" si="15"/>
        <v>4000</v>
      </c>
      <c r="G222" s="186" t="s">
        <v>191</v>
      </c>
      <c r="H222" s="171" t="s">
        <v>1091</v>
      </c>
      <c r="I222" s="155" t="str">
        <f>VLOOKUP(H222,Presupuesto!$B$8:$C$583,2,0)</f>
        <v>ELEMENTOS Y COMPUESTOS QUIMICOS</v>
      </c>
      <c r="J222" s="123" t="s">
        <v>542</v>
      </c>
      <c r="K222" s="123"/>
    </row>
    <row r="223" spans="3:11">
      <c r="C223" s="170" t="s">
        <v>1921</v>
      </c>
      <c r="D223" s="176">
        <v>2</v>
      </c>
      <c r="E223" s="143">
        <v>900</v>
      </c>
      <c r="F223" s="122">
        <f t="shared" si="15"/>
        <v>1800</v>
      </c>
      <c r="G223" s="186" t="s">
        <v>191</v>
      </c>
      <c r="H223" s="171" t="s">
        <v>1091</v>
      </c>
      <c r="I223" s="155" t="str">
        <f>VLOOKUP(H223,Presupuesto!$B$8:$C$583,2,0)</f>
        <v>ELEMENTOS Y COMPUESTOS QUIMICOS</v>
      </c>
      <c r="J223" s="123" t="s">
        <v>542</v>
      </c>
      <c r="K223" s="123"/>
    </row>
    <row r="224" spans="3:11">
      <c r="C224" s="170" t="s">
        <v>1922</v>
      </c>
      <c r="D224" s="176">
        <v>1</v>
      </c>
      <c r="E224" s="143">
        <v>4000</v>
      </c>
      <c r="F224" s="122">
        <f t="shared" si="15"/>
        <v>4000</v>
      </c>
      <c r="G224" s="186" t="s">
        <v>191</v>
      </c>
      <c r="H224" s="171" t="s">
        <v>1091</v>
      </c>
      <c r="I224" s="155" t="str">
        <f>VLOOKUP(H224,Presupuesto!$B$8:$C$583,2,0)</f>
        <v>ELEMENTOS Y COMPUESTOS QUIMICOS</v>
      </c>
      <c r="J224" s="123" t="s">
        <v>542</v>
      </c>
      <c r="K224" s="123"/>
    </row>
    <row r="225" spans="3:11" ht="15.75" thickBot="1">
      <c r="C225" s="172" t="s">
        <v>1923</v>
      </c>
      <c r="D225" s="184">
        <v>1</v>
      </c>
      <c r="E225" s="128">
        <v>4000</v>
      </c>
      <c r="F225" s="130">
        <f t="shared" si="15"/>
        <v>4000</v>
      </c>
      <c r="G225" s="187" t="s">
        <v>191</v>
      </c>
      <c r="H225" s="173" t="s">
        <v>1091</v>
      </c>
      <c r="I225" s="157" t="str">
        <f>VLOOKUP(H225,Presupuesto!$B$8:$C$583,2,0)</f>
        <v>ELEMENTOS Y COMPUESTOS QUIMICOS</v>
      </c>
      <c r="J225" s="123" t="s">
        <v>542</v>
      </c>
      <c r="K225" s="149"/>
    </row>
    <row r="227" spans="3:11" ht="15.75" thickBot="1"/>
    <row r="228" spans="3:11" ht="15.75" thickBot="1">
      <c r="C228" s="182" t="s">
        <v>53</v>
      </c>
      <c r="D228" s="133">
        <f>SUM(F235:F254)</f>
        <v>81580</v>
      </c>
      <c r="F228" s="72"/>
      <c r="G228" s="97"/>
      <c r="H228" s="72"/>
      <c r="I228" s="72"/>
    </row>
    <row r="229" spans="3:11">
      <c r="C229" s="72"/>
      <c r="D229" s="31"/>
      <c r="E229" s="118"/>
      <c r="F229" s="118"/>
      <c r="G229" s="118"/>
      <c r="H229" s="94"/>
      <c r="I229" s="94"/>
      <c r="J229" s="94"/>
      <c r="K229" s="137"/>
    </row>
    <row r="230" spans="3:11">
      <c r="C230" s="72"/>
      <c r="D230" s="31"/>
      <c r="E230" s="118"/>
      <c r="F230" s="118"/>
      <c r="G230" s="118"/>
      <c r="H230" s="94"/>
      <c r="I230" s="94"/>
      <c r="J230" s="94"/>
      <c r="K230" s="137"/>
    </row>
    <row r="231" spans="3:11" ht="15.75">
      <c r="C231" s="236" t="s">
        <v>455</v>
      </c>
      <c r="D231" s="237" t="s">
        <v>1847</v>
      </c>
      <c r="E231" s="118"/>
      <c r="F231" s="118"/>
      <c r="G231" s="118"/>
      <c r="H231" s="94"/>
      <c r="I231" s="94"/>
      <c r="J231" s="94"/>
      <c r="K231" s="137"/>
    </row>
    <row r="232" spans="3:11" ht="18.75">
      <c r="C232" s="254" t="str">
        <f>IFERROR(VLOOKUP(D231,'Desarrollo Curricular'!$E:$F,2,FALSE),IFERROR(VLOOKUP(D231,Investigación!$E:$F,2,FALSE),IFERROR(VLOOKUP(D231,'Vinculación Univ. Sociedad'!$E:$F,2,FALSE),IFERROR(VLOOKUP(D231,'Docencia y Recursos Humanos '!$E:$F,2,FALSE),IFERROR(VLOOKUP(D231,Estudiantes!$E:$F,2,FALSE),IFERROR(VLOOKUP(D231,'Gestion Administrativa'!$E:$F,2,FALSE),IFERROR(VLOOKUP(D231,'Gestion Academica'!$E:$F,2,FALSE),IFERROR(VLOOKUP(D231,Graduados!$E:$F,2,FALSE),IFERROR(VLOOKUP(D231,'Gestión del Conocimiento'!$E:$F,2,FALSE),IFERROR(VLOOKUP(D231,Gobernabilidad!$E:$F,2,FALSE),IFERROR(VLOOKUP(D231,'NIVEL DE ES Y  SISTEMA NACIONAL'!$E:$F,2,FALSE),VLOOKUP(D231,'Lo Esencial'!$E:$F,2,0))))))))))))</f>
        <v xml:space="preserve"> 2) Dotar de reactivos y materiales, los laboratorios de Química ,Microbiología y Biología.</v>
      </c>
      <c r="D232" s="31"/>
      <c r="E232" s="118"/>
      <c r="F232" s="118"/>
      <c r="G232" s="118"/>
      <c r="H232" s="94"/>
      <c r="I232" s="94"/>
      <c r="J232" s="94"/>
      <c r="K232" s="137"/>
    </row>
    <row r="233" spans="3:11" ht="15.75" thickBot="1">
      <c r="F233" s="118"/>
      <c r="G233" s="94"/>
      <c r="H233" s="94"/>
      <c r="I233" s="94"/>
    </row>
    <row r="234" spans="3:11" ht="30.75" thickBot="1">
      <c r="C234" s="154" t="s">
        <v>44</v>
      </c>
      <c r="D234" s="154" t="s">
        <v>55</v>
      </c>
      <c r="E234" s="161" t="s">
        <v>57</v>
      </c>
      <c r="F234" s="160" t="s">
        <v>27</v>
      </c>
      <c r="G234" s="158" t="s">
        <v>192</v>
      </c>
      <c r="H234" s="161" t="s">
        <v>46</v>
      </c>
      <c r="I234" s="158" t="s">
        <v>193</v>
      </c>
      <c r="J234" s="158" t="s">
        <v>474</v>
      </c>
      <c r="K234" s="158" t="s">
        <v>475</v>
      </c>
    </row>
    <row r="235" spans="3:11">
      <c r="C235" s="166" t="s">
        <v>1924</v>
      </c>
      <c r="D235" s="183">
        <v>1</v>
      </c>
      <c r="E235" s="148">
        <v>3700</v>
      </c>
      <c r="F235" s="122">
        <f t="shared" ref="F235:F254" si="16">D235*E235</f>
        <v>3700</v>
      </c>
      <c r="G235" s="186" t="s">
        <v>191</v>
      </c>
      <c r="H235" s="167" t="s">
        <v>1091</v>
      </c>
      <c r="I235" s="155" t="str">
        <f>VLOOKUP(H235,Presupuesto!$B$8:$C$583,2,0)</f>
        <v>ELEMENTOS Y COMPUESTOS QUIMICOS</v>
      </c>
      <c r="J235" s="123" t="s">
        <v>542</v>
      </c>
      <c r="K235" s="123"/>
    </row>
    <row r="236" spans="3:11">
      <c r="C236" s="166" t="s">
        <v>1925</v>
      </c>
      <c r="D236" s="183">
        <v>1</v>
      </c>
      <c r="E236" s="148">
        <v>2600</v>
      </c>
      <c r="F236" s="122">
        <f t="shared" si="16"/>
        <v>2600</v>
      </c>
      <c r="G236" s="186" t="s">
        <v>191</v>
      </c>
      <c r="H236" s="167" t="s">
        <v>1091</v>
      </c>
      <c r="I236" s="155" t="str">
        <f>VLOOKUP(H236,Presupuesto!$B$8:$C$583,2,0)</f>
        <v>ELEMENTOS Y COMPUESTOS QUIMICOS</v>
      </c>
      <c r="J236" s="123" t="s">
        <v>542</v>
      </c>
      <c r="K236" s="123"/>
    </row>
    <row r="237" spans="3:11">
      <c r="C237" s="166" t="s">
        <v>1926</v>
      </c>
      <c r="D237" s="183">
        <v>1</v>
      </c>
      <c r="E237" s="148">
        <v>5200</v>
      </c>
      <c r="F237" s="122">
        <f t="shared" si="16"/>
        <v>5200</v>
      </c>
      <c r="G237" s="186" t="s">
        <v>191</v>
      </c>
      <c r="H237" s="167" t="s">
        <v>1091</v>
      </c>
      <c r="I237" s="155" t="str">
        <f>VLOOKUP(H237,Presupuesto!$B$8:$C$583,2,0)</f>
        <v>ELEMENTOS Y COMPUESTOS QUIMICOS</v>
      </c>
      <c r="J237" s="123" t="s">
        <v>542</v>
      </c>
      <c r="K237" s="123"/>
    </row>
    <row r="238" spans="3:11">
      <c r="C238" s="166" t="s">
        <v>1927</v>
      </c>
      <c r="D238" s="183">
        <v>1</v>
      </c>
      <c r="E238" s="148">
        <v>5780</v>
      </c>
      <c r="F238" s="122">
        <f t="shared" si="16"/>
        <v>5780</v>
      </c>
      <c r="G238" s="186" t="s">
        <v>191</v>
      </c>
      <c r="H238" s="167" t="s">
        <v>1091</v>
      </c>
      <c r="I238" s="155" t="str">
        <f>VLOOKUP(H238,Presupuesto!$B$8:$C$583,2,0)</f>
        <v>ELEMENTOS Y COMPUESTOS QUIMICOS</v>
      </c>
      <c r="J238" s="123" t="s">
        <v>542</v>
      </c>
      <c r="K238" s="123"/>
    </row>
    <row r="239" spans="3:11">
      <c r="C239" s="166" t="s">
        <v>1928</v>
      </c>
      <c r="D239" s="183">
        <v>1</v>
      </c>
      <c r="E239" s="148">
        <v>4500</v>
      </c>
      <c r="F239" s="122">
        <f t="shared" si="16"/>
        <v>4500</v>
      </c>
      <c r="G239" s="186" t="s">
        <v>191</v>
      </c>
      <c r="H239" s="167" t="s">
        <v>1091</v>
      </c>
      <c r="I239" s="155" t="str">
        <f>VLOOKUP(H239,Presupuesto!$B$8:$C$583,2,0)</f>
        <v>ELEMENTOS Y COMPUESTOS QUIMICOS</v>
      </c>
      <c r="J239" s="123" t="s">
        <v>542</v>
      </c>
      <c r="K239" s="123"/>
    </row>
    <row r="240" spans="3:11">
      <c r="C240" s="166" t="s">
        <v>1929</v>
      </c>
      <c r="D240" s="183">
        <v>10</v>
      </c>
      <c r="E240" s="148">
        <v>460</v>
      </c>
      <c r="F240" s="122">
        <f t="shared" si="16"/>
        <v>4600</v>
      </c>
      <c r="G240" s="186" t="s">
        <v>191</v>
      </c>
      <c r="H240" s="167" t="s">
        <v>1149</v>
      </c>
      <c r="I240" s="155" t="str">
        <f>VLOOKUP(H240,Presupuesto!$B$8:$C$583,2,0)</f>
        <v>PRODUCTOS DE VIDRIO</v>
      </c>
      <c r="J240" s="123" t="s">
        <v>542</v>
      </c>
      <c r="K240" s="123"/>
    </row>
    <row r="241" spans="3:11">
      <c r="C241" s="166" t="s">
        <v>1930</v>
      </c>
      <c r="D241" s="183">
        <v>10</v>
      </c>
      <c r="E241" s="148">
        <v>460</v>
      </c>
      <c r="F241" s="122">
        <f t="shared" si="16"/>
        <v>4600</v>
      </c>
      <c r="G241" s="186" t="s">
        <v>191</v>
      </c>
      <c r="H241" s="167" t="s">
        <v>1149</v>
      </c>
      <c r="I241" s="155" t="str">
        <f>VLOOKUP(H241,Presupuesto!$B$8:$C$583,2,0)</f>
        <v>PRODUCTOS DE VIDRIO</v>
      </c>
      <c r="J241" s="123" t="s">
        <v>542</v>
      </c>
      <c r="K241" s="123"/>
    </row>
    <row r="242" spans="3:11">
      <c r="C242" s="166" t="s">
        <v>1931</v>
      </c>
      <c r="D242" s="183">
        <v>10</v>
      </c>
      <c r="E242" s="148">
        <v>460</v>
      </c>
      <c r="F242" s="122">
        <f t="shared" si="16"/>
        <v>4600</v>
      </c>
      <c r="G242" s="186" t="s">
        <v>191</v>
      </c>
      <c r="H242" s="167" t="s">
        <v>1149</v>
      </c>
      <c r="I242" s="155" t="str">
        <f>VLOOKUP(H242,Presupuesto!$B$8:$C$583,2,0)</f>
        <v>PRODUCTOS DE VIDRIO</v>
      </c>
      <c r="J242" s="123" t="s">
        <v>542</v>
      </c>
      <c r="K242" s="123"/>
    </row>
    <row r="243" spans="3:11">
      <c r="C243" s="166" t="s">
        <v>1932</v>
      </c>
      <c r="D243" s="183">
        <v>10</v>
      </c>
      <c r="E243" s="148">
        <v>460</v>
      </c>
      <c r="F243" s="122">
        <f t="shared" si="16"/>
        <v>4600</v>
      </c>
      <c r="G243" s="186" t="s">
        <v>191</v>
      </c>
      <c r="H243" s="167" t="s">
        <v>1149</v>
      </c>
      <c r="I243" s="155" t="str">
        <f>VLOOKUP(H243,Presupuesto!$B$8:$C$583,2,0)</f>
        <v>PRODUCTOS DE VIDRIO</v>
      </c>
      <c r="J243" s="123" t="s">
        <v>542</v>
      </c>
      <c r="K243" s="123"/>
    </row>
    <row r="244" spans="3:11">
      <c r="C244" s="166" t="s">
        <v>1933</v>
      </c>
      <c r="D244" s="183">
        <v>10</v>
      </c>
      <c r="E244" s="148">
        <v>460</v>
      </c>
      <c r="F244" s="122">
        <f t="shared" si="16"/>
        <v>4600</v>
      </c>
      <c r="G244" s="186" t="s">
        <v>191</v>
      </c>
      <c r="H244" s="167" t="s">
        <v>1149</v>
      </c>
      <c r="I244" s="155" t="str">
        <f>VLOOKUP(H244,Presupuesto!$B$8:$C$583,2,0)</f>
        <v>PRODUCTOS DE VIDRIO</v>
      </c>
      <c r="J244" s="123" t="s">
        <v>542</v>
      </c>
      <c r="K244" s="123"/>
    </row>
    <row r="245" spans="3:11">
      <c r="C245" s="166" t="s">
        <v>1934</v>
      </c>
      <c r="D245" s="183">
        <v>10</v>
      </c>
      <c r="E245" s="148">
        <v>460</v>
      </c>
      <c r="F245" s="122">
        <f t="shared" si="16"/>
        <v>4600</v>
      </c>
      <c r="G245" s="186" t="s">
        <v>191</v>
      </c>
      <c r="H245" s="167" t="s">
        <v>1149</v>
      </c>
      <c r="I245" s="155" t="str">
        <f>VLOOKUP(H245,Presupuesto!$B$8:$C$583,2,0)</f>
        <v>PRODUCTOS DE VIDRIO</v>
      </c>
      <c r="J245" s="123" t="s">
        <v>542</v>
      </c>
      <c r="K245" s="123"/>
    </row>
    <row r="246" spans="3:11">
      <c r="C246" s="166" t="s">
        <v>1935</v>
      </c>
      <c r="D246" s="183">
        <v>10</v>
      </c>
      <c r="E246" s="148">
        <v>460</v>
      </c>
      <c r="F246" s="122">
        <f t="shared" si="16"/>
        <v>4600</v>
      </c>
      <c r="G246" s="186" t="s">
        <v>191</v>
      </c>
      <c r="H246" s="167" t="s">
        <v>1149</v>
      </c>
      <c r="I246" s="155" t="str">
        <f>VLOOKUP(H246,Presupuesto!$B$8:$C$583,2,0)</f>
        <v>PRODUCTOS DE VIDRIO</v>
      </c>
      <c r="J246" s="123" t="s">
        <v>542</v>
      </c>
      <c r="K246" s="123"/>
    </row>
    <row r="247" spans="3:11">
      <c r="C247" s="166" t="s">
        <v>1936</v>
      </c>
      <c r="D247" s="183">
        <v>10</v>
      </c>
      <c r="E247" s="148">
        <v>460</v>
      </c>
      <c r="F247" s="122">
        <f t="shared" si="16"/>
        <v>4600</v>
      </c>
      <c r="G247" s="186" t="s">
        <v>191</v>
      </c>
      <c r="H247" s="167" t="s">
        <v>1149</v>
      </c>
      <c r="I247" s="155" t="str">
        <f>VLOOKUP(H247,Presupuesto!$B$8:$C$583,2,0)</f>
        <v>PRODUCTOS DE VIDRIO</v>
      </c>
      <c r="J247" s="123" t="s">
        <v>542</v>
      </c>
      <c r="K247" s="123"/>
    </row>
    <row r="248" spans="3:11">
      <c r="C248" s="166" t="s">
        <v>1937</v>
      </c>
      <c r="D248" s="183">
        <v>10</v>
      </c>
      <c r="E248" s="148">
        <v>460</v>
      </c>
      <c r="F248" s="122">
        <f t="shared" si="16"/>
        <v>4600</v>
      </c>
      <c r="G248" s="186" t="s">
        <v>191</v>
      </c>
      <c r="H248" s="167" t="s">
        <v>1149</v>
      </c>
      <c r="I248" s="155" t="str">
        <f>VLOOKUP(H248,Presupuesto!$B$8:$C$583,2,0)</f>
        <v>PRODUCTOS DE VIDRIO</v>
      </c>
      <c r="J248" s="123" t="s">
        <v>542</v>
      </c>
      <c r="K248" s="123"/>
    </row>
    <row r="249" spans="3:11">
      <c r="C249" s="166" t="s">
        <v>1938</v>
      </c>
      <c r="D249" s="183">
        <v>10</v>
      </c>
      <c r="E249" s="148">
        <v>460</v>
      </c>
      <c r="F249" s="122">
        <f t="shared" si="16"/>
        <v>4600</v>
      </c>
      <c r="G249" s="186" t="s">
        <v>191</v>
      </c>
      <c r="H249" s="167" t="s">
        <v>1149</v>
      </c>
      <c r="I249" s="155" t="str">
        <f>VLOOKUP(H249,Presupuesto!$B$8:$C$583,2,0)</f>
        <v>PRODUCTOS DE VIDRIO</v>
      </c>
      <c r="J249" s="123" t="s">
        <v>542</v>
      </c>
      <c r="K249" s="123"/>
    </row>
    <row r="250" spans="3:11">
      <c r="C250" s="166" t="s">
        <v>1939</v>
      </c>
      <c r="D250" s="183">
        <v>10</v>
      </c>
      <c r="E250" s="148">
        <v>460</v>
      </c>
      <c r="F250" s="122">
        <f t="shared" si="16"/>
        <v>4600</v>
      </c>
      <c r="G250" s="186" t="s">
        <v>191</v>
      </c>
      <c r="H250" s="167" t="s">
        <v>1149</v>
      </c>
      <c r="I250" s="155" t="str">
        <f>VLOOKUP(H250,Presupuesto!$B$8:$C$583,2,0)</f>
        <v>PRODUCTOS DE VIDRIO</v>
      </c>
      <c r="J250" s="123" t="s">
        <v>542</v>
      </c>
      <c r="K250" s="123"/>
    </row>
    <row r="251" spans="3:11">
      <c r="C251" s="166" t="s">
        <v>1940</v>
      </c>
      <c r="D251" s="183">
        <v>10</v>
      </c>
      <c r="E251" s="148">
        <v>460</v>
      </c>
      <c r="F251" s="122">
        <f t="shared" si="16"/>
        <v>4600</v>
      </c>
      <c r="G251" s="186" t="s">
        <v>191</v>
      </c>
      <c r="H251" s="167" t="s">
        <v>1149</v>
      </c>
      <c r="I251" s="155" t="str">
        <f>VLOOKUP(H251,Presupuesto!$B$8:$C$583,2,0)</f>
        <v>PRODUCTOS DE VIDRIO</v>
      </c>
      <c r="J251" s="123" t="s">
        <v>542</v>
      </c>
      <c r="K251" s="123"/>
    </row>
    <row r="252" spans="3:11">
      <c r="C252" s="166" t="s">
        <v>1941</v>
      </c>
      <c r="D252" s="183">
        <v>10</v>
      </c>
      <c r="E252" s="148">
        <v>460</v>
      </c>
      <c r="F252" s="122">
        <f t="shared" si="16"/>
        <v>4600</v>
      </c>
      <c r="G252" s="186" t="s">
        <v>191</v>
      </c>
      <c r="H252" s="167" t="s">
        <v>1149</v>
      </c>
      <c r="I252" s="155" t="str">
        <f>VLOOKUP(H252,Presupuesto!$B$8:$C$583,2,0)</f>
        <v>PRODUCTOS DE VIDRIO</v>
      </c>
      <c r="J252" s="123" t="s">
        <v>542</v>
      </c>
      <c r="K252" s="123"/>
    </row>
    <row r="253" spans="3:11">
      <c r="C253" s="166"/>
      <c r="D253" s="183"/>
      <c r="E253" s="148"/>
      <c r="F253" s="122">
        <f t="shared" si="16"/>
        <v>0</v>
      </c>
      <c r="G253" s="186"/>
      <c r="H253" s="167"/>
      <c r="I253" s="155" t="e">
        <f>VLOOKUP(H253,Presupuesto!$B$8:$C$583,2,0)</f>
        <v>#N/A</v>
      </c>
      <c r="J253" s="123" t="e">
        <f>#REF!</f>
        <v>#REF!</v>
      </c>
      <c r="K253" s="123"/>
    </row>
    <row r="254" spans="3:11" ht="15.75" thickBot="1">
      <c r="C254" s="172"/>
      <c r="D254" s="184"/>
      <c r="E254" s="128"/>
      <c r="F254" s="130">
        <f t="shared" si="16"/>
        <v>0</v>
      </c>
      <c r="G254" s="187"/>
      <c r="H254" s="173"/>
      <c r="I254" s="157" t="e">
        <f>VLOOKUP(H254,Presupuesto!$B$8:$C$583,2,0)</f>
        <v>#N/A</v>
      </c>
      <c r="J254" s="123" t="e">
        <f>#REF!</f>
        <v>#REF!</v>
      </c>
      <c r="K254" s="149"/>
    </row>
    <row r="256" spans="3:11" ht="15.75" thickBot="1">
      <c r="F256" s="115"/>
      <c r="G256" s="114"/>
      <c r="H256" s="115"/>
      <c r="I256" s="115"/>
    </row>
    <row r="257" spans="3:11" ht="15.75" thickBot="1">
      <c r="C257" s="182" t="s">
        <v>53</v>
      </c>
      <c r="D257" s="133">
        <f>SUM(F264:F271)</f>
        <v>440000</v>
      </c>
      <c r="F257" s="72"/>
      <c r="G257" s="97"/>
      <c r="H257" s="72"/>
      <c r="I257" s="72"/>
    </row>
    <row r="258" spans="3:11">
      <c r="C258" s="72"/>
      <c r="D258" s="31"/>
      <c r="E258" s="118"/>
      <c r="F258" s="118"/>
      <c r="G258" s="118"/>
      <c r="H258" s="94"/>
      <c r="I258" s="94"/>
      <c r="J258" s="94"/>
      <c r="K258" s="137"/>
    </row>
    <row r="259" spans="3:11">
      <c r="C259" s="72"/>
      <c r="D259" s="31"/>
      <c r="E259" s="118"/>
      <c r="F259" s="118"/>
      <c r="G259" s="118"/>
      <c r="H259" s="94"/>
      <c r="I259" s="94"/>
      <c r="J259" s="94"/>
      <c r="K259" s="137"/>
    </row>
    <row r="260" spans="3:11" ht="15.75">
      <c r="C260" s="236" t="s">
        <v>455</v>
      </c>
      <c r="D260" s="237" t="s">
        <v>1886</v>
      </c>
      <c r="E260" s="118"/>
      <c r="F260" s="118"/>
      <c r="G260" s="118"/>
      <c r="H260" s="94"/>
      <c r="I260" s="94"/>
      <c r="J260" s="94"/>
      <c r="K260" s="137"/>
    </row>
    <row r="261" spans="3:11" ht="18.75">
      <c r="C261" s="254" t="str">
        <f>IFERROR(VLOOKUP(D260,'Desarrollo Curricular'!$E:$F,2,FALSE),IFERROR(VLOOKUP(D260,Investigación!$E:$F,2,FALSE),IFERROR(VLOOKUP(D260,'Vinculación Univ. Sociedad'!$E:$F,2,FALSE),IFERROR(VLOOKUP(D260,'Docencia y Recursos Humanos '!$E:$F,2,FALSE),IFERROR(VLOOKUP(D260,Estudiantes!$E:$F,2,FALSE),IFERROR(VLOOKUP(D260,'Gestion Administrativa'!$E:$F,2,FALSE),IFERROR(VLOOKUP(D260,'Gestion Academica'!$E:$F,2,FALSE),IFERROR(VLOOKUP(D260,Graduados!$E:$F,2,FALSE),IFERROR(VLOOKUP(D260,'Gestión del Conocimiento'!$E:$F,2,FALSE),IFERROR(VLOOKUP(D260,Gobernabilidad!$E:$F,2,FALSE),IFERROR(VLOOKUP(D260,'NIVEL DE ES Y  SISTEMA NACIONAL'!$E:$F,2,FALSE),VLOOKUP(D260,'Lo Esencial'!$E:$F,2,0))))))))))))</f>
        <v>3) Dotar de equipo los laboratorios de quimica y biologia.</v>
      </c>
      <c r="D261" s="31"/>
      <c r="E261" s="118"/>
      <c r="F261" s="118"/>
      <c r="G261" s="118"/>
      <c r="H261" s="94"/>
      <c r="I261" s="94"/>
      <c r="J261" s="94"/>
      <c r="K261" s="137"/>
    </row>
    <row r="262" spans="3:11" ht="15.75" thickBot="1">
      <c r="F262" s="118"/>
      <c r="G262" s="94"/>
      <c r="H262" s="94"/>
      <c r="I262" s="94"/>
    </row>
    <row r="263" spans="3:11" ht="30.75" thickBot="1">
      <c r="C263" s="154" t="s">
        <v>44</v>
      </c>
      <c r="D263" s="154" t="s">
        <v>55</v>
      </c>
      <c r="E263" s="161" t="s">
        <v>57</v>
      </c>
      <c r="F263" s="160" t="s">
        <v>27</v>
      </c>
      <c r="G263" s="158" t="s">
        <v>192</v>
      </c>
      <c r="H263" s="161" t="s">
        <v>46</v>
      </c>
      <c r="I263" s="158" t="s">
        <v>193</v>
      </c>
      <c r="J263" s="158" t="s">
        <v>474</v>
      </c>
      <c r="K263" s="158" t="s">
        <v>475</v>
      </c>
    </row>
    <row r="264" spans="3:11">
      <c r="C264" s="166" t="s">
        <v>1942</v>
      </c>
      <c r="D264" s="183">
        <v>2</v>
      </c>
      <c r="E264" s="148">
        <v>16000</v>
      </c>
      <c r="F264" s="122">
        <f t="shared" ref="F264:F271" si="17">D264*E264</f>
        <v>32000</v>
      </c>
      <c r="G264" s="186" t="s">
        <v>191</v>
      </c>
      <c r="H264" s="167" t="s">
        <v>1239</v>
      </c>
      <c r="I264" s="155" t="str">
        <f>VLOOKUP(H264,Presupuesto!$B$8:$C$583,2,0)</f>
        <v>EQUIPO MEDICO Y LABORATORIO</v>
      </c>
      <c r="J264" s="123" t="s">
        <v>542</v>
      </c>
      <c r="K264" s="123"/>
    </row>
    <row r="265" spans="3:11">
      <c r="C265" s="166" t="s">
        <v>1943</v>
      </c>
      <c r="D265" s="183">
        <v>2</v>
      </c>
      <c r="E265" s="148">
        <v>14000</v>
      </c>
      <c r="F265" s="122">
        <f t="shared" si="17"/>
        <v>28000</v>
      </c>
      <c r="G265" s="186" t="s">
        <v>191</v>
      </c>
      <c r="H265" s="167" t="s">
        <v>1239</v>
      </c>
      <c r="I265" s="155" t="str">
        <f>VLOOKUP(H265,Presupuesto!$B$8:$C$583,2,0)</f>
        <v>EQUIPO MEDICO Y LABORATORIO</v>
      </c>
      <c r="J265" s="123" t="s">
        <v>542</v>
      </c>
      <c r="K265" s="123"/>
    </row>
    <row r="266" spans="3:11">
      <c r="C266" s="166" t="s">
        <v>1944</v>
      </c>
      <c r="D266" s="183">
        <v>1</v>
      </c>
      <c r="E266" s="148">
        <v>130000</v>
      </c>
      <c r="F266" s="122">
        <f t="shared" si="17"/>
        <v>130000</v>
      </c>
      <c r="G266" s="186" t="s">
        <v>191</v>
      </c>
      <c r="H266" s="167" t="s">
        <v>1239</v>
      </c>
      <c r="I266" s="155" t="str">
        <f>VLOOKUP(H266,Presupuesto!$B$8:$C$583,2,0)</f>
        <v>EQUIPO MEDICO Y LABORATORIO</v>
      </c>
      <c r="J266" s="123" t="s">
        <v>542</v>
      </c>
      <c r="K266" s="123"/>
    </row>
    <row r="267" spans="3:11">
      <c r="C267" s="166" t="s">
        <v>1945</v>
      </c>
      <c r="D267" s="183">
        <v>1</v>
      </c>
      <c r="E267" s="148">
        <v>120000</v>
      </c>
      <c r="F267" s="122">
        <f t="shared" si="17"/>
        <v>120000</v>
      </c>
      <c r="G267" s="186" t="s">
        <v>191</v>
      </c>
      <c r="H267" s="167" t="s">
        <v>1239</v>
      </c>
      <c r="I267" s="155" t="str">
        <f>VLOOKUP(H267,Presupuesto!$B$8:$C$583,2,0)</f>
        <v>EQUIPO MEDICO Y LABORATORIO</v>
      </c>
      <c r="J267" s="123" t="s">
        <v>542</v>
      </c>
      <c r="K267" s="123"/>
    </row>
    <row r="268" spans="3:11">
      <c r="C268" s="166" t="s">
        <v>1946</v>
      </c>
      <c r="D268" s="183">
        <v>1</v>
      </c>
      <c r="E268" s="148">
        <v>130000</v>
      </c>
      <c r="F268" s="122">
        <f t="shared" si="17"/>
        <v>130000</v>
      </c>
      <c r="G268" s="186" t="s">
        <v>191</v>
      </c>
      <c r="H268" s="167" t="s">
        <v>1239</v>
      </c>
      <c r="I268" s="155" t="str">
        <f>VLOOKUP(H268,Presupuesto!$B$8:$C$583,2,0)</f>
        <v>EQUIPO MEDICO Y LABORATORIO</v>
      </c>
      <c r="J268" s="123" t="s">
        <v>542</v>
      </c>
      <c r="K268" s="123"/>
    </row>
    <row r="269" spans="3:11">
      <c r="C269" s="166"/>
      <c r="D269" s="183"/>
      <c r="E269" s="148"/>
      <c r="F269" s="122">
        <f t="shared" si="17"/>
        <v>0</v>
      </c>
      <c r="G269" s="186"/>
      <c r="H269" s="167">
        <v>42500</v>
      </c>
      <c r="I269" s="155" t="e">
        <f>VLOOKUP(H269,Presupuesto!$B$8:$C$583,2,0)</f>
        <v>#N/A</v>
      </c>
      <c r="J269" s="123" t="e">
        <f>#REF!</f>
        <v>#REF!</v>
      </c>
      <c r="K269" s="123"/>
    </row>
    <row r="270" spans="3:11">
      <c r="C270" s="166"/>
      <c r="D270" s="183"/>
      <c r="E270" s="148"/>
      <c r="F270" s="122">
        <f t="shared" si="17"/>
        <v>0</v>
      </c>
      <c r="G270" s="186"/>
      <c r="H270" s="167">
        <v>35600</v>
      </c>
      <c r="I270" s="155" t="e">
        <f>VLOOKUP(H270,Presupuesto!$B$8:$C$583,2,0)</f>
        <v>#N/A</v>
      </c>
      <c r="J270" s="123" t="e">
        <f>#REF!</f>
        <v>#REF!</v>
      </c>
      <c r="K270" s="123"/>
    </row>
    <row r="271" spans="3:11" ht="15.75" thickBot="1">
      <c r="C271" s="172"/>
      <c r="D271" s="184"/>
      <c r="E271" s="128"/>
      <c r="F271" s="130">
        <f t="shared" si="17"/>
        <v>0</v>
      </c>
      <c r="G271" s="187"/>
      <c r="H271" s="173"/>
      <c r="I271" s="157" t="e">
        <f>VLOOKUP(H271,Presupuesto!$B$8:$C$583,2,0)</f>
        <v>#N/A</v>
      </c>
      <c r="J271" s="123" t="e">
        <f>#REF!</f>
        <v>#REF!</v>
      </c>
      <c r="K271" s="149"/>
    </row>
    <row r="273" spans="3:11" ht="15.75" thickBot="1"/>
    <row r="274" spans="3:11" ht="15.75" thickBot="1">
      <c r="C274" s="182" t="s">
        <v>53</v>
      </c>
      <c r="D274" s="133">
        <f>SUM(F281:F287)</f>
        <v>10000</v>
      </c>
      <c r="F274" s="72"/>
      <c r="G274" s="97"/>
      <c r="H274" s="72"/>
      <c r="I274" s="72"/>
    </row>
    <row r="275" spans="3:11">
      <c r="C275" s="72"/>
      <c r="D275" s="31"/>
      <c r="E275" s="118"/>
      <c r="F275" s="118"/>
      <c r="G275" s="118"/>
      <c r="H275" s="94"/>
      <c r="I275" s="94"/>
      <c r="J275" s="94"/>
      <c r="K275" s="137"/>
    </row>
    <row r="276" spans="3:11">
      <c r="C276" s="72"/>
      <c r="D276" s="31"/>
      <c r="E276" s="118"/>
      <c r="F276" s="118"/>
      <c r="G276" s="118"/>
      <c r="H276" s="94"/>
      <c r="I276" s="94"/>
      <c r="J276" s="94"/>
      <c r="K276" s="137"/>
    </row>
    <row r="277" spans="3:11" ht="15.75">
      <c r="C277" s="236" t="s">
        <v>455</v>
      </c>
      <c r="D277" s="237" t="s">
        <v>1948</v>
      </c>
      <c r="E277" s="118"/>
      <c r="F277" s="118"/>
      <c r="G277" s="118"/>
      <c r="H277" s="94"/>
      <c r="I277" s="94"/>
      <c r="J277" s="94"/>
      <c r="K277" s="137"/>
    </row>
    <row r="278" spans="3:11" ht="18.75">
      <c r="C278" s="254" t="str">
        <f>IFERROR(VLOOKUP(D277,'Desarrollo Curricular'!$E:$F,2,FALSE),IFERROR(VLOOKUP(D277,Investigación!$E:$F,2,FALSE),IFERROR(VLOOKUP(D277,'Vinculación Univ. Sociedad'!$E:$F,2,FALSE),IFERROR(VLOOKUP(D277,'Docencia y Recursos Humanos '!$E:$F,2,FALSE),IFERROR(VLOOKUP(D277,Estudiantes!$E:$F,2,FALSE),IFERROR(VLOOKUP(D277,'Gestion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4) Realizacion de giras educativas a empresas que elaboren alimentos y a  parques ecologicos con el fin de aumentar los conocimientos en el area.</v>
      </c>
      <c r="D278" s="31"/>
      <c r="E278" s="118"/>
      <c r="F278" s="118"/>
      <c r="G278" s="118"/>
      <c r="H278" s="94"/>
      <c r="I278" s="94"/>
      <c r="J278" s="94"/>
      <c r="K278" s="137"/>
    </row>
    <row r="279" spans="3:11" ht="15.75" thickBot="1">
      <c r="F279" s="118"/>
      <c r="G279" s="94"/>
      <c r="H279" s="94"/>
      <c r="I279" s="94"/>
    </row>
    <row r="280" spans="3:11" ht="30.75" thickBot="1">
      <c r="C280" s="154" t="s">
        <v>44</v>
      </c>
      <c r="D280" s="154" t="s">
        <v>55</v>
      </c>
      <c r="E280" s="161" t="s">
        <v>57</v>
      </c>
      <c r="F280" s="160" t="s">
        <v>27</v>
      </c>
      <c r="G280" s="158" t="s">
        <v>192</v>
      </c>
      <c r="H280" s="161" t="s">
        <v>46</v>
      </c>
      <c r="I280" s="158" t="s">
        <v>193</v>
      </c>
      <c r="J280" s="158" t="s">
        <v>474</v>
      </c>
      <c r="K280" s="158" t="s">
        <v>475</v>
      </c>
    </row>
    <row r="281" spans="3:11">
      <c r="C281" s="267" t="s">
        <v>495</v>
      </c>
      <c r="D281" s="268">
        <v>2</v>
      </c>
      <c r="E281" s="266">
        <v>2500</v>
      </c>
      <c r="F281" s="122">
        <f t="shared" ref="F281:F287" si="18">D281*E281</f>
        <v>5000</v>
      </c>
      <c r="G281" s="186" t="s">
        <v>191</v>
      </c>
      <c r="H281" s="167" t="s">
        <v>364</v>
      </c>
      <c r="I281" s="155" t="str">
        <f>VLOOKUP(H281,Presupuesto!$B$8:$C$583,2,0)</f>
        <v>VIATICOS (26200-00)</v>
      </c>
      <c r="J281" s="265" t="s">
        <v>542</v>
      </c>
      <c r="K281" s="123"/>
    </row>
    <row r="282" spans="3:11">
      <c r="C282" s="166" t="s">
        <v>487</v>
      </c>
      <c r="D282" s="183">
        <v>2</v>
      </c>
      <c r="E282" s="148">
        <v>2500</v>
      </c>
      <c r="F282" s="122">
        <f t="shared" si="18"/>
        <v>5000</v>
      </c>
      <c r="G282" s="186" t="s">
        <v>191</v>
      </c>
      <c r="H282" s="167" t="s">
        <v>364</v>
      </c>
      <c r="I282" s="155" t="str">
        <f>VLOOKUP(H282,Presupuesto!$B$8:$C$583,2,0)</f>
        <v>VIATICOS (26200-00)</v>
      </c>
      <c r="J282" s="123" t="str">
        <f>$J$281</f>
        <v xml:space="preserve">Gestión Académica y Universitaria </v>
      </c>
      <c r="K282" s="123"/>
    </row>
    <row r="283" spans="3:11">
      <c r="C283" s="166"/>
      <c r="D283" s="183"/>
      <c r="E283" s="148"/>
      <c r="F283" s="122">
        <f t="shared" si="18"/>
        <v>0</v>
      </c>
      <c r="G283" s="186"/>
      <c r="H283" s="167">
        <v>42500</v>
      </c>
      <c r="I283" s="155" t="e">
        <f>VLOOKUP(H283,Presupuesto!$B$8:$C$583,2,0)</f>
        <v>#N/A</v>
      </c>
      <c r="J283" s="123"/>
      <c r="K283" s="123"/>
    </row>
    <row r="284" spans="3:11">
      <c r="C284" s="166"/>
      <c r="D284" s="183"/>
      <c r="E284" s="148"/>
      <c r="F284" s="122">
        <f t="shared" si="18"/>
        <v>0</v>
      </c>
      <c r="G284" s="186"/>
      <c r="H284" s="167">
        <v>42500</v>
      </c>
      <c r="I284" s="155" t="e">
        <f>VLOOKUP(H284,Presupuesto!$B$8:$C$583,2,0)</f>
        <v>#N/A</v>
      </c>
      <c r="J284" s="123"/>
      <c r="K284" s="123"/>
    </row>
    <row r="285" spans="3:11">
      <c r="C285" s="166"/>
      <c r="D285" s="183"/>
      <c r="E285" s="148"/>
      <c r="F285" s="122">
        <f t="shared" si="18"/>
        <v>0</v>
      </c>
      <c r="G285" s="186"/>
      <c r="H285" s="167">
        <v>42500</v>
      </c>
      <c r="I285" s="155" t="e">
        <f>VLOOKUP(H285,Presupuesto!$B$8:$C$583,2,0)</f>
        <v>#N/A</v>
      </c>
      <c r="J285" s="123"/>
      <c r="K285" s="123"/>
    </row>
    <row r="286" spans="3:11">
      <c r="C286" s="166"/>
      <c r="D286" s="183"/>
      <c r="E286" s="148"/>
      <c r="F286" s="122">
        <f t="shared" si="18"/>
        <v>0</v>
      </c>
      <c r="G286" s="186"/>
      <c r="H286" s="167">
        <v>42500</v>
      </c>
      <c r="I286" s="155" t="e">
        <f>VLOOKUP(H286,Presupuesto!$B$8:$C$583,2,0)</f>
        <v>#N/A</v>
      </c>
      <c r="J286" s="123"/>
      <c r="K286" s="123"/>
    </row>
    <row r="287" spans="3:11" ht="15.75" thickBot="1">
      <c r="C287" s="172"/>
      <c r="D287" s="184"/>
      <c r="E287" s="128"/>
      <c r="F287" s="130">
        <f t="shared" si="18"/>
        <v>0</v>
      </c>
      <c r="G287" s="187"/>
      <c r="H287" s="173"/>
      <c r="I287" s="157" t="e">
        <f>VLOOKUP(H287,Presupuesto!$B$8:$C$583,2,0)</f>
        <v>#N/A</v>
      </c>
      <c r="J287" s="123"/>
      <c r="K287" s="149"/>
    </row>
    <row r="289" spans="3:11" ht="15.75" thickBot="1"/>
    <row r="290" spans="3:11" ht="15.75" thickBot="1">
      <c r="C290" s="182" t="s">
        <v>53</v>
      </c>
      <c r="D290" s="133">
        <f>SUM(F298:F303)</f>
        <v>2800</v>
      </c>
      <c r="F290" s="72"/>
      <c r="G290" s="97"/>
      <c r="H290" s="72"/>
      <c r="I290" s="72"/>
    </row>
    <row r="291" spans="3:11">
      <c r="C291" s="72"/>
      <c r="D291" s="31"/>
      <c r="E291" s="118"/>
      <c r="F291" s="118"/>
      <c r="G291" s="118"/>
      <c r="H291" s="94"/>
      <c r="I291" s="94"/>
      <c r="J291" s="94"/>
      <c r="K291" s="137"/>
    </row>
    <row r="292" spans="3:11">
      <c r="C292" s="72"/>
      <c r="D292" s="31"/>
      <c r="E292" s="118"/>
      <c r="F292" s="118"/>
      <c r="G292" s="118"/>
      <c r="H292" s="94"/>
      <c r="I292" s="94"/>
      <c r="J292" s="94"/>
      <c r="K292" s="137"/>
    </row>
    <row r="293" spans="3:11" ht="15.75">
      <c r="C293" s="236" t="s">
        <v>455</v>
      </c>
      <c r="D293" s="237" t="s">
        <v>1986</v>
      </c>
      <c r="E293" s="118"/>
      <c r="F293" s="118"/>
      <c r="G293" s="118"/>
      <c r="H293" s="94"/>
      <c r="I293" s="94"/>
      <c r="J293" s="94"/>
      <c r="K293" s="137"/>
    </row>
    <row r="294" spans="3:11" ht="18.75">
      <c r="C294" s="254" t="str">
        <f>IFERROR(VLOOKUP(D293,'Desarrollo Curricular'!$E:$F,2,FALSE),IFERROR(VLOOKUP(D293,Investigación!$E:$F,2,FALSE),IFERROR(VLOOKUP(D293,'Vinculación Univ. Sociedad'!$E:$F,2,FALSE),IFERROR(VLOOKUP(D293,'Docencia y Recursos Humanos '!$E:$F,2,FALSE),IFERROR(VLOOKUP(D293,Estudiantes!$E:$F,2,FALSE),IFERROR(VLOOKUP(D293,'Gestion Administrativa'!$E:$F,2,FALSE),IFERROR(VLOOKUP(D293,'Gestion Academica'!$E:$F,2,FALSE),IFERROR(VLOOKUP(D293,Graduados!$E:$F,2,FALSE),IFERROR(VLOOKUP(D293,'Gestión del Conocimiento'!$E:$F,2,FALSE),IFERROR(VLOOKUP(D293,Gobernabilidad!$E:$F,2,FALSE),IFERROR(VLOOKUP(D293,'NIVEL DE ES Y  SISTEMA NACIONAL'!$E:$F,2,FALSE),VLOOKUP(D293,'Lo Esencial'!$E:$F,2,0))))))))))))</f>
        <v>Realizar Reuniones periodicas en los nodos de la Red de Occidente</v>
      </c>
      <c r="D294" s="31"/>
      <c r="E294" s="118"/>
      <c r="F294" s="118"/>
      <c r="G294" s="118"/>
      <c r="H294" s="94"/>
      <c r="I294" s="94"/>
      <c r="J294" s="94"/>
      <c r="K294" s="137"/>
    </row>
    <row r="295" spans="3:11" ht="15.75" thickBot="1">
      <c r="F295" s="118"/>
      <c r="G295" s="94"/>
      <c r="H295" s="94"/>
      <c r="I295" s="94"/>
    </row>
    <row r="296" spans="3:11" ht="30.75" thickBot="1">
      <c r="C296" s="154" t="s">
        <v>44</v>
      </c>
      <c r="D296" s="154" t="s">
        <v>55</v>
      </c>
      <c r="E296" s="161" t="s">
        <v>57</v>
      </c>
      <c r="F296" s="160" t="s">
        <v>27</v>
      </c>
      <c r="G296" s="158" t="s">
        <v>192</v>
      </c>
      <c r="H296" s="161" t="s">
        <v>46</v>
      </c>
      <c r="I296" s="158" t="s">
        <v>193</v>
      </c>
      <c r="J296" s="158" t="s">
        <v>474</v>
      </c>
      <c r="K296" s="158" t="s">
        <v>475</v>
      </c>
    </row>
    <row r="297" spans="3:11">
      <c r="C297" s="267"/>
      <c r="D297" s="268"/>
      <c r="E297" s="266" t="e">
        <f>HLOOKUP(C297,$AH$2:$BU$3,2,0)</f>
        <v>#N/A</v>
      </c>
      <c r="F297" s="122" t="e">
        <f t="shared" ref="F297:F303" si="19">D297*E297</f>
        <v>#N/A</v>
      </c>
      <c r="G297" s="186" t="s">
        <v>191</v>
      </c>
      <c r="H297" s="167"/>
      <c r="I297" s="155" t="e">
        <f>VLOOKUP(H297,Presupuesto!$B$8:$C$583,2,0)</f>
        <v>#N/A</v>
      </c>
      <c r="J297" s="265"/>
      <c r="K297" s="123"/>
    </row>
    <row r="298" spans="3:11">
      <c r="C298" s="166" t="s">
        <v>1667</v>
      </c>
      <c r="D298" s="183">
        <v>20</v>
      </c>
      <c r="E298" s="148">
        <v>100</v>
      </c>
      <c r="F298" s="122">
        <f t="shared" si="19"/>
        <v>2000</v>
      </c>
      <c r="G298" s="186" t="s">
        <v>191</v>
      </c>
      <c r="H298" s="167" t="s">
        <v>387</v>
      </c>
      <c r="I298" s="155" t="str">
        <f>VLOOKUP(H298,Presupuesto!$B$8:$C$583,2,0)</f>
        <v>COMBUSTIBLES Y LUBRICANTES</v>
      </c>
      <c r="J298" s="123" t="s">
        <v>543</v>
      </c>
      <c r="K298" s="123"/>
    </row>
    <row r="299" spans="3:11">
      <c r="C299" s="166" t="s">
        <v>1998</v>
      </c>
      <c r="D299" s="183">
        <v>10</v>
      </c>
      <c r="E299" s="148">
        <v>80</v>
      </c>
      <c r="F299" s="122">
        <f t="shared" si="19"/>
        <v>800</v>
      </c>
      <c r="G299" s="186" t="s">
        <v>191</v>
      </c>
      <c r="H299" s="167" t="s">
        <v>374</v>
      </c>
      <c r="I299" s="155" t="str">
        <f>VLOOKUP(H299,Presupuesto!$B$8:$C$583,2,0)</f>
        <v>ALIMENTOS Y BEBIDAS PARA PERSONAS (31100-00)</v>
      </c>
      <c r="J299" s="123" t="s">
        <v>543</v>
      </c>
      <c r="K299" s="123"/>
    </row>
    <row r="300" spans="3:11">
      <c r="C300" s="166"/>
      <c r="D300" s="183"/>
      <c r="E300" s="148"/>
      <c r="F300" s="122">
        <f t="shared" si="19"/>
        <v>0</v>
      </c>
      <c r="G300" s="186"/>
      <c r="H300" s="167">
        <v>42500</v>
      </c>
      <c r="I300" s="155" t="e">
        <f>VLOOKUP(H300,Presupuesto!$B$8:$C$583,2,0)</f>
        <v>#N/A</v>
      </c>
      <c r="J300" s="123">
        <f t="shared" ref="J300:J303" si="20">$J$297</f>
        <v>0</v>
      </c>
      <c r="K300" s="123"/>
    </row>
    <row r="301" spans="3:11">
      <c r="C301" s="166"/>
      <c r="D301" s="183"/>
      <c r="E301" s="148"/>
      <c r="F301" s="122">
        <f t="shared" si="19"/>
        <v>0</v>
      </c>
      <c r="G301" s="186"/>
      <c r="H301" s="167">
        <v>42500</v>
      </c>
      <c r="I301" s="155" t="e">
        <f>VLOOKUP(H301,Presupuesto!$B$8:$C$583,2,0)</f>
        <v>#N/A</v>
      </c>
      <c r="J301" s="123">
        <f t="shared" si="20"/>
        <v>0</v>
      </c>
      <c r="K301" s="123"/>
    </row>
    <row r="302" spans="3:11">
      <c r="C302" s="166"/>
      <c r="D302" s="183"/>
      <c r="E302" s="148"/>
      <c r="F302" s="122">
        <f t="shared" si="19"/>
        <v>0</v>
      </c>
      <c r="G302" s="186"/>
      <c r="H302" s="167">
        <v>42500</v>
      </c>
      <c r="I302" s="155" t="e">
        <f>VLOOKUP(H302,Presupuesto!$B$8:$C$583,2,0)</f>
        <v>#N/A</v>
      </c>
      <c r="J302" s="123">
        <f t="shared" si="20"/>
        <v>0</v>
      </c>
      <c r="K302" s="123"/>
    </row>
    <row r="303" spans="3:11" ht="15.75" thickBot="1">
      <c r="C303" s="172"/>
      <c r="D303" s="184"/>
      <c r="E303" s="128"/>
      <c r="F303" s="130">
        <f t="shared" si="19"/>
        <v>0</v>
      </c>
      <c r="G303" s="187"/>
      <c r="H303" s="173"/>
      <c r="I303" s="157" t="e">
        <f>VLOOKUP(H303,Presupuesto!$B$8:$C$583,2,0)</f>
        <v>#N/A</v>
      </c>
      <c r="J303" s="123">
        <f t="shared" si="20"/>
        <v>0</v>
      </c>
      <c r="K303" s="149"/>
    </row>
    <row r="305" spans="3:11" ht="15.75" thickBot="1"/>
    <row r="306" spans="3:11" ht="15.75" thickBot="1">
      <c r="C306" s="182" t="s">
        <v>53</v>
      </c>
      <c r="D306" s="133">
        <f>SUM(F313:F317)</f>
        <v>5000</v>
      </c>
      <c r="F306" s="72"/>
      <c r="G306" s="97"/>
      <c r="H306" s="72"/>
      <c r="I306" s="72"/>
    </row>
    <row r="307" spans="3:11">
      <c r="C307" s="72"/>
      <c r="D307" s="31"/>
      <c r="E307" s="118"/>
      <c r="F307" s="118"/>
      <c r="G307" s="118"/>
      <c r="H307" s="94"/>
      <c r="I307" s="94"/>
      <c r="J307" s="94"/>
      <c r="K307" s="137"/>
    </row>
    <row r="308" spans="3:11">
      <c r="C308" s="72"/>
      <c r="D308" s="31"/>
      <c r="E308" s="118"/>
      <c r="F308" s="118"/>
      <c r="G308" s="118"/>
      <c r="H308" s="94"/>
      <c r="I308" s="94"/>
      <c r="J308" s="94"/>
      <c r="K308" s="137"/>
    </row>
    <row r="309" spans="3:11" ht="15.75">
      <c r="C309" s="236" t="s">
        <v>455</v>
      </c>
      <c r="D309" s="237" t="s">
        <v>1994</v>
      </c>
      <c r="E309" s="118"/>
      <c r="F309" s="118"/>
      <c r="G309" s="118"/>
      <c r="H309" s="94"/>
      <c r="I309" s="94"/>
      <c r="J309" s="94"/>
      <c r="K309" s="137"/>
    </row>
    <row r="310" spans="3:11" ht="18.75">
      <c r="C310" s="254" t="str">
        <f>IFERROR(VLOOKUP(D309,'Desarrollo Curricular'!$E:$F,2,FALSE),IFERROR(VLOOKUP(D309,Investigación!$E:$F,2,FALSE),IFERROR(VLOOKUP(D309,'Vinculación Univ. Sociedad'!$E:$F,2,FALSE),IFERROR(VLOOKUP(D309,'Docencia y Recursos Humanos '!$E:$F,2,FALSE),IFERROR(VLOOKUP(D309,Estudiantes!$E:$F,2,FALSE),IFERROR(VLOOKUP(D309,'Gestion Administrativa'!$E:$F,2,FALSE),IFERROR(VLOOKUP(D309,'Gestion Academica'!$E:$F,2,FALSE),IFERROR(VLOOKUP(D309,Graduados!$E:$F,2,FALSE),IFERROR(VLOOKUP(D309,'Gestión del Conocimiento'!$E:$F,2,FALSE),IFERROR(VLOOKUP(D309,Gobernabilidad!$E:$F,2,FALSE),IFERROR(VLOOKUP(D309,'NIVEL DE ES Y  SISTEMA NACIONAL'!$E:$F,2,FALSE),VLOOKUP(D309,'Lo Esencial'!$E:$F,2,0))))))))))))</f>
        <v>Reuniones periodicas de las redes de Occidente en Tegucigalpa</v>
      </c>
      <c r="D310" s="31"/>
      <c r="E310" s="118"/>
      <c r="F310" s="118"/>
      <c r="G310" s="118"/>
      <c r="H310" s="94"/>
      <c r="I310" s="94"/>
      <c r="J310" s="94"/>
      <c r="K310" s="137"/>
    </row>
    <row r="311" spans="3:11" ht="15.75" thickBot="1">
      <c r="F311" s="118"/>
      <c r="G311" s="94"/>
      <c r="H311" s="94"/>
      <c r="I311" s="94"/>
    </row>
    <row r="312" spans="3:11" ht="30.75" thickBot="1">
      <c r="C312" s="154" t="s">
        <v>44</v>
      </c>
      <c r="D312" s="154" t="s">
        <v>55</v>
      </c>
      <c r="E312" s="161" t="s">
        <v>57</v>
      </c>
      <c r="F312" s="160" t="s">
        <v>27</v>
      </c>
      <c r="G312" s="158" t="s">
        <v>192</v>
      </c>
      <c r="H312" s="161" t="s">
        <v>46</v>
      </c>
      <c r="I312" s="158" t="s">
        <v>193</v>
      </c>
      <c r="J312" s="158" t="s">
        <v>474</v>
      </c>
      <c r="K312" s="158" t="s">
        <v>475</v>
      </c>
    </row>
    <row r="313" spans="3:11">
      <c r="C313" s="267" t="s">
        <v>486</v>
      </c>
      <c r="D313" s="268">
        <v>2</v>
      </c>
      <c r="E313" s="266">
        <f>HLOOKUP(C313,$AH$2:$BU$3,2,0)</f>
        <v>2500</v>
      </c>
      <c r="F313" s="122">
        <f t="shared" ref="F313:F317" si="21">D313*E313</f>
        <v>5000</v>
      </c>
      <c r="G313" s="186" t="s">
        <v>191</v>
      </c>
      <c r="H313" s="167" t="s">
        <v>364</v>
      </c>
      <c r="I313" s="155" t="str">
        <f>VLOOKUP(H313,Presupuesto!$B$8:$C$583,2,0)</f>
        <v>VIATICOS (26200-00)</v>
      </c>
      <c r="J313" s="265" t="s">
        <v>543</v>
      </c>
      <c r="K313" s="123"/>
    </row>
    <row r="314" spans="3:11">
      <c r="C314" s="166"/>
      <c r="D314" s="183"/>
      <c r="E314" s="148"/>
      <c r="F314" s="122">
        <f t="shared" si="21"/>
        <v>0</v>
      </c>
      <c r="G314" s="186"/>
      <c r="H314" s="167">
        <v>42500</v>
      </c>
      <c r="I314" s="155" t="e">
        <f>VLOOKUP(H314,Presupuesto!$B$8:$C$583,2,0)</f>
        <v>#N/A</v>
      </c>
      <c r="J314" s="123" t="str">
        <f>$J$313</f>
        <v>Gestión del Conocimiento</v>
      </c>
      <c r="K314" s="123"/>
    </row>
    <row r="315" spans="3:11">
      <c r="C315" s="166"/>
      <c r="D315" s="183"/>
      <c r="E315" s="148"/>
      <c r="F315" s="122">
        <f t="shared" si="21"/>
        <v>0</v>
      </c>
      <c r="G315" s="186"/>
      <c r="H315" s="167">
        <v>42500</v>
      </c>
      <c r="I315" s="155" t="e">
        <f>VLOOKUP(H315,Presupuesto!$B$8:$C$583,2,0)</f>
        <v>#N/A</v>
      </c>
      <c r="J315" s="123" t="str">
        <f t="shared" ref="J315:J317" si="22">$J$313</f>
        <v>Gestión del Conocimiento</v>
      </c>
      <c r="K315" s="123"/>
    </row>
    <row r="316" spans="3:11">
      <c r="C316" s="166"/>
      <c r="D316" s="183"/>
      <c r="E316" s="148"/>
      <c r="F316" s="122">
        <f t="shared" si="21"/>
        <v>0</v>
      </c>
      <c r="G316" s="186"/>
      <c r="H316" s="167">
        <v>42500</v>
      </c>
      <c r="I316" s="155" t="e">
        <f>VLOOKUP(H316,Presupuesto!$B$8:$C$583,2,0)</f>
        <v>#N/A</v>
      </c>
      <c r="J316" s="123" t="str">
        <f t="shared" si="22"/>
        <v>Gestión del Conocimiento</v>
      </c>
      <c r="K316" s="123"/>
    </row>
    <row r="317" spans="3:11" ht="15.75" thickBot="1">
      <c r="C317" s="172"/>
      <c r="D317" s="184"/>
      <c r="E317" s="128"/>
      <c r="F317" s="130">
        <f t="shared" si="21"/>
        <v>0</v>
      </c>
      <c r="G317" s="187"/>
      <c r="H317" s="173"/>
      <c r="I317" s="157" t="e">
        <f>VLOOKUP(H317,Presupuesto!$B$8:$C$583,2,0)</f>
        <v>#N/A</v>
      </c>
      <c r="J317" s="123" t="str">
        <f t="shared" si="22"/>
        <v>Gestión del Conocimiento</v>
      </c>
      <c r="K317" s="149"/>
    </row>
    <row r="319" spans="3:11" ht="15.75" thickBot="1"/>
    <row r="320" spans="3:11" ht="15.75" thickBot="1">
      <c r="C320" s="182" t="s">
        <v>53</v>
      </c>
      <c r="D320" s="133">
        <f>SUM(F327:F330)</f>
        <v>478400</v>
      </c>
      <c r="F320" s="72"/>
      <c r="G320" s="97"/>
      <c r="H320" s="72"/>
      <c r="I320" s="72"/>
    </row>
    <row r="321" spans="3:11">
      <c r="C321" s="72"/>
      <c r="D321" s="31"/>
      <c r="E321" s="118"/>
      <c r="F321" s="118"/>
      <c r="G321" s="118"/>
      <c r="H321" s="94"/>
      <c r="I321" s="94"/>
      <c r="J321" s="94"/>
      <c r="K321" s="137"/>
    </row>
    <row r="322" spans="3:11">
      <c r="C322" s="72"/>
      <c r="D322" s="31"/>
      <c r="E322" s="118"/>
      <c r="F322" s="118"/>
      <c r="G322" s="118"/>
      <c r="H322" s="94"/>
      <c r="I322" s="94"/>
      <c r="J322" s="94"/>
      <c r="K322" s="137"/>
    </row>
    <row r="323" spans="3:11" ht="15.75">
      <c r="C323" s="236" t="s">
        <v>455</v>
      </c>
      <c r="D323" s="237" t="s">
        <v>1719</v>
      </c>
      <c r="E323" s="118"/>
      <c r="F323" s="118"/>
      <c r="G323" s="118"/>
      <c r="H323" s="94"/>
      <c r="I323" s="94"/>
      <c r="J323" s="94"/>
      <c r="K323" s="137"/>
    </row>
    <row r="324" spans="3:11" ht="18.75">
      <c r="C324" s="254" t="str">
        <f>IFERROR(VLOOKUP(D323,'Desarrollo Curricular'!$E:$F,2,FALSE),IFERROR(VLOOKUP(D323,Investigación!$E:$F,2,FALSE),IFERROR(VLOOKUP(D323,'Vinculación Univ. Sociedad'!$E:$F,2,FALSE),IFERROR(VLOOKUP(D323,'Docencia y Recursos Humanos '!$E:$F,2,FALSE),IFERROR(VLOOKUP(D323,Estudiantes!$E:$F,2,FALSE),IFERROR(VLOOKUP(D323,'Gestion Administrativa'!$E:$F,2,FALSE),IFERROR(VLOOKUP(D323,'Gestion Academica'!$E:$F,2,FALSE),IFERROR(VLOOKUP(D323,Graduados!$E:$F,2,FALSE),IFERROR(VLOOKUP(D323,'Gestión del Conocimiento'!$E:$F,2,FALSE),IFERROR(VLOOKUP(D323,Gobernabilidad!$E:$F,2,FALSE),IFERROR(VLOOKUP(D323,'NIVEL DE ES Y  SISTEMA NACIONAL'!$E:$F,2,FALSE),VLOOKUP(D323,'Lo Esencial'!$E:$F,2,0))))))))))))</f>
        <v xml:space="preserve">Mejorar y optimizar el espacio físico del área de deporte (2 canchas deportivas) </v>
      </c>
      <c r="D324" s="31"/>
      <c r="E324" s="118"/>
      <c r="F324" s="118"/>
      <c r="G324" s="118"/>
      <c r="H324" s="94"/>
      <c r="I324" s="94"/>
      <c r="J324" s="94"/>
      <c r="K324" s="137"/>
    </row>
    <row r="325" spans="3:11" ht="15.75" thickBot="1">
      <c r="F325" s="118"/>
      <c r="G325" s="94"/>
      <c r="H325" s="94"/>
      <c r="I325" s="94"/>
    </row>
    <row r="326" spans="3:11" ht="30.75" thickBot="1">
      <c r="C326" s="154" t="s">
        <v>44</v>
      </c>
      <c r="D326" s="154" t="s">
        <v>55</v>
      </c>
      <c r="E326" s="161" t="s">
        <v>57</v>
      </c>
      <c r="F326" s="160" t="s">
        <v>27</v>
      </c>
      <c r="G326" s="158" t="s">
        <v>192</v>
      </c>
      <c r="H326" s="161" t="s">
        <v>46</v>
      </c>
      <c r="I326" s="158" t="s">
        <v>193</v>
      </c>
      <c r="J326" s="158" t="s">
        <v>474</v>
      </c>
      <c r="K326" s="158" t="s">
        <v>475</v>
      </c>
    </row>
    <row r="327" spans="3:11">
      <c r="C327" s="166" t="s">
        <v>2000</v>
      </c>
      <c r="D327" s="183">
        <v>1</v>
      </c>
      <c r="E327" s="148">
        <v>35000</v>
      </c>
      <c r="F327" s="122">
        <f t="shared" ref="F327:F334" si="23">D327*E327</f>
        <v>35000</v>
      </c>
      <c r="G327" s="186" t="s">
        <v>191</v>
      </c>
      <c r="H327" s="167" t="s">
        <v>406</v>
      </c>
      <c r="I327" s="155" t="str">
        <f>VLOOKUP(H327,Presupuesto!$B$8:$C$583,2,0)</f>
        <v>CONSTRUCCIONES ADICIONES Y MEJORA DE EDIF (47100-00)</v>
      </c>
      <c r="J327" s="123" t="e">
        <f>#REF!</f>
        <v>#REF!</v>
      </c>
      <c r="K327" s="123"/>
    </row>
    <row r="328" spans="3:11">
      <c r="C328" s="166" t="s">
        <v>2001</v>
      </c>
      <c r="D328" s="183">
        <v>2</v>
      </c>
      <c r="E328" s="148">
        <v>7500</v>
      </c>
      <c r="F328" s="122">
        <f t="shared" si="23"/>
        <v>15000</v>
      </c>
      <c r="G328" s="186" t="s">
        <v>191</v>
      </c>
      <c r="H328" s="167" t="s">
        <v>406</v>
      </c>
      <c r="I328" s="155" t="str">
        <f>VLOOKUP(H328,Presupuesto!$B$8:$C$583,2,0)</f>
        <v>CONSTRUCCIONES ADICIONES Y MEJORA DE EDIF (47100-00)</v>
      </c>
      <c r="J328" s="123" t="e">
        <f>#REF!</f>
        <v>#REF!</v>
      </c>
      <c r="K328" s="123"/>
    </row>
    <row r="329" spans="3:11">
      <c r="C329" s="166" t="s">
        <v>2002</v>
      </c>
      <c r="D329" s="183">
        <v>1</v>
      </c>
      <c r="E329" s="148">
        <v>28400</v>
      </c>
      <c r="F329" s="122">
        <f t="shared" si="23"/>
        <v>28400</v>
      </c>
      <c r="G329" s="186" t="s">
        <v>191</v>
      </c>
      <c r="H329" s="167" t="s">
        <v>406</v>
      </c>
      <c r="I329" s="155" t="str">
        <f>VLOOKUP(H329,Presupuesto!$B$8:$C$583,2,0)</f>
        <v>CONSTRUCCIONES ADICIONES Y MEJORA DE EDIF (47100-00)</v>
      </c>
      <c r="J329" s="123" t="e">
        <f>#REF!</f>
        <v>#REF!</v>
      </c>
      <c r="K329" s="123"/>
    </row>
    <row r="330" spans="3:11">
      <c r="C330" s="166" t="s">
        <v>2003</v>
      </c>
      <c r="D330" s="183">
        <v>2</v>
      </c>
      <c r="E330" s="148">
        <v>200000</v>
      </c>
      <c r="F330" s="122">
        <f t="shared" si="23"/>
        <v>400000</v>
      </c>
      <c r="G330" s="186" t="s">
        <v>191</v>
      </c>
      <c r="H330" s="167" t="s">
        <v>406</v>
      </c>
      <c r="I330" s="155" t="str">
        <f>VLOOKUP(H330,Presupuesto!$B$8:$C$583,2,0)</f>
        <v>CONSTRUCCIONES ADICIONES Y MEJORA DE EDIF (47100-00)</v>
      </c>
      <c r="J330" s="123" t="e">
        <f>#REF!</f>
        <v>#REF!</v>
      </c>
      <c r="K330" s="123"/>
    </row>
    <row r="331" spans="3:11">
      <c r="C331" s="166"/>
      <c r="D331" s="183"/>
      <c r="E331" s="148"/>
      <c r="F331" s="122">
        <f t="shared" si="23"/>
        <v>0</v>
      </c>
      <c r="G331" s="186"/>
      <c r="H331" s="167"/>
      <c r="I331" s="155" t="e">
        <f>VLOOKUP(H331,Presupuesto!$B$8:$C$583,2,0)</f>
        <v>#N/A</v>
      </c>
      <c r="J331" s="123" t="e">
        <f>#REF!</f>
        <v>#REF!</v>
      </c>
      <c r="K331" s="123"/>
    </row>
    <row r="332" spans="3:11">
      <c r="C332" s="166"/>
      <c r="D332" s="183"/>
      <c r="E332" s="148"/>
      <c r="F332" s="122">
        <f t="shared" si="23"/>
        <v>0</v>
      </c>
      <c r="G332" s="186"/>
      <c r="H332" s="167"/>
      <c r="I332" s="155" t="e">
        <f>VLOOKUP(H332,Presupuesto!$B$8:$C$583,2,0)</f>
        <v>#N/A</v>
      </c>
      <c r="J332" s="123" t="e">
        <f>#REF!</f>
        <v>#REF!</v>
      </c>
      <c r="K332" s="123"/>
    </row>
    <row r="333" spans="3:11">
      <c r="C333" s="166"/>
      <c r="D333" s="183"/>
      <c r="E333" s="148"/>
      <c r="F333" s="122">
        <f t="shared" si="23"/>
        <v>0</v>
      </c>
      <c r="G333" s="186"/>
      <c r="H333" s="167"/>
      <c r="I333" s="155" t="e">
        <f>VLOOKUP(H333,Presupuesto!$B$8:$C$583,2,0)</f>
        <v>#N/A</v>
      </c>
      <c r="J333" s="123" t="e">
        <f>#REF!</f>
        <v>#REF!</v>
      </c>
      <c r="K333" s="123"/>
    </row>
    <row r="334" spans="3:11" ht="15.75" thickBot="1">
      <c r="C334" s="172"/>
      <c r="D334" s="184"/>
      <c r="E334" s="128"/>
      <c r="F334" s="130">
        <f t="shared" si="23"/>
        <v>0</v>
      </c>
      <c r="G334" s="187"/>
      <c r="H334" s="173"/>
      <c r="I334" s="157" t="e">
        <f>VLOOKUP(H334,Presupuesto!$B$8:$C$583,2,0)</f>
        <v>#N/A</v>
      </c>
      <c r="J334" s="123" t="e">
        <f>#REF!</f>
        <v>#REF!</v>
      </c>
      <c r="K334" s="149"/>
    </row>
    <row r="336" spans="3:11" ht="15.75" thickBot="1">
      <c r="F336" s="115"/>
      <c r="G336" s="114"/>
      <c r="H336" s="115"/>
      <c r="I336" s="115"/>
    </row>
    <row r="337" spans="3:11" ht="15.75" thickBot="1">
      <c r="C337" s="182" t="s">
        <v>53</v>
      </c>
      <c r="D337" s="133">
        <f>SUM(F344:F361)</f>
        <v>43020</v>
      </c>
      <c r="F337" s="72"/>
      <c r="G337" s="97"/>
      <c r="H337" s="72"/>
      <c r="I337" s="72"/>
    </row>
    <row r="338" spans="3:11">
      <c r="C338" s="72"/>
      <c r="D338" s="31"/>
      <c r="E338" s="118"/>
      <c r="F338" s="118"/>
      <c r="G338" s="118"/>
      <c r="H338" s="94"/>
      <c r="I338" s="94"/>
      <c r="J338" s="94"/>
      <c r="K338" s="137"/>
    </row>
    <row r="339" spans="3:11">
      <c r="C339" s="72"/>
      <c r="D339" s="31"/>
      <c r="E339" s="118"/>
      <c r="F339" s="118"/>
      <c r="G339" s="118"/>
      <c r="H339" s="94"/>
      <c r="I339" s="94"/>
      <c r="J339" s="94"/>
      <c r="K339" s="137"/>
    </row>
    <row r="340" spans="3:11" ht="15.75">
      <c r="C340" s="236" t="s">
        <v>455</v>
      </c>
      <c r="D340" s="237" t="s">
        <v>1726</v>
      </c>
      <c r="E340" s="118"/>
      <c r="F340" s="118"/>
      <c r="G340" s="118"/>
      <c r="H340" s="94"/>
      <c r="I340" s="94"/>
      <c r="J340" s="94"/>
      <c r="K340" s="137"/>
    </row>
    <row r="341" spans="3:11" ht="18.75">
      <c r="C341" s="254" t="str">
        <f>IFERROR(VLOOKUP(D340,'Desarrollo Curricular'!$E:$F,2,FALSE),IFERROR(VLOOKUP(D340,Investigación!$E:$F,2,FALSE),IFERROR(VLOOKUP(D340,'Vinculación Univ. Sociedad'!$E:$F,2,FALSE),IFERROR(VLOOKUP(D340,'Docencia y Recursos Humanos '!$E:$F,2,FALSE),IFERROR(VLOOKUP(D340,Estudiantes!$E:$F,2,FALSE),IFERROR(VLOOKUP(D340,'Gestion Administrativa'!$E:$F,2,FALSE),IFERROR(VLOOKUP(D340,'Gestion Academica'!$E:$F,2,FALSE),IFERROR(VLOOKUP(D340,Graduados!$E:$F,2,FALSE),IFERROR(VLOOKUP(D340,'Gestión del Conocimiento'!$E:$F,2,FALSE),IFERROR(VLOOKUP(D340,Gobernabilidad!$E:$F,2,FALSE),IFERROR(VLOOKUP(D340,'NIVEL DE ES Y  SISTEMA NACIONAL'!$E:$F,2,FALSE),VLOOKUP(D340,'Lo Esencial'!$E:$F,2,0))))))))))))</f>
        <v>1. Dotar de conexión a internet al Laboratorio de Inglés del CUROC.                               2. Instalación de T.V. y aire acondicionado en el laboratorio de Inglés.</v>
      </c>
      <c r="D341" s="31"/>
      <c r="E341" s="118"/>
      <c r="F341" s="118"/>
      <c r="G341" s="118"/>
      <c r="H341" s="94"/>
      <c r="I341" s="94"/>
      <c r="J341" s="94"/>
      <c r="K341" s="137"/>
    </row>
    <row r="342" spans="3:11" ht="15.75" thickBot="1">
      <c r="F342" s="118"/>
      <c r="G342" s="94"/>
      <c r="H342" s="94"/>
      <c r="I342" s="94"/>
    </row>
    <row r="343" spans="3:11" ht="30.75" thickBot="1">
      <c r="C343" s="154" t="s">
        <v>44</v>
      </c>
      <c r="D343" s="154" t="s">
        <v>55</v>
      </c>
      <c r="E343" s="161" t="s">
        <v>57</v>
      </c>
      <c r="F343" s="160" t="s">
        <v>27</v>
      </c>
      <c r="G343" s="158" t="s">
        <v>192</v>
      </c>
      <c r="H343" s="161" t="s">
        <v>46</v>
      </c>
      <c r="I343" s="158" t="s">
        <v>193</v>
      </c>
      <c r="J343" s="158" t="s">
        <v>474</v>
      </c>
      <c r="K343" s="158" t="s">
        <v>475</v>
      </c>
    </row>
    <row r="344" spans="3:11">
      <c r="C344" s="166" t="s">
        <v>2029</v>
      </c>
      <c r="D344" s="183">
        <v>20</v>
      </c>
      <c r="E344" s="148">
        <v>350</v>
      </c>
      <c r="F344" s="122">
        <f t="shared" ref="F344:F365" si="24">D344*E344</f>
        <v>7000</v>
      </c>
      <c r="G344" s="186" t="s">
        <v>191</v>
      </c>
      <c r="H344" s="167"/>
      <c r="I344" s="155" t="e">
        <f>VLOOKUP(H344,Presupuesto!$B$8:$C$583,2,0)</f>
        <v>#N/A</v>
      </c>
      <c r="J344" s="123" t="e">
        <f>#REF!</f>
        <v>#REF!</v>
      </c>
      <c r="K344" s="123"/>
    </row>
    <row r="345" spans="3:11">
      <c r="C345" s="166" t="s">
        <v>2030</v>
      </c>
      <c r="D345" s="183">
        <v>1</v>
      </c>
      <c r="E345" s="148">
        <v>14000</v>
      </c>
      <c r="F345" s="122">
        <f t="shared" si="24"/>
        <v>14000</v>
      </c>
      <c r="G345" s="186" t="s">
        <v>191</v>
      </c>
      <c r="H345" s="167"/>
      <c r="I345" s="155" t="e">
        <f>VLOOKUP(H345,Presupuesto!$B$8:$C$583,2,0)</f>
        <v>#N/A</v>
      </c>
      <c r="J345" s="123" t="e">
        <f>#REF!</f>
        <v>#REF!</v>
      </c>
      <c r="K345" s="123"/>
    </row>
    <row r="346" spans="3:11">
      <c r="C346" s="166" t="s">
        <v>2031</v>
      </c>
      <c r="D346" s="183">
        <v>1</v>
      </c>
      <c r="E346" s="148">
        <v>2200</v>
      </c>
      <c r="F346" s="122">
        <f t="shared" ref="F346:F360" si="25">D346*E346</f>
        <v>2200</v>
      </c>
      <c r="G346" s="186" t="s">
        <v>191</v>
      </c>
      <c r="H346" s="167"/>
      <c r="I346" s="155" t="e">
        <f>VLOOKUP(H346,Presupuesto!$B$8:$C$583,2,0)</f>
        <v>#N/A</v>
      </c>
      <c r="J346" s="123" t="e">
        <f>#REF!</f>
        <v>#REF!</v>
      </c>
      <c r="K346" s="123"/>
    </row>
    <row r="347" spans="3:11">
      <c r="C347" s="166" t="s">
        <v>2032</v>
      </c>
      <c r="D347" s="183">
        <v>1</v>
      </c>
      <c r="E347" s="148">
        <v>5500</v>
      </c>
      <c r="F347" s="122">
        <f t="shared" ref="F347:F357" si="26">D347*E347</f>
        <v>5500</v>
      </c>
      <c r="G347" s="186" t="s">
        <v>191</v>
      </c>
      <c r="H347" s="167"/>
      <c r="I347" s="155" t="e">
        <f>VLOOKUP(H347,Presupuesto!$B$8:$C$583,2,0)</f>
        <v>#N/A</v>
      </c>
      <c r="J347" s="123" t="e">
        <f>#REF!</f>
        <v>#REF!</v>
      </c>
      <c r="K347" s="123"/>
    </row>
    <row r="348" spans="3:11">
      <c r="C348" s="166" t="s">
        <v>2033</v>
      </c>
      <c r="D348" s="183">
        <v>50</v>
      </c>
      <c r="E348" s="148">
        <v>10</v>
      </c>
      <c r="F348" s="122">
        <f t="shared" si="26"/>
        <v>500</v>
      </c>
      <c r="G348" s="186" t="s">
        <v>191</v>
      </c>
      <c r="H348" s="167"/>
      <c r="I348" s="155" t="e">
        <f>VLOOKUP(H348,Presupuesto!$B$8:$C$583,2,0)</f>
        <v>#N/A</v>
      </c>
      <c r="J348" s="123" t="e">
        <f>#REF!</f>
        <v>#REF!</v>
      </c>
      <c r="K348" s="123"/>
    </row>
    <row r="349" spans="3:11">
      <c r="C349" s="166" t="s">
        <v>2034</v>
      </c>
      <c r="D349" s="183">
        <v>2</v>
      </c>
      <c r="E349" s="148">
        <v>1000</v>
      </c>
      <c r="F349" s="122">
        <f t="shared" si="26"/>
        <v>2000</v>
      </c>
      <c r="G349" s="186" t="s">
        <v>191</v>
      </c>
      <c r="H349" s="167"/>
      <c r="I349" s="155" t="e">
        <f>VLOOKUP(H349,Presupuesto!$B$8:$C$583,2,0)</f>
        <v>#N/A</v>
      </c>
      <c r="J349" s="123" t="e">
        <f>#REF!</f>
        <v>#REF!</v>
      </c>
      <c r="K349" s="123"/>
    </row>
    <row r="350" spans="3:11">
      <c r="C350" s="166" t="s">
        <v>2035</v>
      </c>
      <c r="D350" s="183">
        <v>1</v>
      </c>
      <c r="E350" s="148">
        <v>3400</v>
      </c>
      <c r="F350" s="122">
        <f t="shared" si="26"/>
        <v>3400</v>
      </c>
      <c r="G350" s="186" t="s">
        <v>191</v>
      </c>
      <c r="H350" s="167"/>
      <c r="I350" s="155" t="e">
        <f>VLOOKUP(H350,Presupuesto!$B$8:$C$583,2,0)</f>
        <v>#N/A</v>
      </c>
      <c r="J350" s="123" t="e">
        <f>#REF!</f>
        <v>#REF!</v>
      </c>
      <c r="K350" s="123"/>
    </row>
    <row r="351" spans="3:11">
      <c r="C351" s="166" t="s">
        <v>2036</v>
      </c>
      <c r="D351" s="183">
        <v>6</v>
      </c>
      <c r="E351" s="148">
        <v>50</v>
      </c>
      <c r="F351" s="122">
        <f t="shared" si="26"/>
        <v>300</v>
      </c>
      <c r="G351" s="186" t="s">
        <v>191</v>
      </c>
      <c r="H351" s="167"/>
      <c r="I351" s="155" t="e">
        <f>VLOOKUP(H351,Presupuesto!$B$8:$C$583,2,0)</f>
        <v>#N/A</v>
      </c>
      <c r="J351" s="123" t="e">
        <f>#REF!</f>
        <v>#REF!</v>
      </c>
      <c r="K351" s="123"/>
    </row>
    <row r="352" spans="3:11">
      <c r="C352" s="166" t="s">
        <v>2037</v>
      </c>
      <c r="D352" s="183">
        <v>4</v>
      </c>
      <c r="E352" s="148">
        <v>10</v>
      </c>
      <c r="F352" s="122">
        <f t="shared" si="26"/>
        <v>40</v>
      </c>
      <c r="G352" s="186" t="s">
        <v>191</v>
      </c>
      <c r="H352" s="167"/>
      <c r="I352" s="155" t="e">
        <f>VLOOKUP(H352,Presupuesto!$B$8:$C$583,2,0)</f>
        <v>#N/A</v>
      </c>
      <c r="J352" s="123" t="e">
        <f>#REF!</f>
        <v>#REF!</v>
      </c>
      <c r="K352" s="123"/>
    </row>
    <row r="353" spans="3:11">
      <c r="C353" s="166" t="s">
        <v>2038</v>
      </c>
      <c r="D353" s="183">
        <v>1</v>
      </c>
      <c r="E353" s="148">
        <v>280</v>
      </c>
      <c r="F353" s="122">
        <f t="shared" si="26"/>
        <v>280</v>
      </c>
      <c r="G353" s="186" t="s">
        <v>191</v>
      </c>
      <c r="H353" s="167"/>
      <c r="I353" s="155" t="e">
        <f>VLOOKUP(H353,Presupuesto!$B$8:$C$583,2,0)</f>
        <v>#N/A</v>
      </c>
      <c r="J353" s="123" t="e">
        <f>#REF!</f>
        <v>#REF!</v>
      </c>
      <c r="K353" s="123"/>
    </row>
    <row r="354" spans="3:11">
      <c r="C354" s="166" t="s">
        <v>2039</v>
      </c>
      <c r="D354" s="183">
        <v>50</v>
      </c>
      <c r="E354" s="148">
        <v>80</v>
      </c>
      <c r="F354" s="122">
        <f t="shared" si="26"/>
        <v>4000</v>
      </c>
      <c r="G354" s="186" t="s">
        <v>191</v>
      </c>
      <c r="H354" s="167"/>
      <c r="I354" s="155" t="e">
        <f>VLOOKUP(H354,Presupuesto!$B$8:$C$583,2,0)</f>
        <v>#N/A</v>
      </c>
      <c r="J354" s="123" t="e">
        <f>#REF!</f>
        <v>#REF!</v>
      </c>
      <c r="K354" s="123"/>
    </row>
    <row r="355" spans="3:11">
      <c r="C355" s="166" t="s">
        <v>2040</v>
      </c>
      <c r="D355" s="183">
        <v>1</v>
      </c>
      <c r="E355" s="148">
        <v>400</v>
      </c>
      <c r="F355" s="122">
        <f t="shared" si="26"/>
        <v>400</v>
      </c>
      <c r="G355" s="186" t="s">
        <v>191</v>
      </c>
      <c r="H355" s="167"/>
      <c r="I355" s="155" t="e">
        <f>VLOOKUP(H355,Presupuesto!$B$8:$C$583,2,0)</f>
        <v>#N/A</v>
      </c>
      <c r="J355" s="123" t="e">
        <f>#REF!</f>
        <v>#REF!</v>
      </c>
      <c r="K355" s="123"/>
    </row>
    <row r="356" spans="3:11">
      <c r="C356" s="166" t="s">
        <v>2041</v>
      </c>
      <c r="D356" s="183">
        <v>1</v>
      </c>
      <c r="E356" s="148">
        <v>600</v>
      </c>
      <c r="F356" s="122">
        <f t="shared" si="26"/>
        <v>600</v>
      </c>
      <c r="G356" s="186" t="s">
        <v>191</v>
      </c>
      <c r="H356" s="167"/>
      <c r="I356" s="155" t="e">
        <f>VLOOKUP(H356,Presupuesto!$B$8:$C$583,2,0)</f>
        <v>#N/A</v>
      </c>
      <c r="J356" s="123" t="e">
        <f>#REF!</f>
        <v>#REF!</v>
      </c>
      <c r="K356" s="123"/>
    </row>
    <row r="357" spans="3:11">
      <c r="C357" s="166" t="s">
        <v>2042</v>
      </c>
      <c r="D357" s="183">
        <v>1</v>
      </c>
      <c r="E357" s="148">
        <v>800</v>
      </c>
      <c r="F357" s="122">
        <f t="shared" si="26"/>
        <v>800</v>
      </c>
      <c r="G357" s="186" t="s">
        <v>191</v>
      </c>
      <c r="H357" s="167"/>
      <c r="I357" s="155" t="e">
        <f>VLOOKUP(H357,Presupuesto!$B$8:$C$583,2,0)</f>
        <v>#N/A</v>
      </c>
      <c r="J357" s="123" t="e">
        <f>#REF!</f>
        <v>#REF!</v>
      </c>
      <c r="K357" s="123"/>
    </row>
    <row r="358" spans="3:11">
      <c r="C358" s="166" t="s">
        <v>2043</v>
      </c>
      <c r="D358" s="183">
        <v>1</v>
      </c>
      <c r="E358" s="148">
        <v>1000</v>
      </c>
      <c r="F358" s="122">
        <f t="shared" si="25"/>
        <v>1000</v>
      </c>
      <c r="G358" s="186" t="s">
        <v>191</v>
      </c>
      <c r="H358" s="167"/>
      <c r="I358" s="155" t="e">
        <f>VLOOKUP(H358,Presupuesto!$B$8:$C$583,2,0)</f>
        <v>#N/A</v>
      </c>
      <c r="J358" s="123" t="e">
        <f>#REF!</f>
        <v>#REF!</v>
      </c>
      <c r="K358" s="123"/>
    </row>
    <row r="359" spans="3:11">
      <c r="C359" s="166" t="s">
        <v>2044</v>
      </c>
      <c r="D359" s="183">
        <v>1</v>
      </c>
      <c r="E359" s="148">
        <v>500</v>
      </c>
      <c r="F359" s="122">
        <f t="shared" si="25"/>
        <v>500</v>
      </c>
      <c r="G359" s="186" t="s">
        <v>191</v>
      </c>
      <c r="H359" s="167"/>
      <c r="I359" s="155" t="e">
        <f>VLOOKUP(H359,Presupuesto!$B$8:$C$583,2,0)</f>
        <v>#N/A</v>
      </c>
      <c r="J359" s="123" t="e">
        <f>#REF!</f>
        <v>#REF!</v>
      </c>
      <c r="K359" s="123"/>
    </row>
    <row r="360" spans="3:11">
      <c r="C360" s="166" t="s">
        <v>2045</v>
      </c>
      <c r="D360" s="183">
        <v>1</v>
      </c>
      <c r="E360" s="148">
        <v>500</v>
      </c>
      <c r="F360" s="122">
        <f t="shared" si="25"/>
        <v>500</v>
      </c>
      <c r="G360" s="186" t="s">
        <v>191</v>
      </c>
      <c r="H360" s="167"/>
      <c r="I360" s="155" t="e">
        <f>VLOOKUP(H360,Presupuesto!$B$8:$C$583,2,0)</f>
        <v>#N/A</v>
      </c>
      <c r="J360" s="123" t="e">
        <f>#REF!</f>
        <v>#REF!</v>
      </c>
      <c r="K360" s="123"/>
    </row>
    <row r="361" spans="3:11">
      <c r="C361" s="166"/>
      <c r="D361" s="183"/>
      <c r="E361" s="148"/>
      <c r="F361" s="122">
        <f t="shared" si="24"/>
        <v>0</v>
      </c>
      <c r="G361" s="186" t="s">
        <v>191</v>
      </c>
      <c r="H361" s="167"/>
      <c r="I361" s="155" t="e">
        <f>VLOOKUP(H361,Presupuesto!$B$8:$C$583,2,0)</f>
        <v>#N/A</v>
      </c>
      <c r="J361" s="123" t="e">
        <f>#REF!</f>
        <v>#REF!</v>
      </c>
      <c r="K361" s="123"/>
    </row>
    <row r="362" spans="3:11">
      <c r="C362" s="166"/>
      <c r="D362" s="183"/>
      <c r="E362" s="148"/>
      <c r="F362" s="122">
        <f t="shared" si="24"/>
        <v>0</v>
      </c>
      <c r="G362" s="186"/>
      <c r="H362" s="167"/>
      <c r="I362" s="155" t="e">
        <f>VLOOKUP(H362,Presupuesto!$B$8:$C$583,2,0)</f>
        <v>#N/A</v>
      </c>
      <c r="J362" s="123" t="e">
        <f>#REF!</f>
        <v>#REF!</v>
      </c>
      <c r="K362" s="123"/>
    </row>
    <row r="363" spans="3:11">
      <c r="C363" s="166"/>
      <c r="D363" s="183"/>
      <c r="E363" s="148"/>
      <c r="F363" s="122">
        <f t="shared" si="24"/>
        <v>0</v>
      </c>
      <c r="G363" s="186"/>
      <c r="H363" s="167"/>
      <c r="I363" s="155" t="e">
        <f>VLOOKUP(H363,Presupuesto!$B$8:$C$583,2,0)</f>
        <v>#N/A</v>
      </c>
      <c r="J363" s="123" t="e">
        <f>#REF!</f>
        <v>#REF!</v>
      </c>
      <c r="K363" s="123"/>
    </row>
    <row r="364" spans="3:11">
      <c r="C364" s="166"/>
      <c r="D364" s="183"/>
      <c r="E364" s="148"/>
      <c r="F364" s="122">
        <f t="shared" si="24"/>
        <v>0</v>
      </c>
      <c r="G364" s="186"/>
      <c r="H364" s="167"/>
      <c r="I364" s="155" t="e">
        <f>VLOOKUP(H364,Presupuesto!$B$8:$C$583,2,0)</f>
        <v>#N/A</v>
      </c>
      <c r="J364" s="123" t="e">
        <f>#REF!</f>
        <v>#REF!</v>
      </c>
      <c r="K364" s="123"/>
    </row>
    <row r="365" spans="3:11" ht="15.75" thickBot="1">
      <c r="C365" s="172"/>
      <c r="D365" s="184"/>
      <c r="E365" s="128"/>
      <c r="F365" s="130">
        <f t="shared" si="24"/>
        <v>0</v>
      </c>
      <c r="G365" s="187"/>
      <c r="H365" s="173"/>
      <c r="I365" s="157" t="e">
        <f>VLOOKUP(H365,Presupuesto!$B$8:$C$583,2,0)</f>
        <v>#N/A</v>
      </c>
      <c r="J365" s="123" t="e">
        <f>#REF!</f>
        <v>#REF!</v>
      </c>
      <c r="K365" s="149"/>
    </row>
    <row r="367" spans="3:11" ht="15.75" thickBot="1">
      <c r="F367" s="110" t="s">
        <v>2114</v>
      </c>
    </row>
    <row r="368" spans="3:11" ht="15.75" thickBot="1">
      <c r="C368" s="182" t="s">
        <v>53</v>
      </c>
      <c r="D368" s="133">
        <f>SUM(F375:F383)</f>
        <v>24000</v>
      </c>
      <c r="F368" s="72" t="s">
        <v>2113</v>
      </c>
      <c r="G368" s="97"/>
      <c r="H368" s="72">
        <v>5000000</v>
      </c>
      <c r="I368" s="72"/>
    </row>
    <row r="369" spans="3:11">
      <c r="C369" s="72"/>
      <c r="D369" s="31"/>
      <c r="E369" s="118"/>
      <c r="F369" s="118"/>
      <c r="G369" s="118"/>
      <c r="H369" s="94"/>
      <c r="I369" s="94"/>
      <c r="J369" s="94"/>
      <c r="K369" s="137"/>
    </row>
    <row r="370" spans="3:11">
      <c r="C370" s="72"/>
      <c r="D370" s="31"/>
      <c r="E370" s="118"/>
      <c r="F370" s="118"/>
      <c r="G370" s="118"/>
      <c r="H370" s="94"/>
      <c r="I370" s="94"/>
      <c r="J370" s="94"/>
      <c r="K370" s="137"/>
    </row>
    <row r="371" spans="3:11" ht="15.75">
      <c r="C371" s="236" t="s">
        <v>455</v>
      </c>
      <c r="D371" s="237" t="s">
        <v>1840</v>
      </c>
      <c r="E371" s="118"/>
      <c r="F371" s="118"/>
      <c r="G371" s="118"/>
      <c r="H371" s="94"/>
      <c r="I371" s="94"/>
      <c r="J371" s="94"/>
      <c r="K371" s="137"/>
    </row>
    <row r="372" spans="3:11" ht="18.75">
      <c r="C372" s="254" t="str">
        <f>IFERROR(VLOOKUP(D371,'Desarrollo Curricular'!$E:$F,2,FALSE),IFERROR(VLOOKUP(D371,Investigación!$E:$F,2,FALSE),IFERROR(VLOOKUP(D371,'Vinculación Univ. Sociedad'!$E:$F,2,FALSE),IFERROR(VLOOKUP(D371,'Docencia y Recursos Humanos '!$E:$F,2,FALSE),IFERROR(VLOOKUP(D371,Estudiantes!$E:$F,2,FALSE),IFERROR(VLOOKUP(D371,'Gestion Administrativa'!$E:$F,2,FALSE),IFERROR(VLOOKUP(D371,'Gestion Academica'!$E:$F,2,FALSE),IFERROR(VLOOKUP(D371,Graduados!$E:$F,2,FALSE),IFERROR(VLOOKUP(D371,'Gestión del Conocimiento'!$E:$F,2,FALSE),IFERROR(VLOOKUP(D371,Gobernabilidad!$E:$F,2,FALSE),IFERROR(VLOOKUP(D371,'NIVEL DE ES Y  SISTEMA NACIONAL'!$E:$F,2,FALSE),VLOOKUP(D371,'Lo Esencial'!$E:$F,2,0))))))))))))</f>
        <v>Trabajo  conjunto con la Escuela de Culturas y Lenguas Extranjeras de C.U. para la elaboración de la propuesta para la creación del "Centro de Enseñanza de Lenguas".</v>
      </c>
      <c r="D372" s="31"/>
      <c r="E372" s="118"/>
      <c r="F372" s="118"/>
      <c r="G372" s="118"/>
      <c r="H372" s="94"/>
      <c r="I372" s="94"/>
      <c r="J372" s="94"/>
      <c r="K372" s="137"/>
    </row>
    <row r="373" spans="3:11" ht="15.75" thickBot="1">
      <c r="F373" s="118"/>
      <c r="G373" s="94"/>
      <c r="H373" s="94"/>
      <c r="I373" s="94"/>
    </row>
    <row r="374" spans="3:11" ht="30.75" thickBot="1">
      <c r="C374" s="154" t="s">
        <v>44</v>
      </c>
      <c r="D374" s="154" t="s">
        <v>55</v>
      </c>
      <c r="E374" s="161" t="s">
        <v>57</v>
      </c>
      <c r="F374" s="160" t="s">
        <v>27</v>
      </c>
      <c r="G374" s="158" t="s">
        <v>192</v>
      </c>
      <c r="H374" s="161" t="s">
        <v>46</v>
      </c>
      <c r="I374" s="158" t="s">
        <v>193</v>
      </c>
      <c r="J374" s="158" t="s">
        <v>474</v>
      </c>
      <c r="K374" s="158" t="s">
        <v>475</v>
      </c>
    </row>
    <row r="375" spans="3:11">
      <c r="C375" s="166" t="s">
        <v>494</v>
      </c>
      <c r="D375" s="166">
        <v>3</v>
      </c>
      <c r="E375" s="148">
        <f>HLOOKUP(C375,$AH$2:$BU$3,2,0)</f>
        <v>2000</v>
      </c>
      <c r="F375" s="122">
        <f t="shared" ref="F375:F383" si="27">D375*E375</f>
        <v>6000</v>
      </c>
      <c r="G375" s="186" t="s">
        <v>191</v>
      </c>
      <c r="H375" s="167" t="s">
        <v>364</v>
      </c>
      <c r="I375" s="155" t="str">
        <f>VLOOKUP(H375,[2]Presupuesto!$B$8:$C$583,2,0)</f>
        <v>VIATICOS (26200-00)</v>
      </c>
      <c r="J375" s="265" t="s">
        <v>542</v>
      </c>
      <c r="K375" s="123"/>
    </row>
    <row r="376" spans="3:11">
      <c r="C376" s="166" t="s">
        <v>494</v>
      </c>
      <c r="D376" s="166">
        <v>3</v>
      </c>
      <c r="E376" s="148">
        <f t="shared" ref="E376:E378" si="28">HLOOKUP(C376,$AH$2:$BU$3,2,0)</f>
        <v>2000</v>
      </c>
      <c r="F376" s="122">
        <f t="shared" si="27"/>
        <v>6000</v>
      </c>
      <c r="G376" s="186" t="s">
        <v>191</v>
      </c>
      <c r="H376" s="167" t="s">
        <v>364</v>
      </c>
      <c r="I376" s="155" t="str">
        <f>VLOOKUP(H376,[2]Presupuesto!$B$8:$C$583,2,0)</f>
        <v>VIATICOS (26200-00)</v>
      </c>
      <c r="J376" s="123">
        <f>$J$62</f>
        <v>0</v>
      </c>
      <c r="K376" s="123"/>
    </row>
    <row r="377" spans="3:11">
      <c r="C377" s="166" t="s">
        <v>494</v>
      </c>
      <c r="D377" s="166">
        <v>3</v>
      </c>
      <c r="E377" s="148">
        <f t="shared" si="28"/>
        <v>2000</v>
      </c>
      <c r="F377" s="122">
        <f t="shared" si="27"/>
        <v>6000</v>
      </c>
      <c r="G377" s="186" t="s">
        <v>191</v>
      </c>
      <c r="H377" s="167" t="s">
        <v>364</v>
      </c>
      <c r="I377" s="155" t="str">
        <f>VLOOKUP(H377,[2]Presupuesto!$B$8:$C$583,2,0)</f>
        <v>VIATICOS (26200-00)</v>
      </c>
      <c r="J377" s="123">
        <f t="shared" ref="J377:J383" si="29">$J$62</f>
        <v>0</v>
      </c>
      <c r="K377" s="123"/>
    </row>
    <row r="378" spans="3:11">
      <c r="C378" s="166" t="s">
        <v>494</v>
      </c>
      <c r="D378" s="166">
        <v>3</v>
      </c>
      <c r="E378" s="148">
        <f t="shared" si="28"/>
        <v>2000</v>
      </c>
      <c r="F378" s="122">
        <f t="shared" si="27"/>
        <v>6000</v>
      </c>
      <c r="G378" s="186" t="s">
        <v>191</v>
      </c>
      <c r="H378" s="167" t="s">
        <v>364</v>
      </c>
      <c r="I378" s="155" t="str">
        <f>VLOOKUP(H378,[2]Presupuesto!$B$8:$C$583,2,0)</f>
        <v>VIATICOS (26200-00)</v>
      </c>
      <c r="J378" s="123">
        <f t="shared" si="29"/>
        <v>0</v>
      </c>
      <c r="K378" s="123"/>
    </row>
    <row r="379" spans="3:11">
      <c r="C379" s="166"/>
      <c r="D379" s="183"/>
      <c r="E379" s="148"/>
      <c r="F379" s="122">
        <f t="shared" si="27"/>
        <v>0</v>
      </c>
      <c r="G379" s="186"/>
      <c r="H379" s="167">
        <v>42500</v>
      </c>
      <c r="I379" s="155" t="e">
        <f>VLOOKUP(H379,[2]Presupuesto!$B$8:$C$583,2,0)</f>
        <v>#N/A</v>
      </c>
      <c r="J379" s="123">
        <f t="shared" si="29"/>
        <v>0</v>
      </c>
      <c r="K379" s="123"/>
    </row>
    <row r="380" spans="3:11">
      <c r="C380" s="166"/>
      <c r="D380" s="183"/>
      <c r="E380" s="148"/>
      <c r="F380" s="122">
        <f t="shared" si="27"/>
        <v>0</v>
      </c>
      <c r="G380" s="186"/>
      <c r="H380" s="167">
        <v>42500</v>
      </c>
      <c r="I380" s="155" t="e">
        <f>VLOOKUP(H380,[2]Presupuesto!$B$8:$C$583,2,0)</f>
        <v>#N/A</v>
      </c>
      <c r="J380" s="123">
        <f t="shared" si="29"/>
        <v>0</v>
      </c>
      <c r="K380" s="123"/>
    </row>
    <row r="381" spans="3:11">
      <c r="C381" s="166"/>
      <c r="D381" s="183"/>
      <c r="E381" s="148"/>
      <c r="F381" s="122">
        <f t="shared" si="27"/>
        <v>0</v>
      </c>
      <c r="G381" s="186"/>
      <c r="H381" s="167">
        <v>42500</v>
      </c>
      <c r="I381" s="155" t="e">
        <f>VLOOKUP(H381,[2]Presupuesto!$B$8:$C$583,2,0)</f>
        <v>#N/A</v>
      </c>
      <c r="J381" s="123">
        <f t="shared" si="29"/>
        <v>0</v>
      </c>
      <c r="K381" s="123"/>
    </row>
    <row r="382" spans="3:11">
      <c r="C382" s="166"/>
      <c r="D382" s="183"/>
      <c r="E382" s="148"/>
      <c r="F382" s="122">
        <f t="shared" si="27"/>
        <v>0</v>
      </c>
      <c r="G382" s="186"/>
      <c r="H382" s="167">
        <v>35600</v>
      </c>
      <c r="I382" s="155" t="e">
        <f>VLOOKUP(H382,[2]Presupuesto!$B$8:$C$583,2,0)</f>
        <v>#N/A</v>
      </c>
      <c r="J382" s="123">
        <f t="shared" si="29"/>
        <v>0</v>
      </c>
      <c r="K382" s="123"/>
    </row>
    <row r="383" spans="3:11" ht="15.75" thickBot="1">
      <c r="C383" s="172"/>
      <c r="D383" s="184"/>
      <c r="E383" s="128"/>
      <c r="F383" s="130">
        <f t="shared" si="27"/>
        <v>0</v>
      </c>
      <c r="G383" s="187"/>
      <c r="H383" s="173"/>
      <c r="I383" s="157" t="e">
        <f>VLOOKUP(H383,[2]Presupuesto!$B$8:$C$583,2,0)</f>
        <v>#N/A</v>
      </c>
      <c r="J383" s="123">
        <f t="shared" si="29"/>
        <v>0</v>
      </c>
      <c r="K383" s="149"/>
    </row>
    <row r="386" spans="3:11" ht="15.75" thickBot="1">
      <c r="F386" s="110" t="s">
        <v>2114</v>
      </c>
    </row>
    <row r="387" spans="3:11" ht="15.75" thickBot="1">
      <c r="C387" s="182" t="s">
        <v>53</v>
      </c>
      <c r="D387" s="133">
        <f>SUM(F394:F402)</f>
        <v>0</v>
      </c>
      <c r="F387" s="72" t="s">
        <v>2113</v>
      </c>
      <c r="G387" s="97"/>
      <c r="H387" s="72">
        <v>5000000</v>
      </c>
      <c r="I387" s="72"/>
    </row>
    <row r="388" spans="3:11">
      <c r="C388" s="72"/>
      <c r="D388" s="31"/>
      <c r="E388" s="118"/>
      <c r="F388" s="118"/>
      <c r="G388" s="118"/>
      <c r="H388" s="94"/>
      <c r="I388" s="94"/>
      <c r="J388" s="94"/>
      <c r="K388" s="137"/>
    </row>
    <row r="389" spans="3:11">
      <c r="C389" s="72"/>
      <c r="D389" s="31"/>
      <c r="E389" s="118"/>
      <c r="F389" s="118"/>
      <c r="G389" s="118"/>
      <c r="H389" s="94"/>
      <c r="I389" s="94"/>
      <c r="J389" s="94"/>
      <c r="K389" s="137"/>
    </row>
    <row r="390" spans="3:11" ht="15.75">
      <c r="C390" s="236" t="s">
        <v>455</v>
      </c>
      <c r="D390" s="237" t="s">
        <v>1840</v>
      </c>
      <c r="E390" s="118"/>
      <c r="F390" s="118"/>
      <c r="G390" s="118"/>
      <c r="H390" s="94"/>
      <c r="I390" s="94"/>
      <c r="J390" s="94"/>
      <c r="K390" s="137"/>
    </row>
    <row r="391" spans="3:11" ht="18.75">
      <c r="C391" s="254" t="str">
        <f>IFERROR(VLOOKUP(D390,'Desarrollo Curricular'!$E:$F,2,FALSE),IFERROR(VLOOKUP(D390,Investigación!$E:$F,2,FALSE),IFERROR(VLOOKUP(D390,'Vinculación Univ. Sociedad'!$E:$F,2,FALSE),IFERROR(VLOOKUP(D390,'Docencia y Recursos Humanos '!$E:$F,2,FALSE),IFERROR(VLOOKUP(D390,Estudiantes!$E:$F,2,FALSE),IFERROR(VLOOKUP(D390,'Gestion Administrativa'!$E:$F,2,FALSE),IFERROR(VLOOKUP(D390,'Gestion Academica'!$E:$F,2,FALSE),IFERROR(VLOOKUP(D390,Graduados!$E:$F,2,FALSE),IFERROR(VLOOKUP(D390,'Gestión del Conocimiento'!$E:$F,2,FALSE),IFERROR(VLOOKUP(D390,Gobernabilidad!$E:$F,2,FALSE),IFERROR(VLOOKUP(D390,'NIVEL DE ES Y  SISTEMA NACIONAL'!$E:$F,2,FALSE),VLOOKUP(D390,'Lo Esencial'!$E:$F,2,0))))))))))))</f>
        <v>Trabajo  conjunto con la Escuela de Culturas y Lenguas Extranjeras de C.U. para la elaboración de la propuesta para la creación del "Centro de Enseñanza de Lenguas".</v>
      </c>
      <c r="D391" s="31"/>
      <c r="E391" s="118"/>
      <c r="F391" s="118"/>
      <c r="G391" s="118"/>
      <c r="H391" s="94"/>
      <c r="I391" s="94"/>
      <c r="J391" s="94"/>
      <c r="K391" s="137"/>
    </row>
    <row r="392" spans="3:11" ht="15.75" thickBot="1">
      <c r="F392" s="118"/>
      <c r="G392" s="94"/>
      <c r="H392" s="94"/>
      <c r="I392" s="94"/>
    </row>
    <row r="393" spans="3:11" ht="30.75" thickBot="1">
      <c r="C393" s="154" t="s">
        <v>44</v>
      </c>
      <c r="D393" s="154" t="s">
        <v>55</v>
      </c>
      <c r="E393" s="161" t="s">
        <v>57</v>
      </c>
      <c r="F393" s="160" t="s">
        <v>27</v>
      </c>
      <c r="G393" s="158" t="s">
        <v>192</v>
      </c>
      <c r="H393" s="161" t="s">
        <v>46</v>
      </c>
      <c r="I393" s="158" t="s">
        <v>193</v>
      </c>
      <c r="J393" s="158" t="s">
        <v>474</v>
      </c>
      <c r="K393" s="158" t="s">
        <v>475</v>
      </c>
    </row>
    <row r="394" spans="3:11">
      <c r="C394" s="166"/>
      <c r="D394" s="166"/>
      <c r="E394" s="148"/>
      <c r="F394" s="122">
        <f t="shared" ref="F394:F402" si="30">D394*E394</f>
        <v>0</v>
      </c>
      <c r="G394" s="186" t="s">
        <v>190</v>
      </c>
      <c r="H394" s="167" t="s">
        <v>364</v>
      </c>
      <c r="I394" s="155" t="str">
        <f>VLOOKUP(H394,[2]Presupuesto!$B$8:$C$583,2,0)</f>
        <v>VIATICOS (26200-00)</v>
      </c>
      <c r="J394" s="265" t="s">
        <v>542</v>
      </c>
      <c r="K394" s="123"/>
    </row>
    <row r="395" spans="3:11">
      <c r="C395" s="166"/>
      <c r="D395" s="166"/>
      <c r="E395" s="148"/>
      <c r="F395" s="122">
        <f t="shared" si="30"/>
        <v>0</v>
      </c>
      <c r="G395" s="186" t="s">
        <v>190</v>
      </c>
      <c r="H395" s="167" t="s">
        <v>364</v>
      </c>
      <c r="I395" s="155" t="str">
        <f>VLOOKUP(H395,[2]Presupuesto!$B$8:$C$583,2,0)</f>
        <v>VIATICOS (26200-00)</v>
      </c>
      <c r="J395" s="123">
        <f>$J$62</f>
        <v>0</v>
      </c>
      <c r="K395" s="123"/>
    </row>
    <row r="396" spans="3:11">
      <c r="C396" s="166"/>
      <c r="D396" s="166"/>
      <c r="E396" s="148"/>
      <c r="F396" s="122">
        <f t="shared" si="30"/>
        <v>0</v>
      </c>
      <c r="G396" s="186" t="s">
        <v>190</v>
      </c>
      <c r="H396" s="167" t="s">
        <v>364</v>
      </c>
      <c r="I396" s="155" t="str">
        <f>VLOOKUP(H396,[2]Presupuesto!$B$8:$C$583,2,0)</f>
        <v>VIATICOS (26200-00)</v>
      </c>
      <c r="J396" s="123">
        <f t="shared" ref="J396:J402" si="31">$J$62</f>
        <v>0</v>
      </c>
      <c r="K396" s="123"/>
    </row>
    <row r="397" spans="3:11">
      <c r="C397" s="166"/>
      <c r="D397" s="166"/>
      <c r="E397" s="148"/>
      <c r="F397" s="122">
        <f t="shared" si="30"/>
        <v>0</v>
      </c>
      <c r="G397" s="186" t="s">
        <v>190</v>
      </c>
      <c r="H397" s="167" t="s">
        <v>364</v>
      </c>
      <c r="I397" s="155" t="str">
        <f>VLOOKUP(H397,[2]Presupuesto!$B$8:$C$583,2,0)</f>
        <v>VIATICOS (26200-00)</v>
      </c>
      <c r="J397" s="123">
        <f t="shared" si="31"/>
        <v>0</v>
      </c>
      <c r="K397" s="123"/>
    </row>
    <row r="398" spans="3:11">
      <c r="C398" s="166"/>
      <c r="D398" s="183"/>
      <c r="E398" s="148"/>
      <c r="F398" s="122">
        <f t="shared" si="30"/>
        <v>0</v>
      </c>
      <c r="G398" s="186"/>
      <c r="H398" s="167">
        <v>42500</v>
      </c>
      <c r="I398" s="155" t="e">
        <f>VLOOKUP(H398,[2]Presupuesto!$B$8:$C$583,2,0)</f>
        <v>#N/A</v>
      </c>
      <c r="J398" s="123">
        <f t="shared" si="31"/>
        <v>0</v>
      </c>
      <c r="K398" s="123"/>
    </row>
    <row r="399" spans="3:11">
      <c r="C399" s="166"/>
      <c r="D399" s="183"/>
      <c r="E399" s="148"/>
      <c r="F399" s="122">
        <f t="shared" si="30"/>
        <v>0</v>
      </c>
      <c r="G399" s="186"/>
      <c r="H399" s="167">
        <v>42500</v>
      </c>
      <c r="I399" s="155" t="e">
        <f>VLOOKUP(H399,[2]Presupuesto!$B$8:$C$583,2,0)</f>
        <v>#N/A</v>
      </c>
      <c r="J399" s="123">
        <f t="shared" si="31"/>
        <v>0</v>
      </c>
      <c r="K399" s="123"/>
    </row>
    <row r="400" spans="3:11">
      <c r="C400" s="166"/>
      <c r="D400" s="183"/>
      <c r="E400" s="148"/>
      <c r="F400" s="122">
        <f t="shared" si="30"/>
        <v>0</v>
      </c>
      <c r="G400" s="186"/>
      <c r="H400" s="167">
        <v>42500</v>
      </c>
      <c r="I400" s="155" t="e">
        <f>VLOOKUP(H400,[2]Presupuesto!$B$8:$C$583,2,0)</f>
        <v>#N/A</v>
      </c>
      <c r="J400" s="123">
        <f t="shared" si="31"/>
        <v>0</v>
      </c>
      <c r="K400" s="123"/>
    </row>
    <row r="401" spans="3:11">
      <c r="C401" s="166"/>
      <c r="D401" s="183"/>
      <c r="E401" s="148"/>
      <c r="F401" s="122">
        <f t="shared" si="30"/>
        <v>0</v>
      </c>
      <c r="G401" s="186"/>
      <c r="H401" s="167">
        <v>35600</v>
      </c>
      <c r="I401" s="155" t="e">
        <f>VLOOKUP(H401,[2]Presupuesto!$B$8:$C$583,2,0)</f>
        <v>#N/A</v>
      </c>
      <c r="J401" s="123">
        <f t="shared" si="31"/>
        <v>0</v>
      </c>
      <c r="K401" s="123"/>
    </row>
    <row r="402" spans="3:11" ht="15.75" thickBot="1">
      <c r="C402" s="172"/>
      <c r="D402" s="184"/>
      <c r="E402" s="128"/>
      <c r="F402" s="130">
        <f t="shared" si="30"/>
        <v>0</v>
      </c>
      <c r="G402" s="187"/>
      <c r="H402" s="173"/>
      <c r="I402" s="157" t="e">
        <f>VLOOKUP(H402,[2]Presupuesto!$B$8:$C$583,2,0)</f>
        <v>#N/A</v>
      </c>
      <c r="J402" s="123">
        <f t="shared" si="31"/>
        <v>0</v>
      </c>
      <c r="K402" s="149"/>
    </row>
  </sheetData>
  <dataValidations count="5">
    <dataValidation type="list" allowBlank="1" showInputMessage="1" showErrorMessage="1" errorTitle="¡Ingreso Inválido!" error="Seleccione una opción de la lista." promptTitle="Tipo de Presupuesto" prompt="Seleccione una opción de la lista." sqref="G344:G365 G375:G383 G17:G23 G313:G317 G33:G41 G51:G59 G235:G254 G281:G287 G148:G181 G96:G104 G70:G86 G114:G121 G327:G334 G131:G138 G191:G225 G297:G303 G264:G271 G394:G402">
      <formula1>$R$2:$S$2</formula1>
    </dataValidation>
    <dataValidation type="list" allowBlank="1" showInputMessage="1" showErrorMessage="1" errorTitle="¡Ingreso Inválido!" error="Seleccione una opción de la lista" promptTitle="Mes Requerido" prompt="Seleccione el mes en el que requiere el recurso." sqref="K344:K365 K375:K383 K17:K23 K313:K317 K33:K41 K51:K59 K327:K334 K297:K303 K264:K271 K191:K225 K114:K121 K70:K86 K96:K104 K281:K287 K131:K138 K235:K254 K148:K181 K394:K402">
      <formula1>$U$2:$AF$2</formula1>
    </dataValidation>
    <dataValidation type="list" allowBlank="1" showInputMessage="1" showErrorMessage="1" errorTitle="¡Ingreso Inválido!" error="Seleccione una opción de la lista." promptTitle="Dimensión Estratégica" prompt="Seleccione una opción de la lista." sqref="J344:J365 J375:J383 J17:J23 J313:J317 J33:J41 J51:J59 J327:J334 J281:J287 J235:J254 J148:J181 J96:J104 J297:J303 J114:J121 J70:J86 J131:J138 J191:J225 J264:J271 J394:J402">
      <formula1>$A$2:$K$2</formula1>
    </dataValidation>
    <dataValidation type="list" allowBlank="1" showInputMessage="1" showErrorMessage="1" errorTitle="¡Ingreso Inválido!" error="Verifique el valor ingresado." promptTitle="Ingrese el Objeto de Gasto" prompt="Ingrese el Objeto de Gasto" sqref="H344:H365 H375:H383 H17:H23 H327:H334 H281:H287 H51:H59 H297:H303 H148:H181 H264:H271 H191:H225 H33:H41 H70:H86 H96:H104 H114:H121 H131:H138 H235:H254 H313:H317 H394:H402">
      <formula1>$A$1:$VD$1</formula1>
    </dataValidation>
    <dataValidation type="list" allowBlank="1" showInputMessage="1" showErrorMessage="1" errorTitle="¡Ingreso Invalido!" error="Seleccione una opción de la lista." promptTitle="Categoria/Zona de Viáticos" prompt="Seleccione una opción de la lista" sqref="C297 C375:C378 C17 C33 C51 C313 C114 C96 C281 C394:C397">
      <formula1>$AH$2:$BU$2</formula1>
    </dataValidation>
  </dataValidations>
  <pageMargins left="0.7" right="0.7" top="0.75" bottom="0.75" header="0.3" footer="0.3"/>
  <pageSetup orientation="portrait" horizontalDpi="300" verticalDpi="300" r:id="rId1"/>
  <ignoredErrors>
    <ignoredError sqref="F34" formula="1"/>
  </ignoredErrors>
  <legacyDrawing r:id="rId2"/>
</worksheet>
</file>

<file path=xl/worksheets/sheet8.xml><?xml version="1.0" encoding="utf-8"?>
<worksheet xmlns="http://schemas.openxmlformats.org/spreadsheetml/2006/main" xmlns:r="http://schemas.openxmlformats.org/officeDocument/2006/relationships">
  <sheetPr>
    <tabColor theme="5" tint="-0.249977111117893"/>
  </sheetPr>
  <dimension ref="A1:VD374"/>
  <sheetViews>
    <sheetView showGridLines="0" topLeftCell="A6" zoomScale="86" zoomScaleNormal="86" workbookViewId="0">
      <selection activeCell="H17" sqref="H17"/>
    </sheetView>
  </sheetViews>
  <sheetFormatPr baseColWidth="10" defaultColWidth="11.5703125" defaultRowHeight="15"/>
  <cols>
    <col min="1" max="1" width="5.7109375" style="110" customWidth="1"/>
    <col min="2" max="2" width="17" style="110" customWidth="1"/>
    <col min="3" max="3" width="56.42578125" style="110" customWidth="1"/>
    <col min="4" max="4" width="23.7109375" style="110" bestFit="1" customWidth="1"/>
    <col min="5" max="6" width="13.85546875" style="110" customWidth="1"/>
    <col min="7" max="7" width="13.85546875" style="95" customWidth="1"/>
    <col min="8" max="8" width="14" style="110" customWidth="1"/>
    <col min="9" max="9" width="58.42578125" style="110" customWidth="1"/>
    <col min="10" max="10" width="22.42578125" style="110" bestFit="1" customWidth="1"/>
    <col min="11" max="11" width="11.5703125" style="110"/>
    <col min="12" max="12" width="15" style="110" customWidth="1"/>
    <col min="13" max="16384" width="11.5703125" style="110"/>
  </cols>
  <sheetData>
    <row r="1" spans="1:576" ht="26.25" hidden="1">
      <c r="A1" s="213"/>
      <c r="B1" s="216"/>
      <c r="C1" s="207" t="s">
        <v>316</v>
      </c>
      <c r="D1" s="207" t="s">
        <v>732</v>
      </c>
      <c r="E1" s="207" t="s">
        <v>734</v>
      </c>
      <c r="F1" s="207" t="s">
        <v>736</v>
      </c>
      <c r="G1" s="207" t="s">
        <v>738</v>
      </c>
      <c r="H1" s="207" t="s">
        <v>740</v>
      </c>
      <c r="I1" s="207" t="s">
        <v>742</v>
      </c>
      <c r="J1" s="207" t="s">
        <v>317</v>
      </c>
      <c r="K1" s="207" t="s">
        <v>745</v>
      </c>
      <c r="L1" s="207" t="s">
        <v>318</v>
      </c>
      <c r="M1" s="207" t="s">
        <v>747</v>
      </c>
      <c r="N1" s="207" t="s">
        <v>749</v>
      </c>
      <c r="O1" s="207" t="s">
        <v>751</v>
      </c>
      <c r="P1" s="207" t="s">
        <v>319</v>
      </c>
      <c r="Q1" s="207" t="s">
        <v>752</v>
      </c>
      <c r="R1" s="207" t="s">
        <v>755</v>
      </c>
      <c r="S1" s="207" t="s">
        <v>320</v>
      </c>
      <c r="T1" s="207" t="s">
        <v>757</v>
      </c>
      <c r="U1" s="207" t="s">
        <v>321</v>
      </c>
      <c r="V1" s="207" t="s">
        <v>758</v>
      </c>
      <c r="W1" s="207" t="s">
        <v>759</v>
      </c>
      <c r="X1" s="207" t="s">
        <v>763</v>
      </c>
      <c r="Y1" s="207" t="s">
        <v>313</v>
      </c>
      <c r="Z1" s="207" t="s">
        <v>778</v>
      </c>
      <c r="AA1" s="216"/>
      <c r="AB1" s="207" t="s">
        <v>780</v>
      </c>
      <c r="AC1" s="207" t="s">
        <v>323</v>
      </c>
      <c r="AD1" s="207" t="s">
        <v>782</v>
      </c>
      <c r="AE1" s="207" t="s">
        <v>784</v>
      </c>
      <c r="AF1" s="207" t="s">
        <v>324</v>
      </c>
      <c r="AG1" s="207" t="s">
        <v>786</v>
      </c>
      <c r="AH1" s="207" t="s">
        <v>788</v>
      </c>
      <c r="AI1" s="207" t="s">
        <v>325</v>
      </c>
      <c r="AJ1" s="207" t="s">
        <v>789</v>
      </c>
      <c r="AK1" s="207" t="s">
        <v>791</v>
      </c>
      <c r="AL1" s="207" t="s">
        <v>792</v>
      </c>
      <c r="AM1" s="207" t="s">
        <v>793</v>
      </c>
      <c r="AN1" s="207" t="s">
        <v>795</v>
      </c>
      <c r="AO1" s="207" t="s">
        <v>797</v>
      </c>
      <c r="AP1" s="207" t="s">
        <v>798</v>
      </c>
      <c r="AQ1" s="207" t="s">
        <v>326</v>
      </c>
      <c r="AR1" s="207" t="s">
        <v>800</v>
      </c>
      <c r="AS1" s="207" t="s">
        <v>802</v>
      </c>
      <c r="AT1" s="207" t="s">
        <v>804</v>
      </c>
      <c r="AU1" s="207" t="s">
        <v>806</v>
      </c>
      <c r="AV1" s="207" t="s">
        <v>808</v>
      </c>
      <c r="AW1" s="207" t="s">
        <v>810</v>
      </c>
      <c r="AX1" s="207" t="s">
        <v>812</v>
      </c>
      <c r="AY1" s="207" t="s">
        <v>814</v>
      </c>
      <c r="AZ1" s="216"/>
      <c r="BA1" s="207" t="s">
        <v>328</v>
      </c>
      <c r="BB1" s="207" t="s">
        <v>836</v>
      </c>
      <c r="BC1" s="207" t="s">
        <v>329</v>
      </c>
      <c r="BD1" s="207" t="s">
        <v>838</v>
      </c>
      <c r="BE1" s="207" t="s">
        <v>840</v>
      </c>
      <c r="BF1" s="216"/>
      <c r="BG1" s="207" t="s">
        <v>331</v>
      </c>
      <c r="BH1" s="207" t="s">
        <v>842</v>
      </c>
      <c r="BI1" s="207" t="s">
        <v>332</v>
      </c>
      <c r="BJ1" s="207" t="s">
        <v>844</v>
      </c>
      <c r="BK1" s="207" t="s">
        <v>846</v>
      </c>
      <c r="BL1" s="207" t="s">
        <v>848</v>
      </c>
      <c r="BM1" s="216"/>
      <c r="BN1" s="207" t="s">
        <v>854</v>
      </c>
      <c r="BO1" s="207" t="s">
        <v>856</v>
      </c>
      <c r="BP1" s="207" t="s">
        <v>334</v>
      </c>
      <c r="BQ1" s="207" t="s">
        <v>850</v>
      </c>
      <c r="BR1" s="207" t="s">
        <v>852</v>
      </c>
      <c r="BS1" s="207" t="s">
        <v>335</v>
      </c>
      <c r="BT1" s="207" t="s">
        <v>858</v>
      </c>
      <c r="BU1" s="207" t="s">
        <v>336</v>
      </c>
      <c r="BV1" s="207" t="s">
        <v>859</v>
      </c>
      <c r="BW1" s="204"/>
      <c r="BX1" s="216"/>
      <c r="BY1" s="207" t="s">
        <v>337</v>
      </c>
      <c r="BZ1" s="207" t="s">
        <v>764</v>
      </c>
      <c r="CA1" s="207" t="s">
        <v>766</v>
      </c>
      <c r="CB1" s="207" t="s">
        <v>768</v>
      </c>
      <c r="CC1" s="207" t="s">
        <v>338</v>
      </c>
      <c r="CD1" s="207" t="s">
        <v>770</v>
      </c>
      <c r="CE1" s="207" t="s">
        <v>772</v>
      </c>
      <c r="CF1" s="207" t="s">
        <v>774</v>
      </c>
      <c r="CG1" s="207" t="s">
        <v>776</v>
      </c>
      <c r="CH1" s="204"/>
      <c r="CI1" s="216"/>
      <c r="CJ1" s="207" t="s">
        <v>339</v>
      </c>
      <c r="CK1" s="207" t="s">
        <v>816</v>
      </c>
      <c r="CL1" s="207" t="s">
        <v>818</v>
      </c>
      <c r="CM1" s="207" t="s">
        <v>820</v>
      </c>
      <c r="CN1" s="207" t="s">
        <v>822</v>
      </c>
      <c r="CO1" s="207" t="s">
        <v>824</v>
      </c>
      <c r="CP1" s="207" t="s">
        <v>826</v>
      </c>
      <c r="CQ1" s="207" t="s">
        <v>828</v>
      </c>
      <c r="CR1" s="207" t="s">
        <v>830</v>
      </c>
      <c r="CS1" s="207" t="s">
        <v>832</v>
      </c>
      <c r="CT1" s="207" t="s">
        <v>834</v>
      </c>
      <c r="CU1" s="204"/>
      <c r="CV1" s="216"/>
      <c r="CW1" s="207" t="s">
        <v>860</v>
      </c>
      <c r="CX1" s="207" t="s">
        <v>861</v>
      </c>
      <c r="CY1" s="207" t="s">
        <v>863</v>
      </c>
      <c r="CZ1" s="207" t="s">
        <v>342</v>
      </c>
      <c r="DA1" s="207" t="s">
        <v>865</v>
      </c>
      <c r="DB1" s="207" t="s">
        <v>867</v>
      </c>
      <c r="DC1" s="207" t="s">
        <v>869</v>
      </c>
      <c r="DD1" s="207" t="s">
        <v>871</v>
      </c>
      <c r="DE1" s="207" t="s">
        <v>873</v>
      </c>
      <c r="DF1" s="207" t="s">
        <v>875</v>
      </c>
      <c r="DG1" s="216"/>
      <c r="DH1" s="207" t="s">
        <v>344</v>
      </c>
      <c r="DI1" s="207" t="s">
        <v>877</v>
      </c>
      <c r="DJ1" s="207" t="s">
        <v>345</v>
      </c>
      <c r="DK1" s="207" t="s">
        <v>879</v>
      </c>
      <c r="DL1" s="207" t="s">
        <v>881</v>
      </c>
      <c r="DM1" s="207" t="s">
        <v>883</v>
      </c>
      <c r="DN1" s="207" t="s">
        <v>885</v>
      </c>
      <c r="DO1" s="207" t="s">
        <v>887</v>
      </c>
      <c r="DP1" s="207" t="s">
        <v>889</v>
      </c>
      <c r="DQ1" s="207" t="s">
        <v>891</v>
      </c>
      <c r="DR1" s="207" t="s">
        <v>346</v>
      </c>
      <c r="DS1" s="207" t="s">
        <v>893</v>
      </c>
      <c r="DT1" s="207" t="s">
        <v>895</v>
      </c>
      <c r="DU1" s="207" t="s">
        <v>897</v>
      </c>
      <c r="DV1" s="216"/>
      <c r="DW1" s="207" t="s">
        <v>899</v>
      </c>
      <c r="DX1" s="207" t="s">
        <v>348</v>
      </c>
      <c r="DY1" s="207" t="s">
        <v>901</v>
      </c>
      <c r="DZ1" s="207" t="s">
        <v>349</v>
      </c>
      <c r="EA1" s="207" t="s">
        <v>903</v>
      </c>
      <c r="EB1" s="207" t="s">
        <v>905</v>
      </c>
      <c r="EC1" s="207" t="s">
        <v>907</v>
      </c>
      <c r="ED1" s="207" t="s">
        <v>909</v>
      </c>
      <c r="EE1" s="207" t="s">
        <v>911</v>
      </c>
      <c r="EF1" s="207" t="s">
        <v>913</v>
      </c>
      <c r="EG1" s="207" t="s">
        <v>915</v>
      </c>
      <c r="EH1" s="207" t="s">
        <v>917</v>
      </c>
      <c r="EI1" s="207" t="s">
        <v>919</v>
      </c>
      <c r="EJ1" s="207" t="s">
        <v>921</v>
      </c>
      <c r="EK1" s="207" t="s">
        <v>923</v>
      </c>
      <c r="EL1" s="216"/>
      <c r="EM1" s="207" t="s">
        <v>925</v>
      </c>
      <c r="EN1" s="207" t="s">
        <v>351</v>
      </c>
      <c r="EO1" s="207" t="s">
        <v>927</v>
      </c>
      <c r="EP1" s="207" t="s">
        <v>929</v>
      </c>
      <c r="EQ1" s="207" t="s">
        <v>352</v>
      </c>
      <c r="ER1" s="207" t="s">
        <v>931</v>
      </c>
      <c r="ES1" s="207" t="s">
        <v>933</v>
      </c>
      <c r="ET1" s="207" t="s">
        <v>353</v>
      </c>
      <c r="EU1" s="207" t="s">
        <v>935</v>
      </c>
      <c r="EV1" s="207" t="s">
        <v>937</v>
      </c>
      <c r="EW1" s="207" t="s">
        <v>939</v>
      </c>
      <c r="EX1" s="207" t="s">
        <v>354</v>
      </c>
      <c r="EY1" s="207" t="s">
        <v>941</v>
      </c>
      <c r="EZ1" s="207" t="s">
        <v>943</v>
      </c>
      <c r="FA1" s="216"/>
      <c r="FB1" s="207" t="s">
        <v>356</v>
      </c>
      <c r="FC1" s="207" t="s">
        <v>945</v>
      </c>
      <c r="FD1" s="207" t="s">
        <v>947</v>
      </c>
      <c r="FE1" s="207" t="s">
        <v>949</v>
      </c>
      <c r="FF1" s="207" t="s">
        <v>951</v>
      </c>
      <c r="FG1" s="207" t="s">
        <v>357</v>
      </c>
      <c r="FH1" s="207" t="s">
        <v>953</v>
      </c>
      <c r="FI1" s="207" t="s">
        <v>955</v>
      </c>
      <c r="FJ1" s="207" t="s">
        <v>957</v>
      </c>
      <c r="FK1" s="207" t="s">
        <v>959</v>
      </c>
      <c r="FL1" s="207" t="s">
        <v>961</v>
      </c>
      <c r="FM1" s="207" t="s">
        <v>358</v>
      </c>
      <c r="FN1" s="207" t="s">
        <v>964</v>
      </c>
      <c r="FO1" s="207" t="s">
        <v>359</v>
      </c>
      <c r="FP1" s="207" t="s">
        <v>967</v>
      </c>
      <c r="FQ1" s="207" t="s">
        <v>968</v>
      </c>
      <c r="FR1" s="207" t="s">
        <v>970</v>
      </c>
      <c r="FS1" s="207" t="s">
        <v>360</v>
      </c>
      <c r="FT1" s="207" t="s">
        <v>973</v>
      </c>
      <c r="FU1" s="207" t="s">
        <v>974</v>
      </c>
      <c r="FV1" s="207" t="s">
        <v>976</v>
      </c>
      <c r="FW1" s="207" t="s">
        <v>361</v>
      </c>
      <c r="FX1" s="207" t="s">
        <v>979</v>
      </c>
      <c r="FY1" s="207" t="s">
        <v>981</v>
      </c>
      <c r="FZ1" s="207" t="s">
        <v>983</v>
      </c>
      <c r="GA1" s="216"/>
      <c r="GB1" s="207" t="s">
        <v>363</v>
      </c>
      <c r="GC1" s="207" t="s">
        <v>364</v>
      </c>
      <c r="GD1" s="216"/>
      <c r="GE1" s="207" t="s">
        <v>366</v>
      </c>
      <c r="GF1" s="207" t="s">
        <v>1006</v>
      </c>
      <c r="GG1" s="207" t="s">
        <v>1008</v>
      </c>
      <c r="GH1" s="207" t="s">
        <v>1010</v>
      </c>
      <c r="GI1" s="207" t="s">
        <v>1012</v>
      </c>
      <c r="GJ1" s="207" t="s">
        <v>1014</v>
      </c>
      <c r="GK1" s="216"/>
      <c r="GL1" s="207" t="s">
        <v>368</v>
      </c>
      <c r="GM1" s="207" t="s">
        <v>1016</v>
      </c>
      <c r="GN1" s="207" t="s">
        <v>1018</v>
      </c>
      <c r="GO1" s="207" t="s">
        <v>1020</v>
      </c>
      <c r="GP1" s="207" t="s">
        <v>1022</v>
      </c>
      <c r="GQ1" s="207" t="s">
        <v>1024</v>
      </c>
      <c r="GR1" s="207" t="s">
        <v>1026</v>
      </c>
      <c r="GS1" s="204"/>
      <c r="GT1" s="216"/>
      <c r="GU1" s="207" t="s">
        <v>369</v>
      </c>
      <c r="GV1" s="207" t="s">
        <v>985</v>
      </c>
      <c r="GW1" s="207" t="s">
        <v>987</v>
      </c>
      <c r="GX1" s="207" t="s">
        <v>989</v>
      </c>
      <c r="GY1" s="207" t="s">
        <v>991</v>
      </c>
      <c r="GZ1" s="207" t="s">
        <v>993</v>
      </c>
      <c r="HA1" s="207" t="s">
        <v>995</v>
      </c>
      <c r="HB1" s="216"/>
      <c r="HC1" s="207" t="s">
        <v>370</v>
      </c>
      <c r="HD1" s="207" t="s">
        <v>997</v>
      </c>
      <c r="HE1" s="207" t="s">
        <v>999</v>
      </c>
      <c r="HF1" s="207" t="s">
        <v>1000</v>
      </c>
      <c r="HG1" s="207" t="s">
        <v>371</v>
      </c>
      <c r="HH1" s="207" t="s">
        <v>1003</v>
      </c>
      <c r="HI1" s="207" t="s">
        <v>1004</v>
      </c>
      <c r="HJ1" s="204"/>
      <c r="HK1" s="216"/>
      <c r="HL1" s="207" t="s">
        <v>374</v>
      </c>
      <c r="HM1" s="207" t="s">
        <v>1028</v>
      </c>
      <c r="HN1" s="207" t="s">
        <v>1030</v>
      </c>
      <c r="HO1" s="207" t="s">
        <v>1032</v>
      </c>
      <c r="HP1" s="207" t="s">
        <v>1034</v>
      </c>
      <c r="HQ1" s="207" t="s">
        <v>375</v>
      </c>
      <c r="HR1" s="207" t="s">
        <v>1037</v>
      </c>
      <c r="HS1" s="216"/>
      <c r="HT1" s="207" t="s">
        <v>1039</v>
      </c>
      <c r="HU1" s="207" t="s">
        <v>1041</v>
      </c>
      <c r="HV1" s="207" t="s">
        <v>377</v>
      </c>
      <c r="HW1" s="207" t="s">
        <v>1044</v>
      </c>
      <c r="HX1" s="207" t="s">
        <v>1046</v>
      </c>
      <c r="HY1" s="207" t="s">
        <v>1047</v>
      </c>
      <c r="HZ1" s="207" t="s">
        <v>1049</v>
      </c>
      <c r="IA1" s="216"/>
      <c r="IB1" s="207" t="s">
        <v>1051</v>
      </c>
      <c r="IC1" s="207" t="s">
        <v>1053</v>
      </c>
      <c r="ID1" s="207" t="s">
        <v>1055</v>
      </c>
      <c r="IE1" s="207" t="s">
        <v>379</v>
      </c>
      <c r="IF1" s="207" t="s">
        <v>1057</v>
      </c>
      <c r="IG1" s="207" t="s">
        <v>1059</v>
      </c>
      <c r="IH1" s="207" t="s">
        <v>380</v>
      </c>
      <c r="II1" s="207" t="s">
        <v>1061</v>
      </c>
      <c r="IJ1" s="207" t="s">
        <v>1063</v>
      </c>
      <c r="IK1" s="207" t="s">
        <v>381</v>
      </c>
      <c r="IL1" s="207" t="s">
        <v>1065</v>
      </c>
      <c r="IM1" s="207" t="s">
        <v>1067</v>
      </c>
      <c r="IN1" s="207" t="s">
        <v>1069</v>
      </c>
      <c r="IO1" s="207" t="s">
        <v>1071</v>
      </c>
      <c r="IP1" s="207" t="s">
        <v>382</v>
      </c>
      <c r="IQ1" s="207" t="s">
        <v>1073</v>
      </c>
      <c r="IR1" s="216"/>
      <c r="IS1" s="207" t="s">
        <v>1081</v>
      </c>
      <c r="IT1" s="207" t="s">
        <v>1083</v>
      </c>
      <c r="IU1" s="207" t="s">
        <v>384</v>
      </c>
      <c r="IV1" s="207" t="s">
        <v>1085</v>
      </c>
      <c r="IW1" s="207" t="s">
        <v>1087</v>
      </c>
      <c r="IX1" s="207" t="s">
        <v>1089</v>
      </c>
      <c r="IY1" s="216"/>
      <c r="IZ1" s="207" t="s">
        <v>1091</v>
      </c>
      <c r="JA1" s="207" t="s">
        <v>386</v>
      </c>
      <c r="JB1" s="207" t="s">
        <v>1094</v>
      </c>
      <c r="JC1" s="207" t="s">
        <v>1096</v>
      </c>
      <c r="JD1" s="207" t="s">
        <v>1098</v>
      </c>
      <c r="JE1" s="207" t="s">
        <v>1100</v>
      </c>
      <c r="JF1" s="207" t="s">
        <v>1102</v>
      </c>
      <c r="JG1" s="207" t="s">
        <v>1104</v>
      </c>
      <c r="JH1" s="207" t="s">
        <v>387</v>
      </c>
      <c r="JI1" s="207" t="s">
        <v>1107</v>
      </c>
      <c r="JJ1" s="207" t="s">
        <v>1109</v>
      </c>
      <c r="JK1" s="207" t="s">
        <v>1111</v>
      </c>
      <c r="JL1" s="207" t="s">
        <v>1113</v>
      </c>
      <c r="JM1" s="207" t="s">
        <v>1115</v>
      </c>
      <c r="JN1" s="207" t="s">
        <v>1117</v>
      </c>
      <c r="JO1" s="207" t="s">
        <v>1119</v>
      </c>
      <c r="JP1" s="207" t="s">
        <v>1121</v>
      </c>
      <c r="JQ1" s="207" t="s">
        <v>388</v>
      </c>
      <c r="JR1" s="207" t="s">
        <v>1124</v>
      </c>
      <c r="JS1" s="207" t="s">
        <v>1126</v>
      </c>
      <c r="JT1" s="207" t="s">
        <v>1128</v>
      </c>
      <c r="JU1" s="207" t="s">
        <v>1130</v>
      </c>
      <c r="JV1" s="207" t="s">
        <v>1131</v>
      </c>
      <c r="JW1" s="207" t="s">
        <v>1133</v>
      </c>
      <c r="JX1" s="207" t="s">
        <v>1135</v>
      </c>
      <c r="JY1" s="207" t="s">
        <v>1137</v>
      </c>
      <c r="JZ1" s="207" t="s">
        <v>1139</v>
      </c>
      <c r="KA1" s="207" t="s">
        <v>1141</v>
      </c>
      <c r="KB1" s="207" t="s">
        <v>1143</v>
      </c>
      <c r="KC1" s="207" t="s">
        <v>1145</v>
      </c>
      <c r="KD1" s="207" t="s">
        <v>1147</v>
      </c>
      <c r="KE1" s="207" t="s">
        <v>1149</v>
      </c>
      <c r="KF1" s="207" t="s">
        <v>1151</v>
      </c>
      <c r="KG1" s="207" t="s">
        <v>1153</v>
      </c>
      <c r="KH1" s="207" t="s">
        <v>1155</v>
      </c>
      <c r="KI1" s="207" t="s">
        <v>1157</v>
      </c>
      <c r="KJ1" s="207" t="s">
        <v>1159</v>
      </c>
      <c r="KK1" s="207" t="s">
        <v>1161</v>
      </c>
      <c r="KL1" s="207" t="s">
        <v>1163</v>
      </c>
      <c r="KM1" s="207" t="s">
        <v>1165</v>
      </c>
      <c r="KN1" s="207" t="s">
        <v>1167</v>
      </c>
      <c r="KO1" s="207" t="s">
        <v>1169</v>
      </c>
      <c r="KP1" s="207" t="s">
        <v>1171</v>
      </c>
      <c r="KQ1" s="207" t="s">
        <v>1173</v>
      </c>
      <c r="KR1" s="216"/>
      <c r="KS1" s="207" t="s">
        <v>1175</v>
      </c>
      <c r="KT1" s="207" t="s">
        <v>390</v>
      </c>
      <c r="KU1" s="207" t="s">
        <v>1178</v>
      </c>
      <c r="KV1" s="207" t="s">
        <v>1180</v>
      </c>
      <c r="KW1" s="207" t="s">
        <v>1182</v>
      </c>
      <c r="KX1" s="207" t="s">
        <v>1184</v>
      </c>
      <c r="KY1" s="207" t="s">
        <v>391</v>
      </c>
      <c r="KZ1" s="207" t="s">
        <v>1187</v>
      </c>
      <c r="LA1" s="207" t="s">
        <v>1189</v>
      </c>
      <c r="LB1" s="207" t="s">
        <v>1191</v>
      </c>
      <c r="LC1" s="207" t="s">
        <v>1193</v>
      </c>
      <c r="LD1" s="207" t="s">
        <v>1195</v>
      </c>
      <c r="LE1" s="207" t="s">
        <v>1197</v>
      </c>
      <c r="LF1" s="207" t="s">
        <v>1199</v>
      </c>
      <c r="LG1" s="204"/>
      <c r="LH1" s="216"/>
      <c r="LI1" s="207" t="s">
        <v>392</v>
      </c>
      <c r="LJ1" s="207" t="s">
        <v>1075</v>
      </c>
      <c r="LK1" s="207" t="s">
        <v>1077</v>
      </c>
      <c r="LL1" s="207" t="s">
        <v>1079</v>
      </c>
      <c r="LM1" s="204"/>
      <c r="LN1" s="216"/>
      <c r="LO1" s="207" t="s">
        <v>395</v>
      </c>
      <c r="LP1" s="207" t="s">
        <v>396</v>
      </c>
      <c r="LQ1" s="216"/>
      <c r="LR1" s="207" t="s">
        <v>398</v>
      </c>
      <c r="LS1" s="207" t="s">
        <v>1219</v>
      </c>
      <c r="LT1" s="207" t="s">
        <v>1221</v>
      </c>
      <c r="LU1" s="207" t="s">
        <v>1222</v>
      </c>
      <c r="LV1" s="207" t="s">
        <v>1224</v>
      </c>
      <c r="LW1" s="207" t="s">
        <v>1225</v>
      </c>
      <c r="LX1" s="207" t="s">
        <v>1227</v>
      </c>
      <c r="LY1" s="207" t="s">
        <v>1229</v>
      </c>
      <c r="LZ1" s="207" t="s">
        <v>1231</v>
      </c>
      <c r="MA1" s="207" t="s">
        <v>1233</v>
      </c>
      <c r="MB1" s="207" t="s">
        <v>399</v>
      </c>
      <c r="MC1" s="207" t="s">
        <v>1236</v>
      </c>
      <c r="MD1" s="207" t="s">
        <v>1237</v>
      </c>
      <c r="ME1" s="207" t="s">
        <v>1239</v>
      </c>
      <c r="MF1" s="207" t="s">
        <v>400</v>
      </c>
      <c r="MG1" s="207" t="s">
        <v>1242</v>
      </c>
      <c r="MH1" s="207" t="s">
        <v>1243</v>
      </c>
      <c r="MI1" s="207" t="s">
        <v>1245</v>
      </c>
      <c r="MJ1" s="207" t="s">
        <v>1247</v>
      </c>
      <c r="MK1" s="207" t="s">
        <v>401</v>
      </c>
      <c r="ML1" s="207" t="s">
        <v>1250</v>
      </c>
      <c r="MM1" s="207" t="s">
        <v>1252</v>
      </c>
      <c r="MN1" s="207" t="s">
        <v>1254</v>
      </c>
      <c r="MO1" s="207" t="s">
        <v>1256</v>
      </c>
      <c r="MP1" s="207" t="s">
        <v>402</v>
      </c>
      <c r="MQ1" s="207" t="s">
        <v>1259</v>
      </c>
      <c r="MR1" s="207" t="s">
        <v>1261</v>
      </c>
      <c r="MS1" s="207" t="s">
        <v>1263</v>
      </c>
      <c r="MT1" s="207" t="s">
        <v>1265</v>
      </c>
      <c r="MU1" s="207" t="s">
        <v>1267</v>
      </c>
      <c r="MV1" s="207" t="s">
        <v>1269</v>
      </c>
      <c r="MW1" s="207" t="s">
        <v>1271</v>
      </c>
      <c r="MX1" s="207" t="s">
        <v>1273</v>
      </c>
      <c r="MY1" s="207" t="s">
        <v>1275</v>
      </c>
      <c r="MZ1" s="207" t="s">
        <v>1277</v>
      </c>
      <c r="NA1" s="207" t="s">
        <v>1279</v>
      </c>
      <c r="NB1" s="207" t="s">
        <v>1280</v>
      </c>
      <c r="NC1" s="216"/>
      <c r="ND1" s="207" t="s">
        <v>404</v>
      </c>
      <c r="NE1" s="207" t="s">
        <v>1282</v>
      </c>
      <c r="NF1" s="207" t="s">
        <v>1284</v>
      </c>
      <c r="NG1" s="207" t="s">
        <v>1286</v>
      </c>
      <c r="NH1" s="207" t="s">
        <v>1288</v>
      </c>
      <c r="NI1" s="216"/>
      <c r="NJ1" s="207" t="s">
        <v>406</v>
      </c>
      <c r="NK1" s="207" t="s">
        <v>1289</v>
      </c>
      <c r="NL1" s="207" t="s">
        <v>407</v>
      </c>
      <c r="NM1" s="207" t="s">
        <v>1291</v>
      </c>
      <c r="NN1" s="207" t="s">
        <v>1293</v>
      </c>
      <c r="NO1" s="207" t="s">
        <v>408</v>
      </c>
      <c r="NP1" s="207" t="s">
        <v>1295</v>
      </c>
      <c r="NQ1" s="207" t="s">
        <v>1297</v>
      </c>
      <c r="NR1" s="204"/>
      <c r="NS1" s="216"/>
      <c r="NT1" s="207" t="s">
        <v>409</v>
      </c>
      <c r="NU1" s="207" t="s">
        <v>1201</v>
      </c>
      <c r="NV1" s="207" t="s">
        <v>1203</v>
      </c>
      <c r="NW1" s="207" t="s">
        <v>1205</v>
      </c>
      <c r="NX1" s="207" t="s">
        <v>1207</v>
      </c>
      <c r="NY1" s="207" t="s">
        <v>410</v>
      </c>
      <c r="NZ1" s="207" t="s">
        <v>1209</v>
      </c>
      <c r="OA1" s="207" t="s">
        <v>411</v>
      </c>
      <c r="OB1" s="207" t="s">
        <v>1211</v>
      </c>
      <c r="OC1" s="216"/>
      <c r="OD1" s="207" t="s">
        <v>1213</v>
      </c>
      <c r="OE1" s="207" t="s">
        <v>412</v>
      </c>
      <c r="OF1" s="204"/>
      <c r="OG1" s="216"/>
      <c r="OH1" s="207" t="s">
        <v>1215</v>
      </c>
      <c r="OI1" s="207" t="s">
        <v>1217</v>
      </c>
      <c r="OJ1" s="207" t="s">
        <v>413</v>
      </c>
      <c r="OK1" s="204"/>
      <c r="OL1" s="216"/>
      <c r="OM1" s="207" t="s">
        <v>416</v>
      </c>
      <c r="ON1" s="207" t="s">
        <v>1299</v>
      </c>
      <c r="OO1" s="207" t="s">
        <v>1301</v>
      </c>
      <c r="OP1" s="207" t="s">
        <v>417</v>
      </c>
      <c r="OQ1" s="207" t="s">
        <v>418</v>
      </c>
      <c r="OR1" s="207" t="s">
        <v>1399</v>
      </c>
      <c r="OS1" s="207" t="s">
        <v>1401</v>
      </c>
      <c r="OT1" s="207" t="s">
        <v>1403</v>
      </c>
      <c r="OU1" s="207" t="s">
        <v>1405</v>
      </c>
      <c r="OV1" s="207" t="s">
        <v>1407</v>
      </c>
      <c r="OW1" s="216"/>
      <c r="OX1" s="207" t="s">
        <v>420</v>
      </c>
      <c r="OY1" s="207" t="s">
        <v>1409</v>
      </c>
      <c r="OZ1" s="207" t="s">
        <v>1411</v>
      </c>
      <c r="PA1" s="207" t="s">
        <v>1413</v>
      </c>
      <c r="PB1" s="207" t="s">
        <v>1415</v>
      </c>
      <c r="PC1" s="207" t="s">
        <v>1417</v>
      </c>
      <c r="PD1" s="207" t="s">
        <v>1419</v>
      </c>
      <c r="PE1" s="216"/>
      <c r="PF1" s="207" t="s">
        <v>1421</v>
      </c>
      <c r="PG1" s="207" t="s">
        <v>422</v>
      </c>
      <c r="PH1" s="216"/>
      <c r="PI1" s="207" t="s">
        <v>424</v>
      </c>
      <c r="PJ1" s="207" t="s">
        <v>1451</v>
      </c>
      <c r="PK1" s="207" t="s">
        <v>1453</v>
      </c>
      <c r="PL1" s="216"/>
      <c r="PM1" s="207" t="s">
        <v>426</v>
      </c>
      <c r="PN1" s="207" t="s">
        <v>1455</v>
      </c>
      <c r="PO1" s="207" t="s">
        <v>1456</v>
      </c>
      <c r="PP1" s="207" t="s">
        <v>1457</v>
      </c>
      <c r="PQ1" s="207" t="s">
        <v>1458</v>
      </c>
      <c r="PR1" s="207" t="s">
        <v>1460</v>
      </c>
      <c r="PS1" s="207" t="s">
        <v>1461</v>
      </c>
      <c r="PT1" s="207" t="s">
        <v>1463</v>
      </c>
      <c r="PU1" s="207" t="s">
        <v>1464</v>
      </c>
      <c r="PV1" s="204"/>
      <c r="PW1" s="216"/>
      <c r="PX1" s="207" t="s">
        <v>427</v>
      </c>
      <c r="PY1" s="207" t="s">
        <v>1303</v>
      </c>
      <c r="PZ1" s="207" t="s">
        <v>1305</v>
      </c>
      <c r="QA1" s="207" t="s">
        <v>1307</v>
      </c>
      <c r="QB1" s="207" t="s">
        <v>1309</v>
      </c>
      <c r="QC1" s="207" t="s">
        <v>1311</v>
      </c>
      <c r="QD1" s="207" t="s">
        <v>1313</v>
      </c>
      <c r="QE1" s="207" t="s">
        <v>1315</v>
      </c>
      <c r="QF1" s="207" t="s">
        <v>1317</v>
      </c>
      <c r="QG1" s="207" t="s">
        <v>1319</v>
      </c>
      <c r="QH1" s="207" t="s">
        <v>1321</v>
      </c>
      <c r="QI1" s="207" t="s">
        <v>1323</v>
      </c>
      <c r="QJ1" s="207" t="s">
        <v>1325</v>
      </c>
      <c r="QK1" s="207" t="s">
        <v>1327</v>
      </c>
      <c r="QL1" s="207" t="s">
        <v>1329</v>
      </c>
      <c r="QM1" s="207" t="s">
        <v>1331</v>
      </c>
      <c r="QN1" s="207" t="s">
        <v>1333</v>
      </c>
      <c r="QO1" s="207" t="s">
        <v>1335</v>
      </c>
      <c r="QP1" s="207" t="s">
        <v>1337</v>
      </c>
      <c r="QQ1" s="207" t="s">
        <v>1339</v>
      </c>
      <c r="QR1" s="207" t="s">
        <v>1341</v>
      </c>
      <c r="QS1" s="207" t="s">
        <v>1343</v>
      </c>
      <c r="QT1" s="207" t="s">
        <v>1345</v>
      </c>
      <c r="QU1" s="207" t="s">
        <v>428</v>
      </c>
      <c r="QV1" s="207" t="s">
        <v>1348</v>
      </c>
      <c r="QW1" s="207" t="s">
        <v>1350</v>
      </c>
      <c r="QX1" s="207" t="s">
        <v>1351</v>
      </c>
      <c r="QY1" s="207" t="s">
        <v>1353</v>
      </c>
      <c r="QZ1" s="207" t="s">
        <v>1355</v>
      </c>
      <c r="RA1" s="207" t="s">
        <v>1357</v>
      </c>
      <c r="RB1" s="207" t="s">
        <v>1359</v>
      </c>
      <c r="RC1" s="207" t="s">
        <v>1361</v>
      </c>
      <c r="RD1" s="207" t="s">
        <v>1363</v>
      </c>
      <c r="RE1" s="207" t="s">
        <v>1365</v>
      </c>
      <c r="RF1" s="207" t="s">
        <v>1367</v>
      </c>
      <c r="RG1" s="207" t="s">
        <v>1369</v>
      </c>
      <c r="RH1" s="207" t="s">
        <v>1371</v>
      </c>
      <c r="RI1" s="207" t="s">
        <v>1373</v>
      </c>
      <c r="RJ1" s="207" t="s">
        <v>1375</v>
      </c>
      <c r="RK1" s="207" t="s">
        <v>1377</v>
      </c>
      <c r="RL1" s="207" t="s">
        <v>1379</v>
      </c>
      <c r="RM1" s="207" t="s">
        <v>1381</v>
      </c>
      <c r="RN1" s="207" t="s">
        <v>1383</v>
      </c>
      <c r="RO1" s="207" t="s">
        <v>1385</v>
      </c>
      <c r="RP1" s="207" t="s">
        <v>1387</v>
      </c>
      <c r="RQ1" s="207" t="s">
        <v>1389</v>
      </c>
      <c r="RR1" s="207" t="s">
        <v>1391</v>
      </c>
      <c r="RS1" s="207" t="s">
        <v>1393</v>
      </c>
      <c r="RT1" s="207" t="s">
        <v>1395</v>
      </c>
      <c r="RU1" s="207" t="s">
        <v>1397</v>
      </c>
      <c r="RV1" s="204"/>
      <c r="RW1" s="216"/>
      <c r="RX1" s="207" t="s">
        <v>429</v>
      </c>
      <c r="RY1" s="207" t="s">
        <v>1423</v>
      </c>
      <c r="RZ1" s="207" t="s">
        <v>1425</v>
      </c>
      <c r="SA1" s="207" t="s">
        <v>1427</v>
      </c>
      <c r="SB1" s="207" t="s">
        <v>1429</v>
      </c>
      <c r="SC1" s="207" t="s">
        <v>1431</v>
      </c>
      <c r="SD1" s="207" t="s">
        <v>1433</v>
      </c>
      <c r="SE1" s="207" t="s">
        <v>1435</v>
      </c>
      <c r="SF1" s="207" t="s">
        <v>1437</v>
      </c>
      <c r="SG1" s="207" t="s">
        <v>1439</v>
      </c>
      <c r="SH1" s="207" t="s">
        <v>1441</v>
      </c>
      <c r="SI1" s="207" t="s">
        <v>1443</v>
      </c>
      <c r="SJ1" s="207" t="s">
        <v>1445</v>
      </c>
      <c r="SK1" s="207" t="s">
        <v>1447</v>
      </c>
      <c r="SL1" s="207" t="s">
        <v>1449</v>
      </c>
      <c r="SM1" s="204"/>
      <c r="SN1" s="216"/>
      <c r="SO1" s="207" t="s">
        <v>432</v>
      </c>
      <c r="SP1" s="207" t="s">
        <v>1466</v>
      </c>
      <c r="SQ1" s="207" t="s">
        <v>1468</v>
      </c>
      <c r="SR1" s="207" t="s">
        <v>433</v>
      </c>
      <c r="SS1" s="207" t="s">
        <v>1470</v>
      </c>
      <c r="ST1" s="207" t="s">
        <v>1472</v>
      </c>
      <c r="SU1" s="207" t="s">
        <v>1474</v>
      </c>
      <c r="SV1" s="207" t="s">
        <v>1476</v>
      </c>
      <c r="SW1" s="216"/>
      <c r="SX1" s="207" t="s">
        <v>435</v>
      </c>
      <c r="SY1" s="207" t="s">
        <v>1478</v>
      </c>
      <c r="SZ1" s="207" t="s">
        <v>1480</v>
      </c>
      <c r="TA1" s="207" t="s">
        <v>1482</v>
      </c>
      <c r="TB1" s="207" t="s">
        <v>1484</v>
      </c>
      <c r="TC1" s="207" t="s">
        <v>1486</v>
      </c>
      <c r="TD1" s="207" t="s">
        <v>1488</v>
      </c>
      <c r="TE1" s="207" t="s">
        <v>1490</v>
      </c>
      <c r="TF1" s="207" t="s">
        <v>1492</v>
      </c>
      <c r="TG1" s="207" t="s">
        <v>1494</v>
      </c>
      <c r="TH1" s="207" t="s">
        <v>1496</v>
      </c>
      <c r="TI1" s="207" t="s">
        <v>1498</v>
      </c>
      <c r="TJ1" s="207" t="s">
        <v>1500</v>
      </c>
      <c r="TK1" s="207" t="s">
        <v>1502</v>
      </c>
      <c r="TL1" s="207" t="s">
        <v>1504</v>
      </c>
      <c r="TM1" s="207" t="s">
        <v>1506</v>
      </c>
      <c r="TN1" s="204"/>
      <c r="TO1" s="216"/>
      <c r="TP1" s="207" t="s">
        <v>438</v>
      </c>
      <c r="TQ1" s="207" t="s">
        <v>1508</v>
      </c>
      <c r="TR1" s="207" t="s">
        <v>1510</v>
      </c>
      <c r="TS1" s="207" t="s">
        <v>1512</v>
      </c>
      <c r="TT1" s="207" t="s">
        <v>1514</v>
      </c>
      <c r="TU1" s="207" t="s">
        <v>1516</v>
      </c>
      <c r="TV1" s="207" t="s">
        <v>439</v>
      </c>
      <c r="TW1" s="207" t="s">
        <v>1518</v>
      </c>
      <c r="TX1" s="207" t="s">
        <v>1520</v>
      </c>
      <c r="TY1" s="207" t="s">
        <v>1522</v>
      </c>
      <c r="TZ1" s="207" t="s">
        <v>1524</v>
      </c>
      <c r="UA1" s="207" t="s">
        <v>1526</v>
      </c>
      <c r="UB1" s="207" t="s">
        <v>1528</v>
      </c>
      <c r="UC1" s="216"/>
      <c r="UD1" s="207" t="s">
        <v>441</v>
      </c>
      <c r="UE1" s="204"/>
      <c r="UF1" s="216"/>
      <c r="UG1" s="207" t="s">
        <v>442</v>
      </c>
      <c r="UH1" s="207" t="s">
        <v>1530</v>
      </c>
      <c r="UI1" s="207" t="s">
        <v>1532</v>
      </c>
      <c r="UJ1" s="207" t="s">
        <v>1533</v>
      </c>
      <c r="UK1" s="207" t="s">
        <v>1535</v>
      </c>
      <c r="UL1" s="207" t="s">
        <v>1537</v>
      </c>
      <c r="UM1" s="207" t="s">
        <v>1539</v>
      </c>
      <c r="UN1" s="207" t="s">
        <v>1541</v>
      </c>
      <c r="UO1" s="207" t="s">
        <v>1543</v>
      </c>
      <c r="UP1" s="207" t="s">
        <v>1545</v>
      </c>
      <c r="UQ1" s="207" t="s">
        <v>1547</v>
      </c>
      <c r="UR1" s="207" t="s">
        <v>1549</v>
      </c>
      <c r="US1" s="207" t="s">
        <v>1551</v>
      </c>
      <c r="UT1" s="207" t="s">
        <v>1553</v>
      </c>
      <c r="UU1" s="207" t="s">
        <v>1555</v>
      </c>
      <c r="UV1" s="207" t="s">
        <v>1557</v>
      </c>
      <c r="UW1" s="207" t="s">
        <v>1559</v>
      </c>
      <c r="UX1" s="204"/>
      <c r="UY1" s="207" t="s">
        <v>1563</v>
      </c>
      <c r="UZ1" s="207" t="s">
        <v>1565</v>
      </c>
      <c r="VA1" s="207" t="s">
        <v>1567</v>
      </c>
      <c r="VB1" s="207" t="s">
        <v>1569</v>
      </c>
      <c r="VC1" s="207" t="s">
        <v>1571</v>
      </c>
      <c r="VD1" s="210"/>
    </row>
    <row r="2" spans="1:576" s="147" customFormat="1" hidden="1">
      <c r="A2" s="147" t="s">
        <v>185</v>
      </c>
      <c r="B2" s="147" t="s">
        <v>171</v>
      </c>
      <c r="C2" s="147" t="s">
        <v>540</v>
      </c>
      <c r="D2" s="147" t="s">
        <v>186</v>
      </c>
      <c r="E2" s="147" t="s">
        <v>169</v>
      </c>
      <c r="F2" s="147" t="s">
        <v>541</v>
      </c>
      <c r="G2" s="185" t="s">
        <v>187</v>
      </c>
      <c r="H2" s="147" t="s">
        <v>542</v>
      </c>
      <c r="I2" s="147" t="s">
        <v>543</v>
      </c>
      <c r="J2" s="147" t="s">
        <v>188</v>
      </c>
      <c r="K2" s="147" t="s">
        <v>544</v>
      </c>
      <c r="R2" s="147" t="s">
        <v>190</v>
      </c>
      <c r="S2" s="147" t="s">
        <v>191</v>
      </c>
      <c r="U2" s="147" t="s">
        <v>458</v>
      </c>
      <c r="V2" s="147" t="s">
        <v>476</v>
      </c>
      <c r="W2" s="147" t="s">
        <v>459</v>
      </c>
      <c r="X2" s="147" t="s">
        <v>460</v>
      </c>
      <c r="Y2" s="147" t="s">
        <v>461</v>
      </c>
      <c r="Z2" s="147" t="s">
        <v>462</v>
      </c>
      <c r="AA2" s="147" t="s">
        <v>463</v>
      </c>
      <c r="AB2" s="147" t="s">
        <v>464</v>
      </c>
      <c r="AC2" s="147" t="s">
        <v>465</v>
      </c>
      <c r="AD2" s="147" t="s">
        <v>466</v>
      </c>
      <c r="AE2" s="147" t="s">
        <v>467</v>
      </c>
      <c r="AF2" s="147" t="s">
        <v>468</v>
      </c>
      <c r="AH2" s="147" t="s">
        <v>486</v>
      </c>
      <c r="AI2" s="147" t="s">
        <v>487</v>
      </c>
      <c r="AJ2" s="147" t="s">
        <v>488</v>
      </c>
      <c r="AK2" s="147" t="s">
        <v>489</v>
      </c>
      <c r="AL2" s="147" t="s">
        <v>490</v>
      </c>
      <c r="AM2" s="147" t="s">
        <v>493</v>
      </c>
      <c r="AN2" s="147" t="s">
        <v>491</v>
      </c>
      <c r="AO2" s="147" t="s">
        <v>492</v>
      </c>
      <c r="AP2" s="147" t="s">
        <v>494</v>
      </c>
      <c r="AQ2" s="147" t="s">
        <v>495</v>
      </c>
      <c r="AR2" s="147" t="s">
        <v>496</v>
      </c>
      <c r="AS2" s="147" t="s">
        <v>497</v>
      </c>
      <c r="AT2" s="147" t="s">
        <v>498</v>
      </c>
      <c r="AU2" s="147" t="s">
        <v>499</v>
      </c>
      <c r="AV2" s="147" t="s">
        <v>500</v>
      </c>
      <c r="AW2" s="147" t="s">
        <v>501</v>
      </c>
      <c r="AX2" s="147" t="s">
        <v>502</v>
      </c>
      <c r="AY2" s="147" t="s">
        <v>503</v>
      </c>
      <c r="AZ2" s="147" t="s">
        <v>504</v>
      </c>
      <c r="BA2" s="147" t="s">
        <v>505</v>
      </c>
      <c r="BB2" s="147" t="s">
        <v>506</v>
      </c>
      <c r="BC2" s="147" t="s">
        <v>507</v>
      </c>
      <c r="BD2" s="147" t="s">
        <v>508</v>
      </c>
      <c r="BE2" s="147" t="s">
        <v>509</v>
      </c>
      <c r="BF2" s="147" t="s">
        <v>510</v>
      </c>
      <c r="BG2" s="147" t="s">
        <v>511</v>
      </c>
      <c r="BH2" s="147" t="s">
        <v>512</v>
      </c>
      <c r="BI2" s="147" t="s">
        <v>513</v>
      </c>
      <c r="BJ2" s="147" t="s">
        <v>514</v>
      </c>
      <c r="BK2" s="147" t="s">
        <v>515</v>
      </c>
      <c r="BL2" s="147" t="s">
        <v>516</v>
      </c>
      <c r="BM2" s="147" t="s">
        <v>517</v>
      </c>
      <c r="BN2" s="147" t="s">
        <v>518</v>
      </c>
      <c r="BO2" s="147" t="s">
        <v>519</v>
      </c>
      <c r="BP2" s="147" t="s">
        <v>520</v>
      </c>
      <c r="BQ2" s="147" t="s">
        <v>521</v>
      </c>
      <c r="BR2" s="147" t="s">
        <v>522</v>
      </c>
      <c r="BS2" s="147" t="s">
        <v>523</v>
      </c>
      <c r="BT2" s="147" t="s">
        <v>524</v>
      </c>
      <c r="BU2" s="147" t="s">
        <v>525</v>
      </c>
      <c r="CB2" s="147" t="s">
        <v>1574</v>
      </c>
      <c r="CC2" s="147" t="s">
        <v>1575</v>
      </c>
      <c r="CD2" s="147" t="s">
        <v>1573</v>
      </c>
      <c r="CE2" s="147" t="s">
        <v>1576</v>
      </c>
    </row>
    <row r="3" spans="1:576" hidden="1">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c r="CB3" s="110">
        <v>35000</v>
      </c>
      <c r="CC3" s="110">
        <v>15000</v>
      </c>
      <c r="CD3" s="110">
        <v>35000</v>
      </c>
      <c r="CE3" s="110">
        <v>15000</v>
      </c>
    </row>
    <row r="4" spans="1:576" ht="15.75" thickBot="1"/>
    <row r="5" spans="1:576" ht="53.25" thickBot="1">
      <c r="C5" s="111" t="s">
        <v>446</v>
      </c>
      <c r="D5" s="228">
        <f>SUMIF(C:C,$C$9,D:D)</f>
        <v>825450</v>
      </c>
    </row>
    <row r="7" spans="1:576">
      <c r="C7" s="132"/>
      <c r="D7" s="132"/>
      <c r="E7" s="132"/>
      <c r="F7" s="132"/>
      <c r="G7" s="96"/>
      <c r="H7" s="132"/>
      <c r="I7" s="132"/>
    </row>
    <row r="8" spans="1:576" ht="15.75" thickBot="1">
      <c r="C8" s="132"/>
      <c r="D8" s="132"/>
      <c r="E8" s="132"/>
      <c r="F8" s="132"/>
      <c r="G8" s="96"/>
      <c r="H8" s="132"/>
      <c r="I8" s="132"/>
    </row>
    <row r="9" spans="1:576" ht="15.75" thickBot="1">
      <c r="B9" s="118"/>
      <c r="C9" s="29" t="s">
        <v>43</v>
      </c>
      <c r="D9" s="133">
        <f>SUM(F16:F52)</f>
        <v>523450</v>
      </c>
      <c r="F9" s="72"/>
      <c r="G9" s="97"/>
      <c r="H9" s="72"/>
      <c r="I9" s="72"/>
    </row>
    <row r="10" spans="1:576">
      <c r="B10" s="118"/>
      <c r="C10" s="72"/>
      <c r="D10" s="31"/>
      <c r="E10" s="118"/>
      <c r="F10" s="118"/>
      <c r="G10" s="118"/>
      <c r="H10" s="94"/>
      <c r="I10" s="94"/>
      <c r="J10" s="94"/>
      <c r="K10" s="137"/>
    </row>
    <row r="11" spans="1:576">
      <c r="B11" s="118"/>
      <c r="C11" s="72"/>
      <c r="D11" s="31"/>
      <c r="E11" s="118"/>
      <c r="F11" s="118"/>
      <c r="G11" s="118"/>
      <c r="H11" s="94"/>
      <c r="I11" s="94"/>
      <c r="J11" s="94"/>
      <c r="K11" s="137"/>
    </row>
    <row r="12" spans="1:576" ht="15.75">
      <c r="B12" s="118"/>
      <c r="C12" s="236" t="s">
        <v>455</v>
      </c>
      <c r="D12" s="237" t="s">
        <v>1733</v>
      </c>
      <c r="E12" s="118"/>
      <c r="F12" s="118"/>
      <c r="G12" s="118"/>
      <c r="H12" s="94"/>
      <c r="I12" s="94"/>
      <c r="J12" s="94"/>
      <c r="K12" s="137"/>
    </row>
    <row r="13" spans="1:576" ht="18.75">
      <c r="B13" s="118"/>
      <c r="C13" s="254" t="str">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 xml:space="preserve">Proyecto de adecuacion de los laboratorios de la carrera de Ingenieria en Sistemas </v>
      </c>
      <c r="D13" s="31"/>
      <c r="E13" s="118"/>
      <c r="F13" s="118"/>
      <c r="G13" s="118"/>
      <c r="H13" s="94"/>
      <c r="I13" s="94"/>
      <c r="J13" s="94"/>
      <c r="K13" s="137"/>
    </row>
    <row r="14" spans="1:576">
      <c r="B14" s="118"/>
      <c r="F14" s="118"/>
      <c r="G14" s="94"/>
      <c r="H14" s="94"/>
      <c r="I14" s="94"/>
    </row>
    <row r="15" spans="1:576" ht="32.25" customHeight="1">
      <c r="B15" s="118"/>
      <c r="C15" s="174" t="s">
        <v>44</v>
      </c>
      <c r="D15" s="174" t="s">
        <v>55</v>
      </c>
      <c r="E15" s="174" t="s">
        <v>57</v>
      </c>
      <c r="F15" s="175" t="s">
        <v>27</v>
      </c>
      <c r="G15" s="175" t="s">
        <v>192</v>
      </c>
      <c r="H15" s="174" t="s">
        <v>46</v>
      </c>
      <c r="I15" s="174" t="s">
        <v>193</v>
      </c>
      <c r="J15" s="174" t="s">
        <v>474</v>
      </c>
      <c r="K15" s="174" t="s">
        <v>475</v>
      </c>
      <c r="L15" s="174" t="s">
        <v>530</v>
      </c>
    </row>
    <row r="16" spans="1:576">
      <c r="B16" s="118"/>
      <c r="C16" s="124" t="s">
        <v>1741</v>
      </c>
      <c r="D16" s="183">
        <v>2</v>
      </c>
      <c r="E16" s="142">
        <v>3500</v>
      </c>
      <c r="F16" s="122">
        <f>D16*E16</f>
        <v>7000</v>
      </c>
      <c r="G16" s="190" t="s">
        <v>191</v>
      </c>
      <c r="H16" s="523"/>
      <c r="I16" s="123" t="e">
        <f>VLOOKUP(H16,Presupuesto!$B$8:$C$583,2,0)</f>
        <v>#N/A</v>
      </c>
      <c r="J16" s="123">
        <f ca="1">$J$16</f>
        <v>0</v>
      </c>
      <c r="K16" s="123"/>
      <c r="L16" s="123"/>
    </row>
    <row r="17" spans="2:12">
      <c r="B17" s="118"/>
      <c r="C17" s="124" t="s">
        <v>1742</v>
      </c>
      <c r="D17" s="176">
        <v>1</v>
      </c>
      <c r="E17" s="522">
        <v>1000</v>
      </c>
      <c r="F17" s="122">
        <f>D17*E17</f>
        <v>1000</v>
      </c>
      <c r="G17" s="190" t="s">
        <v>191</v>
      </c>
      <c r="H17" s="523"/>
      <c r="I17" s="126" t="e">
        <f>VLOOKUP(H17,Presupuesto!$B$8:$C$583,2,0)</f>
        <v>#N/A</v>
      </c>
      <c r="J17" s="123">
        <f ca="1">$J$16</f>
        <v>0</v>
      </c>
      <c r="K17" s="123"/>
      <c r="L17" s="123"/>
    </row>
    <row r="18" spans="2:12">
      <c r="B18" s="118"/>
      <c r="C18" s="124" t="s">
        <v>1743</v>
      </c>
      <c r="D18" s="176">
        <v>1</v>
      </c>
      <c r="E18" s="125">
        <v>70000</v>
      </c>
      <c r="F18" s="122">
        <f t="shared" ref="F18:F51" si="0">D18*E18</f>
        <v>70000</v>
      </c>
      <c r="G18" s="190" t="s">
        <v>191</v>
      </c>
      <c r="H18" s="523"/>
      <c r="I18" s="126" t="e">
        <f>VLOOKUP(H18,Presupuesto!$B$8:$C$583,2,0)</f>
        <v>#N/A</v>
      </c>
      <c r="J18" s="123">
        <f t="shared" ref="J18:J52" ca="1" si="1">$J$16</f>
        <v>0</v>
      </c>
      <c r="K18" s="123"/>
      <c r="L18" s="123"/>
    </row>
    <row r="19" spans="2:12">
      <c r="B19" s="118"/>
      <c r="C19" s="124" t="s">
        <v>1744</v>
      </c>
      <c r="D19" s="176">
        <v>25</v>
      </c>
      <c r="E19" s="125">
        <v>190</v>
      </c>
      <c r="F19" s="122">
        <f t="shared" si="0"/>
        <v>4750</v>
      </c>
      <c r="G19" s="190" t="s">
        <v>191</v>
      </c>
      <c r="H19" s="523"/>
      <c r="I19" s="126" t="e">
        <f>VLOOKUP(H19,Presupuesto!$B$8:$C$583,2,0)</f>
        <v>#N/A</v>
      </c>
      <c r="J19" s="123">
        <f t="shared" ca="1" si="1"/>
        <v>0</v>
      </c>
      <c r="K19" s="123"/>
      <c r="L19" s="123"/>
    </row>
    <row r="20" spans="2:12">
      <c r="B20" s="118"/>
      <c r="C20" s="124" t="s">
        <v>1745</v>
      </c>
      <c r="D20" s="176">
        <v>70</v>
      </c>
      <c r="E20" s="125">
        <v>400</v>
      </c>
      <c r="F20" s="122">
        <f t="shared" si="0"/>
        <v>28000</v>
      </c>
      <c r="G20" s="190" t="s">
        <v>191</v>
      </c>
      <c r="H20" s="523"/>
      <c r="I20" s="126" t="e">
        <f>VLOOKUP(H20,Presupuesto!$B$8:$C$583,2,0)</f>
        <v>#N/A</v>
      </c>
      <c r="J20" s="123">
        <f t="shared" ca="1" si="1"/>
        <v>0</v>
      </c>
      <c r="K20" s="123"/>
      <c r="L20" s="123"/>
    </row>
    <row r="21" spans="2:12">
      <c r="B21" s="118"/>
      <c r="C21" s="124" t="s">
        <v>1746</v>
      </c>
      <c r="D21" s="176">
        <v>5</v>
      </c>
      <c r="E21" s="125">
        <v>2000</v>
      </c>
      <c r="F21" s="122">
        <f t="shared" si="0"/>
        <v>10000</v>
      </c>
      <c r="G21" s="190" t="s">
        <v>191</v>
      </c>
      <c r="H21" s="523"/>
      <c r="I21" s="126" t="e">
        <f>VLOOKUP(H21,Presupuesto!$B$8:$C$583,2,0)</f>
        <v>#N/A</v>
      </c>
      <c r="J21" s="123">
        <f t="shared" ca="1" si="1"/>
        <v>0</v>
      </c>
      <c r="K21" s="123"/>
      <c r="L21" s="123"/>
    </row>
    <row r="22" spans="2:12">
      <c r="B22" s="118"/>
      <c r="C22" s="124" t="s">
        <v>1747</v>
      </c>
      <c r="D22" s="176">
        <v>1</v>
      </c>
      <c r="E22" s="125">
        <v>30000</v>
      </c>
      <c r="F22" s="122">
        <f t="shared" si="0"/>
        <v>30000</v>
      </c>
      <c r="G22" s="190" t="s">
        <v>191</v>
      </c>
      <c r="H22" s="523"/>
      <c r="I22" s="126" t="e">
        <f>VLOOKUP(H22,Presupuesto!$B$8:$C$583,2,0)</f>
        <v>#N/A</v>
      </c>
      <c r="J22" s="123">
        <f t="shared" ca="1" si="1"/>
        <v>0</v>
      </c>
      <c r="K22" s="123"/>
      <c r="L22" s="123"/>
    </row>
    <row r="23" spans="2:12">
      <c r="B23" s="118"/>
      <c r="C23" s="124" t="s">
        <v>1748</v>
      </c>
      <c r="D23" s="176">
        <v>5</v>
      </c>
      <c r="E23" s="125">
        <v>400</v>
      </c>
      <c r="F23" s="122">
        <f t="shared" si="0"/>
        <v>2000</v>
      </c>
      <c r="G23" s="190" t="s">
        <v>191</v>
      </c>
      <c r="H23" s="523"/>
      <c r="I23" s="126" t="e">
        <f>VLOOKUP(H23,Presupuesto!$B$8:$C$583,2,0)</f>
        <v>#N/A</v>
      </c>
      <c r="J23" s="123">
        <f t="shared" ca="1" si="1"/>
        <v>0</v>
      </c>
      <c r="K23" s="123"/>
      <c r="L23" s="123"/>
    </row>
    <row r="24" spans="2:12">
      <c r="C24" s="124" t="s">
        <v>1749</v>
      </c>
      <c r="D24" s="176">
        <v>2</v>
      </c>
      <c r="E24" s="125">
        <v>5000</v>
      </c>
      <c r="F24" s="122">
        <f t="shared" si="0"/>
        <v>10000</v>
      </c>
      <c r="G24" s="190" t="s">
        <v>191</v>
      </c>
      <c r="H24" s="523"/>
      <c r="I24" s="126" t="e">
        <f>VLOOKUP(H24,Presupuesto!$B$8:$C$583,2,0)</f>
        <v>#N/A</v>
      </c>
      <c r="J24" s="123">
        <f t="shared" ca="1" si="1"/>
        <v>0</v>
      </c>
      <c r="K24" s="123"/>
      <c r="L24" s="123"/>
    </row>
    <row r="25" spans="2:12">
      <c r="C25" s="134" t="s">
        <v>1750</v>
      </c>
      <c r="D25" s="176">
        <v>4</v>
      </c>
      <c r="E25" s="125">
        <v>5000</v>
      </c>
      <c r="F25" s="122">
        <f t="shared" si="0"/>
        <v>20000</v>
      </c>
      <c r="G25" s="190" t="s">
        <v>191</v>
      </c>
      <c r="H25" s="523"/>
      <c r="I25" s="135" t="e">
        <f>VLOOKUP(H25,Presupuesto!$B$8:$C$583,2,0)</f>
        <v>#N/A</v>
      </c>
      <c r="J25" s="123">
        <f t="shared" ca="1" si="1"/>
        <v>0</v>
      </c>
      <c r="K25" s="123"/>
      <c r="L25" s="123"/>
    </row>
    <row r="26" spans="2:12">
      <c r="C26" s="134" t="s">
        <v>1751</v>
      </c>
      <c r="D26" s="176">
        <v>2</v>
      </c>
      <c r="E26" s="125">
        <v>2000</v>
      </c>
      <c r="F26" s="122">
        <f t="shared" si="0"/>
        <v>4000</v>
      </c>
      <c r="G26" s="190" t="s">
        <v>191</v>
      </c>
      <c r="H26" s="523"/>
      <c r="I26" s="135" t="e">
        <f>VLOOKUP(H26,Presupuesto!$B$8:$C$583,2,0)</f>
        <v>#N/A</v>
      </c>
      <c r="J26" s="123">
        <f t="shared" ca="1" si="1"/>
        <v>0</v>
      </c>
      <c r="K26" s="123"/>
      <c r="L26" s="123"/>
    </row>
    <row r="27" spans="2:12">
      <c r="C27" s="134" t="s">
        <v>1752</v>
      </c>
      <c r="D27" s="176">
        <v>2</v>
      </c>
      <c r="E27" s="125">
        <v>7000</v>
      </c>
      <c r="F27" s="122">
        <f t="shared" si="0"/>
        <v>14000</v>
      </c>
      <c r="G27" s="190" t="s">
        <v>191</v>
      </c>
      <c r="H27" s="523"/>
      <c r="I27" s="135" t="e">
        <f>VLOOKUP(H27,Presupuesto!$B$8:$C$583,2,0)</f>
        <v>#N/A</v>
      </c>
      <c r="J27" s="123">
        <f t="shared" ca="1" si="1"/>
        <v>0</v>
      </c>
      <c r="K27" s="123"/>
      <c r="L27" s="123"/>
    </row>
    <row r="28" spans="2:12">
      <c r="C28" s="134" t="s">
        <v>1753</v>
      </c>
      <c r="D28" s="176">
        <v>3</v>
      </c>
      <c r="E28" s="125">
        <v>2000</v>
      </c>
      <c r="F28" s="122">
        <f t="shared" si="0"/>
        <v>6000</v>
      </c>
      <c r="G28" s="190" t="s">
        <v>191</v>
      </c>
      <c r="H28" s="523"/>
      <c r="I28" s="135" t="e">
        <f>VLOOKUP(H28,Presupuesto!$B$8:$C$583,2,0)</f>
        <v>#N/A</v>
      </c>
      <c r="J28" s="123">
        <f t="shared" ca="1" si="1"/>
        <v>0</v>
      </c>
      <c r="K28" s="123"/>
      <c r="L28" s="123"/>
    </row>
    <row r="29" spans="2:12">
      <c r="C29" s="134" t="s">
        <v>1754</v>
      </c>
      <c r="D29" s="519">
        <v>1</v>
      </c>
      <c r="E29" s="144">
        <v>3000</v>
      </c>
      <c r="F29" s="122">
        <f t="shared" si="0"/>
        <v>3000</v>
      </c>
      <c r="G29" s="190" t="s">
        <v>191</v>
      </c>
      <c r="H29" s="523"/>
      <c r="I29" s="135"/>
      <c r="J29" s="521"/>
      <c r="K29" s="521"/>
      <c r="L29" s="521"/>
    </row>
    <row r="30" spans="2:12">
      <c r="C30" s="134" t="s">
        <v>1755</v>
      </c>
      <c r="D30" s="519">
        <v>1</v>
      </c>
      <c r="E30" s="144">
        <v>2000</v>
      </c>
      <c r="F30" s="122">
        <f t="shared" si="0"/>
        <v>2000</v>
      </c>
      <c r="G30" s="190" t="s">
        <v>191</v>
      </c>
      <c r="H30" s="523"/>
      <c r="I30" s="135"/>
      <c r="J30" s="521"/>
      <c r="K30" s="521"/>
      <c r="L30" s="521"/>
    </row>
    <row r="31" spans="2:12">
      <c r="C31" s="134" t="s">
        <v>1756</v>
      </c>
      <c r="D31" s="519">
        <v>1</v>
      </c>
      <c r="E31" s="144">
        <v>2000</v>
      </c>
      <c r="F31" s="122">
        <f t="shared" si="0"/>
        <v>2000</v>
      </c>
      <c r="G31" s="190" t="s">
        <v>191</v>
      </c>
      <c r="H31" s="523"/>
      <c r="I31" s="135"/>
      <c r="J31" s="521"/>
      <c r="K31" s="521"/>
      <c r="L31" s="521"/>
    </row>
    <row r="32" spans="2:12">
      <c r="C32" s="134" t="s">
        <v>1757</v>
      </c>
      <c r="D32" s="519">
        <v>1</v>
      </c>
      <c r="E32" s="144">
        <v>2000</v>
      </c>
      <c r="F32" s="122">
        <f t="shared" si="0"/>
        <v>2000</v>
      </c>
      <c r="G32" s="190" t="s">
        <v>191</v>
      </c>
      <c r="H32" s="523"/>
      <c r="I32" s="135"/>
      <c r="J32" s="521"/>
      <c r="K32" s="521"/>
      <c r="L32" s="521"/>
    </row>
    <row r="33" spans="3:12">
      <c r="C33" s="134" t="s">
        <v>1758</v>
      </c>
      <c r="D33" s="519">
        <v>2</v>
      </c>
      <c r="E33" s="144">
        <v>2000</v>
      </c>
      <c r="F33" s="122">
        <f t="shared" si="0"/>
        <v>4000</v>
      </c>
      <c r="G33" s="190" t="s">
        <v>191</v>
      </c>
      <c r="H33" s="523"/>
      <c r="I33" s="135"/>
      <c r="J33" s="521"/>
      <c r="K33" s="521"/>
      <c r="L33" s="521"/>
    </row>
    <row r="34" spans="3:12">
      <c r="C34" s="134" t="s">
        <v>1759</v>
      </c>
      <c r="D34" s="519">
        <v>1</v>
      </c>
      <c r="E34" s="144">
        <v>50000</v>
      </c>
      <c r="F34" s="122">
        <f t="shared" si="0"/>
        <v>50000</v>
      </c>
      <c r="G34" s="190" t="s">
        <v>191</v>
      </c>
      <c r="H34" s="523"/>
      <c r="I34" s="135"/>
      <c r="J34" s="521"/>
      <c r="K34" s="521"/>
      <c r="L34" s="521"/>
    </row>
    <row r="35" spans="3:12">
      <c r="C35" s="134" t="s">
        <v>1760</v>
      </c>
      <c r="D35" s="519">
        <v>4</v>
      </c>
      <c r="E35" s="144">
        <v>800</v>
      </c>
      <c r="F35" s="122">
        <f t="shared" si="0"/>
        <v>3200</v>
      </c>
      <c r="G35" s="190" t="s">
        <v>191</v>
      </c>
      <c r="H35" s="523"/>
      <c r="I35" s="135"/>
      <c r="J35" s="521"/>
      <c r="K35" s="521"/>
      <c r="L35" s="521"/>
    </row>
    <row r="36" spans="3:12">
      <c r="C36" s="134" t="s">
        <v>1761</v>
      </c>
      <c r="D36" s="519">
        <v>2</v>
      </c>
      <c r="E36" s="144">
        <v>1500</v>
      </c>
      <c r="F36" s="122">
        <f t="shared" si="0"/>
        <v>3000</v>
      </c>
      <c r="G36" s="190" t="s">
        <v>191</v>
      </c>
      <c r="H36" s="523"/>
      <c r="I36" s="135"/>
      <c r="J36" s="521"/>
      <c r="K36" s="521"/>
      <c r="L36" s="521"/>
    </row>
    <row r="37" spans="3:12">
      <c r="C37" s="134" t="s">
        <v>1762</v>
      </c>
      <c r="D37" s="519">
        <v>30</v>
      </c>
      <c r="E37" s="144">
        <v>3000</v>
      </c>
      <c r="F37" s="122">
        <f t="shared" si="0"/>
        <v>90000</v>
      </c>
      <c r="G37" s="190" t="s">
        <v>191</v>
      </c>
      <c r="H37" s="523"/>
      <c r="I37" s="135"/>
      <c r="J37" s="521"/>
      <c r="K37" s="521"/>
      <c r="L37" s="521"/>
    </row>
    <row r="38" spans="3:12">
      <c r="C38" s="134" t="s">
        <v>1763</v>
      </c>
      <c r="D38" s="519">
        <v>1</v>
      </c>
      <c r="E38" s="144">
        <v>10000</v>
      </c>
      <c r="F38" s="122">
        <f t="shared" si="0"/>
        <v>10000</v>
      </c>
      <c r="G38" s="190" t="s">
        <v>191</v>
      </c>
      <c r="H38" s="523"/>
      <c r="I38" s="135"/>
      <c r="J38" s="521"/>
      <c r="K38" s="521"/>
      <c r="L38" s="521"/>
    </row>
    <row r="39" spans="3:12">
      <c r="C39" s="134" t="s">
        <v>1764</v>
      </c>
      <c r="D39" s="519">
        <v>30</v>
      </c>
      <c r="E39" s="144">
        <v>1000</v>
      </c>
      <c r="F39" s="122">
        <f t="shared" si="0"/>
        <v>30000</v>
      </c>
      <c r="G39" s="190" t="s">
        <v>191</v>
      </c>
      <c r="H39" s="523"/>
      <c r="I39" s="135"/>
      <c r="J39" s="521"/>
      <c r="K39" s="521"/>
      <c r="L39" s="521"/>
    </row>
    <row r="40" spans="3:12">
      <c r="C40" s="134" t="s">
        <v>1765</v>
      </c>
      <c r="D40" s="519">
        <v>30</v>
      </c>
      <c r="E40" s="144">
        <v>1000</v>
      </c>
      <c r="F40" s="122">
        <f t="shared" si="0"/>
        <v>30000</v>
      </c>
      <c r="G40" s="190" t="s">
        <v>191</v>
      </c>
      <c r="H40" s="523"/>
      <c r="I40" s="135"/>
      <c r="J40" s="521"/>
      <c r="K40" s="521"/>
      <c r="L40" s="521"/>
    </row>
    <row r="41" spans="3:12">
      <c r="C41" s="134" t="s">
        <v>1766</v>
      </c>
      <c r="D41" s="519">
        <v>0</v>
      </c>
      <c r="E41" s="144">
        <v>10000</v>
      </c>
      <c r="F41" s="122">
        <f t="shared" si="0"/>
        <v>0</v>
      </c>
      <c r="G41" s="190" t="s">
        <v>191</v>
      </c>
      <c r="H41" s="523"/>
      <c r="I41" s="135"/>
      <c r="J41" s="521"/>
      <c r="K41" s="521"/>
      <c r="L41" s="521"/>
    </row>
    <row r="42" spans="3:12">
      <c r="C42" s="134" t="s">
        <v>1767</v>
      </c>
      <c r="D42" s="519">
        <v>2</v>
      </c>
      <c r="E42" s="144">
        <v>15000</v>
      </c>
      <c r="F42" s="122">
        <f t="shared" si="0"/>
        <v>30000</v>
      </c>
      <c r="G42" s="190" t="s">
        <v>191</v>
      </c>
      <c r="H42" s="523"/>
      <c r="I42" s="135"/>
      <c r="J42" s="521"/>
      <c r="K42" s="521"/>
      <c r="L42" s="521"/>
    </row>
    <row r="43" spans="3:12">
      <c r="C43" s="134" t="s">
        <v>73</v>
      </c>
      <c r="D43" s="519">
        <v>1</v>
      </c>
      <c r="E43" s="144">
        <v>4000</v>
      </c>
      <c r="F43" s="122">
        <f t="shared" si="0"/>
        <v>4000</v>
      </c>
      <c r="G43" s="190" t="s">
        <v>191</v>
      </c>
      <c r="H43" s="523"/>
      <c r="I43" s="135"/>
      <c r="J43" s="521"/>
      <c r="K43" s="521"/>
      <c r="L43" s="521"/>
    </row>
    <row r="44" spans="3:12">
      <c r="C44" s="134" t="s">
        <v>74</v>
      </c>
      <c r="D44" s="519">
        <v>1</v>
      </c>
      <c r="E44" s="144">
        <v>8000</v>
      </c>
      <c r="F44" s="122">
        <f t="shared" si="0"/>
        <v>8000</v>
      </c>
      <c r="G44" s="190" t="s">
        <v>191</v>
      </c>
      <c r="H44" s="523"/>
      <c r="I44" s="135"/>
      <c r="J44" s="521"/>
      <c r="K44" s="521"/>
      <c r="L44" s="521"/>
    </row>
    <row r="45" spans="3:12">
      <c r="C45" s="134" t="s">
        <v>75</v>
      </c>
      <c r="D45" s="519">
        <v>1</v>
      </c>
      <c r="E45" s="144">
        <v>5000</v>
      </c>
      <c r="F45" s="122">
        <f t="shared" si="0"/>
        <v>5000</v>
      </c>
      <c r="G45" s="190" t="s">
        <v>191</v>
      </c>
      <c r="H45" s="523"/>
      <c r="I45" s="135"/>
      <c r="J45" s="521"/>
      <c r="K45" s="521"/>
      <c r="L45" s="521"/>
    </row>
    <row r="46" spans="3:12">
      <c r="C46" s="134" t="s">
        <v>35</v>
      </c>
      <c r="D46" s="519">
        <v>2</v>
      </c>
      <c r="E46" s="144">
        <v>13000</v>
      </c>
      <c r="F46" s="122">
        <f t="shared" si="0"/>
        <v>26000</v>
      </c>
      <c r="G46" s="190" t="s">
        <v>191</v>
      </c>
      <c r="H46" s="523"/>
      <c r="I46" s="135"/>
      <c r="J46" s="521"/>
      <c r="K46" s="521"/>
      <c r="L46" s="521"/>
    </row>
    <row r="47" spans="3:12">
      <c r="C47" s="134" t="s">
        <v>79</v>
      </c>
      <c r="D47" s="519">
        <v>2</v>
      </c>
      <c r="E47" s="144">
        <v>2000</v>
      </c>
      <c r="F47" s="122">
        <f t="shared" si="0"/>
        <v>4000</v>
      </c>
      <c r="G47" s="190" t="s">
        <v>191</v>
      </c>
      <c r="H47" s="523"/>
      <c r="I47" s="135"/>
      <c r="J47" s="521"/>
      <c r="K47" s="521"/>
      <c r="L47" s="521"/>
    </row>
    <row r="48" spans="3:12">
      <c r="C48" s="134" t="s">
        <v>80</v>
      </c>
      <c r="D48" s="519">
        <v>5</v>
      </c>
      <c r="E48" s="144">
        <v>1500</v>
      </c>
      <c r="F48" s="122">
        <f t="shared" si="0"/>
        <v>7500</v>
      </c>
      <c r="G48" s="190" t="s">
        <v>191</v>
      </c>
      <c r="H48" s="523"/>
      <c r="I48" s="135"/>
      <c r="J48" s="521"/>
      <c r="K48" s="521"/>
      <c r="L48" s="521"/>
    </row>
    <row r="49" spans="2:12">
      <c r="C49" s="134" t="s">
        <v>81</v>
      </c>
      <c r="D49" s="519">
        <v>2</v>
      </c>
      <c r="E49" s="144">
        <v>1500</v>
      </c>
      <c r="F49" s="122">
        <f t="shared" si="0"/>
        <v>3000</v>
      </c>
      <c r="G49" s="190" t="s">
        <v>191</v>
      </c>
      <c r="H49" s="523"/>
      <c r="I49" s="135"/>
      <c r="J49" s="521"/>
      <c r="K49" s="521"/>
      <c r="L49" s="521"/>
    </row>
    <row r="50" spans="2:12">
      <c r="C50" s="134"/>
      <c r="D50" s="519"/>
      <c r="E50" s="144"/>
      <c r="F50" s="122">
        <f t="shared" si="0"/>
        <v>0</v>
      </c>
      <c r="G50" s="520"/>
      <c r="H50" s="523"/>
      <c r="I50" s="135"/>
      <c r="J50" s="521"/>
      <c r="K50" s="521"/>
      <c r="L50" s="521"/>
    </row>
    <row r="51" spans="2:12">
      <c r="C51" s="134"/>
      <c r="D51" s="519"/>
      <c r="E51" s="144"/>
      <c r="F51" s="122">
        <f t="shared" si="0"/>
        <v>0</v>
      </c>
      <c r="G51" s="520"/>
      <c r="H51" s="523"/>
      <c r="I51" s="135"/>
      <c r="J51" s="521"/>
      <c r="K51" s="521"/>
      <c r="L51" s="521"/>
    </row>
    <row r="52" spans="2:12" ht="15.75" thickBot="1">
      <c r="B52" s="118"/>
      <c r="C52" s="127"/>
      <c r="D52" s="184"/>
      <c r="E52" s="129"/>
      <c r="F52" s="130">
        <f t="shared" ref="F52" si="2">D52*E52</f>
        <v>0</v>
      </c>
      <c r="G52" s="187"/>
      <c r="H52" s="523"/>
      <c r="I52" s="131" t="e">
        <f>VLOOKUP(H52,Presupuesto!$B$8:$C$583,2,0)</f>
        <v>#N/A</v>
      </c>
      <c r="J52" s="131">
        <f t="shared" ca="1" si="1"/>
        <v>0</v>
      </c>
      <c r="K52" s="149"/>
      <c r="L52" s="149"/>
    </row>
    <row r="53" spans="2:12">
      <c r="B53" s="118"/>
      <c r="F53" s="118"/>
      <c r="G53" s="94"/>
      <c r="H53" s="94"/>
      <c r="I53" s="94"/>
    </row>
    <row r="54" spans="2:12" ht="15.75" thickBot="1"/>
    <row r="55" spans="2:12" ht="15.75" thickBot="1">
      <c r="C55" s="29" t="s">
        <v>43</v>
      </c>
      <c r="D55" s="133">
        <f>SUM(F62:F74)</f>
        <v>302000</v>
      </c>
      <c r="F55" s="72"/>
      <c r="G55" s="97"/>
      <c r="H55" s="72"/>
      <c r="I55" s="72"/>
    </row>
    <row r="56" spans="2:12">
      <c r="C56" s="72"/>
      <c r="D56" s="31"/>
      <c r="E56" s="118"/>
      <c r="F56" s="118"/>
      <c r="G56" s="118"/>
      <c r="H56" s="94"/>
      <c r="I56" s="94"/>
      <c r="J56" s="94"/>
      <c r="K56" s="137"/>
    </row>
    <row r="57" spans="2:12">
      <c r="C57" s="72"/>
      <c r="D57" s="31"/>
      <c r="E57" s="118"/>
      <c r="F57" s="118"/>
      <c r="G57" s="118"/>
      <c r="H57" s="94"/>
      <c r="I57" s="94"/>
      <c r="J57" s="94"/>
      <c r="K57" s="137"/>
    </row>
    <row r="58" spans="2:12" ht="15.75">
      <c r="C58" s="236" t="s">
        <v>455</v>
      </c>
      <c r="D58" s="237"/>
      <c r="E58" s="118"/>
      <c r="F58" s="118"/>
      <c r="G58" s="118"/>
      <c r="H58" s="94"/>
      <c r="I58" s="94"/>
      <c r="J58" s="94"/>
      <c r="K58" s="137"/>
    </row>
    <row r="59" spans="2:12" ht="18.75">
      <c r="C59" s="254" t="e">
        <f>IFERROR(VLOOKUP(D58,'Desarrollo Curricular'!$E:$F,2,FALSE),IFERROR(VLOOKUP(D58,Investigación!$E:$F,2,FALSE),IFERROR(VLOOKUP(D58,'Vinculación Univ. Sociedad'!$E:$F,2,FALSE),IFERROR(VLOOKUP(D58,'Docencia y Recursos Humanos '!$E:$F,2,FALSE),IFERROR(VLOOKUP(D58,Estudiantes!$E:$F,2,FALSE),IFERROR(VLOOKUP(D58,'Gestion Administrativa'!$E:$F,2,FALSE),IFERROR(VLOOKUP(D58,'Gestion Academica'!$E:$F,2,FALSE),IFERROR(VLOOKUP(D58,Graduados!$E:$F,2,FALSE),IFERROR(VLOOKUP(D58,'Gestión del Conocimiento'!$E:$F,2,FALSE),IFERROR(VLOOKUP(D58,Gobernabilidad!$E:$F,2,FALSE),IFERROR(VLOOKUP(D58,'NIVEL DE ES Y  SISTEMA NACIONAL'!$E:$F,2,FALSE),VLOOKUP(D58,'Lo Esencial'!$E:$F,2,0))))))))))))</f>
        <v>#N/A</v>
      </c>
      <c r="D59" s="31"/>
      <c r="E59" s="118"/>
      <c r="F59" s="118"/>
      <c r="G59" s="118"/>
      <c r="H59" s="94"/>
      <c r="I59" s="94"/>
      <c r="J59" s="94"/>
      <c r="K59" s="137"/>
    </row>
    <row r="60" spans="2:12" ht="15.75" thickBot="1">
      <c r="F60" s="118"/>
      <c r="G60" s="94"/>
      <c r="H60" s="94"/>
      <c r="I60" s="94"/>
    </row>
    <row r="61" spans="2:12" ht="30">
      <c r="C61" s="524" t="s">
        <v>44</v>
      </c>
      <c r="D61" s="525" t="s">
        <v>55</v>
      </c>
      <c r="E61" s="525" t="s">
        <v>57</v>
      </c>
      <c r="F61" s="526" t="s">
        <v>27</v>
      </c>
      <c r="G61" s="526" t="s">
        <v>192</v>
      </c>
      <c r="H61" s="525" t="s">
        <v>46</v>
      </c>
      <c r="I61" s="525" t="s">
        <v>193</v>
      </c>
      <c r="J61" s="525" t="s">
        <v>474</v>
      </c>
      <c r="K61" s="525" t="s">
        <v>475</v>
      </c>
      <c r="L61" s="527" t="s">
        <v>530</v>
      </c>
    </row>
    <row r="62" spans="2:12">
      <c r="C62" s="543" t="s">
        <v>1766</v>
      </c>
      <c r="D62" s="544">
        <v>7</v>
      </c>
      <c r="E62" s="125">
        <v>15000</v>
      </c>
      <c r="F62" s="122">
        <f>+D62*E62</f>
        <v>105000</v>
      </c>
      <c r="G62" s="190" t="s">
        <v>191</v>
      </c>
      <c r="H62" s="126" t="s">
        <v>401</v>
      </c>
      <c r="I62" s="126" t="str">
        <f>VLOOKUP(H62,[1]Presupuesto!$B$8:$C$583,2,0)</f>
        <v>EQUIPOS PARA COMPUTACION</v>
      </c>
      <c r="J62" s="123" t="e">
        <f>#REF!</f>
        <v>#REF!</v>
      </c>
      <c r="K62" s="662"/>
      <c r="L62" s="123"/>
    </row>
    <row r="63" spans="2:12">
      <c r="C63" s="545" t="s">
        <v>1767</v>
      </c>
      <c r="D63" s="546"/>
      <c r="E63" s="125">
        <v>35000</v>
      </c>
      <c r="F63" s="122">
        <f t="shared" ref="F63:F74" si="3">+D63*E63</f>
        <v>0</v>
      </c>
      <c r="G63" s="190" t="s">
        <v>191</v>
      </c>
      <c r="H63" s="126"/>
      <c r="I63" s="126" t="e">
        <f>VLOOKUP(H63,[1]Presupuesto!$B$8:$C$583,2,0)</f>
        <v>#N/A</v>
      </c>
      <c r="J63" s="123" t="e">
        <f>#REF!</f>
        <v>#REF!</v>
      </c>
      <c r="K63" s="663"/>
      <c r="L63" s="123"/>
    </row>
    <row r="64" spans="2:12">
      <c r="C64" s="545" t="s">
        <v>73</v>
      </c>
      <c r="D64" s="546"/>
      <c r="E64" s="125">
        <v>4000</v>
      </c>
      <c r="F64" s="122">
        <f t="shared" si="3"/>
        <v>0</v>
      </c>
      <c r="G64" s="190" t="s">
        <v>191</v>
      </c>
      <c r="H64" s="126"/>
      <c r="I64" s="126" t="e">
        <f>VLOOKUP(H64,[1]Presupuesto!$B$8:$C$583,2,0)</f>
        <v>#N/A</v>
      </c>
      <c r="J64" s="123" t="e">
        <f>#REF!</f>
        <v>#REF!</v>
      </c>
      <c r="K64" s="663"/>
      <c r="L64" s="123"/>
    </row>
    <row r="65" spans="3:12">
      <c r="C65" s="545" t="s">
        <v>74</v>
      </c>
      <c r="D65" s="546">
        <v>2</v>
      </c>
      <c r="E65" s="125">
        <v>8000</v>
      </c>
      <c r="F65" s="122">
        <f t="shared" si="3"/>
        <v>16000</v>
      </c>
      <c r="G65" s="190" t="s">
        <v>191</v>
      </c>
      <c r="H65" s="126" t="s">
        <v>401</v>
      </c>
      <c r="I65" s="126" t="str">
        <f>VLOOKUP(H65,[1]Presupuesto!$B$8:$C$583,2,0)</f>
        <v>EQUIPOS PARA COMPUTACION</v>
      </c>
      <c r="J65" s="123" t="e">
        <f>#REF!</f>
        <v>#REF!</v>
      </c>
      <c r="K65" s="663"/>
      <c r="L65" s="123"/>
    </row>
    <row r="66" spans="3:12">
      <c r="C66" s="545" t="s">
        <v>75</v>
      </c>
      <c r="D66" s="546"/>
      <c r="E66" s="125">
        <v>5000</v>
      </c>
      <c r="F66" s="122">
        <f t="shared" si="3"/>
        <v>0</v>
      </c>
      <c r="G66" s="190" t="s">
        <v>191</v>
      </c>
      <c r="H66" s="126"/>
      <c r="I66" s="126" t="e">
        <f>VLOOKUP(H66,[1]Presupuesto!$B$8:$C$583,2,0)</f>
        <v>#N/A</v>
      </c>
      <c r="J66" s="123" t="e">
        <f>#REF!</f>
        <v>#REF!</v>
      </c>
      <c r="K66" s="663"/>
      <c r="L66" s="123"/>
    </row>
    <row r="67" spans="3:12">
      <c r="C67" s="545" t="s">
        <v>35</v>
      </c>
      <c r="D67" s="546">
        <v>8</v>
      </c>
      <c r="E67" s="125">
        <v>13000</v>
      </c>
      <c r="F67" s="122">
        <f t="shared" si="3"/>
        <v>104000</v>
      </c>
      <c r="G67" s="190" t="s">
        <v>191</v>
      </c>
      <c r="H67" s="529" t="s">
        <v>400</v>
      </c>
      <c r="I67" s="126" t="str">
        <f>VLOOKUP(H67,[1]Presupuesto!$B$8:$C$583,2,0)</f>
        <v>EQUIPO DE COMUNICACIàN Y SE¥ALAMIENTO</v>
      </c>
      <c r="J67" s="123" t="e">
        <f>#REF!</f>
        <v>#REF!</v>
      </c>
      <c r="K67" s="663"/>
      <c r="L67" s="123"/>
    </row>
    <row r="68" spans="3:12">
      <c r="C68" s="545" t="s">
        <v>76</v>
      </c>
      <c r="D68" s="546">
        <v>2</v>
      </c>
      <c r="E68" s="125">
        <v>15000</v>
      </c>
      <c r="F68" s="122">
        <f t="shared" si="3"/>
        <v>30000</v>
      </c>
      <c r="G68" s="190" t="s">
        <v>191</v>
      </c>
      <c r="H68" s="529" t="s">
        <v>400</v>
      </c>
      <c r="I68" s="126" t="str">
        <f>VLOOKUP(H68,[1]Presupuesto!$B$8:$C$583,2,0)</f>
        <v>EQUIPO DE COMUNICACIàN Y SE¥ALAMIENTO</v>
      </c>
      <c r="J68" s="123" t="e">
        <f>#REF!</f>
        <v>#REF!</v>
      </c>
      <c r="K68" s="663"/>
      <c r="L68" s="123"/>
    </row>
    <row r="69" spans="3:12">
      <c r="C69" s="545" t="s">
        <v>77</v>
      </c>
      <c r="D69" s="546"/>
      <c r="E69" s="125">
        <v>10000</v>
      </c>
      <c r="F69" s="122">
        <f t="shared" si="3"/>
        <v>0</v>
      </c>
      <c r="G69" s="190" t="s">
        <v>191</v>
      </c>
      <c r="H69" s="135"/>
      <c r="I69" s="135" t="e">
        <f>VLOOKUP(H69,[1]Presupuesto!$B$8:$C$583,2,0)</f>
        <v>#N/A</v>
      </c>
      <c r="J69" s="123" t="e">
        <f>#REF!</f>
        <v>#REF!</v>
      </c>
      <c r="K69" s="663"/>
      <c r="L69" s="123"/>
    </row>
    <row r="70" spans="3:12">
      <c r="C70" s="545" t="s">
        <v>78</v>
      </c>
      <c r="D70" s="546">
        <v>1</v>
      </c>
      <c r="E70" s="125">
        <v>10000</v>
      </c>
      <c r="F70" s="122">
        <f t="shared" si="3"/>
        <v>10000</v>
      </c>
      <c r="G70" s="190" t="s">
        <v>191</v>
      </c>
      <c r="H70" s="135" t="s">
        <v>404</v>
      </c>
      <c r="I70" s="135" t="str">
        <f>VLOOKUP(H70,[1]Presupuesto!$B$8:$C$583,2,0)</f>
        <v>APLICACIONES INFORMATICAS (45100-00)</v>
      </c>
      <c r="J70" s="123" t="e">
        <f>#REF!</f>
        <v>#REF!</v>
      </c>
      <c r="K70" s="663"/>
      <c r="L70" s="123"/>
    </row>
    <row r="71" spans="3:12">
      <c r="C71" s="664" t="s">
        <v>79</v>
      </c>
      <c r="D71" s="546"/>
      <c r="E71" s="125">
        <v>2000</v>
      </c>
      <c r="F71" s="122">
        <f t="shared" si="3"/>
        <v>0</v>
      </c>
      <c r="G71" s="190" t="s">
        <v>191</v>
      </c>
      <c r="H71" s="135"/>
      <c r="I71" s="135" t="e">
        <f>VLOOKUP(H71,[1]Presupuesto!$B$8:$C$583,2,0)</f>
        <v>#N/A</v>
      </c>
      <c r="J71" s="123" t="e">
        <f>#REF!</f>
        <v>#REF!</v>
      </c>
      <c r="K71" s="665"/>
      <c r="L71" s="123"/>
    </row>
    <row r="72" spans="3:12">
      <c r="C72" s="664" t="s">
        <v>80</v>
      </c>
      <c r="D72" s="546">
        <v>21</v>
      </c>
      <c r="E72" s="125">
        <v>1500</v>
      </c>
      <c r="F72" s="122">
        <f t="shared" si="3"/>
        <v>31500</v>
      </c>
      <c r="G72" s="190" t="s">
        <v>191</v>
      </c>
      <c r="H72" s="135" t="s">
        <v>401</v>
      </c>
      <c r="I72" s="135" t="str">
        <f>VLOOKUP(H72,[1]Presupuesto!$B$8:$C$583,2,0)</f>
        <v>EQUIPOS PARA COMPUTACION</v>
      </c>
      <c r="J72" s="123" t="e">
        <f>#REF!</f>
        <v>#REF!</v>
      </c>
      <c r="K72" s="665"/>
      <c r="L72" s="123"/>
    </row>
    <row r="73" spans="3:12">
      <c r="C73" s="664" t="s">
        <v>81</v>
      </c>
      <c r="D73" s="546">
        <v>2</v>
      </c>
      <c r="E73" s="125">
        <v>1500</v>
      </c>
      <c r="F73" s="122">
        <f t="shared" si="3"/>
        <v>3000</v>
      </c>
      <c r="G73" s="190" t="s">
        <v>191</v>
      </c>
      <c r="H73" s="529" t="s">
        <v>400</v>
      </c>
      <c r="I73" s="529" t="str">
        <f>VLOOKUP(H73,[1]Presupuesto!$B$8:$C$583,2,0)</f>
        <v>EQUIPO DE COMUNICACIàN Y SE¥ALAMIENTO</v>
      </c>
      <c r="J73" s="126" t="e">
        <f>#REF!</f>
        <v>#REF!</v>
      </c>
      <c r="K73" s="665"/>
      <c r="L73" s="126"/>
    </row>
    <row r="74" spans="3:12">
      <c r="C74" s="664" t="s">
        <v>82</v>
      </c>
      <c r="D74" s="546">
        <v>5</v>
      </c>
      <c r="E74" s="522">
        <v>500</v>
      </c>
      <c r="F74" s="122">
        <f t="shared" si="3"/>
        <v>2500</v>
      </c>
      <c r="G74" s="528" t="s">
        <v>191</v>
      </c>
      <c r="H74" s="529" t="s">
        <v>1191</v>
      </c>
      <c r="I74" s="529" t="str">
        <f>VLOOKUP(H74,[1]Presupuesto!$B$8:$C$583,2,0)</f>
        <v>OTROS RESPUESTOS Y ACCESORIOS MENORES</v>
      </c>
      <c r="J74" s="123"/>
      <c r="K74" s="665"/>
      <c r="L74" s="123"/>
    </row>
    <row r="75" spans="3:12" ht="15.75" thickBot="1">
      <c r="C75" s="547" t="s">
        <v>83</v>
      </c>
      <c r="D75" s="548"/>
      <c r="E75" s="129">
        <v>20</v>
      </c>
      <c r="F75" s="130"/>
      <c r="G75" s="187"/>
      <c r="H75" s="131"/>
      <c r="I75" s="131"/>
      <c r="J75" s="493"/>
      <c r="K75" s="666"/>
      <c r="L75" s="149"/>
    </row>
    <row r="77" spans="3:12" ht="15.75" thickBot="1"/>
    <row r="78" spans="3:12" ht="15.75" thickBot="1">
      <c r="C78" s="29" t="s">
        <v>43</v>
      </c>
      <c r="D78" s="133">
        <f>SUM(F85:F98)</f>
        <v>0</v>
      </c>
      <c r="F78" s="72"/>
      <c r="G78" s="97"/>
      <c r="H78" s="72"/>
      <c r="I78" s="72"/>
    </row>
    <row r="79" spans="3:12">
      <c r="C79" s="72"/>
      <c r="D79" s="31"/>
      <c r="E79" s="118"/>
      <c r="F79" s="118"/>
      <c r="G79" s="118"/>
      <c r="H79" s="94"/>
      <c r="I79" s="94"/>
      <c r="J79" s="94"/>
      <c r="K79" s="137"/>
    </row>
    <row r="80" spans="3:12">
      <c r="C80" s="72"/>
      <c r="D80" s="31"/>
      <c r="E80" s="118"/>
      <c r="F80" s="118"/>
      <c r="G80" s="118"/>
      <c r="H80" s="94"/>
      <c r="I80" s="94"/>
      <c r="J80" s="94"/>
      <c r="K80" s="137"/>
    </row>
    <row r="81" spans="3:12" ht="15.75">
      <c r="C81" s="236" t="s">
        <v>455</v>
      </c>
      <c r="D81" s="237"/>
      <c r="E81" s="118"/>
      <c r="F81" s="118"/>
      <c r="G81" s="118"/>
      <c r="H81" s="94"/>
      <c r="I81" s="94"/>
      <c r="J81" s="94"/>
      <c r="K81" s="137"/>
    </row>
    <row r="82" spans="3:12" ht="18.75">
      <c r="C82" s="254" t="e">
        <f>IFERROR(VLOOKUP(D81,'Desarrollo Curricular'!$E:$F,2,FALSE),IFERROR(VLOOKUP(D81,Investigación!$E:$F,2,FALSE),IFERROR(VLOOKUP(D81,'Vinculación Univ. Sociedad'!$E:$F,2,FALSE),IFERROR(VLOOKUP(D81,'Docencia y Recursos Humanos '!$E:$F,2,FALSE),IFERROR(VLOOKUP(D81,Estudiantes!$E:$F,2,FALSE),IFERROR(VLOOKUP(D81,'Gestion Administrativa'!$E:$F,2,FALSE),IFERROR(VLOOKUP(D81,'Gestion Academica'!$E:$F,2,FALSE),IFERROR(VLOOKUP(D81,Graduados!$E:$F,2,FALSE),IFERROR(VLOOKUP(D81,'Gestión del Conocimiento'!$E:$F,2,FALSE),IFERROR(VLOOKUP(D81,Gobernabilidad!$E:$F,2,FALSE),IFERROR(VLOOKUP(D81,'NIVEL DE ES Y  SISTEMA NACIONAL'!$E:$F,2,FALSE),VLOOKUP(D81,'Lo Esencial'!$E:$F,2,0))))))))))))</f>
        <v>#N/A</v>
      </c>
      <c r="D82" s="31"/>
      <c r="E82" s="118"/>
      <c r="F82" s="118"/>
      <c r="G82" s="118"/>
      <c r="H82" s="94"/>
      <c r="I82" s="94"/>
      <c r="J82" s="94"/>
      <c r="K82" s="137"/>
    </row>
    <row r="83" spans="3:12">
      <c r="F83" s="118"/>
      <c r="G83" s="94"/>
      <c r="H83" s="94"/>
      <c r="I83" s="94"/>
    </row>
    <row r="84" spans="3:12" ht="30.75" thickBot="1">
      <c r="C84" s="174" t="s">
        <v>44</v>
      </c>
      <c r="D84" s="174" t="s">
        <v>55</v>
      </c>
      <c r="E84" s="174" t="s">
        <v>57</v>
      </c>
      <c r="F84" s="175" t="s">
        <v>27</v>
      </c>
      <c r="G84" s="175" t="s">
        <v>192</v>
      </c>
      <c r="H84" s="174" t="s">
        <v>46</v>
      </c>
      <c r="I84" s="174" t="s">
        <v>193</v>
      </c>
      <c r="J84" s="174" t="s">
        <v>474</v>
      </c>
      <c r="K84" s="174" t="s">
        <v>475</v>
      </c>
      <c r="L84" s="174" t="s">
        <v>530</v>
      </c>
    </row>
    <row r="85" spans="3:12" ht="15.75" thickBot="1">
      <c r="C85" s="462" t="s">
        <v>1576</v>
      </c>
      <c r="D85" s="183"/>
      <c r="E85" s="121">
        <f>HLOOKUP($C85,$CB$2:$CE$3,2,0)</f>
        <v>15000</v>
      </c>
      <c r="F85" s="122">
        <f>D85*E85</f>
        <v>0</v>
      </c>
      <c r="G85" s="190"/>
      <c r="H85" s="123" t="s">
        <v>317</v>
      </c>
      <c r="I85" s="123" t="str">
        <f>VLOOKUP(H85,Presupuesto!$B$8:$C$583,2,0)</f>
        <v>RESTRIBUCIONES A PERSONAL DIRECTIVO Y DE CONTROL (11300-00)</v>
      </c>
      <c r="J85" s="265"/>
      <c r="K85" s="123"/>
      <c r="L85" s="123"/>
    </row>
    <row r="86" spans="3:12">
      <c r="C86" s="462" t="s">
        <v>1574</v>
      </c>
      <c r="D86" s="176"/>
      <c r="E86" s="121">
        <f>HLOOKUP($C86,$CB$2:$CE$3,2,0)</f>
        <v>35000</v>
      </c>
      <c r="F86" s="122">
        <f>D86*E86</f>
        <v>0</v>
      </c>
      <c r="G86" s="190"/>
      <c r="H86" s="126">
        <v>42600</v>
      </c>
      <c r="I86" s="126" t="e">
        <f>VLOOKUP(H86,Presupuesto!$B$8:$C$583,2,0)</f>
        <v>#N/A</v>
      </c>
      <c r="J86" s="123">
        <f>$J$85</f>
        <v>0</v>
      </c>
      <c r="K86" s="123"/>
      <c r="L86" s="123"/>
    </row>
    <row r="87" spans="3:12">
      <c r="C87" s="124" t="s">
        <v>73</v>
      </c>
      <c r="D87" s="176"/>
      <c r="E87" s="125">
        <v>4000</v>
      </c>
      <c r="F87" s="122">
        <f t="shared" ref="F87:F98" si="4">D87*E87</f>
        <v>0</v>
      </c>
      <c r="G87" s="190"/>
      <c r="H87" s="126">
        <v>42120</v>
      </c>
      <c r="I87" s="126" t="e">
        <f>VLOOKUP(H87,Presupuesto!$B$8:$C$583,2,0)</f>
        <v>#N/A</v>
      </c>
      <c r="J87" s="123">
        <f t="shared" ref="J87:J98" si="5">$J$85</f>
        <v>0</v>
      </c>
      <c r="K87" s="123"/>
      <c r="L87" s="123"/>
    </row>
    <row r="88" spans="3:12">
      <c r="C88" s="124" t="s">
        <v>74</v>
      </c>
      <c r="D88" s="176"/>
      <c r="E88" s="125">
        <v>8000</v>
      </c>
      <c r="F88" s="122">
        <f t="shared" si="4"/>
        <v>0</v>
      </c>
      <c r="G88" s="190"/>
      <c r="H88" s="126">
        <v>42600</v>
      </c>
      <c r="I88" s="126" t="e">
        <f>VLOOKUP(H88,Presupuesto!$B$8:$C$583,2,0)</f>
        <v>#N/A</v>
      </c>
      <c r="J88" s="123">
        <f t="shared" si="5"/>
        <v>0</v>
      </c>
      <c r="K88" s="123"/>
      <c r="L88" s="123"/>
    </row>
    <row r="89" spans="3:12">
      <c r="C89" s="124" t="s">
        <v>75</v>
      </c>
      <c r="D89" s="176"/>
      <c r="E89" s="125">
        <v>5000</v>
      </c>
      <c r="F89" s="122">
        <f t="shared" si="4"/>
        <v>0</v>
      </c>
      <c r="G89" s="190"/>
      <c r="H89" s="126">
        <v>42600</v>
      </c>
      <c r="I89" s="126" t="e">
        <f>VLOOKUP(H89,Presupuesto!$B$8:$C$583,2,0)</f>
        <v>#N/A</v>
      </c>
      <c r="J89" s="123">
        <f t="shared" si="5"/>
        <v>0</v>
      </c>
      <c r="K89" s="123"/>
      <c r="L89" s="123"/>
    </row>
    <row r="90" spans="3:12">
      <c r="C90" s="124" t="s">
        <v>35</v>
      </c>
      <c r="D90" s="176"/>
      <c r="E90" s="125">
        <v>13000</v>
      </c>
      <c r="F90" s="122">
        <f t="shared" si="4"/>
        <v>0</v>
      </c>
      <c r="G90" s="190"/>
      <c r="H90" s="126">
        <v>42300</v>
      </c>
      <c r="I90" s="126" t="e">
        <f>VLOOKUP(H90,Presupuesto!$B$8:$C$583,2,0)</f>
        <v>#N/A</v>
      </c>
      <c r="J90" s="123">
        <f t="shared" si="5"/>
        <v>0</v>
      </c>
      <c r="K90" s="123"/>
      <c r="L90" s="123"/>
    </row>
    <row r="91" spans="3:12">
      <c r="C91" s="124" t="s">
        <v>76</v>
      </c>
      <c r="D91" s="176"/>
      <c r="E91" s="125">
        <v>15000</v>
      </c>
      <c r="F91" s="122">
        <f t="shared" si="4"/>
        <v>0</v>
      </c>
      <c r="G91" s="190"/>
      <c r="H91" s="126">
        <v>42300</v>
      </c>
      <c r="I91" s="126" t="e">
        <f>VLOOKUP(H91,Presupuesto!$B$8:$C$583,2,0)</f>
        <v>#N/A</v>
      </c>
      <c r="J91" s="123">
        <f t="shared" si="5"/>
        <v>0</v>
      </c>
      <c r="K91" s="123"/>
      <c r="L91" s="123"/>
    </row>
    <row r="92" spans="3:12">
      <c r="C92" s="124" t="s">
        <v>77</v>
      </c>
      <c r="D92" s="176"/>
      <c r="E92" s="125">
        <v>10000</v>
      </c>
      <c r="F92" s="122">
        <f t="shared" si="4"/>
        <v>0</v>
      </c>
      <c r="G92" s="190"/>
      <c r="H92" s="126">
        <v>42300</v>
      </c>
      <c r="I92" s="126" t="e">
        <f>VLOOKUP(H92,Presupuesto!$B$8:$C$583,2,0)</f>
        <v>#N/A</v>
      </c>
      <c r="J92" s="123">
        <f t="shared" si="5"/>
        <v>0</v>
      </c>
      <c r="K92" s="123"/>
      <c r="L92" s="123"/>
    </row>
    <row r="93" spans="3:12">
      <c r="C93" s="124" t="s">
        <v>78</v>
      </c>
      <c r="D93" s="176"/>
      <c r="E93" s="125">
        <v>10000</v>
      </c>
      <c r="F93" s="122">
        <f t="shared" si="4"/>
        <v>0</v>
      </c>
      <c r="G93" s="190"/>
      <c r="H93" s="126">
        <v>45100</v>
      </c>
      <c r="I93" s="126" t="e">
        <f>VLOOKUP(H93,Presupuesto!$B$8:$C$583,2,0)</f>
        <v>#N/A</v>
      </c>
      <c r="J93" s="123">
        <f t="shared" si="5"/>
        <v>0</v>
      </c>
      <c r="K93" s="123"/>
      <c r="L93" s="123"/>
    </row>
    <row r="94" spans="3:12">
      <c r="C94" s="134" t="s">
        <v>79</v>
      </c>
      <c r="D94" s="176"/>
      <c r="E94" s="125">
        <v>2000</v>
      </c>
      <c r="F94" s="122">
        <f t="shared" si="4"/>
        <v>0</v>
      </c>
      <c r="G94" s="190"/>
      <c r="H94" s="135">
        <v>42600</v>
      </c>
      <c r="I94" s="135" t="e">
        <f>VLOOKUP(H94,Presupuesto!$B$8:$C$583,2,0)</f>
        <v>#N/A</v>
      </c>
      <c r="J94" s="123">
        <f t="shared" si="5"/>
        <v>0</v>
      </c>
      <c r="K94" s="123"/>
      <c r="L94" s="123"/>
    </row>
    <row r="95" spans="3:12">
      <c r="C95" s="134" t="s">
        <v>80</v>
      </c>
      <c r="D95" s="176"/>
      <c r="E95" s="125">
        <v>1500</v>
      </c>
      <c r="F95" s="122">
        <f t="shared" si="4"/>
        <v>0</v>
      </c>
      <c r="G95" s="190"/>
      <c r="H95" s="135">
        <v>39300</v>
      </c>
      <c r="I95" s="135" t="e">
        <f>VLOOKUP(H95,Presupuesto!$B$8:$C$583,2,0)</f>
        <v>#N/A</v>
      </c>
      <c r="J95" s="123">
        <f t="shared" si="5"/>
        <v>0</v>
      </c>
      <c r="K95" s="123"/>
      <c r="L95" s="123"/>
    </row>
    <row r="96" spans="3:12">
      <c r="C96" s="134" t="s">
        <v>81</v>
      </c>
      <c r="D96" s="176"/>
      <c r="E96" s="125">
        <v>1500</v>
      </c>
      <c r="F96" s="122">
        <f t="shared" si="4"/>
        <v>0</v>
      </c>
      <c r="G96" s="190"/>
      <c r="H96" s="135">
        <v>42600</v>
      </c>
      <c r="I96" s="135" t="e">
        <f>VLOOKUP(H96,Presupuesto!$B$8:$C$583,2,0)</f>
        <v>#N/A</v>
      </c>
      <c r="J96" s="123">
        <f t="shared" si="5"/>
        <v>0</v>
      </c>
      <c r="K96" s="123"/>
      <c r="L96" s="123"/>
    </row>
    <row r="97" spans="3:12">
      <c r="C97" s="134" t="s">
        <v>82</v>
      </c>
      <c r="D97" s="176"/>
      <c r="E97" s="125">
        <v>500</v>
      </c>
      <c r="F97" s="122">
        <f t="shared" si="4"/>
        <v>0</v>
      </c>
      <c r="G97" s="190"/>
      <c r="H97" s="135">
        <v>39600</v>
      </c>
      <c r="I97" s="135" t="e">
        <f>VLOOKUP(H97,Presupuesto!$B$8:$C$583,2,0)</f>
        <v>#N/A</v>
      </c>
      <c r="J97" s="123">
        <f t="shared" si="5"/>
        <v>0</v>
      </c>
      <c r="K97" s="123"/>
      <c r="L97" s="123"/>
    </row>
    <row r="98" spans="3:12" ht="15.75" thickBot="1">
      <c r="C98" s="127" t="s">
        <v>83</v>
      </c>
      <c r="D98" s="184"/>
      <c r="E98" s="129">
        <v>20</v>
      </c>
      <c r="F98" s="130">
        <f t="shared" si="4"/>
        <v>0</v>
      </c>
      <c r="G98" s="187"/>
      <c r="H98" s="131">
        <v>39600</v>
      </c>
      <c r="I98" s="131" t="e">
        <f>VLOOKUP(H98,Presupuesto!$B$8:$C$583,2,0)</f>
        <v>#N/A</v>
      </c>
      <c r="J98" s="123">
        <f t="shared" si="5"/>
        <v>0</v>
      </c>
      <c r="K98" s="149"/>
      <c r="L98" s="149"/>
    </row>
    <row r="100" spans="3:12" ht="15.75" thickBot="1"/>
    <row r="101" spans="3:12" ht="15.75" thickBot="1">
      <c r="C101" s="29" t="s">
        <v>43</v>
      </c>
      <c r="D101" s="133">
        <f>SUM(F108:F121)</f>
        <v>0</v>
      </c>
      <c r="F101" s="72"/>
      <c r="G101" s="97"/>
      <c r="H101" s="72"/>
      <c r="I101" s="72"/>
    </row>
    <row r="102" spans="3:12">
      <c r="C102" s="72"/>
      <c r="D102" s="31"/>
      <c r="E102" s="118"/>
      <c r="F102" s="118"/>
      <c r="G102" s="118"/>
      <c r="H102" s="94"/>
      <c r="I102" s="94"/>
      <c r="J102" s="94"/>
      <c r="K102" s="137"/>
    </row>
    <row r="103" spans="3:12">
      <c r="C103" s="72"/>
      <c r="D103" s="31"/>
      <c r="E103" s="118"/>
      <c r="F103" s="118"/>
      <c r="G103" s="118"/>
      <c r="H103" s="94"/>
      <c r="I103" s="94"/>
      <c r="J103" s="94"/>
      <c r="K103" s="137"/>
    </row>
    <row r="104" spans="3:12" ht="15.75">
      <c r="C104" s="236" t="s">
        <v>455</v>
      </c>
      <c r="D104" s="237"/>
      <c r="E104" s="118"/>
      <c r="F104" s="118"/>
      <c r="G104" s="118"/>
      <c r="H104" s="94"/>
      <c r="I104" s="94"/>
      <c r="J104" s="94"/>
      <c r="K104" s="137"/>
    </row>
    <row r="105" spans="3:12" ht="18.75">
      <c r="C105" s="254" t="e">
        <f>IFERROR(VLOOKUP(D104,'Desarrollo Curricular'!$E:$F,2,FALSE),IFERROR(VLOOKUP(D104,Investigación!$E:$F,2,FALSE),IFERROR(VLOOKUP(D104,'Vinculación Univ. Sociedad'!$E:$F,2,FALSE),IFERROR(VLOOKUP(D104,'Docencia y Recursos Humanos '!$E:$F,2,FALSE),IFERROR(VLOOKUP(D104,Estudiantes!$E:$F,2,FALSE),IFERROR(VLOOKUP(D104,'Gestion Administrativa'!$E:$F,2,FALSE),IFERROR(VLOOKUP(D104,'Gestion Academica'!$E:$F,2,FALSE),IFERROR(VLOOKUP(D104,Graduados!$E:$F,2,FALSE),IFERROR(VLOOKUP(D104,'Gestión del Conocimiento'!$E:$F,2,FALSE),IFERROR(VLOOKUP(D104,Gobernabilidad!$E:$F,2,FALSE),IFERROR(VLOOKUP(D104,'NIVEL DE ES Y  SISTEMA NACIONAL'!$E:$F,2,FALSE),VLOOKUP(D104,'Lo Esencial'!$E:$F,2,0))))))))))))</f>
        <v>#N/A</v>
      </c>
      <c r="D105" s="31"/>
      <c r="E105" s="118"/>
      <c r="F105" s="118"/>
      <c r="G105" s="118"/>
      <c r="H105" s="94"/>
      <c r="I105" s="94"/>
      <c r="J105" s="94"/>
      <c r="K105" s="137"/>
    </row>
    <row r="106" spans="3:12">
      <c r="F106" s="118"/>
      <c r="G106" s="94"/>
      <c r="H106" s="94"/>
      <c r="I106" s="94"/>
    </row>
    <row r="107" spans="3:12" ht="30.75" thickBot="1">
      <c r="C107" s="174" t="s">
        <v>44</v>
      </c>
      <c r="D107" s="174" t="s">
        <v>55</v>
      </c>
      <c r="E107" s="174" t="s">
        <v>57</v>
      </c>
      <c r="F107" s="175" t="s">
        <v>27</v>
      </c>
      <c r="G107" s="175" t="s">
        <v>192</v>
      </c>
      <c r="H107" s="174" t="s">
        <v>46</v>
      </c>
      <c r="I107" s="174" t="s">
        <v>193</v>
      </c>
      <c r="J107" s="174" t="s">
        <v>474</v>
      </c>
      <c r="K107" s="174" t="s">
        <v>475</v>
      </c>
      <c r="L107" s="174" t="s">
        <v>530</v>
      </c>
    </row>
    <row r="108" spans="3:12" ht="15.75" thickBot="1">
      <c r="C108" s="462" t="s">
        <v>1576</v>
      </c>
      <c r="D108" s="183"/>
      <c r="E108" s="121">
        <f>HLOOKUP($C108,$CB$2:$CE$3,2,0)</f>
        <v>15000</v>
      </c>
      <c r="F108" s="122">
        <f>D108*E108</f>
        <v>0</v>
      </c>
      <c r="G108" s="190"/>
      <c r="H108" s="123" t="s">
        <v>317</v>
      </c>
      <c r="I108" s="123" t="str">
        <f>VLOOKUP(H108,Presupuesto!$B$8:$C$583,2,0)</f>
        <v>RESTRIBUCIONES A PERSONAL DIRECTIVO Y DE CONTROL (11300-00)</v>
      </c>
      <c r="J108" s="265"/>
      <c r="K108" s="123"/>
      <c r="L108" s="123"/>
    </row>
    <row r="109" spans="3:12">
      <c r="C109" s="462" t="s">
        <v>1574</v>
      </c>
      <c r="D109" s="176"/>
      <c r="E109" s="121">
        <f>HLOOKUP($C109,$CB$2:$CE$3,2,0)</f>
        <v>35000</v>
      </c>
      <c r="F109" s="122">
        <f>D109*E109</f>
        <v>0</v>
      </c>
      <c r="G109" s="190"/>
      <c r="H109" s="126">
        <v>42600</v>
      </c>
      <c r="I109" s="126" t="e">
        <f>VLOOKUP(H109,Presupuesto!$B$8:$C$583,2,0)</f>
        <v>#N/A</v>
      </c>
      <c r="J109" s="123">
        <f>$J$108</f>
        <v>0</v>
      </c>
      <c r="K109" s="123"/>
      <c r="L109" s="123"/>
    </row>
    <row r="110" spans="3:12">
      <c r="C110" s="124" t="s">
        <v>73</v>
      </c>
      <c r="D110" s="176"/>
      <c r="E110" s="125">
        <v>4000</v>
      </c>
      <c r="F110" s="122">
        <f t="shared" ref="F110:F121" si="6">D110*E110</f>
        <v>0</v>
      </c>
      <c r="G110" s="190"/>
      <c r="H110" s="126">
        <v>42120</v>
      </c>
      <c r="I110" s="126" t="e">
        <f>VLOOKUP(H110,Presupuesto!$B$8:$C$583,2,0)</f>
        <v>#N/A</v>
      </c>
      <c r="J110" s="123">
        <f t="shared" ref="J110:J121" si="7">$J$108</f>
        <v>0</v>
      </c>
      <c r="K110" s="123"/>
      <c r="L110" s="123"/>
    </row>
    <row r="111" spans="3:12">
      <c r="C111" s="124" t="s">
        <v>74</v>
      </c>
      <c r="D111" s="176"/>
      <c r="E111" s="125">
        <v>8000</v>
      </c>
      <c r="F111" s="122">
        <f t="shared" si="6"/>
        <v>0</v>
      </c>
      <c r="G111" s="190"/>
      <c r="H111" s="126">
        <v>42600</v>
      </c>
      <c r="I111" s="126" t="e">
        <f>VLOOKUP(H111,Presupuesto!$B$8:$C$583,2,0)</f>
        <v>#N/A</v>
      </c>
      <c r="J111" s="123">
        <f t="shared" si="7"/>
        <v>0</v>
      </c>
      <c r="K111" s="123"/>
      <c r="L111" s="123"/>
    </row>
    <row r="112" spans="3:12">
      <c r="C112" s="124" t="s">
        <v>75</v>
      </c>
      <c r="D112" s="176"/>
      <c r="E112" s="125">
        <v>5000</v>
      </c>
      <c r="F112" s="122">
        <f t="shared" si="6"/>
        <v>0</v>
      </c>
      <c r="G112" s="190"/>
      <c r="H112" s="126">
        <v>42600</v>
      </c>
      <c r="I112" s="126" t="e">
        <f>VLOOKUP(H112,Presupuesto!$B$8:$C$583,2,0)</f>
        <v>#N/A</v>
      </c>
      <c r="J112" s="123">
        <f t="shared" si="7"/>
        <v>0</v>
      </c>
      <c r="K112" s="123"/>
      <c r="L112" s="123"/>
    </row>
    <row r="113" spans="3:12">
      <c r="C113" s="124" t="s">
        <v>35</v>
      </c>
      <c r="D113" s="176"/>
      <c r="E113" s="125">
        <v>13000</v>
      </c>
      <c r="F113" s="122">
        <f t="shared" si="6"/>
        <v>0</v>
      </c>
      <c r="G113" s="190"/>
      <c r="H113" s="126">
        <v>42300</v>
      </c>
      <c r="I113" s="126" t="e">
        <f>VLOOKUP(H113,Presupuesto!$B$8:$C$583,2,0)</f>
        <v>#N/A</v>
      </c>
      <c r="J113" s="123">
        <f t="shared" si="7"/>
        <v>0</v>
      </c>
      <c r="K113" s="123"/>
      <c r="L113" s="123"/>
    </row>
    <row r="114" spans="3:12">
      <c r="C114" s="124" t="s">
        <v>76</v>
      </c>
      <c r="D114" s="176"/>
      <c r="E114" s="125">
        <v>15000</v>
      </c>
      <c r="F114" s="122">
        <f t="shared" si="6"/>
        <v>0</v>
      </c>
      <c r="G114" s="190"/>
      <c r="H114" s="126">
        <v>42300</v>
      </c>
      <c r="I114" s="126" t="e">
        <f>VLOOKUP(H114,Presupuesto!$B$8:$C$583,2,0)</f>
        <v>#N/A</v>
      </c>
      <c r="J114" s="123">
        <f t="shared" si="7"/>
        <v>0</v>
      </c>
      <c r="K114" s="123"/>
      <c r="L114" s="123"/>
    </row>
    <row r="115" spans="3:12">
      <c r="C115" s="124" t="s">
        <v>77</v>
      </c>
      <c r="D115" s="176"/>
      <c r="E115" s="125">
        <v>10000</v>
      </c>
      <c r="F115" s="122">
        <f t="shared" si="6"/>
        <v>0</v>
      </c>
      <c r="G115" s="190"/>
      <c r="H115" s="126">
        <v>42300</v>
      </c>
      <c r="I115" s="126" t="e">
        <f>VLOOKUP(H115,Presupuesto!$B$8:$C$583,2,0)</f>
        <v>#N/A</v>
      </c>
      <c r="J115" s="123">
        <f t="shared" si="7"/>
        <v>0</v>
      </c>
      <c r="K115" s="123"/>
      <c r="L115" s="123"/>
    </row>
    <row r="116" spans="3:12">
      <c r="C116" s="124" t="s">
        <v>78</v>
      </c>
      <c r="D116" s="176"/>
      <c r="E116" s="125">
        <v>10000</v>
      </c>
      <c r="F116" s="122">
        <f t="shared" si="6"/>
        <v>0</v>
      </c>
      <c r="G116" s="190"/>
      <c r="H116" s="126">
        <v>45100</v>
      </c>
      <c r="I116" s="126" t="e">
        <f>VLOOKUP(H116,Presupuesto!$B$8:$C$583,2,0)</f>
        <v>#N/A</v>
      </c>
      <c r="J116" s="123">
        <f t="shared" si="7"/>
        <v>0</v>
      </c>
      <c r="K116" s="123"/>
      <c r="L116" s="123"/>
    </row>
    <row r="117" spans="3:12">
      <c r="C117" s="134" t="s">
        <v>79</v>
      </c>
      <c r="D117" s="176"/>
      <c r="E117" s="125">
        <v>2000</v>
      </c>
      <c r="F117" s="122">
        <f t="shared" si="6"/>
        <v>0</v>
      </c>
      <c r="G117" s="190"/>
      <c r="H117" s="135">
        <v>42600</v>
      </c>
      <c r="I117" s="135" t="e">
        <f>VLOOKUP(H117,Presupuesto!$B$8:$C$583,2,0)</f>
        <v>#N/A</v>
      </c>
      <c r="J117" s="123">
        <f t="shared" si="7"/>
        <v>0</v>
      </c>
      <c r="K117" s="123"/>
      <c r="L117" s="123"/>
    </row>
    <row r="118" spans="3:12">
      <c r="C118" s="134" t="s">
        <v>80</v>
      </c>
      <c r="D118" s="176"/>
      <c r="E118" s="125">
        <v>1500</v>
      </c>
      <c r="F118" s="122">
        <f t="shared" si="6"/>
        <v>0</v>
      </c>
      <c r="G118" s="190"/>
      <c r="H118" s="135">
        <v>39300</v>
      </c>
      <c r="I118" s="135" t="e">
        <f>VLOOKUP(H118,Presupuesto!$B$8:$C$583,2,0)</f>
        <v>#N/A</v>
      </c>
      <c r="J118" s="123">
        <f t="shared" si="7"/>
        <v>0</v>
      </c>
      <c r="K118" s="123"/>
      <c r="L118" s="123"/>
    </row>
    <row r="119" spans="3:12">
      <c r="C119" s="134" t="s">
        <v>81</v>
      </c>
      <c r="D119" s="176"/>
      <c r="E119" s="125">
        <v>1500</v>
      </c>
      <c r="F119" s="122">
        <f t="shared" si="6"/>
        <v>0</v>
      </c>
      <c r="G119" s="190"/>
      <c r="H119" s="135">
        <v>42600</v>
      </c>
      <c r="I119" s="135" t="e">
        <f>VLOOKUP(H119,Presupuesto!$B$8:$C$583,2,0)</f>
        <v>#N/A</v>
      </c>
      <c r="J119" s="123">
        <f t="shared" si="7"/>
        <v>0</v>
      </c>
      <c r="K119" s="123"/>
      <c r="L119" s="123"/>
    </row>
    <row r="120" spans="3:12">
      <c r="C120" s="134" t="s">
        <v>82</v>
      </c>
      <c r="D120" s="176"/>
      <c r="E120" s="125">
        <v>500</v>
      </c>
      <c r="F120" s="122">
        <f t="shared" si="6"/>
        <v>0</v>
      </c>
      <c r="G120" s="190"/>
      <c r="H120" s="135">
        <v>39600</v>
      </c>
      <c r="I120" s="135" t="e">
        <f>VLOOKUP(H120,Presupuesto!$B$8:$C$583,2,0)</f>
        <v>#N/A</v>
      </c>
      <c r="J120" s="123">
        <f t="shared" si="7"/>
        <v>0</v>
      </c>
      <c r="K120" s="123"/>
      <c r="L120" s="123"/>
    </row>
    <row r="121" spans="3:12" ht="15.75" thickBot="1">
      <c r="C121" s="127" t="s">
        <v>83</v>
      </c>
      <c r="D121" s="184"/>
      <c r="E121" s="129">
        <v>20</v>
      </c>
      <c r="F121" s="130">
        <f t="shared" si="6"/>
        <v>0</v>
      </c>
      <c r="G121" s="187"/>
      <c r="H121" s="131">
        <v>39600</v>
      </c>
      <c r="I121" s="131" t="e">
        <f>VLOOKUP(H121,Presupuesto!$B$8:$C$583,2,0)</f>
        <v>#N/A</v>
      </c>
      <c r="J121" s="123">
        <f t="shared" si="7"/>
        <v>0</v>
      </c>
      <c r="K121" s="149"/>
      <c r="L121" s="149"/>
    </row>
    <row r="123" spans="3:12" ht="15.75" thickBot="1"/>
    <row r="124" spans="3:12" ht="15.75" thickBot="1">
      <c r="C124" s="29" t="s">
        <v>43</v>
      </c>
      <c r="D124" s="133">
        <f>SUM(F131:F144)</f>
        <v>0</v>
      </c>
      <c r="F124" s="72"/>
      <c r="G124" s="97"/>
      <c r="H124" s="72"/>
      <c r="I124" s="72"/>
    </row>
    <row r="125" spans="3:12">
      <c r="C125" s="72"/>
      <c r="D125" s="31"/>
      <c r="E125" s="118"/>
      <c r="F125" s="118"/>
      <c r="G125" s="118"/>
      <c r="H125" s="94"/>
      <c r="I125" s="94"/>
      <c r="J125" s="94"/>
      <c r="K125" s="137"/>
    </row>
    <row r="126" spans="3:12">
      <c r="C126" s="72"/>
      <c r="D126" s="31"/>
      <c r="E126" s="118"/>
      <c r="F126" s="118"/>
      <c r="G126" s="118"/>
      <c r="H126" s="94"/>
      <c r="I126" s="94"/>
      <c r="J126" s="94"/>
      <c r="K126" s="137"/>
    </row>
    <row r="127" spans="3:12" ht="15.75">
      <c r="C127" s="236" t="s">
        <v>455</v>
      </c>
      <c r="D127" s="237"/>
      <c r="E127" s="118"/>
      <c r="F127" s="118"/>
      <c r="G127" s="118"/>
      <c r="H127" s="94"/>
      <c r="I127" s="94"/>
      <c r="J127" s="94"/>
      <c r="K127" s="137"/>
    </row>
    <row r="128" spans="3:12" ht="18.75">
      <c r="C128" s="254" t="e">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31"/>
      <c r="E128" s="118"/>
      <c r="F128" s="118"/>
      <c r="G128" s="118"/>
      <c r="H128" s="94"/>
      <c r="I128" s="94"/>
      <c r="J128" s="94"/>
      <c r="K128" s="137"/>
    </row>
    <row r="129" spans="3:12">
      <c r="F129" s="118"/>
      <c r="G129" s="94"/>
      <c r="H129" s="94"/>
      <c r="I129" s="94"/>
    </row>
    <row r="130" spans="3:12" ht="30.75" thickBot="1">
      <c r="C130" s="174" t="s">
        <v>44</v>
      </c>
      <c r="D130" s="174" t="s">
        <v>55</v>
      </c>
      <c r="E130" s="174" t="s">
        <v>57</v>
      </c>
      <c r="F130" s="175" t="s">
        <v>27</v>
      </c>
      <c r="G130" s="175" t="s">
        <v>192</v>
      </c>
      <c r="H130" s="174" t="s">
        <v>46</v>
      </c>
      <c r="I130" s="174" t="s">
        <v>193</v>
      </c>
      <c r="J130" s="174" t="s">
        <v>474</v>
      </c>
      <c r="K130" s="174" t="s">
        <v>475</v>
      </c>
      <c r="L130" s="174" t="s">
        <v>530</v>
      </c>
    </row>
    <row r="131" spans="3:12" ht="15.75" thickBot="1">
      <c r="C131" s="462" t="s">
        <v>1576</v>
      </c>
      <c r="D131" s="183"/>
      <c r="E131" s="121">
        <f>HLOOKUP($C131,$CB$2:$CE$3,2,0)</f>
        <v>15000</v>
      </c>
      <c r="F131" s="122">
        <f>D131*E131</f>
        <v>0</v>
      </c>
      <c r="G131" s="190"/>
      <c r="H131" s="123" t="s">
        <v>317</v>
      </c>
      <c r="I131" s="123" t="str">
        <f>VLOOKUP(H131,Presupuesto!$B$8:$C$583,2,0)</f>
        <v>RESTRIBUCIONES A PERSONAL DIRECTIVO Y DE CONTROL (11300-00)</v>
      </c>
      <c r="J131" s="265"/>
      <c r="K131" s="123"/>
      <c r="L131" s="123"/>
    </row>
    <row r="132" spans="3:12">
      <c r="C132" s="462" t="s">
        <v>1574</v>
      </c>
      <c r="D132" s="176"/>
      <c r="E132" s="121">
        <f>HLOOKUP($C132,$CB$2:$CE$3,2,0)</f>
        <v>35000</v>
      </c>
      <c r="F132" s="122">
        <f>D132*E132</f>
        <v>0</v>
      </c>
      <c r="G132" s="190"/>
      <c r="H132" s="126">
        <v>42600</v>
      </c>
      <c r="I132" s="126" t="e">
        <f>VLOOKUP(H132,Presupuesto!$B$8:$C$583,2,0)</f>
        <v>#N/A</v>
      </c>
      <c r="J132" s="123">
        <f>$J$131</f>
        <v>0</v>
      </c>
      <c r="K132" s="123"/>
      <c r="L132" s="123"/>
    </row>
    <row r="133" spans="3:12">
      <c r="C133" s="124" t="s">
        <v>73</v>
      </c>
      <c r="D133" s="176"/>
      <c r="E133" s="125">
        <v>4000</v>
      </c>
      <c r="F133" s="122">
        <f t="shared" ref="F133:F144" si="8">D133*E133</f>
        <v>0</v>
      </c>
      <c r="G133" s="190"/>
      <c r="H133" s="126">
        <v>42120</v>
      </c>
      <c r="I133" s="126" t="e">
        <f>VLOOKUP(H133,Presupuesto!$B$8:$C$583,2,0)</f>
        <v>#N/A</v>
      </c>
      <c r="J133" s="123">
        <f t="shared" ref="J133:J144" si="9">$J$131</f>
        <v>0</v>
      </c>
      <c r="K133" s="123"/>
      <c r="L133" s="123"/>
    </row>
    <row r="134" spans="3:12">
      <c r="C134" s="124" t="s">
        <v>74</v>
      </c>
      <c r="D134" s="176"/>
      <c r="E134" s="125">
        <v>8000</v>
      </c>
      <c r="F134" s="122">
        <f t="shared" si="8"/>
        <v>0</v>
      </c>
      <c r="G134" s="190"/>
      <c r="H134" s="126">
        <v>42600</v>
      </c>
      <c r="I134" s="126" t="e">
        <f>VLOOKUP(H134,Presupuesto!$B$8:$C$583,2,0)</f>
        <v>#N/A</v>
      </c>
      <c r="J134" s="123">
        <f t="shared" si="9"/>
        <v>0</v>
      </c>
      <c r="K134" s="123"/>
      <c r="L134" s="123"/>
    </row>
    <row r="135" spans="3:12">
      <c r="C135" s="124" t="s">
        <v>75</v>
      </c>
      <c r="D135" s="176"/>
      <c r="E135" s="125">
        <v>5000</v>
      </c>
      <c r="F135" s="122">
        <f t="shared" si="8"/>
        <v>0</v>
      </c>
      <c r="G135" s="190"/>
      <c r="H135" s="126">
        <v>42600</v>
      </c>
      <c r="I135" s="126" t="e">
        <f>VLOOKUP(H135,Presupuesto!$B$8:$C$583,2,0)</f>
        <v>#N/A</v>
      </c>
      <c r="J135" s="123">
        <f t="shared" si="9"/>
        <v>0</v>
      </c>
      <c r="K135" s="123"/>
      <c r="L135" s="123"/>
    </row>
    <row r="136" spans="3:12">
      <c r="C136" s="124" t="s">
        <v>35</v>
      </c>
      <c r="D136" s="176"/>
      <c r="E136" s="125">
        <v>13000</v>
      </c>
      <c r="F136" s="122">
        <f t="shared" si="8"/>
        <v>0</v>
      </c>
      <c r="G136" s="190"/>
      <c r="H136" s="126">
        <v>42300</v>
      </c>
      <c r="I136" s="126" t="e">
        <f>VLOOKUP(H136,Presupuesto!$B$8:$C$583,2,0)</f>
        <v>#N/A</v>
      </c>
      <c r="J136" s="123">
        <f t="shared" si="9"/>
        <v>0</v>
      </c>
      <c r="K136" s="123"/>
      <c r="L136" s="123"/>
    </row>
    <row r="137" spans="3:12">
      <c r="C137" s="124" t="s">
        <v>76</v>
      </c>
      <c r="D137" s="176"/>
      <c r="E137" s="125">
        <v>15000</v>
      </c>
      <c r="F137" s="122">
        <f t="shared" si="8"/>
        <v>0</v>
      </c>
      <c r="G137" s="190"/>
      <c r="H137" s="126">
        <v>42300</v>
      </c>
      <c r="I137" s="126" t="e">
        <f>VLOOKUP(H137,Presupuesto!$B$8:$C$583,2,0)</f>
        <v>#N/A</v>
      </c>
      <c r="J137" s="123">
        <f t="shared" si="9"/>
        <v>0</v>
      </c>
      <c r="K137" s="123"/>
      <c r="L137" s="123"/>
    </row>
    <row r="138" spans="3:12">
      <c r="C138" s="124" t="s">
        <v>77</v>
      </c>
      <c r="D138" s="176"/>
      <c r="E138" s="125">
        <v>10000</v>
      </c>
      <c r="F138" s="122">
        <f t="shared" si="8"/>
        <v>0</v>
      </c>
      <c r="G138" s="190"/>
      <c r="H138" s="126">
        <v>42300</v>
      </c>
      <c r="I138" s="126" t="e">
        <f>VLOOKUP(H138,Presupuesto!$B$8:$C$583,2,0)</f>
        <v>#N/A</v>
      </c>
      <c r="J138" s="123">
        <f t="shared" si="9"/>
        <v>0</v>
      </c>
      <c r="K138" s="123"/>
      <c r="L138" s="123"/>
    </row>
    <row r="139" spans="3:12">
      <c r="C139" s="124" t="s">
        <v>78</v>
      </c>
      <c r="D139" s="176"/>
      <c r="E139" s="125">
        <v>10000</v>
      </c>
      <c r="F139" s="122">
        <f t="shared" si="8"/>
        <v>0</v>
      </c>
      <c r="G139" s="190"/>
      <c r="H139" s="126">
        <v>45100</v>
      </c>
      <c r="I139" s="126" t="e">
        <f>VLOOKUP(H139,Presupuesto!$B$8:$C$583,2,0)</f>
        <v>#N/A</v>
      </c>
      <c r="J139" s="123">
        <f t="shared" si="9"/>
        <v>0</v>
      </c>
      <c r="K139" s="123"/>
      <c r="L139" s="123"/>
    </row>
    <row r="140" spans="3:12">
      <c r="C140" s="134" t="s">
        <v>79</v>
      </c>
      <c r="D140" s="176"/>
      <c r="E140" s="125">
        <v>2000</v>
      </c>
      <c r="F140" s="122">
        <f t="shared" si="8"/>
        <v>0</v>
      </c>
      <c r="G140" s="190"/>
      <c r="H140" s="135">
        <v>42600</v>
      </c>
      <c r="I140" s="135" t="e">
        <f>VLOOKUP(H140,Presupuesto!$B$8:$C$583,2,0)</f>
        <v>#N/A</v>
      </c>
      <c r="J140" s="123">
        <f t="shared" si="9"/>
        <v>0</v>
      </c>
      <c r="K140" s="123"/>
      <c r="L140" s="123"/>
    </row>
    <row r="141" spans="3:12">
      <c r="C141" s="134" t="s">
        <v>80</v>
      </c>
      <c r="D141" s="176"/>
      <c r="E141" s="125">
        <v>1500</v>
      </c>
      <c r="F141" s="122">
        <f t="shared" si="8"/>
        <v>0</v>
      </c>
      <c r="G141" s="190"/>
      <c r="H141" s="135">
        <v>39300</v>
      </c>
      <c r="I141" s="135" t="e">
        <f>VLOOKUP(H141,Presupuesto!$B$8:$C$583,2,0)</f>
        <v>#N/A</v>
      </c>
      <c r="J141" s="123">
        <f t="shared" si="9"/>
        <v>0</v>
      </c>
      <c r="K141" s="123"/>
      <c r="L141" s="123"/>
    </row>
    <row r="142" spans="3:12">
      <c r="C142" s="134" t="s">
        <v>81</v>
      </c>
      <c r="D142" s="176"/>
      <c r="E142" s="125">
        <v>1500</v>
      </c>
      <c r="F142" s="122">
        <f t="shared" si="8"/>
        <v>0</v>
      </c>
      <c r="G142" s="190"/>
      <c r="H142" s="135">
        <v>42600</v>
      </c>
      <c r="I142" s="135" t="e">
        <f>VLOOKUP(H142,Presupuesto!$B$8:$C$583,2,0)</f>
        <v>#N/A</v>
      </c>
      <c r="J142" s="123">
        <f t="shared" si="9"/>
        <v>0</v>
      </c>
      <c r="K142" s="123"/>
      <c r="L142" s="123"/>
    </row>
    <row r="143" spans="3:12">
      <c r="C143" s="134" t="s">
        <v>82</v>
      </c>
      <c r="D143" s="176"/>
      <c r="E143" s="125">
        <v>500</v>
      </c>
      <c r="F143" s="122">
        <f t="shared" si="8"/>
        <v>0</v>
      </c>
      <c r="G143" s="190"/>
      <c r="H143" s="135">
        <v>39600</v>
      </c>
      <c r="I143" s="135" t="e">
        <f>VLOOKUP(H143,Presupuesto!$B$8:$C$583,2,0)</f>
        <v>#N/A</v>
      </c>
      <c r="J143" s="123">
        <f t="shared" si="9"/>
        <v>0</v>
      </c>
      <c r="K143" s="123"/>
      <c r="L143" s="123"/>
    </row>
    <row r="144" spans="3:12" ht="15.75" thickBot="1">
      <c r="C144" s="127" t="s">
        <v>83</v>
      </c>
      <c r="D144" s="184"/>
      <c r="E144" s="129">
        <v>20</v>
      </c>
      <c r="F144" s="130">
        <f t="shared" si="8"/>
        <v>0</v>
      </c>
      <c r="G144" s="187"/>
      <c r="H144" s="131">
        <v>39600</v>
      </c>
      <c r="I144" s="131" t="e">
        <f>VLOOKUP(H144,Presupuesto!$B$8:$C$583,2,0)</f>
        <v>#N/A</v>
      </c>
      <c r="J144" s="123">
        <f t="shared" si="9"/>
        <v>0</v>
      </c>
      <c r="K144" s="149"/>
      <c r="L144" s="149"/>
    </row>
    <row r="145" spans="3:12">
      <c r="F145" s="118"/>
      <c r="G145" s="94"/>
      <c r="H145" s="94"/>
      <c r="I145" s="94"/>
    </row>
    <row r="146" spans="3:12" ht="15.75" thickBot="1"/>
    <row r="147" spans="3:12" ht="15.75" thickBot="1">
      <c r="C147" s="29" t="s">
        <v>43</v>
      </c>
      <c r="D147" s="133">
        <f>SUM(F154:F167)</f>
        <v>0</v>
      </c>
      <c r="F147" s="72"/>
      <c r="G147" s="97"/>
      <c r="H147" s="72"/>
      <c r="I147" s="72"/>
    </row>
    <row r="148" spans="3:12">
      <c r="C148" s="72"/>
      <c r="D148" s="31"/>
      <c r="E148" s="118"/>
      <c r="F148" s="118"/>
      <c r="G148" s="118"/>
      <c r="H148" s="94"/>
      <c r="I148" s="94"/>
      <c r="J148" s="94"/>
      <c r="K148" s="137"/>
    </row>
    <row r="149" spans="3:12">
      <c r="C149" s="72"/>
      <c r="D149" s="31"/>
      <c r="E149" s="118"/>
      <c r="F149" s="118"/>
      <c r="G149" s="118"/>
      <c r="H149" s="94"/>
      <c r="I149" s="94"/>
      <c r="J149" s="94"/>
      <c r="K149" s="137"/>
    </row>
    <row r="150" spans="3:12" ht="15.75">
      <c r="C150" s="236" t="s">
        <v>455</v>
      </c>
      <c r="D150" s="237"/>
      <c r="E150" s="118"/>
      <c r="F150" s="118"/>
      <c r="G150" s="118"/>
      <c r="H150" s="94"/>
      <c r="I150" s="94"/>
      <c r="J150" s="94"/>
      <c r="K150" s="137"/>
    </row>
    <row r="151" spans="3:12" ht="18.75">
      <c r="C151" s="254" t="e">
        <f>IFERROR(VLOOKUP(D150,'Desarrollo Curricular'!$E:$F,2,FALSE),IFERROR(VLOOKUP(D150,Investigación!$E:$F,2,FALSE),IFERROR(VLOOKUP(D150,'Vinculación Univ. Sociedad'!$E:$F,2,FALSE),IFERROR(VLOOKUP(D150,'Docencia y Recursos Humanos '!$E:$F,2,FALSE),IFERROR(VLOOKUP(D150,Estudiantes!$E:$F,2,FALSE),IFERROR(VLOOKUP(D150,'Gestion Administrativa'!$E:$F,2,FALSE),IFERROR(VLOOKUP(D150,'Gestion Academica'!$E:$F,2,FALSE),IFERROR(VLOOKUP(D150,Graduados!$E:$F,2,FALSE),IFERROR(VLOOKUP(D150,'Gestión del Conocimiento'!$E:$F,2,FALSE),IFERROR(VLOOKUP(D150,Gobernabilidad!$E:$F,2,FALSE),IFERROR(VLOOKUP(D150,'NIVEL DE ES Y  SISTEMA NACIONAL'!$E:$F,2,FALSE),VLOOKUP(D150,'Lo Esencial'!$E:$F,2,0))))))))))))</f>
        <v>#N/A</v>
      </c>
      <c r="D151" s="31"/>
      <c r="E151" s="118"/>
      <c r="F151" s="118"/>
      <c r="G151" s="118"/>
      <c r="H151" s="94"/>
      <c r="I151" s="94"/>
      <c r="J151" s="94"/>
      <c r="K151" s="137"/>
    </row>
    <row r="152" spans="3:12">
      <c r="F152" s="118"/>
      <c r="G152" s="94"/>
      <c r="H152" s="94"/>
      <c r="I152" s="94"/>
    </row>
    <row r="153" spans="3:12" ht="30.75" thickBot="1">
      <c r="C153" s="174" t="s">
        <v>44</v>
      </c>
      <c r="D153" s="174" t="s">
        <v>55</v>
      </c>
      <c r="E153" s="174" t="s">
        <v>57</v>
      </c>
      <c r="F153" s="175" t="s">
        <v>27</v>
      </c>
      <c r="G153" s="175" t="s">
        <v>192</v>
      </c>
      <c r="H153" s="174" t="s">
        <v>46</v>
      </c>
      <c r="I153" s="174" t="s">
        <v>193</v>
      </c>
      <c r="J153" s="174" t="s">
        <v>474</v>
      </c>
      <c r="K153" s="174" t="s">
        <v>475</v>
      </c>
      <c r="L153" s="174" t="s">
        <v>530</v>
      </c>
    </row>
    <row r="154" spans="3:12" ht="15.75" thickBot="1">
      <c r="C154" s="462" t="s">
        <v>1576</v>
      </c>
      <c r="D154" s="183"/>
      <c r="E154" s="121">
        <f>HLOOKUP($C154,$CB$2:$CE$3,2,0)</f>
        <v>15000</v>
      </c>
      <c r="F154" s="122">
        <f>D154*E154</f>
        <v>0</v>
      </c>
      <c r="G154" s="190"/>
      <c r="H154" s="123" t="s">
        <v>317</v>
      </c>
      <c r="I154" s="123" t="str">
        <f>VLOOKUP(H154,Presupuesto!$B$8:$C$583,2,0)</f>
        <v>RESTRIBUCIONES A PERSONAL DIRECTIVO Y DE CONTROL (11300-00)</v>
      </c>
      <c r="J154" s="265"/>
      <c r="K154" s="123"/>
      <c r="L154" s="123"/>
    </row>
    <row r="155" spans="3:12">
      <c r="C155" s="462" t="s">
        <v>1574</v>
      </c>
      <c r="D155" s="176"/>
      <c r="E155" s="121">
        <f>HLOOKUP($C155,$CB$2:$CE$3,2,0)</f>
        <v>35000</v>
      </c>
      <c r="F155" s="122">
        <f>D155*E155</f>
        <v>0</v>
      </c>
      <c r="G155" s="190"/>
      <c r="H155" s="126">
        <v>42600</v>
      </c>
      <c r="I155" s="126" t="e">
        <f>VLOOKUP(H155,Presupuesto!$B$8:$C$583,2,0)</f>
        <v>#N/A</v>
      </c>
      <c r="J155" s="123">
        <f>$J$154</f>
        <v>0</v>
      </c>
      <c r="K155" s="123"/>
      <c r="L155" s="123"/>
    </row>
    <row r="156" spans="3:12">
      <c r="C156" s="124" t="s">
        <v>73</v>
      </c>
      <c r="D156" s="176"/>
      <c r="E156" s="125">
        <v>4000</v>
      </c>
      <c r="F156" s="122">
        <f t="shared" ref="F156:F167" si="10">D156*E156</f>
        <v>0</v>
      </c>
      <c r="G156" s="190"/>
      <c r="H156" s="126">
        <v>42120</v>
      </c>
      <c r="I156" s="126" t="e">
        <f>VLOOKUP(H156,Presupuesto!$B$8:$C$583,2,0)</f>
        <v>#N/A</v>
      </c>
      <c r="J156" s="123">
        <f t="shared" ref="J156:J167" si="11">$J$154</f>
        <v>0</v>
      </c>
      <c r="K156" s="123"/>
      <c r="L156" s="123"/>
    </row>
    <row r="157" spans="3:12">
      <c r="C157" s="124" t="s">
        <v>74</v>
      </c>
      <c r="D157" s="176"/>
      <c r="E157" s="125">
        <v>8000</v>
      </c>
      <c r="F157" s="122">
        <f t="shared" si="10"/>
        <v>0</v>
      </c>
      <c r="G157" s="190"/>
      <c r="H157" s="126">
        <v>42600</v>
      </c>
      <c r="I157" s="126" t="e">
        <f>VLOOKUP(H157,Presupuesto!$B$8:$C$583,2,0)</f>
        <v>#N/A</v>
      </c>
      <c r="J157" s="123">
        <f t="shared" si="11"/>
        <v>0</v>
      </c>
      <c r="K157" s="123"/>
      <c r="L157" s="123"/>
    </row>
    <row r="158" spans="3:12">
      <c r="C158" s="124" t="s">
        <v>75</v>
      </c>
      <c r="D158" s="176"/>
      <c r="E158" s="125">
        <v>5000</v>
      </c>
      <c r="F158" s="122">
        <f t="shared" si="10"/>
        <v>0</v>
      </c>
      <c r="G158" s="190"/>
      <c r="H158" s="126">
        <v>42600</v>
      </c>
      <c r="I158" s="126" t="e">
        <f>VLOOKUP(H158,Presupuesto!$B$8:$C$583,2,0)</f>
        <v>#N/A</v>
      </c>
      <c r="J158" s="123">
        <f t="shared" si="11"/>
        <v>0</v>
      </c>
      <c r="K158" s="123"/>
      <c r="L158" s="123"/>
    </row>
    <row r="159" spans="3:12">
      <c r="C159" s="124" t="s">
        <v>35</v>
      </c>
      <c r="D159" s="176"/>
      <c r="E159" s="125">
        <v>13000</v>
      </c>
      <c r="F159" s="122">
        <f t="shared" si="10"/>
        <v>0</v>
      </c>
      <c r="G159" s="190"/>
      <c r="H159" s="126">
        <v>42300</v>
      </c>
      <c r="I159" s="126" t="e">
        <f>VLOOKUP(H159,Presupuesto!$B$8:$C$583,2,0)</f>
        <v>#N/A</v>
      </c>
      <c r="J159" s="123">
        <f t="shared" si="11"/>
        <v>0</v>
      </c>
      <c r="K159" s="123"/>
      <c r="L159" s="123"/>
    </row>
    <row r="160" spans="3:12">
      <c r="C160" s="124" t="s">
        <v>76</v>
      </c>
      <c r="D160" s="176"/>
      <c r="E160" s="125">
        <v>15000</v>
      </c>
      <c r="F160" s="122">
        <f t="shared" si="10"/>
        <v>0</v>
      </c>
      <c r="G160" s="190"/>
      <c r="H160" s="126">
        <v>42300</v>
      </c>
      <c r="I160" s="126" t="e">
        <f>VLOOKUP(H160,Presupuesto!$B$8:$C$583,2,0)</f>
        <v>#N/A</v>
      </c>
      <c r="J160" s="123">
        <f t="shared" si="11"/>
        <v>0</v>
      </c>
      <c r="K160" s="123"/>
      <c r="L160" s="123"/>
    </row>
    <row r="161" spans="3:12">
      <c r="C161" s="124" t="s">
        <v>77</v>
      </c>
      <c r="D161" s="176"/>
      <c r="E161" s="125">
        <v>10000</v>
      </c>
      <c r="F161" s="122">
        <f t="shared" si="10"/>
        <v>0</v>
      </c>
      <c r="G161" s="190"/>
      <c r="H161" s="126">
        <v>42300</v>
      </c>
      <c r="I161" s="126" t="e">
        <f>VLOOKUP(H161,Presupuesto!$B$8:$C$583,2,0)</f>
        <v>#N/A</v>
      </c>
      <c r="J161" s="123">
        <f t="shared" si="11"/>
        <v>0</v>
      </c>
      <c r="K161" s="123"/>
      <c r="L161" s="123"/>
    </row>
    <row r="162" spans="3:12">
      <c r="C162" s="124" t="s">
        <v>78</v>
      </c>
      <c r="D162" s="176"/>
      <c r="E162" s="125">
        <v>10000</v>
      </c>
      <c r="F162" s="122">
        <f t="shared" si="10"/>
        <v>0</v>
      </c>
      <c r="G162" s="190"/>
      <c r="H162" s="126">
        <v>45100</v>
      </c>
      <c r="I162" s="126" t="e">
        <f>VLOOKUP(H162,Presupuesto!$B$8:$C$583,2,0)</f>
        <v>#N/A</v>
      </c>
      <c r="J162" s="123">
        <f t="shared" si="11"/>
        <v>0</v>
      </c>
      <c r="K162" s="123"/>
      <c r="L162" s="123"/>
    </row>
    <row r="163" spans="3:12">
      <c r="C163" s="134" t="s">
        <v>79</v>
      </c>
      <c r="D163" s="176"/>
      <c r="E163" s="125">
        <v>2000</v>
      </c>
      <c r="F163" s="122">
        <f t="shared" si="10"/>
        <v>0</v>
      </c>
      <c r="G163" s="190"/>
      <c r="H163" s="135">
        <v>42600</v>
      </c>
      <c r="I163" s="135" t="e">
        <f>VLOOKUP(H163,Presupuesto!$B$8:$C$583,2,0)</f>
        <v>#N/A</v>
      </c>
      <c r="J163" s="123">
        <f t="shared" si="11"/>
        <v>0</v>
      </c>
      <c r="K163" s="123"/>
      <c r="L163" s="123"/>
    </row>
    <row r="164" spans="3:12">
      <c r="C164" s="134" t="s">
        <v>80</v>
      </c>
      <c r="D164" s="176"/>
      <c r="E164" s="125">
        <v>1500</v>
      </c>
      <c r="F164" s="122">
        <f t="shared" si="10"/>
        <v>0</v>
      </c>
      <c r="G164" s="190"/>
      <c r="H164" s="135">
        <v>39300</v>
      </c>
      <c r="I164" s="135" t="e">
        <f>VLOOKUP(H164,Presupuesto!$B$8:$C$583,2,0)</f>
        <v>#N/A</v>
      </c>
      <c r="J164" s="123">
        <f t="shared" si="11"/>
        <v>0</v>
      </c>
      <c r="K164" s="123"/>
      <c r="L164" s="123"/>
    </row>
    <row r="165" spans="3:12">
      <c r="C165" s="134" t="s">
        <v>81</v>
      </c>
      <c r="D165" s="176"/>
      <c r="E165" s="125">
        <v>1500</v>
      </c>
      <c r="F165" s="122">
        <f t="shared" si="10"/>
        <v>0</v>
      </c>
      <c r="G165" s="190"/>
      <c r="H165" s="135">
        <v>42600</v>
      </c>
      <c r="I165" s="135" t="e">
        <f>VLOOKUP(H165,Presupuesto!$B$8:$C$583,2,0)</f>
        <v>#N/A</v>
      </c>
      <c r="J165" s="123">
        <f t="shared" si="11"/>
        <v>0</v>
      </c>
      <c r="K165" s="123"/>
      <c r="L165" s="123"/>
    </row>
    <row r="166" spans="3:12">
      <c r="C166" s="134" t="s">
        <v>82</v>
      </c>
      <c r="D166" s="176"/>
      <c r="E166" s="125">
        <v>500</v>
      </c>
      <c r="F166" s="122">
        <f t="shared" si="10"/>
        <v>0</v>
      </c>
      <c r="G166" s="190"/>
      <c r="H166" s="135">
        <v>39600</v>
      </c>
      <c r="I166" s="135" t="e">
        <f>VLOOKUP(H166,Presupuesto!$B$8:$C$583,2,0)</f>
        <v>#N/A</v>
      </c>
      <c r="J166" s="123">
        <f t="shared" si="11"/>
        <v>0</v>
      </c>
      <c r="K166" s="123"/>
      <c r="L166" s="123"/>
    </row>
    <row r="167" spans="3:12" ht="15.75" thickBot="1">
      <c r="C167" s="127" t="s">
        <v>83</v>
      </c>
      <c r="D167" s="184"/>
      <c r="E167" s="129">
        <v>20</v>
      </c>
      <c r="F167" s="130">
        <f t="shared" si="10"/>
        <v>0</v>
      </c>
      <c r="G167" s="187"/>
      <c r="H167" s="131">
        <v>39600</v>
      </c>
      <c r="I167" s="131" t="e">
        <f>VLOOKUP(H167,Presupuesto!$B$8:$C$583,2,0)</f>
        <v>#N/A</v>
      </c>
      <c r="J167" s="123">
        <f t="shared" si="11"/>
        <v>0</v>
      </c>
      <c r="K167" s="149"/>
      <c r="L167" s="149"/>
    </row>
    <row r="169" spans="3:12" ht="15.75" thickBot="1"/>
    <row r="170" spans="3:12" ht="15.75" thickBot="1">
      <c r="C170" s="29" t="s">
        <v>43</v>
      </c>
      <c r="D170" s="133">
        <f>SUM(F177:F190)</f>
        <v>0</v>
      </c>
      <c r="F170" s="72"/>
      <c r="G170" s="97"/>
      <c r="H170" s="72"/>
      <c r="I170" s="72"/>
    </row>
    <row r="171" spans="3:12">
      <c r="C171" s="72"/>
      <c r="D171" s="31"/>
      <c r="E171" s="118"/>
      <c r="F171" s="118"/>
      <c r="G171" s="118"/>
      <c r="H171" s="94"/>
      <c r="I171" s="94"/>
      <c r="J171" s="94"/>
      <c r="K171" s="137"/>
    </row>
    <row r="172" spans="3:12">
      <c r="C172" s="72"/>
      <c r="D172" s="31"/>
      <c r="E172" s="118"/>
      <c r="F172" s="118"/>
      <c r="G172" s="118"/>
      <c r="H172" s="94"/>
      <c r="I172" s="94"/>
      <c r="J172" s="94"/>
      <c r="K172" s="137"/>
    </row>
    <row r="173" spans="3:12" ht="15.75">
      <c r="C173" s="236" t="s">
        <v>455</v>
      </c>
      <c r="D173" s="237"/>
      <c r="E173" s="118"/>
      <c r="F173" s="118"/>
      <c r="G173" s="118"/>
      <c r="H173" s="94"/>
      <c r="I173" s="94"/>
      <c r="J173" s="94"/>
      <c r="K173" s="137"/>
    </row>
    <row r="174" spans="3:12" ht="18.75">
      <c r="C174" s="254" t="e">
        <f>IFERROR(VLOOKUP(D173,'Desarrollo Curricular'!$E:$F,2,FALSE),IFERROR(VLOOKUP(D173,Investigación!$E:$F,2,FALSE),IFERROR(VLOOKUP(D173,'Vinculación Univ. Sociedad'!$E:$F,2,FALSE),IFERROR(VLOOKUP(D173,'Docencia y Recursos Humanos '!$E:$F,2,FALSE),IFERROR(VLOOKUP(D173,Estudiantes!$E:$F,2,FALSE),IFERROR(VLOOKUP(D173,'Gestion Administrativa'!$E:$F,2,FALSE),IFERROR(VLOOKUP(D173,'Gestion Academica'!$E:$F,2,FALSE),IFERROR(VLOOKUP(D173,Graduados!$E:$F,2,FALSE),IFERROR(VLOOKUP(D173,'Gestión del Conocimiento'!$E:$F,2,FALSE),IFERROR(VLOOKUP(D173,Gobernabilidad!$E:$F,2,FALSE),IFERROR(VLOOKUP(D173,'NIVEL DE ES Y  SISTEMA NACIONAL'!$E:$F,2,FALSE),VLOOKUP(D173,'Lo Esencial'!$E:$F,2,0))))))))))))</f>
        <v>#N/A</v>
      </c>
      <c r="D174" s="31"/>
      <c r="E174" s="118"/>
      <c r="F174" s="118"/>
      <c r="G174" s="118"/>
      <c r="H174" s="94"/>
      <c r="I174" s="94"/>
      <c r="J174" s="94"/>
      <c r="K174" s="137"/>
    </row>
    <row r="175" spans="3:12">
      <c r="F175" s="118"/>
      <c r="G175" s="94"/>
      <c r="H175" s="94"/>
      <c r="I175" s="94"/>
    </row>
    <row r="176" spans="3:12" ht="30.75" thickBot="1">
      <c r="C176" s="174" t="s">
        <v>44</v>
      </c>
      <c r="D176" s="174" t="s">
        <v>55</v>
      </c>
      <c r="E176" s="174" t="s">
        <v>57</v>
      </c>
      <c r="F176" s="175" t="s">
        <v>27</v>
      </c>
      <c r="G176" s="175" t="s">
        <v>192</v>
      </c>
      <c r="H176" s="174" t="s">
        <v>46</v>
      </c>
      <c r="I176" s="174" t="s">
        <v>193</v>
      </c>
      <c r="J176" s="174" t="s">
        <v>474</v>
      </c>
      <c r="K176" s="174" t="s">
        <v>475</v>
      </c>
      <c r="L176" s="174" t="s">
        <v>530</v>
      </c>
    </row>
    <row r="177" spans="3:12" ht="15.75" thickBot="1">
      <c r="C177" s="462" t="s">
        <v>1576</v>
      </c>
      <c r="D177" s="183"/>
      <c r="E177" s="121">
        <f>HLOOKUP($C177,$CB$2:$CE$3,2,0)</f>
        <v>15000</v>
      </c>
      <c r="F177" s="122">
        <f>D177*E177</f>
        <v>0</v>
      </c>
      <c r="G177" s="190"/>
      <c r="H177" s="123" t="s">
        <v>317</v>
      </c>
      <c r="I177" s="123" t="str">
        <f>VLOOKUP(H177,Presupuesto!$B$8:$C$583,2,0)</f>
        <v>RESTRIBUCIONES A PERSONAL DIRECTIVO Y DE CONTROL (11300-00)</v>
      </c>
      <c r="J177" s="265"/>
      <c r="K177" s="123"/>
      <c r="L177" s="123"/>
    </row>
    <row r="178" spans="3:12">
      <c r="C178" s="462" t="s">
        <v>1574</v>
      </c>
      <c r="D178" s="176"/>
      <c r="E178" s="121">
        <f>HLOOKUP($C178,$CB$2:$CE$3,2,0)</f>
        <v>35000</v>
      </c>
      <c r="F178" s="122">
        <f>D178*E178</f>
        <v>0</v>
      </c>
      <c r="G178" s="190"/>
      <c r="H178" s="126">
        <v>42600</v>
      </c>
      <c r="I178" s="126" t="e">
        <f>VLOOKUP(H178,Presupuesto!$B$8:$C$583,2,0)</f>
        <v>#N/A</v>
      </c>
      <c r="J178" s="123">
        <f>$J$177</f>
        <v>0</v>
      </c>
      <c r="K178" s="123"/>
      <c r="L178" s="123"/>
    </row>
    <row r="179" spans="3:12">
      <c r="C179" s="124" t="s">
        <v>73</v>
      </c>
      <c r="D179" s="176"/>
      <c r="E179" s="125">
        <v>4000</v>
      </c>
      <c r="F179" s="122">
        <f t="shared" ref="F179:F190" si="12">D179*E179</f>
        <v>0</v>
      </c>
      <c r="G179" s="190"/>
      <c r="H179" s="126">
        <v>42120</v>
      </c>
      <c r="I179" s="126" t="e">
        <f>VLOOKUP(H179,Presupuesto!$B$8:$C$583,2,0)</f>
        <v>#N/A</v>
      </c>
      <c r="J179" s="123">
        <f t="shared" ref="J179:J190" si="13">$J$177</f>
        <v>0</v>
      </c>
      <c r="K179" s="123"/>
      <c r="L179" s="123"/>
    </row>
    <row r="180" spans="3:12">
      <c r="C180" s="124" t="s">
        <v>74</v>
      </c>
      <c r="D180" s="176"/>
      <c r="E180" s="125">
        <v>8000</v>
      </c>
      <c r="F180" s="122">
        <f t="shared" si="12"/>
        <v>0</v>
      </c>
      <c r="G180" s="190"/>
      <c r="H180" s="126">
        <v>42600</v>
      </c>
      <c r="I180" s="126" t="e">
        <f>VLOOKUP(H180,Presupuesto!$B$8:$C$583,2,0)</f>
        <v>#N/A</v>
      </c>
      <c r="J180" s="123">
        <f t="shared" si="13"/>
        <v>0</v>
      </c>
      <c r="K180" s="123"/>
      <c r="L180" s="123"/>
    </row>
    <row r="181" spans="3:12">
      <c r="C181" s="124" t="s">
        <v>75</v>
      </c>
      <c r="D181" s="176"/>
      <c r="E181" s="125">
        <v>5000</v>
      </c>
      <c r="F181" s="122">
        <f t="shared" si="12"/>
        <v>0</v>
      </c>
      <c r="G181" s="190"/>
      <c r="H181" s="126">
        <v>42600</v>
      </c>
      <c r="I181" s="126" t="e">
        <f>VLOOKUP(H181,Presupuesto!$B$8:$C$583,2,0)</f>
        <v>#N/A</v>
      </c>
      <c r="J181" s="123">
        <f t="shared" si="13"/>
        <v>0</v>
      </c>
      <c r="K181" s="123"/>
      <c r="L181" s="123"/>
    </row>
    <row r="182" spans="3:12">
      <c r="C182" s="124" t="s">
        <v>35</v>
      </c>
      <c r="D182" s="176"/>
      <c r="E182" s="125">
        <v>13000</v>
      </c>
      <c r="F182" s="122">
        <f t="shared" si="12"/>
        <v>0</v>
      </c>
      <c r="G182" s="190"/>
      <c r="H182" s="126">
        <v>42300</v>
      </c>
      <c r="I182" s="126" t="e">
        <f>VLOOKUP(H182,Presupuesto!$B$8:$C$583,2,0)</f>
        <v>#N/A</v>
      </c>
      <c r="J182" s="123">
        <f t="shared" si="13"/>
        <v>0</v>
      </c>
      <c r="K182" s="123"/>
      <c r="L182" s="123"/>
    </row>
    <row r="183" spans="3:12">
      <c r="C183" s="124" t="s">
        <v>76</v>
      </c>
      <c r="D183" s="176"/>
      <c r="E183" s="125">
        <v>15000</v>
      </c>
      <c r="F183" s="122">
        <f t="shared" si="12"/>
        <v>0</v>
      </c>
      <c r="G183" s="190"/>
      <c r="H183" s="126">
        <v>42300</v>
      </c>
      <c r="I183" s="126" t="e">
        <f>VLOOKUP(H183,Presupuesto!$B$8:$C$583,2,0)</f>
        <v>#N/A</v>
      </c>
      <c r="J183" s="123">
        <f t="shared" si="13"/>
        <v>0</v>
      </c>
      <c r="K183" s="123"/>
      <c r="L183" s="123"/>
    </row>
    <row r="184" spans="3:12">
      <c r="C184" s="124" t="s">
        <v>77</v>
      </c>
      <c r="D184" s="176"/>
      <c r="E184" s="125">
        <v>10000</v>
      </c>
      <c r="F184" s="122">
        <f t="shared" si="12"/>
        <v>0</v>
      </c>
      <c r="G184" s="190"/>
      <c r="H184" s="126">
        <v>42300</v>
      </c>
      <c r="I184" s="126" t="e">
        <f>VLOOKUP(H184,Presupuesto!$B$8:$C$583,2,0)</f>
        <v>#N/A</v>
      </c>
      <c r="J184" s="123">
        <f t="shared" si="13"/>
        <v>0</v>
      </c>
      <c r="K184" s="123"/>
      <c r="L184" s="123"/>
    </row>
    <row r="185" spans="3:12">
      <c r="C185" s="124" t="s">
        <v>78</v>
      </c>
      <c r="D185" s="176"/>
      <c r="E185" s="125">
        <v>10000</v>
      </c>
      <c r="F185" s="122">
        <f t="shared" si="12"/>
        <v>0</v>
      </c>
      <c r="G185" s="190"/>
      <c r="H185" s="126">
        <v>45100</v>
      </c>
      <c r="I185" s="126" t="e">
        <f>VLOOKUP(H185,Presupuesto!$B$8:$C$583,2,0)</f>
        <v>#N/A</v>
      </c>
      <c r="J185" s="123">
        <f t="shared" si="13"/>
        <v>0</v>
      </c>
      <c r="K185" s="123"/>
      <c r="L185" s="123"/>
    </row>
    <row r="186" spans="3:12">
      <c r="C186" s="134" t="s">
        <v>79</v>
      </c>
      <c r="D186" s="176"/>
      <c r="E186" s="125">
        <v>2000</v>
      </c>
      <c r="F186" s="122">
        <f t="shared" si="12"/>
        <v>0</v>
      </c>
      <c r="G186" s="190"/>
      <c r="H186" s="135">
        <v>42600</v>
      </c>
      <c r="I186" s="135" t="e">
        <f>VLOOKUP(H186,Presupuesto!$B$8:$C$583,2,0)</f>
        <v>#N/A</v>
      </c>
      <c r="J186" s="123">
        <f t="shared" si="13"/>
        <v>0</v>
      </c>
      <c r="K186" s="123"/>
      <c r="L186" s="123"/>
    </row>
    <row r="187" spans="3:12">
      <c r="C187" s="134" t="s">
        <v>80</v>
      </c>
      <c r="D187" s="176"/>
      <c r="E187" s="125">
        <v>1500</v>
      </c>
      <c r="F187" s="122">
        <f t="shared" si="12"/>
        <v>0</v>
      </c>
      <c r="G187" s="190"/>
      <c r="H187" s="135">
        <v>39300</v>
      </c>
      <c r="I187" s="135" t="e">
        <f>VLOOKUP(H187,Presupuesto!$B$8:$C$583,2,0)</f>
        <v>#N/A</v>
      </c>
      <c r="J187" s="123">
        <f t="shared" si="13"/>
        <v>0</v>
      </c>
      <c r="K187" s="123"/>
      <c r="L187" s="123"/>
    </row>
    <row r="188" spans="3:12">
      <c r="C188" s="134" t="s">
        <v>81</v>
      </c>
      <c r="D188" s="176"/>
      <c r="E188" s="125">
        <v>1500</v>
      </c>
      <c r="F188" s="122">
        <f t="shared" si="12"/>
        <v>0</v>
      </c>
      <c r="G188" s="190"/>
      <c r="H188" s="135">
        <v>42600</v>
      </c>
      <c r="I188" s="135" t="e">
        <f>VLOOKUP(H188,Presupuesto!$B$8:$C$583,2,0)</f>
        <v>#N/A</v>
      </c>
      <c r="J188" s="123">
        <f t="shared" si="13"/>
        <v>0</v>
      </c>
      <c r="K188" s="123"/>
      <c r="L188" s="123"/>
    </row>
    <row r="189" spans="3:12">
      <c r="C189" s="134" t="s">
        <v>82</v>
      </c>
      <c r="D189" s="176"/>
      <c r="E189" s="125">
        <v>500</v>
      </c>
      <c r="F189" s="122">
        <f t="shared" si="12"/>
        <v>0</v>
      </c>
      <c r="G189" s="190"/>
      <c r="H189" s="135">
        <v>39600</v>
      </c>
      <c r="I189" s="135" t="e">
        <f>VLOOKUP(H189,Presupuesto!$B$8:$C$583,2,0)</f>
        <v>#N/A</v>
      </c>
      <c r="J189" s="123">
        <f t="shared" si="13"/>
        <v>0</v>
      </c>
      <c r="K189" s="123"/>
      <c r="L189" s="123"/>
    </row>
    <row r="190" spans="3:12" ht="15.75" thickBot="1">
      <c r="C190" s="127" t="s">
        <v>83</v>
      </c>
      <c r="D190" s="184"/>
      <c r="E190" s="129">
        <v>20</v>
      </c>
      <c r="F190" s="130">
        <f t="shared" si="12"/>
        <v>0</v>
      </c>
      <c r="G190" s="187"/>
      <c r="H190" s="131">
        <v>39600</v>
      </c>
      <c r="I190" s="131" t="e">
        <f>VLOOKUP(H190,Presupuesto!$B$8:$C$583,2,0)</f>
        <v>#N/A</v>
      </c>
      <c r="J190" s="123">
        <f t="shared" si="13"/>
        <v>0</v>
      </c>
      <c r="K190" s="149"/>
      <c r="L190" s="149"/>
    </row>
    <row r="192" spans="3:12" ht="15.75" thickBot="1"/>
    <row r="193" spans="3:12" ht="15.75" thickBot="1">
      <c r="C193" s="29" t="s">
        <v>43</v>
      </c>
      <c r="D193" s="133">
        <f>SUM(F200:F213)</f>
        <v>0</v>
      </c>
      <c r="F193" s="72"/>
      <c r="G193" s="97"/>
      <c r="H193" s="72"/>
      <c r="I193" s="72"/>
    </row>
    <row r="194" spans="3:12">
      <c r="C194" s="72"/>
      <c r="D194" s="31"/>
      <c r="E194" s="118"/>
      <c r="F194" s="118"/>
      <c r="G194" s="118"/>
      <c r="H194" s="94"/>
      <c r="I194" s="94"/>
      <c r="J194" s="94"/>
      <c r="K194" s="137"/>
    </row>
    <row r="195" spans="3:12">
      <c r="C195" s="72"/>
      <c r="D195" s="31"/>
      <c r="E195" s="118"/>
      <c r="F195" s="118"/>
      <c r="G195" s="118"/>
      <c r="H195" s="94"/>
      <c r="I195" s="94"/>
      <c r="J195" s="94"/>
      <c r="K195" s="137"/>
    </row>
    <row r="196" spans="3:12" ht="15.75">
      <c r="C196" s="236" t="s">
        <v>455</v>
      </c>
      <c r="D196" s="237"/>
      <c r="E196" s="118"/>
      <c r="F196" s="118"/>
      <c r="G196" s="118"/>
      <c r="H196" s="94"/>
      <c r="I196" s="94"/>
      <c r="J196" s="94"/>
      <c r="K196" s="137"/>
    </row>
    <row r="197" spans="3:12" ht="18.75">
      <c r="C197" s="254" t="e">
        <f>IFERROR(VLOOKUP(D196,'Desarrollo Curricular'!$E:$F,2,FALSE),IFERROR(VLOOKUP(D196,Investigación!$E:$F,2,FALSE),IFERROR(VLOOKUP(D196,'Vinculación Univ. Sociedad'!$E:$F,2,FALSE),IFERROR(VLOOKUP(D196,'Docencia y Recursos Humanos '!$E:$F,2,FALSE),IFERROR(VLOOKUP(D196,Estudiantes!$E:$F,2,FALSE),IFERROR(VLOOKUP(D196,'Gestion Administrativa'!$E:$F,2,FALSE),IFERROR(VLOOKUP(D196,'Gestion Academica'!$E:$F,2,FALSE),IFERROR(VLOOKUP(D196,Graduados!$E:$F,2,FALSE),IFERROR(VLOOKUP(D196,'Gestión del Conocimiento'!$E:$F,2,FALSE),IFERROR(VLOOKUP(D196,Gobernabilidad!$E:$F,2,FALSE),IFERROR(VLOOKUP(D196,'NIVEL DE ES Y  SISTEMA NACIONAL'!$E:$F,2,FALSE),VLOOKUP(D196,'Lo Esencial'!$E:$F,2,0))))))))))))</f>
        <v>#N/A</v>
      </c>
      <c r="D197" s="31"/>
      <c r="E197" s="118"/>
      <c r="F197" s="118"/>
      <c r="G197" s="118"/>
      <c r="H197" s="94"/>
      <c r="I197" s="94"/>
      <c r="J197" s="94"/>
      <c r="K197" s="137"/>
    </row>
    <row r="198" spans="3:12">
      <c r="F198" s="118"/>
      <c r="G198" s="94"/>
      <c r="H198" s="94"/>
      <c r="I198" s="94"/>
    </row>
    <row r="199" spans="3:12" ht="30.75" thickBot="1">
      <c r="C199" s="174" t="s">
        <v>44</v>
      </c>
      <c r="D199" s="174" t="s">
        <v>55</v>
      </c>
      <c r="E199" s="174" t="s">
        <v>57</v>
      </c>
      <c r="F199" s="175" t="s">
        <v>27</v>
      </c>
      <c r="G199" s="175" t="s">
        <v>192</v>
      </c>
      <c r="H199" s="174" t="s">
        <v>46</v>
      </c>
      <c r="I199" s="174" t="s">
        <v>193</v>
      </c>
      <c r="J199" s="174" t="s">
        <v>474</v>
      </c>
      <c r="K199" s="174" t="s">
        <v>475</v>
      </c>
      <c r="L199" s="174" t="s">
        <v>530</v>
      </c>
    </row>
    <row r="200" spans="3:12" ht="15.75" thickBot="1">
      <c r="C200" s="462" t="s">
        <v>1576</v>
      </c>
      <c r="D200" s="183"/>
      <c r="E200" s="121">
        <f>HLOOKUP($C200,$CB$2:$CE$3,2,0)</f>
        <v>15000</v>
      </c>
      <c r="F200" s="122">
        <f>D200*E200</f>
        <v>0</v>
      </c>
      <c r="G200" s="190"/>
      <c r="H200" s="123" t="s">
        <v>317</v>
      </c>
      <c r="I200" s="123" t="str">
        <f>VLOOKUP(H200,Presupuesto!$B$8:$C$583,2,0)</f>
        <v>RESTRIBUCIONES A PERSONAL DIRECTIVO Y DE CONTROL (11300-00)</v>
      </c>
      <c r="J200" s="265"/>
      <c r="K200" s="123"/>
      <c r="L200" s="123"/>
    </row>
    <row r="201" spans="3:12">
      <c r="C201" s="462" t="s">
        <v>1574</v>
      </c>
      <c r="D201" s="176"/>
      <c r="E201" s="121">
        <f>HLOOKUP($C201,$CB$2:$CE$3,2,0)</f>
        <v>35000</v>
      </c>
      <c r="F201" s="122">
        <f>D201*E201</f>
        <v>0</v>
      </c>
      <c r="G201" s="190"/>
      <c r="H201" s="126">
        <v>42600</v>
      </c>
      <c r="I201" s="126" t="e">
        <f>VLOOKUP(H201,Presupuesto!$B$8:$C$583,2,0)</f>
        <v>#N/A</v>
      </c>
      <c r="J201" s="123">
        <f>$J$200</f>
        <v>0</v>
      </c>
      <c r="K201" s="123"/>
      <c r="L201" s="123"/>
    </row>
    <row r="202" spans="3:12">
      <c r="C202" s="124" t="s">
        <v>73</v>
      </c>
      <c r="D202" s="176"/>
      <c r="E202" s="125">
        <v>4000</v>
      </c>
      <c r="F202" s="122">
        <f t="shared" ref="F202:F213" si="14">D202*E202</f>
        <v>0</v>
      </c>
      <c r="G202" s="190"/>
      <c r="H202" s="126">
        <v>42120</v>
      </c>
      <c r="I202" s="126" t="e">
        <f>VLOOKUP(H202,Presupuesto!$B$8:$C$583,2,0)</f>
        <v>#N/A</v>
      </c>
      <c r="J202" s="123">
        <f t="shared" ref="J202:J213" si="15">$J$200</f>
        <v>0</v>
      </c>
      <c r="K202" s="123"/>
      <c r="L202" s="123"/>
    </row>
    <row r="203" spans="3:12">
      <c r="C203" s="124" t="s">
        <v>74</v>
      </c>
      <c r="D203" s="176"/>
      <c r="E203" s="125">
        <v>8000</v>
      </c>
      <c r="F203" s="122">
        <f t="shared" si="14"/>
        <v>0</v>
      </c>
      <c r="G203" s="190"/>
      <c r="H203" s="126">
        <v>42600</v>
      </c>
      <c r="I203" s="126" t="e">
        <f>VLOOKUP(H203,Presupuesto!$B$8:$C$583,2,0)</f>
        <v>#N/A</v>
      </c>
      <c r="J203" s="123">
        <f t="shared" si="15"/>
        <v>0</v>
      </c>
      <c r="K203" s="123"/>
      <c r="L203" s="123"/>
    </row>
    <row r="204" spans="3:12">
      <c r="C204" s="124" t="s">
        <v>75</v>
      </c>
      <c r="D204" s="176"/>
      <c r="E204" s="125">
        <v>5000</v>
      </c>
      <c r="F204" s="122">
        <f t="shared" si="14"/>
        <v>0</v>
      </c>
      <c r="G204" s="190"/>
      <c r="H204" s="126">
        <v>42600</v>
      </c>
      <c r="I204" s="126" t="e">
        <f>VLOOKUP(H204,Presupuesto!$B$8:$C$583,2,0)</f>
        <v>#N/A</v>
      </c>
      <c r="J204" s="123">
        <f t="shared" si="15"/>
        <v>0</v>
      </c>
      <c r="K204" s="123"/>
      <c r="L204" s="123"/>
    </row>
    <row r="205" spans="3:12">
      <c r="C205" s="124" t="s">
        <v>35</v>
      </c>
      <c r="D205" s="176"/>
      <c r="E205" s="125">
        <v>13000</v>
      </c>
      <c r="F205" s="122">
        <f t="shared" si="14"/>
        <v>0</v>
      </c>
      <c r="G205" s="190"/>
      <c r="H205" s="126">
        <v>42300</v>
      </c>
      <c r="I205" s="126" t="e">
        <f>VLOOKUP(H205,Presupuesto!$B$8:$C$583,2,0)</f>
        <v>#N/A</v>
      </c>
      <c r="J205" s="123">
        <f t="shared" si="15"/>
        <v>0</v>
      </c>
      <c r="K205" s="123"/>
      <c r="L205" s="123"/>
    </row>
    <row r="206" spans="3:12">
      <c r="C206" s="124" t="s">
        <v>76</v>
      </c>
      <c r="D206" s="176"/>
      <c r="E206" s="125">
        <v>15000</v>
      </c>
      <c r="F206" s="122">
        <f t="shared" si="14"/>
        <v>0</v>
      </c>
      <c r="G206" s="190"/>
      <c r="H206" s="126">
        <v>42300</v>
      </c>
      <c r="I206" s="126" t="e">
        <f>VLOOKUP(H206,Presupuesto!$B$8:$C$583,2,0)</f>
        <v>#N/A</v>
      </c>
      <c r="J206" s="123">
        <f t="shared" si="15"/>
        <v>0</v>
      </c>
      <c r="K206" s="123"/>
      <c r="L206" s="123"/>
    </row>
    <row r="207" spans="3:12">
      <c r="C207" s="124" t="s">
        <v>77</v>
      </c>
      <c r="D207" s="176"/>
      <c r="E207" s="125">
        <v>10000</v>
      </c>
      <c r="F207" s="122">
        <f t="shared" si="14"/>
        <v>0</v>
      </c>
      <c r="G207" s="190"/>
      <c r="H207" s="126">
        <v>42300</v>
      </c>
      <c r="I207" s="126" t="e">
        <f>VLOOKUP(H207,Presupuesto!$B$8:$C$583,2,0)</f>
        <v>#N/A</v>
      </c>
      <c r="J207" s="123">
        <f t="shared" si="15"/>
        <v>0</v>
      </c>
      <c r="K207" s="123"/>
      <c r="L207" s="123"/>
    </row>
    <row r="208" spans="3:12">
      <c r="C208" s="124" t="s">
        <v>78</v>
      </c>
      <c r="D208" s="176"/>
      <c r="E208" s="125">
        <v>10000</v>
      </c>
      <c r="F208" s="122">
        <f t="shared" si="14"/>
        <v>0</v>
      </c>
      <c r="G208" s="190"/>
      <c r="H208" s="126">
        <v>45100</v>
      </c>
      <c r="I208" s="126" t="e">
        <f>VLOOKUP(H208,Presupuesto!$B$8:$C$583,2,0)</f>
        <v>#N/A</v>
      </c>
      <c r="J208" s="123">
        <f t="shared" si="15"/>
        <v>0</v>
      </c>
      <c r="K208" s="123"/>
      <c r="L208" s="123"/>
    </row>
    <row r="209" spans="3:12">
      <c r="C209" s="134" t="s">
        <v>79</v>
      </c>
      <c r="D209" s="176"/>
      <c r="E209" s="125">
        <v>2000</v>
      </c>
      <c r="F209" s="122">
        <f t="shared" si="14"/>
        <v>0</v>
      </c>
      <c r="G209" s="190"/>
      <c r="H209" s="135">
        <v>42600</v>
      </c>
      <c r="I209" s="135" t="e">
        <f>VLOOKUP(H209,Presupuesto!$B$8:$C$583,2,0)</f>
        <v>#N/A</v>
      </c>
      <c r="J209" s="123">
        <f t="shared" si="15"/>
        <v>0</v>
      </c>
      <c r="K209" s="123"/>
      <c r="L209" s="123"/>
    </row>
    <row r="210" spans="3:12">
      <c r="C210" s="134" t="s">
        <v>80</v>
      </c>
      <c r="D210" s="176"/>
      <c r="E210" s="125">
        <v>1500</v>
      </c>
      <c r="F210" s="122">
        <f t="shared" si="14"/>
        <v>0</v>
      </c>
      <c r="G210" s="190"/>
      <c r="H210" s="135">
        <v>39300</v>
      </c>
      <c r="I210" s="135" t="e">
        <f>VLOOKUP(H210,Presupuesto!$B$8:$C$583,2,0)</f>
        <v>#N/A</v>
      </c>
      <c r="J210" s="123">
        <f t="shared" si="15"/>
        <v>0</v>
      </c>
      <c r="K210" s="123"/>
      <c r="L210" s="123"/>
    </row>
    <row r="211" spans="3:12">
      <c r="C211" s="134" t="s">
        <v>81</v>
      </c>
      <c r="D211" s="176"/>
      <c r="E211" s="125">
        <v>1500</v>
      </c>
      <c r="F211" s="122">
        <f t="shared" si="14"/>
        <v>0</v>
      </c>
      <c r="G211" s="190"/>
      <c r="H211" s="135">
        <v>42600</v>
      </c>
      <c r="I211" s="135" t="e">
        <f>VLOOKUP(H211,Presupuesto!$B$8:$C$583,2,0)</f>
        <v>#N/A</v>
      </c>
      <c r="J211" s="123">
        <f t="shared" si="15"/>
        <v>0</v>
      </c>
      <c r="K211" s="123"/>
      <c r="L211" s="123"/>
    </row>
    <row r="212" spans="3:12">
      <c r="C212" s="134" t="s">
        <v>82</v>
      </c>
      <c r="D212" s="176"/>
      <c r="E212" s="125">
        <v>500</v>
      </c>
      <c r="F212" s="122">
        <f t="shared" si="14"/>
        <v>0</v>
      </c>
      <c r="G212" s="190"/>
      <c r="H212" s="135">
        <v>39600</v>
      </c>
      <c r="I212" s="135" t="e">
        <f>VLOOKUP(H212,Presupuesto!$B$8:$C$583,2,0)</f>
        <v>#N/A</v>
      </c>
      <c r="J212" s="123">
        <f t="shared" si="15"/>
        <v>0</v>
      </c>
      <c r="K212" s="123"/>
      <c r="L212" s="123"/>
    </row>
    <row r="213" spans="3:12" ht="15.75" thickBot="1">
      <c r="C213" s="127" t="s">
        <v>83</v>
      </c>
      <c r="D213" s="184"/>
      <c r="E213" s="129">
        <v>20</v>
      </c>
      <c r="F213" s="130">
        <f t="shared" si="14"/>
        <v>0</v>
      </c>
      <c r="G213" s="187"/>
      <c r="H213" s="131">
        <v>39600</v>
      </c>
      <c r="I213" s="131" t="e">
        <f>VLOOKUP(H213,Presupuesto!$B$8:$C$583,2,0)</f>
        <v>#N/A</v>
      </c>
      <c r="J213" s="123">
        <f t="shared" si="15"/>
        <v>0</v>
      </c>
      <c r="K213" s="149"/>
      <c r="L213" s="149"/>
    </row>
    <row r="215" spans="3:12" ht="15.75" thickBot="1"/>
    <row r="216" spans="3:12" ht="15.75" thickBot="1">
      <c r="C216" s="29" t="s">
        <v>43</v>
      </c>
      <c r="D216" s="133">
        <f>SUM(F223:F236)</f>
        <v>0</v>
      </c>
      <c r="F216" s="72"/>
      <c r="G216" s="97"/>
      <c r="H216" s="72"/>
      <c r="I216" s="72"/>
    </row>
    <row r="217" spans="3:12">
      <c r="C217" s="72"/>
      <c r="D217" s="31"/>
      <c r="E217" s="118"/>
      <c r="F217" s="118"/>
      <c r="G217" s="118"/>
      <c r="H217" s="94"/>
      <c r="I217" s="94"/>
      <c r="J217" s="94"/>
      <c r="K217" s="137"/>
    </row>
    <row r="218" spans="3:12">
      <c r="C218" s="72"/>
      <c r="D218" s="31"/>
      <c r="E218" s="118"/>
      <c r="F218" s="118"/>
      <c r="G218" s="118"/>
      <c r="H218" s="94"/>
      <c r="I218" s="94"/>
      <c r="J218" s="94"/>
      <c r="K218" s="137"/>
    </row>
    <row r="219" spans="3:12" ht="15.75">
      <c r="C219" s="236" t="s">
        <v>455</v>
      </c>
      <c r="D219" s="237"/>
      <c r="E219" s="118"/>
      <c r="F219" s="118"/>
      <c r="G219" s="118"/>
      <c r="H219" s="94"/>
      <c r="I219" s="94"/>
      <c r="J219" s="94"/>
      <c r="K219" s="137"/>
    </row>
    <row r="220" spans="3:12" ht="18.75">
      <c r="C220" s="254" t="e">
        <f>IFERROR(VLOOKUP(D219,'Desarrollo Curricular'!$E:$F,2,FALSE),IFERROR(VLOOKUP(D219,Investigación!$E:$F,2,FALSE),IFERROR(VLOOKUP(D219,'Vinculación Univ. Sociedad'!$E:$F,2,FALSE),IFERROR(VLOOKUP(D219,'Docencia y Recursos Humanos '!$E:$F,2,FALSE),IFERROR(VLOOKUP(D219,Estudiantes!$E:$F,2,FALSE),IFERROR(VLOOKUP(D219,'Gestion Administrativa'!$E:$F,2,FALSE),IFERROR(VLOOKUP(D219,'Gestion Academica'!$E:$F,2,FALSE),IFERROR(VLOOKUP(D219,Graduados!$E:$F,2,FALSE),IFERROR(VLOOKUP(D219,'Gestión del Conocimiento'!$E:$F,2,FALSE),IFERROR(VLOOKUP(D219,Gobernabilidad!$E:$F,2,FALSE),IFERROR(VLOOKUP(D219,'NIVEL DE ES Y  SISTEMA NACIONAL'!$E:$F,2,FALSE),VLOOKUP(D219,'Lo Esencial'!$E:$F,2,0))))))))))))</f>
        <v>#N/A</v>
      </c>
      <c r="D220" s="31"/>
      <c r="E220" s="118"/>
      <c r="F220" s="118"/>
      <c r="G220" s="118"/>
      <c r="H220" s="94"/>
      <c r="I220" s="94"/>
      <c r="J220" s="94"/>
      <c r="K220" s="137"/>
    </row>
    <row r="221" spans="3:12">
      <c r="F221" s="118"/>
      <c r="G221" s="94"/>
      <c r="H221" s="94"/>
      <c r="I221" s="94"/>
    </row>
    <row r="222" spans="3:12" ht="30.75" thickBot="1">
      <c r="C222" s="174" t="s">
        <v>44</v>
      </c>
      <c r="D222" s="174" t="s">
        <v>55</v>
      </c>
      <c r="E222" s="174" t="s">
        <v>57</v>
      </c>
      <c r="F222" s="175" t="s">
        <v>27</v>
      </c>
      <c r="G222" s="175" t="s">
        <v>192</v>
      </c>
      <c r="H222" s="174" t="s">
        <v>46</v>
      </c>
      <c r="I222" s="174" t="s">
        <v>193</v>
      </c>
      <c r="J222" s="174" t="s">
        <v>474</v>
      </c>
      <c r="K222" s="174" t="s">
        <v>475</v>
      </c>
      <c r="L222" s="174" t="s">
        <v>530</v>
      </c>
    </row>
    <row r="223" spans="3:12" ht="15.75" thickBot="1">
      <c r="C223" s="462" t="s">
        <v>1576</v>
      </c>
      <c r="D223" s="183"/>
      <c r="E223" s="121">
        <f>HLOOKUP($C223,$CB$2:$CE$3,2,0)</f>
        <v>15000</v>
      </c>
      <c r="F223" s="122">
        <f>D223*E223</f>
        <v>0</v>
      </c>
      <c r="G223" s="190"/>
      <c r="H223" s="123" t="s">
        <v>317</v>
      </c>
      <c r="I223" s="123" t="str">
        <f>VLOOKUP(H223,Presupuesto!$B$8:$C$583,2,0)</f>
        <v>RESTRIBUCIONES A PERSONAL DIRECTIVO Y DE CONTROL (11300-00)</v>
      </c>
      <c r="J223" s="265"/>
      <c r="K223" s="123"/>
      <c r="L223" s="123"/>
    </row>
    <row r="224" spans="3:12">
      <c r="C224" s="462" t="s">
        <v>1574</v>
      </c>
      <c r="D224" s="176"/>
      <c r="E224" s="121">
        <f>HLOOKUP($C224,$CB$2:$CE$3,2,0)</f>
        <v>35000</v>
      </c>
      <c r="F224" s="122">
        <f>D224*E224</f>
        <v>0</v>
      </c>
      <c r="G224" s="190"/>
      <c r="H224" s="126">
        <v>42600</v>
      </c>
      <c r="I224" s="126" t="e">
        <f>VLOOKUP(H224,Presupuesto!$B$8:$C$583,2,0)</f>
        <v>#N/A</v>
      </c>
      <c r="J224" s="123">
        <f>$J$223</f>
        <v>0</v>
      </c>
      <c r="K224" s="123"/>
      <c r="L224" s="123"/>
    </row>
    <row r="225" spans="3:12">
      <c r="C225" s="124" t="s">
        <v>73</v>
      </c>
      <c r="D225" s="176"/>
      <c r="E225" s="125">
        <v>4000</v>
      </c>
      <c r="F225" s="122">
        <f t="shared" ref="F225:F236" si="16">D225*E225</f>
        <v>0</v>
      </c>
      <c r="G225" s="190"/>
      <c r="H225" s="126">
        <v>42120</v>
      </c>
      <c r="I225" s="126" t="e">
        <f>VLOOKUP(H225,Presupuesto!$B$8:$C$583,2,0)</f>
        <v>#N/A</v>
      </c>
      <c r="J225" s="123">
        <f t="shared" ref="J225:J236" si="17">$J$223</f>
        <v>0</v>
      </c>
      <c r="K225" s="123"/>
      <c r="L225" s="123"/>
    </row>
    <row r="226" spans="3:12">
      <c r="C226" s="124" t="s">
        <v>74</v>
      </c>
      <c r="D226" s="176"/>
      <c r="E226" s="125">
        <v>8000</v>
      </c>
      <c r="F226" s="122">
        <f t="shared" si="16"/>
        <v>0</v>
      </c>
      <c r="G226" s="190"/>
      <c r="H226" s="126">
        <v>42600</v>
      </c>
      <c r="I226" s="126" t="e">
        <f>VLOOKUP(H226,Presupuesto!$B$8:$C$583,2,0)</f>
        <v>#N/A</v>
      </c>
      <c r="J226" s="123">
        <f t="shared" si="17"/>
        <v>0</v>
      </c>
      <c r="K226" s="123"/>
      <c r="L226" s="123"/>
    </row>
    <row r="227" spans="3:12">
      <c r="C227" s="124" t="s">
        <v>75</v>
      </c>
      <c r="D227" s="176"/>
      <c r="E227" s="125">
        <v>5000</v>
      </c>
      <c r="F227" s="122">
        <f t="shared" si="16"/>
        <v>0</v>
      </c>
      <c r="G227" s="190"/>
      <c r="H227" s="126">
        <v>42600</v>
      </c>
      <c r="I227" s="126" t="e">
        <f>VLOOKUP(H227,Presupuesto!$B$8:$C$583,2,0)</f>
        <v>#N/A</v>
      </c>
      <c r="J227" s="123">
        <f t="shared" si="17"/>
        <v>0</v>
      </c>
      <c r="K227" s="123"/>
      <c r="L227" s="123"/>
    </row>
    <row r="228" spans="3:12">
      <c r="C228" s="124" t="s">
        <v>35</v>
      </c>
      <c r="D228" s="176"/>
      <c r="E228" s="125">
        <v>13000</v>
      </c>
      <c r="F228" s="122">
        <f t="shared" si="16"/>
        <v>0</v>
      </c>
      <c r="G228" s="190"/>
      <c r="H228" s="126">
        <v>42300</v>
      </c>
      <c r="I228" s="126" t="e">
        <f>VLOOKUP(H228,Presupuesto!$B$8:$C$583,2,0)</f>
        <v>#N/A</v>
      </c>
      <c r="J228" s="123">
        <f t="shared" si="17"/>
        <v>0</v>
      </c>
      <c r="K228" s="123"/>
      <c r="L228" s="123"/>
    </row>
    <row r="229" spans="3:12">
      <c r="C229" s="124" t="s">
        <v>76</v>
      </c>
      <c r="D229" s="176"/>
      <c r="E229" s="125">
        <v>15000</v>
      </c>
      <c r="F229" s="122">
        <f t="shared" si="16"/>
        <v>0</v>
      </c>
      <c r="G229" s="190"/>
      <c r="H229" s="126">
        <v>42300</v>
      </c>
      <c r="I229" s="126" t="e">
        <f>VLOOKUP(H229,Presupuesto!$B$8:$C$583,2,0)</f>
        <v>#N/A</v>
      </c>
      <c r="J229" s="123">
        <f t="shared" si="17"/>
        <v>0</v>
      </c>
      <c r="K229" s="123"/>
      <c r="L229" s="123"/>
    </row>
    <row r="230" spans="3:12">
      <c r="C230" s="124" t="s">
        <v>77</v>
      </c>
      <c r="D230" s="176"/>
      <c r="E230" s="125">
        <v>10000</v>
      </c>
      <c r="F230" s="122">
        <f t="shared" si="16"/>
        <v>0</v>
      </c>
      <c r="G230" s="190"/>
      <c r="H230" s="126">
        <v>42300</v>
      </c>
      <c r="I230" s="126" t="e">
        <f>VLOOKUP(H230,Presupuesto!$B$8:$C$583,2,0)</f>
        <v>#N/A</v>
      </c>
      <c r="J230" s="123">
        <f t="shared" si="17"/>
        <v>0</v>
      </c>
      <c r="K230" s="123"/>
      <c r="L230" s="123"/>
    </row>
    <row r="231" spans="3:12">
      <c r="C231" s="124" t="s">
        <v>78</v>
      </c>
      <c r="D231" s="176"/>
      <c r="E231" s="125">
        <v>10000</v>
      </c>
      <c r="F231" s="122">
        <f t="shared" si="16"/>
        <v>0</v>
      </c>
      <c r="G231" s="190"/>
      <c r="H231" s="126">
        <v>45100</v>
      </c>
      <c r="I231" s="126" t="e">
        <f>VLOOKUP(H231,Presupuesto!$B$8:$C$583,2,0)</f>
        <v>#N/A</v>
      </c>
      <c r="J231" s="123">
        <f t="shared" si="17"/>
        <v>0</v>
      </c>
      <c r="K231" s="123"/>
      <c r="L231" s="123"/>
    </row>
    <row r="232" spans="3:12">
      <c r="C232" s="134" t="s">
        <v>79</v>
      </c>
      <c r="D232" s="176"/>
      <c r="E232" s="125">
        <v>2000</v>
      </c>
      <c r="F232" s="122">
        <f t="shared" si="16"/>
        <v>0</v>
      </c>
      <c r="G232" s="190"/>
      <c r="H232" s="135">
        <v>42600</v>
      </c>
      <c r="I232" s="135" t="e">
        <f>VLOOKUP(H232,Presupuesto!$B$8:$C$583,2,0)</f>
        <v>#N/A</v>
      </c>
      <c r="J232" s="123">
        <f t="shared" si="17"/>
        <v>0</v>
      </c>
      <c r="K232" s="123"/>
      <c r="L232" s="123"/>
    </row>
    <row r="233" spans="3:12">
      <c r="C233" s="134" t="s">
        <v>80</v>
      </c>
      <c r="D233" s="176"/>
      <c r="E233" s="125">
        <v>1500</v>
      </c>
      <c r="F233" s="122">
        <f t="shared" si="16"/>
        <v>0</v>
      </c>
      <c r="G233" s="190"/>
      <c r="H233" s="135">
        <v>39300</v>
      </c>
      <c r="I233" s="135" t="e">
        <f>VLOOKUP(H233,Presupuesto!$B$8:$C$583,2,0)</f>
        <v>#N/A</v>
      </c>
      <c r="J233" s="123">
        <f t="shared" si="17"/>
        <v>0</v>
      </c>
      <c r="K233" s="123"/>
      <c r="L233" s="123"/>
    </row>
    <row r="234" spans="3:12">
      <c r="C234" s="134" t="s">
        <v>81</v>
      </c>
      <c r="D234" s="176"/>
      <c r="E234" s="125">
        <v>1500</v>
      </c>
      <c r="F234" s="122">
        <f t="shared" si="16"/>
        <v>0</v>
      </c>
      <c r="G234" s="190"/>
      <c r="H234" s="135">
        <v>42600</v>
      </c>
      <c r="I234" s="135" t="e">
        <f>VLOOKUP(H234,Presupuesto!$B$8:$C$583,2,0)</f>
        <v>#N/A</v>
      </c>
      <c r="J234" s="123">
        <f t="shared" si="17"/>
        <v>0</v>
      </c>
      <c r="K234" s="123"/>
      <c r="L234" s="123"/>
    </row>
    <row r="235" spans="3:12">
      <c r="C235" s="134" t="s">
        <v>82</v>
      </c>
      <c r="D235" s="176"/>
      <c r="E235" s="125">
        <v>500</v>
      </c>
      <c r="F235" s="122">
        <f t="shared" si="16"/>
        <v>0</v>
      </c>
      <c r="G235" s="190"/>
      <c r="H235" s="135">
        <v>39600</v>
      </c>
      <c r="I235" s="135" t="e">
        <f>VLOOKUP(H235,Presupuesto!$B$8:$C$583,2,0)</f>
        <v>#N/A</v>
      </c>
      <c r="J235" s="123">
        <f t="shared" si="17"/>
        <v>0</v>
      </c>
      <c r="K235" s="123"/>
      <c r="L235" s="123"/>
    </row>
    <row r="236" spans="3:12" ht="15.75" thickBot="1">
      <c r="C236" s="127" t="s">
        <v>83</v>
      </c>
      <c r="D236" s="184"/>
      <c r="E236" s="129">
        <v>20</v>
      </c>
      <c r="F236" s="130">
        <f t="shared" si="16"/>
        <v>0</v>
      </c>
      <c r="G236" s="187"/>
      <c r="H236" s="131">
        <v>39600</v>
      </c>
      <c r="I236" s="131" t="e">
        <f>VLOOKUP(H236,Presupuesto!$B$8:$C$583,2,0)</f>
        <v>#N/A</v>
      </c>
      <c r="J236" s="123">
        <f t="shared" si="17"/>
        <v>0</v>
      </c>
      <c r="K236" s="149"/>
      <c r="L236" s="149"/>
    </row>
    <row r="237" spans="3:12">
      <c r="F237" s="118"/>
      <c r="G237" s="94"/>
      <c r="H237" s="94"/>
      <c r="I237" s="94"/>
    </row>
    <row r="238" spans="3:12" ht="15.75" thickBot="1"/>
    <row r="239" spans="3:12" ht="15.75" thickBot="1">
      <c r="C239" s="29" t="s">
        <v>43</v>
      </c>
      <c r="D239" s="133">
        <f>SUM(F246:F259)</f>
        <v>0</v>
      </c>
      <c r="F239" s="72"/>
      <c r="G239" s="97"/>
      <c r="H239" s="72"/>
      <c r="I239" s="72"/>
    </row>
    <row r="240" spans="3:12">
      <c r="C240" s="72"/>
      <c r="D240" s="31"/>
      <c r="E240" s="118"/>
      <c r="F240" s="118"/>
      <c r="G240" s="118"/>
      <c r="H240" s="94"/>
      <c r="I240" s="94"/>
      <c r="J240" s="94"/>
      <c r="K240" s="137"/>
    </row>
    <row r="241" spans="3:12">
      <c r="C241" s="72"/>
      <c r="D241" s="31"/>
      <c r="E241" s="118"/>
      <c r="F241" s="118"/>
      <c r="G241" s="118"/>
      <c r="H241" s="94"/>
      <c r="I241" s="94"/>
      <c r="J241" s="94"/>
      <c r="K241" s="137"/>
    </row>
    <row r="242" spans="3:12" ht="15.75">
      <c r="C242" s="236" t="s">
        <v>455</v>
      </c>
      <c r="D242" s="237"/>
      <c r="E242" s="118"/>
      <c r="F242" s="118"/>
      <c r="G242" s="118"/>
      <c r="H242" s="94"/>
      <c r="I242" s="94"/>
      <c r="J242" s="94"/>
      <c r="K242" s="137"/>
    </row>
    <row r="243" spans="3:12" ht="18.75">
      <c r="C243" s="254" t="e">
        <f>IFERROR(VLOOKUP(D242,'Desarrollo Curricular'!$E:$F,2,FALSE),IFERROR(VLOOKUP(D242,Investigación!$E:$F,2,FALSE),IFERROR(VLOOKUP(D242,'Vinculación Univ. Sociedad'!$E:$F,2,FALSE),IFERROR(VLOOKUP(D242,'Docencia y Recursos Humanos '!$E:$F,2,FALSE),IFERROR(VLOOKUP(D242,Estudiantes!$E:$F,2,FALSE),IFERROR(VLOOKUP(D242,'Gestion Administrativa'!$E:$F,2,FALSE),IFERROR(VLOOKUP(D242,'Gestion Academica'!$E:$F,2,FALSE),IFERROR(VLOOKUP(D242,Graduados!$E:$F,2,FALSE),IFERROR(VLOOKUP(D242,'Gestión del Conocimiento'!$E:$F,2,FALSE),IFERROR(VLOOKUP(D242,Gobernabilidad!$E:$F,2,FALSE),IFERROR(VLOOKUP(D242,'NIVEL DE ES Y  SISTEMA NACIONAL'!$E:$F,2,FALSE),VLOOKUP(D242,'Lo Esencial'!$E:$F,2,0))))))))))))</f>
        <v>#N/A</v>
      </c>
      <c r="D243" s="31"/>
      <c r="E243" s="118"/>
      <c r="F243" s="118"/>
      <c r="G243" s="118"/>
      <c r="H243" s="94"/>
      <c r="I243" s="94"/>
      <c r="J243" s="94"/>
      <c r="K243" s="137"/>
    </row>
    <row r="244" spans="3:12">
      <c r="F244" s="118"/>
      <c r="G244" s="94"/>
      <c r="H244" s="94"/>
      <c r="I244" s="94"/>
    </row>
    <row r="245" spans="3:12" ht="30.75" thickBot="1">
      <c r="C245" s="174" t="s">
        <v>44</v>
      </c>
      <c r="D245" s="174" t="s">
        <v>55</v>
      </c>
      <c r="E245" s="174" t="s">
        <v>57</v>
      </c>
      <c r="F245" s="175" t="s">
        <v>27</v>
      </c>
      <c r="G245" s="175" t="s">
        <v>192</v>
      </c>
      <c r="H245" s="174" t="s">
        <v>46</v>
      </c>
      <c r="I245" s="174" t="s">
        <v>193</v>
      </c>
      <c r="J245" s="174" t="s">
        <v>474</v>
      </c>
      <c r="K245" s="174" t="s">
        <v>475</v>
      </c>
      <c r="L245" s="174" t="s">
        <v>530</v>
      </c>
    </row>
    <row r="246" spans="3:12" ht="15.75" thickBot="1">
      <c r="C246" s="462" t="s">
        <v>1576</v>
      </c>
      <c r="D246" s="183"/>
      <c r="E246" s="121">
        <f>HLOOKUP($C246,$CB$2:$CE$3,2,0)</f>
        <v>15000</v>
      </c>
      <c r="F246" s="122">
        <f>D246*E246</f>
        <v>0</v>
      </c>
      <c r="G246" s="190"/>
      <c r="H246" s="123" t="s">
        <v>317</v>
      </c>
      <c r="I246" s="123" t="str">
        <f>VLOOKUP(H246,Presupuesto!$B$8:$C$583,2,0)</f>
        <v>RESTRIBUCIONES A PERSONAL DIRECTIVO Y DE CONTROL (11300-00)</v>
      </c>
      <c r="J246" s="265"/>
      <c r="K246" s="123"/>
      <c r="L246" s="123"/>
    </row>
    <row r="247" spans="3:12">
      <c r="C247" s="462" t="s">
        <v>1574</v>
      </c>
      <c r="D247" s="176"/>
      <c r="E247" s="121">
        <f>HLOOKUP($C247,$CB$2:$CE$3,2,0)</f>
        <v>35000</v>
      </c>
      <c r="F247" s="122">
        <f>D247*E247</f>
        <v>0</v>
      </c>
      <c r="G247" s="190"/>
      <c r="H247" s="126">
        <v>42600</v>
      </c>
      <c r="I247" s="126" t="e">
        <f>VLOOKUP(H247,Presupuesto!$B$8:$C$583,2,0)</f>
        <v>#N/A</v>
      </c>
      <c r="J247" s="123">
        <f>$J$246</f>
        <v>0</v>
      </c>
      <c r="K247" s="123"/>
      <c r="L247" s="123"/>
    </row>
    <row r="248" spans="3:12">
      <c r="C248" s="124" t="s">
        <v>73</v>
      </c>
      <c r="D248" s="176"/>
      <c r="E248" s="125">
        <v>4000</v>
      </c>
      <c r="F248" s="122">
        <f t="shared" ref="F248:F259" si="18">D248*E248</f>
        <v>0</v>
      </c>
      <c r="G248" s="190"/>
      <c r="H248" s="126">
        <v>42120</v>
      </c>
      <c r="I248" s="126" t="e">
        <f>VLOOKUP(H248,Presupuesto!$B$8:$C$583,2,0)</f>
        <v>#N/A</v>
      </c>
      <c r="J248" s="123">
        <f t="shared" ref="J248:J259" si="19">$J$246</f>
        <v>0</v>
      </c>
      <c r="K248" s="123"/>
      <c r="L248" s="123"/>
    </row>
    <row r="249" spans="3:12">
      <c r="C249" s="124" t="s">
        <v>74</v>
      </c>
      <c r="D249" s="176"/>
      <c r="E249" s="125">
        <v>8000</v>
      </c>
      <c r="F249" s="122">
        <f t="shared" si="18"/>
        <v>0</v>
      </c>
      <c r="G249" s="190"/>
      <c r="H249" s="126">
        <v>42600</v>
      </c>
      <c r="I249" s="126" t="e">
        <f>VLOOKUP(H249,Presupuesto!$B$8:$C$583,2,0)</f>
        <v>#N/A</v>
      </c>
      <c r="J249" s="123">
        <f t="shared" si="19"/>
        <v>0</v>
      </c>
      <c r="K249" s="123"/>
      <c r="L249" s="123"/>
    </row>
    <row r="250" spans="3:12">
      <c r="C250" s="124" t="s">
        <v>75</v>
      </c>
      <c r="D250" s="176"/>
      <c r="E250" s="125">
        <v>5000</v>
      </c>
      <c r="F250" s="122">
        <f t="shared" si="18"/>
        <v>0</v>
      </c>
      <c r="G250" s="190"/>
      <c r="H250" s="126">
        <v>42600</v>
      </c>
      <c r="I250" s="126" t="e">
        <f>VLOOKUP(H250,Presupuesto!$B$8:$C$583,2,0)</f>
        <v>#N/A</v>
      </c>
      <c r="J250" s="123">
        <f t="shared" si="19"/>
        <v>0</v>
      </c>
      <c r="K250" s="123"/>
      <c r="L250" s="123"/>
    </row>
    <row r="251" spans="3:12">
      <c r="C251" s="124" t="s">
        <v>35</v>
      </c>
      <c r="D251" s="176"/>
      <c r="E251" s="125">
        <v>13000</v>
      </c>
      <c r="F251" s="122">
        <f t="shared" si="18"/>
        <v>0</v>
      </c>
      <c r="G251" s="190"/>
      <c r="H251" s="126">
        <v>42300</v>
      </c>
      <c r="I251" s="126" t="e">
        <f>VLOOKUP(H251,Presupuesto!$B$8:$C$583,2,0)</f>
        <v>#N/A</v>
      </c>
      <c r="J251" s="123">
        <f t="shared" si="19"/>
        <v>0</v>
      </c>
      <c r="K251" s="123"/>
      <c r="L251" s="123"/>
    </row>
    <row r="252" spans="3:12">
      <c r="C252" s="124" t="s">
        <v>76</v>
      </c>
      <c r="D252" s="176"/>
      <c r="E252" s="125">
        <v>15000</v>
      </c>
      <c r="F252" s="122">
        <f t="shared" si="18"/>
        <v>0</v>
      </c>
      <c r="G252" s="190"/>
      <c r="H252" s="126">
        <v>42300</v>
      </c>
      <c r="I252" s="126" t="e">
        <f>VLOOKUP(H252,Presupuesto!$B$8:$C$583,2,0)</f>
        <v>#N/A</v>
      </c>
      <c r="J252" s="123">
        <f t="shared" si="19"/>
        <v>0</v>
      </c>
      <c r="K252" s="123"/>
      <c r="L252" s="123"/>
    </row>
    <row r="253" spans="3:12">
      <c r="C253" s="124" t="s">
        <v>77</v>
      </c>
      <c r="D253" s="176"/>
      <c r="E253" s="125">
        <v>10000</v>
      </c>
      <c r="F253" s="122">
        <f t="shared" si="18"/>
        <v>0</v>
      </c>
      <c r="G253" s="190"/>
      <c r="H253" s="126">
        <v>42300</v>
      </c>
      <c r="I253" s="126" t="e">
        <f>VLOOKUP(H253,Presupuesto!$B$8:$C$583,2,0)</f>
        <v>#N/A</v>
      </c>
      <c r="J253" s="123">
        <f t="shared" si="19"/>
        <v>0</v>
      </c>
      <c r="K253" s="123"/>
      <c r="L253" s="123"/>
    </row>
    <row r="254" spans="3:12">
      <c r="C254" s="124" t="s">
        <v>78</v>
      </c>
      <c r="D254" s="176"/>
      <c r="E254" s="125">
        <v>10000</v>
      </c>
      <c r="F254" s="122">
        <f t="shared" si="18"/>
        <v>0</v>
      </c>
      <c r="G254" s="190"/>
      <c r="H254" s="126">
        <v>45100</v>
      </c>
      <c r="I254" s="126" t="e">
        <f>VLOOKUP(H254,Presupuesto!$B$8:$C$583,2,0)</f>
        <v>#N/A</v>
      </c>
      <c r="J254" s="123">
        <f t="shared" si="19"/>
        <v>0</v>
      </c>
      <c r="K254" s="123"/>
      <c r="L254" s="123"/>
    </row>
    <row r="255" spans="3:12">
      <c r="C255" s="134" t="s">
        <v>79</v>
      </c>
      <c r="D255" s="176"/>
      <c r="E255" s="125">
        <v>2000</v>
      </c>
      <c r="F255" s="122">
        <f t="shared" si="18"/>
        <v>0</v>
      </c>
      <c r="G255" s="190"/>
      <c r="H255" s="135">
        <v>42600</v>
      </c>
      <c r="I255" s="135" t="e">
        <f>VLOOKUP(H255,Presupuesto!$B$8:$C$583,2,0)</f>
        <v>#N/A</v>
      </c>
      <c r="J255" s="123">
        <f t="shared" si="19"/>
        <v>0</v>
      </c>
      <c r="K255" s="123"/>
      <c r="L255" s="123"/>
    </row>
    <row r="256" spans="3:12">
      <c r="C256" s="134" t="s">
        <v>80</v>
      </c>
      <c r="D256" s="176"/>
      <c r="E256" s="125">
        <v>1500</v>
      </c>
      <c r="F256" s="122">
        <f t="shared" si="18"/>
        <v>0</v>
      </c>
      <c r="G256" s="190"/>
      <c r="H256" s="135">
        <v>39300</v>
      </c>
      <c r="I256" s="135" t="e">
        <f>VLOOKUP(H256,Presupuesto!$B$8:$C$583,2,0)</f>
        <v>#N/A</v>
      </c>
      <c r="J256" s="123">
        <f t="shared" si="19"/>
        <v>0</v>
      </c>
      <c r="K256" s="123"/>
      <c r="L256" s="123"/>
    </row>
    <row r="257" spans="3:12">
      <c r="C257" s="134" t="s">
        <v>81</v>
      </c>
      <c r="D257" s="176"/>
      <c r="E257" s="125">
        <v>1500</v>
      </c>
      <c r="F257" s="122">
        <f t="shared" si="18"/>
        <v>0</v>
      </c>
      <c r="G257" s="190"/>
      <c r="H257" s="135">
        <v>42600</v>
      </c>
      <c r="I257" s="135" t="e">
        <f>VLOOKUP(H257,Presupuesto!$B$8:$C$583,2,0)</f>
        <v>#N/A</v>
      </c>
      <c r="J257" s="123">
        <f t="shared" si="19"/>
        <v>0</v>
      </c>
      <c r="K257" s="123"/>
      <c r="L257" s="123"/>
    </row>
    <row r="258" spans="3:12">
      <c r="C258" s="134" t="s">
        <v>82</v>
      </c>
      <c r="D258" s="176"/>
      <c r="E258" s="125">
        <v>500</v>
      </c>
      <c r="F258" s="122">
        <f t="shared" si="18"/>
        <v>0</v>
      </c>
      <c r="G258" s="190"/>
      <c r="H258" s="135">
        <v>39600</v>
      </c>
      <c r="I258" s="135" t="e">
        <f>VLOOKUP(H258,Presupuesto!$B$8:$C$583,2,0)</f>
        <v>#N/A</v>
      </c>
      <c r="J258" s="123">
        <f t="shared" si="19"/>
        <v>0</v>
      </c>
      <c r="K258" s="123"/>
      <c r="L258" s="123"/>
    </row>
    <row r="259" spans="3:12" ht="15.75" thickBot="1">
      <c r="C259" s="127" t="s">
        <v>83</v>
      </c>
      <c r="D259" s="184"/>
      <c r="E259" s="129">
        <v>20</v>
      </c>
      <c r="F259" s="130">
        <f t="shared" si="18"/>
        <v>0</v>
      </c>
      <c r="G259" s="187"/>
      <c r="H259" s="131">
        <v>39600</v>
      </c>
      <c r="I259" s="131" t="e">
        <f>VLOOKUP(H259,Presupuesto!$B$8:$C$583,2,0)</f>
        <v>#N/A</v>
      </c>
      <c r="J259" s="123">
        <f t="shared" si="19"/>
        <v>0</v>
      </c>
      <c r="K259" s="149"/>
      <c r="L259" s="149"/>
    </row>
    <row r="261" spans="3:12" ht="15.75" thickBot="1"/>
    <row r="262" spans="3:12" ht="15.75" thickBot="1">
      <c r="C262" s="29" t="s">
        <v>43</v>
      </c>
      <c r="D262" s="133">
        <f>SUM(F269:F282)</f>
        <v>0</v>
      </c>
      <c r="F262" s="72"/>
      <c r="G262" s="97"/>
      <c r="H262" s="72"/>
      <c r="I262" s="72"/>
    </row>
    <row r="263" spans="3:12">
      <c r="C263" s="72"/>
      <c r="D263" s="31"/>
      <c r="E263" s="118"/>
      <c r="F263" s="118"/>
      <c r="G263" s="118"/>
      <c r="H263" s="94"/>
      <c r="I263" s="94"/>
      <c r="J263" s="94"/>
      <c r="K263" s="137"/>
    </row>
    <row r="264" spans="3:12">
      <c r="C264" s="72"/>
      <c r="D264" s="31"/>
      <c r="E264" s="118"/>
      <c r="F264" s="118"/>
      <c r="G264" s="118"/>
      <c r="H264" s="94"/>
      <c r="I264" s="94"/>
      <c r="J264" s="94"/>
      <c r="K264" s="137"/>
    </row>
    <row r="265" spans="3:12" ht="15.75">
      <c r="C265" s="236" t="s">
        <v>455</v>
      </c>
      <c r="D265" s="237"/>
      <c r="E265" s="118"/>
      <c r="F265" s="118"/>
      <c r="G265" s="118"/>
      <c r="H265" s="94"/>
      <c r="I265" s="94"/>
      <c r="J265" s="94"/>
      <c r="K265" s="137"/>
    </row>
    <row r="266" spans="3:12" ht="18.75">
      <c r="C266" s="254" t="e">
        <f>IFERROR(VLOOKUP(D265,'Desarrollo Curricular'!$E:$F,2,FALSE),IFERROR(VLOOKUP(D265,Investigación!$E:$F,2,FALSE),IFERROR(VLOOKUP(D265,'Vinculación Univ. Sociedad'!$E:$F,2,FALSE),IFERROR(VLOOKUP(D265,'Docencia y Recursos Humanos '!$E:$F,2,FALSE),IFERROR(VLOOKUP(D265,Estudiantes!$E:$F,2,FALSE),IFERROR(VLOOKUP(D265,'Gestion Administrativa'!$E:$F,2,FALSE),IFERROR(VLOOKUP(D265,'Gestion Academica'!$E:$F,2,FALSE),IFERROR(VLOOKUP(D265,Graduados!$E:$F,2,FALSE),IFERROR(VLOOKUP(D265,'Gestión del Conocimiento'!$E:$F,2,FALSE),IFERROR(VLOOKUP(D265,Gobernabilidad!$E:$F,2,FALSE),IFERROR(VLOOKUP(D265,'NIVEL DE ES Y  SISTEMA NACIONAL'!$E:$F,2,FALSE),VLOOKUP(D265,'Lo Esencial'!$E:$F,2,0))))))))))))</f>
        <v>#N/A</v>
      </c>
      <c r="D266" s="31"/>
      <c r="E266" s="118"/>
      <c r="F266" s="118"/>
      <c r="G266" s="118"/>
      <c r="H266" s="94"/>
      <c r="I266" s="94"/>
      <c r="J266" s="94"/>
      <c r="K266" s="137"/>
    </row>
    <row r="267" spans="3:12">
      <c r="F267" s="118"/>
      <c r="G267" s="94"/>
      <c r="H267" s="94"/>
      <c r="I267" s="94"/>
    </row>
    <row r="268" spans="3:12" ht="30.75" thickBot="1">
      <c r="C268" s="174" t="s">
        <v>44</v>
      </c>
      <c r="D268" s="174" t="s">
        <v>55</v>
      </c>
      <c r="E268" s="174" t="s">
        <v>57</v>
      </c>
      <c r="F268" s="175" t="s">
        <v>27</v>
      </c>
      <c r="G268" s="175" t="s">
        <v>192</v>
      </c>
      <c r="H268" s="174" t="s">
        <v>46</v>
      </c>
      <c r="I268" s="174" t="s">
        <v>193</v>
      </c>
      <c r="J268" s="174" t="s">
        <v>474</v>
      </c>
      <c r="K268" s="174" t="s">
        <v>475</v>
      </c>
      <c r="L268" s="174" t="s">
        <v>530</v>
      </c>
    </row>
    <row r="269" spans="3:12" ht="15.75" thickBot="1">
      <c r="C269" s="462" t="s">
        <v>1576</v>
      </c>
      <c r="D269" s="183"/>
      <c r="E269" s="121">
        <f>HLOOKUP($C269,$CB$2:$CE$3,2,0)</f>
        <v>15000</v>
      </c>
      <c r="F269" s="122">
        <f>D269*E269</f>
        <v>0</v>
      </c>
      <c r="G269" s="190"/>
      <c r="H269" s="123" t="s">
        <v>317</v>
      </c>
      <c r="I269" s="123" t="str">
        <f>VLOOKUP(H269,Presupuesto!$B$8:$C$583,2,0)</f>
        <v>RESTRIBUCIONES A PERSONAL DIRECTIVO Y DE CONTROL (11300-00)</v>
      </c>
      <c r="J269" s="265"/>
      <c r="K269" s="123"/>
      <c r="L269" s="123"/>
    </row>
    <row r="270" spans="3:12">
      <c r="C270" s="462" t="s">
        <v>1574</v>
      </c>
      <c r="D270" s="176"/>
      <c r="E270" s="121">
        <f>HLOOKUP($C270,$CB$2:$CE$3,2,0)</f>
        <v>35000</v>
      </c>
      <c r="F270" s="122">
        <f>D270*E270</f>
        <v>0</v>
      </c>
      <c r="G270" s="190"/>
      <c r="H270" s="126">
        <v>42600</v>
      </c>
      <c r="I270" s="126" t="e">
        <f>VLOOKUP(H270,Presupuesto!$B$8:$C$583,2,0)</f>
        <v>#N/A</v>
      </c>
      <c r="J270" s="123">
        <f>$J$269</f>
        <v>0</v>
      </c>
      <c r="K270" s="123"/>
      <c r="L270" s="123"/>
    </row>
    <row r="271" spans="3:12">
      <c r="C271" s="124" t="s">
        <v>73</v>
      </c>
      <c r="D271" s="176"/>
      <c r="E271" s="125">
        <v>4000</v>
      </c>
      <c r="F271" s="122">
        <f t="shared" ref="F271:F282" si="20">D271*E271</f>
        <v>0</v>
      </c>
      <c r="G271" s="190"/>
      <c r="H271" s="126">
        <v>42120</v>
      </c>
      <c r="I271" s="126" t="e">
        <f>VLOOKUP(H271,Presupuesto!$B$8:$C$583,2,0)</f>
        <v>#N/A</v>
      </c>
      <c r="J271" s="123">
        <f t="shared" ref="J271:J282" si="21">$J$269</f>
        <v>0</v>
      </c>
      <c r="K271" s="123"/>
      <c r="L271" s="123"/>
    </row>
    <row r="272" spans="3:12">
      <c r="C272" s="124" t="s">
        <v>74</v>
      </c>
      <c r="D272" s="176"/>
      <c r="E272" s="125">
        <v>8000</v>
      </c>
      <c r="F272" s="122">
        <f t="shared" si="20"/>
        <v>0</v>
      </c>
      <c r="G272" s="190"/>
      <c r="H272" s="126">
        <v>42600</v>
      </c>
      <c r="I272" s="126" t="e">
        <f>VLOOKUP(H272,Presupuesto!$B$8:$C$583,2,0)</f>
        <v>#N/A</v>
      </c>
      <c r="J272" s="123">
        <f t="shared" si="21"/>
        <v>0</v>
      </c>
      <c r="K272" s="123"/>
      <c r="L272" s="123"/>
    </row>
    <row r="273" spans="3:12">
      <c r="C273" s="124" t="s">
        <v>75</v>
      </c>
      <c r="D273" s="176"/>
      <c r="E273" s="125">
        <v>5000</v>
      </c>
      <c r="F273" s="122">
        <f t="shared" si="20"/>
        <v>0</v>
      </c>
      <c r="G273" s="190"/>
      <c r="H273" s="126">
        <v>42600</v>
      </c>
      <c r="I273" s="126" t="e">
        <f>VLOOKUP(H273,Presupuesto!$B$8:$C$583,2,0)</f>
        <v>#N/A</v>
      </c>
      <c r="J273" s="123">
        <f t="shared" si="21"/>
        <v>0</v>
      </c>
      <c r="K273" s="123"/>
      <c r="L273" s="123"/>
    </row>
    <row r="274" spans="3:12">
      <c r="C274" s="124" t="s">
        <v>35</v>
      </c>
      <c r="D274" s="176"/>
      <c r="E274" s="125">
        <v>13000</v>
      </c>
      <c r="F274" s="122">
        <f t="shared" si="20"/>
        <v>0</v>
      </c>
      <c r="G274" s="190"/>
      <c r="H274" s="126">
        <v>42300</v>
      </c>
      <c r="I274" s="126" t="e">
        <f>VLOOKUP(H274,Presupuesto!$B$8:$C$583,2,0)</f>
        <v>#N/A</v>
      </c>
      <c r="J274" s="123">
        <f t="shared" si="21"/>
        <v>0</v>
      </c>
      <c r="K274" s="123"/>
      <c r="L274" s="123"/>
    </row>
    <row r="275" spans="3:12">
      <c r="C275" s="124" t="s">
        <v>76</v>
      </c>
      <c r="D275" s="176"/>
      <c r="E275" s="125">
        <v>15000</v>
      </c>
      <c r="F275" s="122">
        <f t="shared" si="20"/>
        <v>0</v>
      </c>
      <c r="G275" s="190"/>
      <c r="H275" s="126">
        <v>42300</v>
      </c>
      <c r="I275" s="126" t="e">
        <f>VLOOKUP(H275,Presupuesto!$B$8:$C$583,2,0)</f>
        <v>#N/A</v>
      </c>
      <c r="J275" s="123">
        <f t="shared" si="21"/>
        <v>0</v>
      </c>
      <c r="K275" s="123"/>
      <c r="L275" s="123"/>
    </row>
    <row r="276" spans="3:12">
      <c r="C276" s="124" t="s">
        <v>77</v>
      </c>
      <c r="D276" s="176"/>
      <c r="E276" s="125">
        <v>10000</v>
      </c>
      <c r="F276" s="122">
        <f t="shared" si="20"/>
        <v>0</v>
      </c>
      <c r="G276" s="190"/>
      <c r="H276" s="126">
        <v>42300</v>
      </c>
      <c r="I276" s="126" t="e">
        <f>VLOOKUP(H276,Presupuesto!$B$8:$C$583,2,0)</f>
        <v>#N/A</v>
      </c>
      <c r="J276" s="123">
        <f t="shared" si="21"/>
        <v>0</v>
      </c>
      <c r="K276" s="123"/>
      <c r="L276" s="123"/>
    </row>
    <row r="277" spans="3:12">
      <c r="C277" s="124" t="s">
        <v>78</v>
      </c>
      <c r="D277" s="176"/>
      <c r="E277" s="125">
        <v>10000</v>
      </c>
      <c r="F277" s="122">
        <f t="shared" si="20"/>
        <v>0</v>
      </c>
      <c r="G277" s="190"/>
      <c r="H277" s="126">
        <v>45100</v>
      </c>
      <c r="I277" s="126" t="e">
        <f>VLOOKUP(H277,Presupuesto!$B$8:$C$583,2,0)</f>
        <v>#N/A</v>
      </c>
      <c r="J277" s="123">
        <f t="shared" si="21"/>
        <v>0</v>
      </c>
      <c r="K277" s="123"/>
      <c r="L277" s="123"/>
    </row>
    <row r="278" spans="3:12">
      <c r="C278" s="134" t="s">
        <v>79</v>
      </c>
      <c r="D278" s="176"/>
      <c r="E278" s="125">
        <v>2000</v>
      </c>
      <c r="F278" s="122">
        <f t="shared" si="20"/>
        <v>0</v>
      </c>
      <c r="G278" s="190"/>
      <c r="H278" s="135">
        <v>42600</v>
      </c>
      <c r="I278" s="135" t="e">
        <f>VLOOKUP(H278,Presupuesto!$B$8:$C$583,2,0)</f>
        <v>#N/A</v>
      </c>
      <c r="J278" s="123">
        <f t="shared" si="21"/>
        <v>0</v>
      </c>
      <c r="K278" s="123"/>
      <c r="L278" s="123"/>
    </row>
    <row r="279" spans="3:12">
      <c r="C279" s="134" t="s">
        <v>80</v>
      </c>
      <c r="D279" s="176"/>
      <c r="E279" s="125">
        <v>1500</v>
      </c>
      <c r="F279" s="122">
        <f t="shared" si="20"/>
        <v>0</v>
      </c>
      <c r="G279" s="190"/>
      <c r="H279" s="135">
        <v>39300</v>
      </c>
      <c r="I279" s="135" t="e">
        <f>VLOOKUP(H279,Presupuesto!$B$8:$C$583,2,0)</f>
        <v>#N/A</v>
      </c>
      <c r="J279" s="123">
        <f t="shared" si="21"/>
        <v>0</v>
      </c>
      <c r="K279" s="123"/>
      <c r="L279" s="123"/>
    </row>
    <row r="280" spans="3:12">
      <c r="C280" s="134" t="s">
        <v>81</v>
      </c>
      <c r="D280" s="176"/>
      <c r="E280" s="125">
        <v>1500</v>
      </c>
      <c r="F280" s="122">
        <f t="shared" si="20"/>
        <v>0</v>
      </c>
      <c r="G280" s="190"/>
      <c r="H280" s="135">
        <v>42600</v>
      </c>
      <c r="I280" s="135" t="e">
        <f>VLOOKUP(H280,Presupuesto!$B$8:$C$583,2,0)</f>
        <v>#N/A</v>
      </c>
      <c r="J280" s="123">
        <f t="shared" si="21"/>
        <v>0</v>
      </c>
      <c r="K280" s="123"/>
      <c r="L280" s="123"/>
    </row>
    <row r="281" spans="3:12">
      <c r="C281" s="134" t="s">
        <v>82</v>
      </c>
      <c r="D281" s="176"/>
      <c r="E281" s="125">
        <v>500</v>
      </c>
      <c r="F281" s="122">
        <f t="shared" si="20"/>
        <v>0</v>
      </c>
      <c r="G281" s="190"/>
      <c r="H281" s="135">
        <v>39600</v>
      </c>
      <c r="I281" s="135" t="e">
        <f>VLOOKUP(H281,Presupuesto!$B$8:$C$583,2,0)</f>
        <v>#N/A</v>
      </c>
      <c r="J281" s="123">
        <f t="shared" si="21"/>
        <v>0</v>
      </c>
      <c r="K281" s="123"/>
      <c r="L281" s="123"/>
    </row>
    <row r="282" spans="3:12" ht="15.75" thickBot="1">
      <c r="C282" s="127" t="s">
        <v>83</v>
      </c>
      <c r="D282" s="184"/>
      <c r="E282" s="129">
        <v>20</v>
      </c>
      <c r="F282" s="130">
        <f t="shared" si="20"/>
        <v>0</v>
      </c>
      <c r="G282" s="187"/>
      <c r="H282" s="131">
        <v>39600</v>
      </c>
      <c r="I282" s="131" t="e">
        <f>VLOOKUP(H282,Presupuesto!$B$8:$C$583,2,0)</f>
        <v>#N/A</v>
      </c>
      <c r="J282" s="123">
        <f t="shared" si="21"/>
        <v>0</v>
      </c>
      <c r="K282" s="149"/>
      <c r="L282" s="149"/>
    </row>
    <row r="284" spans="3:12" ht="15.75" thickBot="1"/>
    <row r="285" spans="3:12" ht="15.75" thickBot="1">
      <c r="C285" s="29" t="s">
        <v>43</v>
      </c>
      <c r="D285" s="133">
        <f>SUM(F292:F305)</f>
        <v>0</v>
      </c>
      <c r="F285" s="72"/>
      <c r="G285" s="97"/>
      <c r="H285" s="72"/>
      <c r="I285" s="72"/>
    </row>
    <row r="286" spans="3:12">
      <c r="C286" s="72"/>
      <c r="D286" s="31"/>
      <c r="E286" s="118"/>
      <c r="F286" s="118"/>
      <c r="G286" s="118"/>
      <c r="H286" s="94"/>
      <c r="I286" s="94"/>
      <c r="J286" s="94"/>
      <c r="K286" s="137"/>
    </row>
    <row r="287" spans="3:12">
      <c r="C287" s="72"/>
      <c r="D287" s="31"/>
      <c r="E287" s="118"/>
      <c r="F287" s="118"/>
      <c r="G287" s="118"/>
      <c r="H287" s="94"/>
      <c r="I287" s="94"/>
      <c r="J287" s="94"/>
      <c r="K287" s="137"/>
    </row>
    <row r="288" spans="3:12" ht="15.75">
      <c r="C288" s="236" t="s">
        <v>455</v>
      </c>
      <c r="D288" s="237"/>
      <c r="E288" s="118"/>
      <c r="F288" s="118"/>
      <c r="G288" s="118"/>
      <c r="H288" s="94"/>
      <c r="I288" s="94"/>
      <c r="J288" s="94"/>
      <c r="K288" s="137"/>
    </row>
    <row r="289" spans="3:12" ht="18.75">
      <c r="C289" s="254" t="e">
        <f>IFERROR(VLOOKUP(D288,'Desarrollo Curricular'!$E:$F,2,FALSE),IFERROR(VLOOKUP(D288,Investigación!$E:$F,2,FALSE),IFERROR(VLOOKUP(D288,'Vinculación Univ. Sociedad'!$E:$F,2,FALSE),IFERROR(VLOOKUP(D288,'Docencia y Recursos Humanos '!$E:$F,2,FALSE),IFERROR(VLOOKUP(D288,Estudiantes!$E:$F,2,FALSE),IFERROR(VLOOKUP(D288,'Gestion Administrativa'!$E:$F,2,FALSE),IFERROR(VLOOKUP(D288,'Gestion Academica'!$E:$F,2,FALSE),IFERROR(VLOOKUP(D288,Graduados!$E:$F,2,FALSE),IFERROR(VLOOKUP(D288,'Gestión del Conocimiento'!$E:$F,2,FALSE),IFERROR(VLOOKUP(D288,Gobernabilidad!$E:$F,2,FALSE),IFERROR(VLOOKUP(D288,'NIVEL DE ES Y  SISTEMA NACIONAL'!$E:$F,2,FALSE),VLOOKUP(D288,'Lo Esencial'!$E:$F,2,0))))))))))))</f>
        <v>#N/A</v>
      </c>
      <c r="D289" s="31"/>
      <c r="E289" s="118"/>
      <c r="F289" s="118"/>
      <c r="G289" s="118"/>
      <c r="H289" s="94"/>
      <c r="I289" s="94"/>
      <c r="J289" s="94"/>
      <c r="K289" s="137"/>
    </row>
    <row r="290" spans="3:12">
      <c r="F290" s="118"/>
      <c r="G290" s="94"/>
      <c r="H290" s="94"/>
      <c r="I290" s="94"/>
    </row>
    <row r="291" spans="3:12" ht="30.75" thickBot="1">
      <c r="C291" s="174" t="s">
        <v>44</v>
      </c>
      <c r="D291" s="174" t="s">
        <v>55</v>
      </c>
      <c r="E291" s="174" t="s">
        <v>57</v>
      </c>
      <c r="F291" s="175" t="s">
        <v>27</v>
      </c>
      <c r="G291" s="175" t="s">
        <v>192</v>
      </c>
      <c r="H291" s="174" t="s">
        <v>46</v>
      </c>
      <c r="I291" s="174" t="s">
        <v>193</v>
      </c>
      <c r="J291" s="174" t="s">
        <v>474</v>
      </c>
      <c r="K291" s="174" t="s">
        <v>475</v>
      </c>
      <c r="L291" s="174" t="s">
        <v>530</v>
      </c>
    </row>
    <row r="292" spans="3:12" ht="15.75" thickBot="1">
      <c r="C292" s="462" t="s">
        <v>1576</v>
      </c>
      <c r="D292" s="183"/>
      <c r="E292" s="121">
        <f>HLOOKUP($C292,$CB$2:$CE$3,2,0)</f>
        <v>15000</v>
      </c>
      <c r="F292" s="122">
        <f>D292*E292</f>
        <v>0</v>
      </c>
      <c r="G292" s="190"/>
      <c r="H292" s="123" t="s">
        <v>317</v>
      </c>
      <c r="I292" s="123" t="str">
        <f>VLOOKUP(H292,Presupuesto!$B$8:$C$583,2,0)</f>
        <v>RESTRIBUCIONES A PERSONAL DIRECTIVO Y DE CONTROL (11300-00)</v>
      </c>
      <c r="J292" s="265"/>
      <c r="K292" s="123"/>
      <c r="L292" s="123"/>
    </row>
    <row r="293" spans="3:12">
      <c r="C293" s="462" t="s">
        <v>1574</v>
      </c>
      <c r="D293" s="176"/>
      <c r="E293" s="121">
        <f>HLOOKUP($C293,$CB$2:$CE$3,2,0)</f>
        <v>35000</v>
      </c>
      <c r="F293" s="122">
        <f>D293*E293</f>
        <v>0</v>
      </c>
      <c r="G293" s="190"/>
      <c r="H293" s="126">
        <v>42600</v>
      </c>
      <c r="I293" s="126" t="e">
        <f>VLOOKUP(H293,Presupuesto!$B$8:$C$583,2,0)</f>
        <v>#N/A</v>
      </c>
      <c r="J293" s="123">
        <f>$J$292</f>
        <v>0</v>
      </c>
      <c r="K293" s="123"/>
      <c r="L293" s="123"/>
    </row>
    <row r="294" spans="3:12">
      <c r="C294" s="124" t="s">
        <v>73</v>
      </c>
      <c r="D294" s="176"/>
      <c r="E294" s="125">
        <v>4000</v>
      </c>
      <c r="F294" s="122">
        <f t="shared" ref="F294:F305" si="22">D294*E294</f>
        <v>0</v>
      </c>
      <c r="G294" s="190"/>
      <c r="H294" s="126">
        <v>42120</v>
      </c>
      <c r="I294" s="126" t="e">
        <f>VLOOKUP(H294,Presupuesto!$B$8:$C$583,2,0)</f>
        <v>#N/A</v>
      </c>
      <c r="J294" s="123">
        <f t="shared" ref="J294:J305" si="23">$J$292</f>
        <v>0</v>
      </c>
      <c r="K294" s="123"/>
      <c r="L294" s="123"/>
    </row>
    <row r="295" spans="3:12">
      <c r="C295" s="124" t="s">
        <v>74</v>
      </c>
      <c r="D295" s="176"/>
      <c r="E295" s="125">
        <v>8000</v>
      </c>
      <c r="F295" s="122">
        <f t="shared" si="22"/>
        <v>0</v>
      </c>
      <c r="G295" s="190"/>
      <c r="H295" s="126">
        <v>42600</v>
      </c>
      <c r="I295" s="126" t="e">
        <f>VLOOKUP(H295,Presupuesto!$B$8:$C$583,2,0)</f>
        <v>#N/A</v>
      </c>
      <c r="J295" s="123">
        <f t="shared" si="23"/>
        <v>0</v>
      </c>
      <c r="K295" s="123"/>
      <c r="L295" s="123"/>
    </row>
    <row r="296" spans="3:12">
      <c r="C296" s="124" t="s">
        <v>75</v>
      </c>
      <c r="D296" s="176"/>
      <c r="E296" s="125">
        <v>5000</v>
      </c>
      <c r="F296" s="122">
        <f t="shared" si="22"/>
        <v>0</v>
      </c>
      <c r="G296" s="190"/>
      <c r="H296" s="126">
        <v>42600</v>
      </c>
      <c r="I296" s="126" t="e">
        <f>VLOOKUP(H296,Presupuesto!$B$8:$C$583,2,0)</f>
        <v>#N/A</v>
      </c>
      <c r="J296" s="123">
        <f t="shared" si="23"/>
        <v>0</v>
      </c>
      <c r="K296" s="123"/>
      <c r="L296" s="123"/>
    </row>
    <row r="297" spans="3:12">
      <c r="C297" s="124" t="s">
        <v>35</v>
      </c>
      <c r="D297" s="176"/>
      <c r="E297" s="125">
        <v>13000</v>
      </c>
      <c r="F297" s="122">
        <f t="shared" si="22"/>
        <v>0</v>
      </c>
      <c r="G297" s="190"/>
      <c r="H297" s="126">
        <v>42300</v>
      </c>
      <c r="I297" s="126" t="e">
        <f>VLOOKUP(H297,Presupuesto!$B$8:$C$583,2,0)</f>
        <v>#N/A</v>
      </c>
      <c r="J297" s="123">
        <f t="shared" si="23"/>
        <v>0</v>
      </c>
      <c r="K297" s="123"/>
      <c r="L297" s="123"/>
    </row>
    <row r="298" spans="3:12">
      <c r="C298" s="124" t="s">
        <v>76</v>
      </c>
      <c r="D298" s="176"/>
      <c r="E298" s="125">
        <v>15000</v>
      </c>
      <c r="F298" s="122">
        <f t="shared" si="22"/>
        <v>0</v>
      </c>
      <c r="G298" s="190"/>
      <c r="H298" s="126">
        <v>42300</v>
      </c>
      <c r="I298" s="126" t="e">
        <f>VLOOKUP(H298,Presupuesto!$B$8:$C$583,2,0)</f>
        <v>#N/A</v>
      </c>
      <c r="J298" s="123">
        <f t="shared" si="23"/>
        <v>0</v>
      </c>
      <c r="K298" s="123"/>
      <c r="L298" s="123"/>
    </row>
    <row r="299" spans="3:12">
      <c r="C299" s="124" t="s">
        <v>77</v>
      </c>
      <c r="D299" s="176"/>
      <c r="E299" s="125">
        <v>10000</v>
      </c>
      <c r="F299" s="122">
        <f t="shared" si="22"/>
        <v>0</v>
      </c>
      <c r="G299" s="190"/>
      <c r="H299" s="126">
        <v>42300</v>
      </c>
      <c r="I299" s="126" t="e">
        <f>VLOOKUP(H299,Presupuesto!$B$8:$C$583,2,0)</f>
        <v>#N/A</v>
      </c>
      <c r="J299" s="123">
        <f t="shared" si="23"/>
        <v>0</v>
      </c>
      <c r="K299" s="123"/>
      <c r="L299" s="123"/>
    </row>
    <row r="300" spans="3:12">
      <c r="C300" s="124" t="s">
        <v>78</v>
      </c>
      <c r="D300" s="176"/>
      <c r="E300" s="125">
        <v>10000</v>
      </c>
      <c r="F300" s="122">
        <f t="shared" si="22"/>
        <v>0</v>
      </c>
      <c r="G300" s="190"/>
      <c r="H300" s="126">
        <v>45100</v>
      </c>
      <c r="I300" s="126" t="e">
        <f>VLOOKUP(H300,Presupuesto!$B$8:$C$583,2,0)</f>
        <v>#N/A</v>
      </c>
      <c r="J300" s="123">
        <f t="shared" si="23"/>
        <v>0</v>
      </c>
      <c r="K300" s="123"/>
      <c r="L300" s="123"/>
    </row>
    <row r="301" spans="3:12">
      <c r="C301" s="134" t="s">
        <v>79</v>
      </c>
      <c r="D301" s="176"/>
      <c r="E301" s="125">
        <v>2000</v>
      </c>
      <c r="F301" s="122">
        <f t="shared" si="22"/>
        <v>0</v>
      </c>
      <c r="G301" s="190"/>
      <c r="H301" s="135">
        <v>42600</v>
      </c>
      <c r="I301" s="135" t="e">
        <f>VLOOKUP(H301,Presupuesto!$B$8:$C$583,2,0)</f>
        <v>#N/A</v>
      </c>
      <c r="J301" s="123">
        <f t="shared" si="23"/>
        <v>0</v>
      </c>
      <c r="K301" s="123"/>
      <c r="L301" s="123"/>
    </row>
    <row r="302" spans="3:12">
      <c r="C302" s="134" t="s">
        <v>80</v>
      </c>
      <c r="D302" s="176"/>
      <c r="E302" s="125">
        <v>1500</v>
      </c>
      <c r="F302" s="122">
        <f t="shared" si="22"/>
        <v>0</v>
      </c>
      <c r="G302" s="190"/>
      <c r="H302" s="135">
        <v>39300</v>
      </c>
      <c r="I302" s="135" t="e">
        <f>VLOOKUP(H302,Presupuesto!$B$8:$C$583,2,0)</f>
        <v>#N/A</v>
      </c>
      <c r="J302" s="123">
        <f t="shared" si="23"/>
        <v>0</v>
      </c>
      <c r="K302" s="123"/>
      <c r="L302" s="123"/>
    </row>
    <row r="303" spans="3:12">
      <c r="C303" s="134" t="s">
        <v>81</v>
      </c>
      <c r="D303" s="176"/>
      <c r="E303" s="125">
        <v>1500</v>
      </c>
      <c r="F303" s="122">
        <f t="shared" si="22"/>
        <v>0</v>
      </c>
      <c r="G303" s="190"/>
      <c r="H303" s="135">
        <v>42600</v>
      </c>
      <c r="I303" s="135" t="e">
        <f>VLOOKUP(H303,Presupuesto!$B$8:$C$583,2,0)</f>
        <v>#N/A</v>
      </c>
      <c r="J303" s="123">
        <f t="shared" si="23"/>
        <v>0</v>
      </c>
      <c r="K303" s="123"/>
      <c r="L303" s="123"/>
    </row>
    <row r="304" spans="3:12">
      <c r="C304" s="134" t="s">
        <v>82</v>
      </c>
      <c r="D304" s="176"/>
      <c r="E304" s="125">
        <v>500</v>
      </c>
      <c r="F304" s="122">
        <f t="shared" si="22"/>
        <v>0</v>
      </c>
      <c r="G304" s="190"/>
      <c r="H304" s="135">
        <v>39600</v>
      </c>
      <c r="I304" s="135" t="e">
        <f>VLOOKUP(H304,Presupuesto!$B$8:$C$583,2,0)</f>
        <v>#N/A</v>
      </c>
      <c r="J304" s="123">
        <f t="shared" si="23"/>
        <v>0</v>
      </c>
      <c r="K304" s="123"/>
      <c r="L304" s="123"/>
    </row>
    <row r="305" spans="3:12" ht="15.75" thickBot="1">
      <c r="C305" s="127" t="s">
        <v>83</v>
      </c>
      <c r="D305" s="184"/>
      <c r="E305" s="129">
        <v>20</v>
      </c>
      <c r="F305" s="130">
        <f t="shared" si="22"/>
        <v>0</v>
      </c>
      <c r="G305" s="187"/>
      <c r="H305" s="131">
        <v>39600</v>
      </c>
      <c r="I305" s="131" t="e">
        <f>VLOOKUP(H305,Presupuesto!$B$8:$C$583,2,0)</f>
        <v>#N/A</v>
      </c>
      <c r="J305" s="123">
        <f t="shared" si="23"/>
        <v>0</v>
      </c>
      <c r="K305" s="149"/>
      <c r="L305" s="149"/>
    </row>
    <row r="307" spans="3:12" ht="15.75" thickBot="1"/>
    <row r="308" spans="3:12" ht="15.75" thickBot="1">
      <c r="C308" s="29" t="s">
        <v>43</v>
      </c>
      <c r="D308" s="133">
        <f>SUM(F315:F328)</f>
        <v>0</v>
      </c>
      <c r="F308" s="72"/>
      <c r="G308" s="97"/>
      <c r="H308" s="72"/>
      <c r="I308" s="72"/>
    </row>
    <row r="309" spans="3:12">
      <c r="C309" s="72"/>
      <c r="D309" s="31"/>
      <c r="E309" s="118"/>
      <c r="F309" s="118"/>
      <c r="G309" s="118"/>
      <c r="H309" s="94"/>
      <c r="I309" s="94"/>
      <c r="J309" s="94"/>
      <c r="K309" s="137"/>
    </row>
    <row r="310" spans="3:12">
      <c r="C310" s="72"/>
      <c r="D310" s="31"/>
      <c r="E310" s="118"/>
      <c r="F310" s="118"/>
      <c r="G310" s="118"/>
      <c r="H310" s="94"/>
      <c r="I310" s="94"/>
      <c r="J310" s="94"/>
      <c r="K310" s="137"/>
    </row>
    <row r="311" spans="3:12" ht="15.75">
      <c r="C311" s="236" t="s">
        <v>455</v>
      </c>
      <c r="D311" s="237"/>
      <c r="E311" s="118"/>
      <c r="F311" s="118"/>
      <c r="G311" s="118"/>
      <c r="H311" s="94"/>
      <c r="I311" s="94"/>
      <c r="J311" s="94"/>
      <c r="K311" s="137"/>
    </row>
    <row r="312" spans="3:12" ht="18.75">
      <c r="C312" s="254" t="e">
        <f>IFERROR(VLOOKUP(D311,'Desarrollo Curricular'!$E:$F,2,FALSE),IFERROR(VLOOKUP(D311,Investigación!$E:$F,2,FALSE),IFERROR(VLOOKUP(D311,'Vinculación Univ. Sociedad'!$E:$F,2,FALSE),IFERROR(VLOOKUP(D311,'Docencia y Recursos Humanos '!$E:$F,2,FALSE),IFERROR(VLOOKUP(D311,Estudiantes!$E:$F,2,FALSE),IFERROR(VLOOKUP(D311,'Gestion Administrativa'!$E:$F,2,FALSE),IFERROR(VLOOKUP(D311,'Gestion Academica'!$E:$F,2,FALSE),IFERROR(VLOOKUP(D311,Graduados!$E:$F,2,FALSE),IFERROR(VLOOKUP(D311,'Gestión del Conocimiento'!$E:$F,2,FALSE),IFERROR(VLOOKUP(D311,Gobernabilidad!$E:$F,2,FALSE),IFERROR(VLOOKUP(D311,'NIVEL DE ES Y  SISTEMA NACIONAL'!$E:$F,2,FALSE),VLOOKUP(D311,'Lo Esencial'!$E:$F,2,0))))))))))))</f>
        <v>#N/A</v>
      </c>
      <c r="D312" s="31"/>
      <c r="E312" s="118"/>
      <c r="F312" s="118"/>
      <c r="G312" s="118"/>
      <c r="H312" s="94"/>
      <c r="I312" s="94"/>
      <c r="J312" s="94"/>
      <c r="K312" s="137"/>
    </row>
    <row r="313" spans="3:12">
      <c r="F313" s="118"/>
      <c r="G313" s="94"/>
      <c r="H313" s="94"/>
      <c r="I313" s="94"/>
    </row>
    <row r="314" spans="3:12" ht="30.75" thickBot="1">
      <c r="C314" s="174" t="s">
        <v>44</v>
      </c>
      <c r="D314" s="174" t="s">
        <v>55</v>
      </c>
      <c r="E314" s="174" t="s">
        <v>57</v>
      </c>
      <c r="F314" s="175" t="s">
        <v>27</v>
      </c>
      <c r="G314" s="175" t="s">
        <v>192</v>
      </c>
      <c r="H314" s="174" t="s">
        <v>46</v>
      </c>
      <c r="I314" s="174" t="s">
        <v>193</v>
      </c>
      <c r="J314" s="174" t="s">
        <v>474</v>
      </c>
      <c r="K314" s="174" t="s">
        <v>475</v>
      </c>
      <c r="L314" s="174" t="s">
        <v>530</v>
      </c>
    </row>
    <row r="315" spans="3:12" ht="15.75" thickBot="1">
      <c r="C315" s="462" t="s">
        <v>1576</v>
      </c>
      <c r="D315" s="183"/>
      <c r="E315" s="121">
        <f>HLOOKUP($C315,$CB$2:$CE$3,2,0)</f>
        <v>15000</v>
      </c>
      <c r="F315" s="122">
        <f>D315*E315</f>
        <v>0</v>
      </c>
      <c r="G315" s="190"/>
      <c r="H315" s="123" t="s">
        <v>317</v>
      </c>
      <c r="I315" s="123" t="str">
        <f>VLOOKUP(H315,Presupuesto!$B$8:$C$583,2,0)</f>
        <v>RESTRIBUCIONES A PERSONAL DIRECTIVO Y DE CONTROL (11300-00)</v>
      </c>
      <c r="J315" s="265"/>
      <c r="K315" s="123"/>
      <c r="L315" s="123"/>
    </row>
    <row r="316" spans="3:12">
      <c r="C316" s="462" t="s">
        <v>1574</v>
      </c>
      <c r="D316" s="176"/>
      <c r="E316" s="121">
        <f>HLOOKUP($C316,$CB$2:$CE$3,2,0)</f>
        <v>35000</v>
      </c>
      <c r="F316" s="122">
        <f>D316*E316</f>
        <v>0</v>
      </c>
      <c r="G316" s="190"/>
      <c r="H316" s="126">
        <v>42600</v>
      </c>
      <c r="I316" s="126" t="e">
        <f>VLOOKUP(H316,Presupuesto!$B$8:$C$583,2,0)</f>
        <v>#N/A</v>
      </c>
      <c r="J316" s="123">
        <f>$J$315</f>
        <v>0</v>
      </c>
      <c r="K316" s="123"/>
      <c r="L316" s="123"/>
    </row>
    <row r="317" spans="3:12">
      <c r="C317" s="124" t="s">
        <v>73</v>
      </c>
      <c r="D317" s="176"/>
      <c r="E317" s="125">
        <v>4000</v>
      </c>
      <c r="F317" s="122">
        <f t="shared" ref="F317:F328" si="24">D317*E317</f>
        <v>0</v>
      </c>
      <c r="G317" s="190"/>
      <c r="H317" s="126">
        <v>42120</v>
      </c>
      <c r="I317" s="126" t="e">
        <f>VLOOKUP(H317,Presupuesto!$B$8:$C$583,2,0)</f>
        <v>#N/A</v>
      </c>
      <c r="J317" s="123">
        <f t="shared" ref="J317:J328" si="25">$J$315</f>
        <v>0</v>
      </c>
      <c r="K317" s="123"/>
      <c r="L317" s="123"/>
    </row>
    <row r="318" spans="3:12">
      <c r="C318" s="124" t="s">
        <v>74</v>
      </c>
      <c r="D318" s="176"/>
      <c r="E318" s="125">
        <v>8000</v>
      </c>
      <c r="F318" s="122">
        <f t="shared" si="24"/>
        <v>0</v>
      </c>
      <c r="G318" s="190"/>
      <c r="H318" s="126">
        <v>42600</v>
      </c>
      <c r="I318" s="126" t="e">
        <f>VLOOKUP(H318,Presupuesto!$B$8:$C$583,2,0)</f>
        <v>#N/A</v>
      </c>
      <c r="J318" s="123">
        <f t="shared" si="25"/>
        <v>0</v>
      </c>
      <c r="K318" s="123"/>
      <c r="L318" s="123"/>
    </row>
    <row r="319" spans="3:12">
      <c r="C319" s="124" t="s">
        <v>75</v>
      </c>
      <c r="D319" s="176"/>
      <c r="E319" s="125">
        <v>5000</v>
      </c>
      <c r="F319" s="122">
        <f t="shared" si="24"/>
        <v>0</v>
      </c>
      <c r="G319" s="190"/>
      <c r="H319" s="126">
        <v>42600</v>
      </c>
      <c r="I319" s="126" t="e">
        <f>VLOOKUP(H319,Presupuesto!$B$8:$C$583,2,0)</f>
        <v>#N/A</v>
      </c>
      <c r="J319" s="123">
        <f t="shared" si="25"/>
        <v>0</v>
      </c>
      <c r="K319" s="123"/>
      <c r="L319" s="123"/>
    </row>
    <row r="320" spans="3:12">
      <c r="C320" s="124" t="s">
        <v>35</v>
      </c>
      <c r="D320" s="176"/>
      <c r="E320" s="125">
        <v>13000</v>
      </c>
      <c r="F320" s="122">
        <f t="shared" si="24"/>
        <v>0</v>
      </c>
      <c r="G320" s="190"/>
      <c r="H320" s="126">
        <v>42300</v>
      </c>
      <c r="I320" s="126" t="e">
        <f>VLOOKUP(H320,Presupuesto!$B$8:$C$583,2,0)</f>
        <v>#N/A</v>
      </c>
      <c r="J320" s="123">
        <f t="shared" si="25"/>
        <v>0</v>
      </c>
      <c r="K320" s="123"/>
      <c r="L320" s="123"/>
    </row>
    <row r="321" spans="3:12">
      <c r="C321" s="124" t="s">
        <v>76</v>
      </c>
      <c r="D321" s="176"/>
      <c r="E321" s="125">
        <v>15000</v>
      </c>
      <c r="F321" s="122">
        <f t="shared" si="24"/>
        <v>0</v>
      </c>
      <c r="G321" s="190"/>
      <c r="H321" s="126">
        <v>42300</v>
      </c>
      <c r="I321" s="126" t="e">
        <f>VLOOKUP(H321,Presupuesto!$B$8:$C$583,2,0)</f>
        <v>#N/A</v>
      </c>
      <c r="J321" s="123">
        <f t="shared" si="25"/>
        <v>0</v>
      </c>
      <c r="K321" s="123"/>
      <c r="L321" s="123"/>
    </row>
    <row r="322" spans="3:12">
      <c r="C322" s="124" t="s">
        <v>77</v>
      </c>
      <c r="D322" s="176"/>
      <c r="E322" s="125">
        <v>10000</v>
      </c>
      <c r="F322" s="122">
        <f t="shared" si="24"/>
        <v>0</v>
      </c>
      <c r="G322" s="190"/>
      <c r="H322" s="126">
        <v>42300</v>
      </c>
      <c r="I322" s="126" t="e">
        <f>VLOOKUP(H322,Presupuesto!$B$8:$C$583,2,0)</f>
        <v>#N/A</v>
      </c>
      <c r="J322" s="123">
        <f t="shared" si="25"/>
        <v>0</v>
      </c>
      <c r="K322" s="123"/>
      <c r="L322" s="123"/>
    </row>
    <row r="323" spans="3:12">
      <c r="C323" s="124" t="s">
        <v>78</v>
      </c>
      <c r="D323" s="176"/>
      <c r="E323" s="125">
        <v>10000</v>
      </c>
      <c r="F323" s="122">
        <f t="shared" si="24"/>
        <v>0</v>
      </c>
      <c r="G323" s="190"/>
      <c r="H323" s="126">
        <v>45100</v>
      </c>
      <c r="I323" s="126" t="e">
        <f>VLOOKUP(H323,Presupuesto!$B$8:$C$583,2,0)</f>
        <v>#N/A</v>
      </c>
      <c r="J323" s="123">
        <f t="shared" si="25"/>
        <v>0</v>
      </c>
      <c r="K323" s="123"/>
      <c r="L323" s="123"/>
    </row>
    <row r="324" spans="3:12">
      <c r="C324" s="134" t="s">
        <v>79</v>
      </c>
      <c r="D324" s="176"/>
      <c r="E324" s="125">
        <v>2000</v>
      </c>
      <c r="F324" s="122">
        <f t="shared" si="24"/>
        <v>0</v>
      </c>
      <c r="G324" s="190"/>
      <c r="H324" s="135">
        <v>42600</v>
      </c>
      <c r="I324" s="135" t="e">
        <f>VLOOKUP(H324,Presupuesto!$B$8:$C$583,2,0)</f>
        <v>#N/A</v>
      </c>
      <c r="J324" s="123">
        <f t="shared" si="25"/>
        <v>0</v>
      </c>
      <c r="K324" s="123"/>
      <c r="L324" s="123"/>
    </row>
    <row r="325" spans="3:12">
      <c r="C325" s="134" t="s">
        <v>80</v>
      </c>
      <c r="D325" s="176"/>
      <c r="E325" s="125">
        <v>1500</v>
      </c>
      <c r="F325" s="122">
        <f t="shared" si="24"/>
        <v>0</v>
      </c>
      <c r="G325" s="190"/>
      <c r="H325" s="135">
        <v>39300</v>
      </c>
      <c r="I325" s="135" t="e">
        <f>VLOOKUP(H325,Presupuesto!$B$8:$C$583,2,0)</f>
        <v>#N/A</v>
      </c>
      <c r="J325" s="123">
        <f t="shared" si="25"/>
        <v>0</v>
      </c>
      <c r="K325" s="123"/>
      <c r="L325" s="123"/>
    </row>
    <row r="326" spans="3:12">
      <c r="C326" s="134" t="s">
        <v>81</v>
      </c>
      <c r="D326" s="176"/>
      <c r="E326" s="125">
        <v>1500</v>
      </c>
      <c r="F326" s="122">
        <f t="shared" si="24"/>
        <v>0</v>
      </c>
      <c r="G326" s="190"/>
      <c r="H326" s="135">
        <v>42600</v>
      </c>
      <c r="I326" s="135" t="e">
        <f>VLOOKUP(H326,Presupuesto!$B$8:$C$583,2,0)</f>
        <v>#N/A</v>
      </c>
      <c r="J326" s="123">
        <f t="shared" si="25"/>
        <v>0</v>
      </c>
      <c r="K326" s="123"/>
      <c r="L326" s="123"/>
    </row>
    <row r="327" spans="3:12">
      <c r="C327" s="134" t="s">
        <v>82</v>
      </c>
      <c r="D327" s="176"/>
      <c r="E327" s="125">
        <v>500</v>
      </c>
      <c r="F327" s="122">
        <f t="shared" si="24"/>
        <v>0</v>
      </c>
      <c r="G327" s="190"/>
      <c r="H327" s="135">
        <v>39600</v>
      </c>
      <c r="I327" s="135" t="e">
        <f>VLOOKUP(H327,Presupuesto!$B$8:$C$583,2,0)</f>
        <v>#N/A</v>
      </c>
      <c r="J327" s="123">
        <f t="shared" si="25"/>
        <v>0</v>
      </c>
      <c r="K327" s="123"/>
      <c r="L327" s="123"/>
    </row>
    <row r="328" spans="3:12" ht="15.75" thickBot="1">
      <c r="C328" s="127" t="s">
        <v>83</v>
      </c>
      <c r="D328" s="184"/>
      <c r="E328" s="129">
        <v>20</v>
      </c>
      <c r="F328" s="130">
        <f t="shared" si="24"/>
        <v>0</v>
      </c>
      <c r="G328" s="187"/>
      <c r="H328" s="131">
        <v>39600</v>
      </c>
      <c r="I328" s="131" t="e">
        <f>VLOOKUP(H328,Presupuesto!$B$8:$C$583,2,0)</f>
        <v>#N/A</v>
      </c>
      <c r="J328" s="123">
        <f t="shared" si="25"/>
        <v>0</v>
      </c>
      <c r="K328" s="149"/>
      <c r="L328" s="149"/>
    </row>
    <row r="329" spans="3:12">
      <c r="F329" s="118"/>
      <c r="G329" s="94"/>
      <c r="H329" s="94"/>
      <c r="I329" s="94"/>
    </row>
    <row r="330" spans="3:12" ht="15.75" thickBot="1"/>
    <row r="331" spans="3:12" ht="15.75" thickBot="1">
      <c r="C331" s="29" t="s">
        <v>43</v>
      </c>
      <c r="D331" s="133">
        <f>SUM(F338:F351)</f>
        <v>0</v>
      </c>
      <c r="F331" s="72"/>
      <c r="G331" s="97"/>
      <c r="H331" s="72"/>
      <c r="I331" s="72"/>
    </row>
    <row r="332" spans="3:12">
      <c r="C332" s="72"/>
      <c r="D332" s="31"/>
      <c r="E332" s="118"/>
      <c r="F332" s="118"/>
      <c r="G332" s="118"/>
      <c r="H332" s="94"/>
      <c r="I332" s="94"/>
      <c r="J332" s="94"/>
      <c r="K332" s="137"/>
    </row>
    <row r="333" spans="3:12">
      <c r="C333" s="72"/>
      <c r="D333" s="31"/>
      <c r="E333" s="118"/>
      <c r="F333" s="118"/>
      <c r="G333" s="118"/>
      <c r="H333" s="94"/>
      <c r="I333" s="94"/>
      <c r="J333" s="94"/>
      <c r="K333" s="137"/>
    </row>
    <row r="334" spans="3:12" ht="15.75">
      <c r="C334" s="236" t="s">
        <v>455</v>
      </c>
      <c r="D334" s="237"/>
      <c r="E334" s="118"/>
      <c r="F334" s="118"/>
      <c r="G334" s="118"/>
      <c r="H334" s="94"/>
      <c r="I334" s="94"/>
      <c r="J334" s="94"/>
      <c r="K334" s="137"/>
    </row>
    <row r="335" spans="3:12" ht="18.75">
      <c r="C335" s="254" t="e">
        <f>IFERROR(VLOOKUP(D334,'Desarrollo Curricular'!$E:$F,2,FALSE),IFERROR(VLOOKUP(D334,Investigación!$E:$F,2,FALSE),IFERROR(VLOOKUP(D334,'Vinculación Univ. Sociedad'!$E:$F,2,FALSE),IFERROR(VLOOKUP(D334,'Docencia y Recursos Humanos '!$E:$F,2,FALSE),IFERROR(VLOOKUP(D334,Estudiantes!$E:$F,2,FALSE),IFERROR(VLOOKUP(D334,'Gestion Administrativa'!$E:$F,2,FALSE),IFERROR(VLOOKUP(D334,'Gestion Academica'!$E:$F,2,FALSE),IFERROR(VLOOKUP(D334,Graduados!$E:$F,2,FALSE),IFERROR(VLOOKUP(D334,'Gestión del Conocimiento'!$E:$F,2,FALSE),IFERROR(VLOOKUP(D334,Gobernabilidad!$E:$F,2,FALSE),IFERROR(VLOOKUP(D334,'NIVEL DE ES Y  SISTEMA NACIONAL'!$E:$F,2,FALSE),VLOOKUP(D334,'Lo Esencial'!$E:$F,2,0))))))))))))</f>
        <v>#N/A</v>
      </c>
      <c r="D335" s="31"/>
      <c r="E335" s="118"/>
      <c r="F335" s="118"/>
      <c r="G335" s="118"/>
      <c r="H335" s="94"/>
      <c r="I335" s="94"/>
      <c r="J335" s="94"/>
      <c r="K335" s="137"/>
    </row>
    <row r="336" spans="3:12">
      <c r="F336" s="118"/>
      <c r="G336" s="94"/>
      <c r="H336" s="94"/>
      <c r="I336" s="94"/>
    </row>
    <row r="337" spans="3:12" ht="30.75" thickBot="1">
      <c r="C337" s="174" t="s">
        <v>44</v>
      </c>
      <c r="D337" s="174" t="s">
        <v>55</v>
      </c>
      <c r="E337" s="174" t="s">
        <v>57</v>
      </c>
      <c r="F337" s="175" t="s">
        <v>27</v>
      </c>
      <c r="G337" s="175" t="s">
        <v>192</v>
      </c>
      <c r="H337" s="174" t="s">
        <v>46</v>
      </c>
      <c r="I337" s="174" t="s">
        <v>193</v>
      </c>
      <c r="J337" s="174" t="s">
        <v>474</v>
      </c>
      <c r="K337" s="174" t="s">
        <v>475</v>
      </c>
      <c r="L337" s="174" t="s">
        <v>530</v>
      </c>
    </row>
    <row r="338" spans="3:12" ht="15.75" thickBot="1">
      <c r="C338" s="462" t="s">
        <v>1576</v>
      </c>
      <c r="D338" s="183"/>
      <c r="E338" s="121">
        <f>HLOOKUP($C338,$CB$2:$CE$3,2,0)</f>
        <v>15000</v>
      </c>
      <c r="F338" s="122">
        <f>D338*E338</f>
        <v>0</v>
      </c>
      <c r="G338" s="190"/>
      <c r="H338" s="123" t="s">
        <v>317</v>
      </c>
      <c r="I338" s="123" t="str">
        <f>VLOOKUP(H338,Presupuesto!$B$8:$C$583,2,0)</f>
        <v>RESTRIBUCIONES A PERSONAL DIRECTIVO Y DE CONTROL (11300-00)</v>
      </c>
      <c r="J338" s="265"/>
      <c r="K338" s="123"/>
      <c r="L338" s="123"/>
    </row>
    <row r="339" spans="3:12">
      <c r="C339" s="462" t="s">
        <v>1574</v>
      </c>
      <c r="D339" s="176"/>
      <c r="E339" s="121">
        <f>HLOOKUP($C339,$CB$2:$CE$3,2,0)</f>
        <v>35000</v>
      </c>
      <c r="F339" s="122">
        <f>D339*E339</f>
        <v>0</v>
      </c>
      <c r="G339" s="190"/>
      <c r="H339" s="126">
        <v>42600</v>
      </c>
      <c r="I339" s="126" t="e">
        <f>VLOOKUP(H339,Presupuesto!$B$8:$C$583,2,0)</f>
        <v>#N/A</v>
      </c>
      <c r="J339" s="123">
        <f>$J$338</f>
        <v>0</v>
      </c>
      <c r="K339" s="123"/>
      <c r="L339" s="123"/>
    </row>
    <row r="340" spans="3:12">
      <c r="C340" s="124" t="s">
        <v>73</v>
      </c>
      <c r="D340" s="176"/>
      <c r="E340" s="125">
        <v>4000</v>
      </c>
      <c r="F340" s="122">
        <f t="shared" ref="F340:F351" si="26">D340*E340</f>
        <v>0</v>
      </c>
      <c r="G340" s="190"/>
      <c r="H340" s="126">
        <v>42120</v>
      </c>
      <c r="I340" s="126" t="e">
        <f>VLOOKUP(H340,Presupuesto!$B$8:$C$583,2,0)</f>
        <v>#N/A</v>
      </c>
      <c r="J340" s="123">
        <f t="shared" ref="J340:J351" si="27">$J$338</f>
        <v>0</v>
      </c>
      <c r="K340" s="123"/>
      <c r="L340" s="123"/>
    </row>
    <row r="341" spans="3:12">
      <c r="C341" s="124" t="s">
        <v>74</v>
      </c>
      <c r="D341" s="176"/>
      <c r="E341" s="125">
        <v>8000</v>
      </c>
      <c r="F341" s="122">
        <f t="shared" si="26"/>
        <v>0</v>
      </c>
      <c r="G341" s="190"/>
      <c r="H341" s="126">
        <v>42600</v>
      </c>
      <c r="I341" s="126" t="e">
        <f>VLOOKUP(H341,Presupuesto!$B$8:$C$583,2,0)</f>
        <v>#N/A</v>
      </c>
      <c r="J341" s="123">
        <f t="shared" si="27"/>
        <v>0</v>
      </c>
      <c r="K341" s="123"/>
      <c r="L341" s="123"/>
    </row>
    <row r="342" spans="3:12">
      <c r="C342" s="124" t="s">
        <v>75</v>
      </c>
      <c r="D342" s="176"/>
      <c r="E342" s="125">
        <v>5000</v>
      </c>
      <c r="F342" s="122">
        <f t="shared" si="26"/>
        <v>0</v>
      </c>
      <c r="G342" s="190"/>
      <c r="H342" s="126">
        <v>42600</v>
      </c>
      <c r="I342" s="126" t="e">
        <f>VLOOKUP(H342,Presupuesto!$B$8:$C$583,2,0)</f>
        <v>#N/A</v>
      </c>
      <c r="J342" s="123">
        <f t="shared" si="27"/>
        <v>0</v>
      </c>
      <c r="K342" s="123"/>
      <c r="L342" s="123"/>
    </row>
    <row r="343" spans="3:12">
      <c r="C343" s="124" t="s">
        <v>35</v>
      </c>
      <c r="D343" s="176"/>
      <c r="E343" s="125">
        <v>13000</v>
      </c>
      <c r="F343" s="122">
        <f t="shared" si="26"/>
        <v>0</v>
      </c>
      <c r="G343" s="190"/>
      <c r="H343" s="126">
        <v>42300</v>
      </c>
      <c r="I343" s="126" t="e">
        <f>VLOOKUP(H343,Presupuesto!$B$8:$C$583,2,0)</f>
        <v>#N/A</v>
      </c>
      <c r="J343" s="123">
        <f t="shared" si="27"/>
        <v>0</v>
      </c>
      <c r="K343" s="123"/>
      <c r="L343" s="123"/>
    </row>
    <row r="344" spans="3:12">
      <c r="C344" s="124" t="s">
        <v>76</v>
      </c>
      <c r="D344" s="176"/>
      <c r="E344" s="125">
        <v>15000</v>
      </c>
      <c r="F344" s="122">
        <f t="shared" si="26"/>
        <v>0</v>
      </c>
      <c r="G344" s="190"/>
      <c r="H344" s="126">
        <v>42300</v>
      </c>
      <c r="I344" s="126" t="e">
        <f>VLOOKUP(H344,Presupuesto!$B$8:$C$583,2,0)</f>
        <v>#N/A</v>
      </c>
      <c r="J344" s="123">
        <f t="shared" si="27"/>
        <v>0</v>
      </c>
      <c r="K344" s="123"/>
      <c r="L344" s="123"/>
    </row>
    <row r="345" spans="3:12">
      <c r="C345" s="124" t="s">
        <v>77</v>
      </c>
      <c r="D345" s="176"/>
      <c r="E345" s="125">
        <v>10000</v>
      </c>
      <c r="F345" s="122">
        <f t="shared" si="26"/>
        <v>0</v>
      </c>
      <c r="G345" s="190"/>
      <c r="H345" s="126">
        <v>42300</v>
      </c>
      <c r="I345" s="126" t="e">
        <f>VLOOKUP(H345,Presupuesto!$B$8:$C$583,2,0)</f>
        <v>#N/A</v>
      </c>
      <c r="J345" s="123">
        <f t="shared" si="27"/>
        <v>0</v>
      </c>
      <c r="K345" s="123"/>
      <c r="L345" s="123"/>
    </row>
    <row r="346" spans="3:12">
      <c r="C346" s="124" t="s">
        <v>78</v>
      </c>
      <c r="D346" s="176"/>
      <c r="E346" s="125">
        <v>10000</v>
      </c>
      <c r="F346" s="122">
        <f t="shared" si="26"/>
        <v>0</v>
      </c>
      <c r="G346" s="190"/>
      <c r="H346" s="126">
        <v>45100</v>
      </c>
      <c r="I346" s="126" t="e">
        <f>VLOOKUP(H346,Presupuesto!$B$8:$C$583,2,0)</f>
        <v>#N/A</v>
      </c>
      <c r="J346" s="123">
        <f t="shared" si="27"/>
        <v>0</v>
      </c>
      <c r="K346" s="123"/>
      <c r="L346" s="123"/>
    </row>
    <row r="347" spans="3:12">
      <c r="C347" s="134" t="s">
        <v>79</v>
      </c>
      <c r="D347" s="176"/>
      <c r="E347" s="125">
        <v>2000</v>
      </c>
      <c r="F347" s="122">
        <f t="shared" si="26"/>
        <v>0</v>
      </c>
      <c r="G347" s="190"/>
      <c r="H347" s="135">
        <v>42600</v>
      </c>
      <c r="I347" s="135" t="e">
        <f>VLOOKUP(H347,Presupuesto!$B$8:$C$583,2,0)</f>
        <v>#N/A</v>
      </c>
      <c r="J347" s="123">
        <f t="shared" si="27"/>
        <v>0</v>
      </c>
      <c r="K347" s="123"/>
      <c r="L347" s="123"/>
    </row>
    <row r="348" spans="3:12">
      <c r="C348" s="134" t="s">
        <v>80</v>
      </c>
      <c r="D348" s="176"/>
      <c r="E348" s="125">
        <v>1500</v>
      </c>
      <c r="F348" s="122">
        <f t="shared" si="26"/>
        <v>0</v>
      </c>
      <c r="G348" s="190"/>
      <c r="H348" s="135">
        <v>39300</v>
      </c>
      <c r="I348" s="135" t="e">
        <f>VLOOKUP(H348,Presupuesto!$B$8:$C$583,2,0)</f>
        <v>#N/A</v>
      </c>
      <c r="J348" s="123">
        <f t="shared" si="27"/>
        <v>0</v>
      </c>
      <c r="K348" s="123"/>
      <c r="L348" s="123"/>
    </row>
    <row r="349" spans="3:12">
      <c r="C349" s="134" t="s">
        <v>81</v>
      </c>
      <c r="D349" s="176"/>
      <c r="E349" s="125">
        <v>1500</v>
      </c>
      <c r="F349" s="122">
        <f t="shared" si="26"/>
        <v>0</v>
      </c>
      <c r="G349" s="190"/>
      <c r="H349" s="135">
        <v>42600</v>
      </c>
      <c r="I349" s="135" t="e">
        <f>VLOOKUP(H349,Presupuesto!$B$8:$C$583,2,0)</f>
        <v>#N/A</v>
      </c>
      <c r="J349" s="123">
        <f t="shared" si="27"/>
        <v>0</v>
      </c>
      <c r="K349" s="123"/>
      <c r="L349" s="123"/>
    </row>
    <row r="350" spans="3:12">
      <c r="C350" s="134" t="s">
        <v>82</v>
      </c>
      <c r="D350" s="176"/>
      <c r="E350" s="125">
        <v>500</v>
      </c>
      <c r="F350" s="122">
        <f t="shared" si="26"/>
        <v>0</v>
      </c>
      <c r="G350" s="190"/>
      <c r="H350" s="135">
        <v>39600</v>
      </c>
      <c r="I350" s="135" t="e">
        <f>VLOOKUP(H350,Presupuesto!$B$8:$C$583,2,0)</f>
        <v>#N/A</v>
      </c>
      <c r="J350" s="123">
        <f t="shared" si="27"/>
        <v>0</v>
      </c>
      <c r="K350" s="123"/>
      <c r="L350" s="123"/>
    </row>
    <row r="351" spans="3:12" ht="15.75" thickBot="1">
      <c r="C351" s="127" t="s">
        <v>83</v>
      </c>
      <c r="D351" s="184"/>
      <c r="E351" s="129">
        <v>20</v>
      </c>
      <c r="F351" s="130">
        <f t="shared" si="26"/>
        <v>0</v>
      </c>
      <c r="G351" s="187"/>
      <c r="H351" s="131">
        <v>39600</v>
      </c>
      <c r="I351" s="131" t="e">
        <f>VLOOKUP(H351,Presupuesto!$B$8:$C$583,2,0)</f>
        <v>#N/A</v>
      </c>
      <c r="J351" s="123">
        <f t="shared" si="27"/>
        <v>0</v>
      </c>
      <c r="K351" s="149"/>
      <c r="L351" s="149"/>
    </row>
    <row r="353" spans="3:12" ht="15.75" thickBot="1"/>
    <row r="354" spans="3:12" ht="15.75" thickBot="1">
      <c r="C354" s="29" t="s">
        <v>43</v>
      </c>
      <c r="D354" s="133">
        <f>SUM(F361:F374)</f>
        <v>0</v>
      </c>
      <c r="F354" s="72"/>
      <c r="G354" s="97"/>
      <c r="H354" s="72"/>
      <c r="I354" s="72"/>
    </row>
    <row r="355" spans="3:12">
      <c r="C355" s="72"/>
      <c r="D355" s="31"/>
      <c r="E355" s="118"/>
      <c r="F355" s="118"/>
      <c r="G355" s="118"/>
      <c r="H355" s="94"/>
      <c r="I355" s="94"/>
      <c r="J355" s="94"/>
      <c r="K355" s="137"/>
    </row>
    <row r="356" spans="3:12">
      <c r="C356" s="72"/>
      <c r="D356" s="31"/>
      <c r="E356" s="118"/>
      <c r="F356" s="118"/>
      <c r="G356" s="118"/>
      <c r="H356" s="94"/>
      <c r="I356" s="94"/>
      <c r="J356" s="94"/>
      <c r="K356" s="137"/>
    </row>
    <row r="357" spans="3:12" ht="15.75">
      <c r="C357" s="236" t="s">
        <v>455</v>
      </c>
      <c r="D357" s="237"/>
      <c r="E357" s="118"/>
      <c r="F357" s="118"/>
      <c r="G357" s="118"/>
      <c r="H357" s="94"/>
      <c r="I357" s="94"/>
      <c r="J357" s="94"/>
      <c r="K357" s="137"/>
    </row>
    <row r="358" spans="3:12" ht="18.75">
      <c r="C358" s="254" t="e">
        <f>IFERROR(VLOOKUP(D357,'Desarrollo Curricular'!$E:$F,2,FALSE),IFERROR(VLOOKUP(D357,Investigación!$E:$F,2,FALSE),IFERROR(VLOOKUP(D357,'Vinculación Univ. Sociedad'!$E:$F,2,FALSE),IFERROR(VLOOKUP(D357,'Docencia y Recursos Humanos '!$E:$F,2,FALSE),IFERROR(VLOOKUP(D357,Estudiantes!$E:$F,2,FALSE),IFERROR(VLOOKUP(D357,'Gestion Administrativa'!$E:$F,2,FALSE),IFERROR(VLOOKUP(D357,'Gestion Academica'!$E:$F,2,FALSE),IFERROR(VLOOKUP(D357,Graduados!$E:$F,2,FALSE),IFERROR(VLOOKUP(D357,'Gestión del Conocimiento'!$E:$F,2,FALSE),IFERROR(VLOOKUP(D357,Gobernabilidad!$E:$F,2,FALSE),IFERROR(VLOOKUP(D357,'NIVEL DE ES Y  SISTEMA NACIONAL'!$E:$F,2,FALSE),VLOOKUP(D357,'Lo Esencial'!$E:$F,2,0))))))))))))</f>
        <v>#N/A</v>
      </c>
      <c r="D358" s="31"/>
      <c r="E358" s="118"/>
      <c r="F358" s="118"/>
      <c r="G358" s="118"/>
      <c r="H358" s="94"/>
      <c r="I358" s="94"/>
      <c r="J358" s="94"/>
      <c r="K358" s="137"/>
    </row>
    <row r="359" spans="3:12">
      <c r="F359" s="118"/>
      <c r="G359" s="94"/>
      <c r="H359" s="94"/>
      <c r="I359" s="94"/>
    </row>
    <row r="360" spans="3:12" ht="30.75" thickBot="1">
      <c r="C360" s="174" t="s">
        <v>44</v>
      </c>
      <c r="D360" s="174" t="s">
        <v>55</v>
      </c>
      <c r="E360" s="174" t="s">
        <v>57</v>
      </c>
      <c r="F360" s="175" t="s">
        <v>27</v>
      </c>
      <c r="G360" s="175" t="s">
        <v>192</v>
      </c>
      <c r="H360" s="174" t="s">
        <v>46</v>
      </c>
      <c r="I360" s="174" t="s">
        <v>193</v>
      </c>
      <c r="J360" s="174" t="s">
        <v>474</v>
      </c>
      <c r="K360" s="174" t="s">
        <v>475</v>
      </c>
      <c r="L360" s="174" t="s">
        <v>530</v>
      </c>
    </row>
    <row r="361" spans="3:12" ht="15.75" thickBot="1">
      <c r="C361" s="462" t="s">
        <v>1576</v>
      </c>
      <c r="D361" s="183"/>
      <c r="E361" s="121">
        <f>HLOOKUP($C361,$CB$2:$CE$3,2,0)</f>
        <v>15000</v>
      </c>
      <c r="F361" s="122">
        <f>D361*E361</f>
        <v>0</v>
      </c>
      <c r="G361" s="190"/>
      <c r="H361" s="123" t="s">
        <v>317</v>
      </c>
      <c r="I361" s="123" t="str">
        <f>VLOOKUP(H361,Presupuesto!$B$8:$C$583,2,0)</f>
        <v>RESTRIBUCIONES A PERSONAL DIRECTIVO Y DE CONTROL (11300-00)</v>
      </c>
      <c r="J361" s="265"/>
      <c r="K361" s="123"/>
      <c r="L361" s="123"/>
    </row>
    <row r="362" spans="3:12">
      <c r="C362" s="462" t="s">
        <v>1574</v>
      </c>
      <c r="D362" s="176"/>
      <c r="E362" s="121">
        <f>HLOOKUP($C362,$CB$2:$CE$3,2,0)</f>
        <v>35000</v>
      </c>
      <c r="F362" s="122">
        <f>D362*E362</f>
        <v>0</v>
      </c>
      <c r="G362" s="190"/>
      <c r="H362" s="126">
        <v>42600</v>
      </c>
      <c r="I362" s="126" t="e">
        <f>VLOOKUP(H362,Presupuesto!$B$8:$C$583,2,0)</f>
        <v>#N/A</v>
      </c>
      <c r="J362" s="123">
        <f>$J$361</f>
        <v>0</v>
      </c>
      <c r="K362" s="123"/>
      <c r="L362" s="123"/>
    </row>
    <row r="363" spans="3:12">
      <c r="C363" s="124" t="s">
        <v>73</v>
      </c>
      <c r="D363" s="176"/>
      <c r="E363" s="125">
        <v>4000</v>
      </c>
      <c r="F363" s="122">
        <f t="shared" ref="F363:F374" si="28">D363*E363</f>
        <v>0</v>
      </c>
      <c r="G363" s="190"/>
      <c r="H363" s="126">
        <v>42120</v>
      </c>
      <c r="I363" s="126" t="e">
        <f>VLOOKUP(H363,Presupuesto!$B$8:$C$583,2,0)</f>
        <v>#N/A</v>
      </c>
      <c r="J363" s="123">
        <f t="shared" ref="J363:J374" si="29">$J$361</f>
        <v>0</v>
      </c>
      <c r="K363" s="123"/>
      <c r="L363" s="123"/>
    </row>
    <row r="364" spans="3:12">
      <c r="C364" s="124" t="s">
        <v>74</v>
      </c>
      <c r="D364" s="176"/>
      <c r="E364" s="125">
        <v>8000</v>
      </c>
      <c r="F364" s="122">
        <f t="shared" si="28"/>
        <v>0</v>
      </c>
      <c r="G364" s="190"/>
      <c r="H364" s="126">
        <v>42600</v>
      </c>
      <c r="I364" s="126" t="e">
        <f>VLOOKUP(H364,Presupuesto!$B$8:$C$583,2,0)</f>
        <v>#N/A</v>
      </c>
      <c r="J364" s="123">
        <f t="shared" si="29"/>
        <v>0</v>
      </c>
      <c r="K364" s="123"/>
      <c r="L364" s="123"/>
    </row>
    <row r="365" spans="3:12">
      <c r="C365" s="124" t="s">
        <v>75</v>
      </c>
      <c r="D365" s="176"/>
      <c r="E365" s="125">
        <v>5000</v>
      </c>
      <c r="F365" s="122">
        <f t="shared" si="28"/>
        <v>0</v>
      </c>
      <c r="G365" s="190"/>
      <c r="H365" s="126">
        <v>42600</v>
      </c>
      <c r="I365" s="126" t="e">
        <f>VLOOKUP(H365,Presupuesto!$B$8:$C$583,2,0)</f>
        <v>#N/A</v>
      </c>
      <c r="J365" s="123">
        <f t="shared" si="29"/>
        <v>0</v>
      </c>
      <c r="K365" s="123"/>
      <c r="L365" s="123"/>
    </row>
    <row r="366" spans="3:12">
      <c r="C366" s="124" t="s">
        <v>35</v>
      </c>
      <c r="D366" s="176"/>
      <c r="E366" s="125">
        <v>13000</v>
      </c>
      <c r="F366" s="122">
        <f t="shared" si="28"/>
        <v>0</v>
      </c>
      <c r="G366" s="190"/>
      <c r="H366" s="126">
        <v>42300</v>
      </c>
      <c r="I366" s="126" t="e">
        <f>VLOOKUP(H366,Presupuesto!$B$8:$C$583,2,0)</f>
        <v>#N/A</v>
      </c>
      <c r="J366" s="123">
        <f t="shared" si="29"/>
        <v>0</v>
      </c>
      <c r="K366" s="123"/>
      <c r="L366" s="123"/>
    </row>
    <row r="367" spans="3:12">
      <c r="C367" s="124" t="s">
        <v>76</v>
      </c>
      <c r="D367" s="176"/>
      <c r="E367" s="125">
        <v>15000</v>
      </c>
      <c r="F367" s="122">
        <f t="shared" si="28"/>
        <v>0</v>
      </c>
      <c r="G367" s="190"/>
      <c r="H367" s="126">
        <v>42300</v>
      </c>
      <c r="I367" s="126" t="e">
        <f>VLOOKUP(H367,Presupuesto!$B$8:$C$583,2,0)</f>
        <v>#N/A</v>
      </c>
      <c r="J367" s="123">
        <f t="shared" si="29"/>
        <v>0</v>
      </c>
      <c r="K367" s="123"/>
      <c r="L367" s="123"/>
    </row>
    <row r="368" spans="3:12">
      <c r="C368" s="124" t="s">
        <v>77</v>
      </c>
      <c r="D368" s="176"/>
      <c r="E368" s="125">
        <v>10000</v>
      </c>
      <c r="F368" s="122">
        <f t="shared" si="28"/>
        <v>0</v>
      </c>
      <c r="G368" s="190"/>
      <c r="H368" s="126">
        <v>42300</v>
      </c>
      <c r="I368" s="126" t="e">
        <f>VLOOKUP(H368,Presupuesto!$B$8:$C$583,2,0)</f>
        <v>#N/A</v>
      </c>
      <c r="J368" s="123">
        <f t="shared" si="29"/>
        <v>0</v>
      </c>
      <c r="K368" s="123"/>
      <c r="L368" s="123"/>
    </row>
    <row r="369" spans="3:12">
      <c r="C369" s="124" t="s">
        <v>78</v>
      </c>
      <c r="D369" s="176"/>
      <c r="E369" s="125">
        <v>10000</v>
      </c>
      <c r="F369" s="122">
        <f t="shared" si="28"/>
        <v>0</v>
      </c>
      <c r="G369" s="190"/>
      <c r="H369" s="126">
        <v>45100</v>
      </c>
      <c r="I369" s="126" t="e">
        <f>VLOOKUP(H369,Presupuesto!$B$8:$C$583,2,0)</f>
        <v>#N/A</v>
      </c>
      <c r="J369" s="123">
        <f t="shared" si="29"/>
        <v>0</v>
      </c>
      <c r="K369" s="123"/>
      <c r="L369" s="123"/>
    </row>
    <row r="370" spans="3:12">
      <c r="C370" s="134" t="s">
        <v>79</v>
      </c>
      <c r="D370" s="176"/>
      <c r="E370" s="125">
        <v>2000</v>
      </c>
      <c r="F370" s="122">
        <f t="shared" si="28"/>
        <v>0</v>
      </c>
      <c r="G370" s="190"/>
      <c r="H370" s="135">
        <v>42600</v>
      </c>
      <c r="I370" s="135" t="e">
        <f>VLOOKUP(H370,Presupuesto!$B$8:$C$583,2,0)</f>
        <v>#N/A</v>
      </c>
      <c r="J370" s="123">
        <f t="shared" si="29"/>
        <v>0</v>
      </c>
      <c r="K370" s="123"/>
      <c r="L370" s="123"/>
    </row>
    <row r="371" spans="3:12">
      <c r="C371" s="134" t="s">
        <v>80</v>
      </c>
      <c r="D371" s="176"/>
      <c r="E371" s="125">
        <v>1500</v>
      </c>
      <c r="F371" s="122">
        <f t="shared" si="28"/>
        <v>0</v>
      </c>
      <c r="G371" s="190"/>
      <c r="H371" s="135">
        <v>39300</v>
      </c>
      <c r="I371" s="135" t="e">
        <f>VLOOKUP(H371,Presupuesto!$B$8:$C$583,2,0)</f>
        <v>#N/A</v>
      </c>
      <c r="J371" s="123">
        <f t="shared" si="29"/>
        <v>0</v>
      </c>
      <c r="K371" s="123"/>
      <c r="L371" s="123"/>
    </row>
    <row r="372" spans="3:12">
      <c r="C372" s="134" t="s">
        <v>81</v>
      </c>
      <c r="D372" s="176"/>
      <c r="E372" s="125">
        <v>1500</v>
      </c>
      <c r="F372" s="122">
        <f t="shared" si="28"/>
        <v>0</v>
      </c>
      <c r="G372" s="190"/>
      <c r="H372" s="135">
        <v>42600</v>
      </c>
      <c r="I372" s="135" t="e">
        <f>VLOOKUP(H372,Presupuesto!$B$8:$C$583,2,0)</f>
        <v>#N/A</v>
      </c>
      <c r="J372" s="123">
        <f t="shared" si="29"/>
        <v>0</v>
      </c>
      <c r="K372" s="123"/>
      <c r="L372" s="123"/>
    </row>
    <row r="373" spans="3:12">
      <c r="C373" s="134" t="s">
        <v>82</v>
      </c>
      <c r="D373" s="176"/>
      <c r="E373" s="125">
        <v>500</v>
      </c>
      <c r="F373" s="122">
        <f t="shared" si="28"/>
        <v>0</v>
      </c>
      <c r="G373" s="190"/>
      <c r="H373" s="135">
        <v>39600</v>
      </c>
      <c r="I373" s="135" t="e">
        <f>VLOOKUP(H373,Presupuesto!$B$8:$C$583,2,0)</f>
        <v>#N/A</v>
      </c>
      <c r="J373" s="123">
        <f t="shared" si="29"/>
        <v>0</v>
      </c>
      <c r="K373" s="123"/>
      <c r="L373" s="123"/>
    </row>
    <row r="374" spans="3:12" ht="15.75" thickBot="1">
      <c r="C374" s="127" t="s">
        <v>83</v>
      </c>
      <c r="D374" s="184"/>
      <c r="E374" s="129">
        <v>20</v>
      </c>
      <c r="F374" s="130">
        <f t="shared" si="28"/>
        <v>0</v>
      </c>
      <c r="G374" s="187"/>
      <c r="H374" s="131">
        <v>39600</v>
      </c>
      <c r="I374" s="131" t="e">
        <f>VLOOKUP(H374,Presupuesto!$B$8:$C$583,2,0)</f>
        <v>#N/A</v>
      </c>
      <c r="J374" s="123">
        <f t="shared" si="29"/>
        <v>0</v>
      </c>
      <c r="K374" s="149"/>
      <c r="L374" s="149"/>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361:G374 G338:G351 G315:G328 G292:G305 G269:G282 G246:G259 G223:G236 G200:G213 G177:G190 G154:G167 G131:G144 G108:G121 G85:G98 G16:G52 G62:G73">
      <formula1>$R$2:$S$2</formula1>
    </dataValidation>
    <dataValidation type="list" allowBlank="1" showInputMessage="1" showErrorMessage="1" errorTitle="¡Ingreso Inválido!" error="Seleccione una opción de la lista." promptTitle="Dimensión Estratégica" prompt="Seleccione una opción de la lista." sqref="J361:J374 J338:J351 J315:J328 J292:J305 J269:J282 J246:J259 J223:J236 J200:J213 J177:J190 J154:J167 J131:J144 J108:J121 J85:J98 J16:J52 J62:J73">
      <formula1>$A$2:$K$2</formula1>
    </dataValidation>
    <dataValidation type="list" allowBlank="1" showInputMessage="1" showErrorMessage="1" errorTitle="¡Ingreso Inválido!" error="Seleccione una opción de la lista" promptTitle="Mes Requerido" prompt="Seleccione el mes en el que requiere el recurso." sqref="K361:K374 K338:K351 K315:K328 K292:K305 K269:K282 K246:K259 K223:K236 K200:K213 K177:K190 K154:K167 K131:K144 K108:K121 K85:K98 K16:K52 K62:K73">
      <formula1>$U$2:$AF$2</formula1>
    </dataValidation>
    <dataValidation type="list" allowBlank="1" showInputMessage="1" showErrorMessage="1" errorTitle="¡Ingreso Inválido!" error="Verifique el valor ingresado" promptTitle="Objeto de Gasto" prompt="Ingrese el Objeto de Gasto" sqref="H361:H374 H338:H351 H315:H328 H292:H305 H269:H282 H246:H259 H223:H236 H200:H213 H177:H190 H154:H167 H131:H144 H108:H121 H85:H98 H16:H52 H62:H74">
      <formula1>$A$1:$VD$1</formula1>
    </dataValidation>
    <dataValidation type="list" allowBlank="1" showInputMessage="1" showErrorMessage="1" sqref="C361:C362 C338:C339 C315:C316 C292:C293 C269:C270 C246:C247 C223:C224 C200:C201 C177:C178 C154:C155 C131:C132 C108:C109 C85:C86">
      <formula1>$CB$2:$CE$2</formula1>
    </dataValidation>
  </dataValidations>
  <pageMargins left="0.7" right="0.7" top="0.75" bottom="0.75" header="0.3" footer="0.3"/>
  <pageSetup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dimension ref="A1:VD139"/>
  <sheetViews>
    <sheetView showGridLines="0" topLeftCell="A4" zoomScale="86" zoomScaleNormal="86" workbookViewId="0">
      <selection activeCell="C11" sqref="C11"/>
    </sheetView>
  </sheetViews>
  <sheetFormatPr baseColWidth="10" defaultColWidth="11.5703125" defaultRowHeight="15"/>
  <cols>
    <col min="1" max="1" width="1.85546875" style="110" customWidth="1"/>
    <col min="2" max="2" width="17" style="110" customWidth="1"/>
    <col min="3" max="3" width="41.7109375" style="110" customWidth="1"/>
    <col min="4" max="4" width="26.85546875" style="110" bestFit="1" customWidth="1"/>
    <col min="5" max="5" width="13.85546875" style="110" customWidth="1"/>
    <col min="6" max="6" width="21.85546875" style="110" customWidth="1"/>
    <col min="7" max="7" width="16.5703125" style="95" customWidth="1"/>
    <col min="8" max="8" width="24.140625" style="110" bestFit="1" customWidth="1"/>
    <col min="9" max="9" width="36" style="110" bestFit="1" customWidth="1"/>
    <col min="10" max="10" width="28.140625" style="110" bestFit="1" customWidth="1"/>
    <col min="11" max="11" width="19.85546875" style="110" bestFit="1" customWidth="1"/>
    <col min="12" max="12" width="12.7109375" style="110" bestFit="1" customWidth="1"/>
    <col min="13" max="16384" width="11.5703125" style="110"/>
  </cols>
  <sheetData>
    <row r="1" spans="1:576" ht="26.25" hidden="1">
      <c r="A1" s="213"/>
      <c r="B1" s="216"/>
      <c r="C1" s="207" t="s">
        <v>316</v>
      </c>
      <c r="D1" s="207" t="s">
        <v>732</v>
      </c>
      <c r="E1" s="207" t="s">
        <v>734</v>
      </c>
      <c r="F1" s="207" t="s">
        <v>736</v>
      </c>
      <c r="G1" s="207" t="s">
        <v>738</v>
      </c>
      <c r="H1" s="207" t="s">
        <v>740</v>
      </c>
      <c r="I1" s="207" t="s">
        <v>742</v>
      </c>
      <c r="J1" s="207" t="s">
        <v>317</v>
      </c>
      <c r="K1" s="207" t="s">
        <v>745</v>
      </c>
      <c r="L1" s="207" t="s">
        <v>318</v>
      </c>
      <c r="M1" s="207" t="s">
        <v>747</v>
      </c>
      <c r="N1" s="207" t="s">
        <v>749</v>
      </c>
      <c r="O1" s="207" t="s">
        <v>751</v>
      </c>
      <c r="P1" s="207" t="s">
        <v>319</v>
      </c>
      <c r="Q1" s="207" t="s">
        <v>752</v>
      </c>
      <c r="R1" s="207" t="s">
        <v>755</v>
      </c>
      <c r="S1" s="207" t="s">
        <v>320</v>
      </c>
      <c r="T1" s="207" t="s">
        <v>757</v>
      </c>
      <c r="U1" s="207" t="s">
        <v>321</v>
      </c>
      <c r="V1" s="207" t="s">
        <v>758</v>
      </c>
      <c r="W1" s="207" t="s">
        <v>759</v>
      </c>
      <c r="X1" s="207" t="s">
        <v>763</v>
      </c>
      <c r="Y1" s="207" t="s">
        <v>313</v>
      </c>
      <c r="Z1" s="207" t="s">
        <v>778</v>
      </c>
      <c r="AA1" s="216"/>
      <c r="AB1" s="207" t="s">
        <v>780</v>
      </c>
      <c r="AC1" s="207" t="s">
        <v>323</v>
      </c>
      <c r="AD1" s="207" t="s">
        <v>782</v>
      </c>
      <c r="AE1" s="207" t="s">
        <v>784</v>
      </c>
      <c r="AF1" s="207" t="s">
        <v>324</v>
      </c>
      <c r="AG1" s="207" t="s">
        <v>786</v>
      </c>
      <c r="AH1" s="207" t="s">
        <v>788</v>
      </c>
      <c r="AI1" s="207" t="s">
        <v>325</v>
      </c>
      <c r="AJ1" s="207" t="s">
        <v>789</v>
      </c>
      <c r="AK1" s="207" t="s">
        <v>791</v>
      </c>
      <c r="AL1" s="207" t="s">
        <v>792</v>
      </c>
      <c r="AM1" s="207" t="s">
        <v>793</v>
      </c>
      <c r="AN1" s="207" t="s">
        <v>795</v>
      </c>
      <c r="AO1" s="207" t="s">
        <v>797</v>
      </c>
      <c r="AP1" s="207" t="s">
        <v>798</v>
      </c>
      <c r="AQ1" s="207" t="s">
        <v>326</v>
      </c>
      <c r="AR1" s="207" t="s">
        <v>800</v>
      </c>
      <c r="AS1" s="207" t="s">
        <v>802</v>
      </c>
      <c r="AT1" s="207" t="s">
        <v>804</v>
      </c>
      <c r="AU1" s="207" t="s">
        <v>806</v>
      </c>
      <c r="AV1" s="207" t="s">
        <v>808</v>
      </c>
      <c r="AW1" s="207" t="s">
        <v>810</v>
      </c>
      <c r="AX1" s="207" t="s">
        <v>812</v>
      </c>
      <c r="AY1" s="207" t="s">
        <v>814</v>
      </c>
      <c r="AZ1" s="216"/>
      <c r="BA1" s="207" t="s">
        <v>328</v>
      </c>
      <c r="BB1" s="207" t="s">
        <v>836</v>
      </c>
      <c r="BC1" s="207" t="s">
        <v>329</v>
      </c>
      <c r="BD1" s="207" t="s">
        <v>838</v>
      </c>
      <c r="BE1" s="207" t="s">
        <v>840</v>
      </c>
      <c r="BF1" s="216"/>
      <c r="BG1" s="207" t="s">
        <v>331</v>
      </c>
      <c r="BH1" s="207" t="s">
        <v>842</v>
      </c>
      <c r="BI1" s="207" t="s">
        <v>332</v>
      </c>
      <c r="BJ1" s="207" t="s">
        <v>844</v>
      </c>
      <c r="BK1" s="207" t="s">
        <v>846</v>
      </c>
      <c r="BL1" s="207" t="s">
        <v>848</v>
      </c>
      <c r="BM1" s="216"/>
      <c r="BN1" s="207" t="s">
        <v>854</v>
      </c>
      <c r="BO1" s="207" t="s">
        <v>856</v>
      </c>
      <c r="BP1" s="207" t="s">
        <v>334</v>
      </c>
      <c r="BQ1" s="207" t="s">
        <v>850</v>
      </c>
      <c r="BR1" s="207" t="s">
        <v>852</v>
      </c>
      <c r="BS1" s="207" t="s">
        <v>335</v>
      </c>
      <c r="BT1" s="207" t="s">
        <v>858</v>
      </c>
      <c r="BU1" s="207" t="s">
        <v>336</v>
      </c>
      <c r="BV1" s="207" t="s">
        <v>859</v>
      </c>
      <c r="BW1" s="204"/>
      <c r="BX1" s="216"/>
      <c r="BY1" s="207" t="s">
        <v>337</v>
      </c>
      <c r="BZ1" s="207" t="s">
        <v>764</v>
      </c>
      <c r="CA1" s="207" t="s">
        <v>766</v>
      </c>
      <c r="CB1" s="207" t="s">
        <v>768</v>
      </c>
      <c r="CC1" s="207" t="s">
        <v>338</v>
      </c>
      <c r="CD1" s="207" t="s">
        <v>770</v>
      </c>
      <c r="CE1" s="207" t="s">
        <v>772</v>
      </c>
      <c r="CF1" s="207" t="s">
        <v>774</v>
      </c>
      <c r="CG1" s="207" t="s">
        <v>776</v>
      </c>
      <c r="CH1" s="204"/>
      <c r="CI1" s="216"/>
      <c r="CJ1" s="207" t="s">
        <v>339</v>
      </c>
      <c r="CK1" s="207" t="s">
        <v>816</v>
      </c>
      <c r="CL1" s="207" t="s">
        <v>818</v>
      </c>
      <c r="CM1" s="207" t="s">
        <v>820</v>
      </c>
      <c r="CN1" s="207" t="s">
        <v>822</v>
      </c>
      <c r="CO1" s="207" t="s">
        <v>824</v>
      </c>
      <c r="CP1" s="207" t="s">
        <v>826</v>
      </c>
      <c r="CQ1" s="207" t="s">
        <v>828</v>
      </c>
      <c r="CR1" s="207" t="s">
        <v>830</v>
      </c>
      <c r="CS1" s="207" t="s">
        <v>832</v>
      </c>
      <c r="CT1" s="207" t="s">
        <v>834</v>
      </c>
      <c r="CU1" s="204"/>
      <c r="CV1" s="216"/>
      <c r="CW1" s="207" t="s">
        <v>860</v>
      </c>
      <c r="CX1" s="207" t="s">
        <v>861</v>
      </c>
      <c r="CY1" s="207" t="s">
        <v>863</v>
      </c>
      <c r="CZ1" s="207" t="s">
        <v>342</v>
      </c>
      <c r="DA1" s="207" t="s">
        <v>865</v>
      </c>
      <c r="DB1" s="207" t="s">
        <v>867</v>
      </c>
      <c r="DC1" s="207" t="s">
        <v>869</v>
      </c>
      <c r="DD1" s="207" t="s">
        <v>871</v>
      </c>
      <c r="DE1" s="207" t="s">
        <v>873</v>
      </c>
      <c r="DF1" s="207" t="s">
        <v>875</v>
      </c>
      <c r="DG1" s="216"/>
      <c r="DH1" s="207" t="s">
        <v>344</v>
      </c>
      <c r="DI1" s="207" t="s">
        <v>877</v>
      </c>
      <c r="DJ1" s="207" t="s">
        <v>345</v>
      </c>
      <c r="DK1" s="207" t="s">
        <v>879</v>
      </c>
      <c r="DL1" s="207" t="s">
        <v>881</v>
      </c>
      <c r="DM1" s="207" t="s">
        <v>883</v>
      </c>
      <c r="DN1" s="207" t="s">
        <v>885</v>
      </c>
      <c r="DO1" s="207" t="s">
        <v>887</v>
      </c>
      <c r="DP1" s="207" t="s">
        <v>889</v>
      </c>
      <c r="DQ1" s="207" t="s">
        <v>891</v>
      </c>
      <c r="DR1" s="207" t="s">
        <v>346</v>
      </c>
      <c r="DS1" s="207" t="s">
        <v>893</v>
      </c>
      <c r="DT1" s="207" t="s">
        <v>895</v>
      </c>
      <c r="DU1" s="207" t="s">
        <v>897</v>
      </c>
      <c r="DV1" s="216"/>
      <c r="DW1" s="207" t="s">
        <v>899</v>
      </c>
      <c r="DX1" s="207" t="s">
        <v>348</v>
      </c>
      <c r="DY1" s="207" t="s">
        <v>901</v>
      </c>
      <c r="DZ1" s="207" t="s">
        <v>349</v>
      </c>
      <c r="EA1" s="207" t="s">
        <v>903</v>
      </c>
      <c r="EB1" s="207" t="s">
        <v>905</v>
      </c>
      <c r="EC1" s="207" t="s">
        <v>907</v>
      </c>
      <c r="ED1" s="207" t="s">
        <v>909</v>
      </c>
      <c r="EE1" s="207" t="s">
        <v>911</v>
      </c>
      <c r="EF1" s="207" t="s">
        <v>913</v>
      </c>
      <c r="EG1" s="207" t="s">
        <v>915</v>
      </c>
      <c r="EH1" s="207" t="s">
        <v>917</v>
      </c>
      <c r="EI1" s="207" t="s">
        <v>919</v>
      </c>
      <c r="EJ1" s="207" t="s">
        <v>921</v>
      </c>
      <c r="EK1" s="207" t="s">
        <v>923</v>
      </c>
      <c r="EL1" s="216"/>
      <c r="EM1" s="207" t="s">
        <v>925</v>
      </c>
      <c r="EN1" s="207" t="s">
        <v>351</v>
      </c>
      <c r="EO1" s="207" t="s">
        <v>927</v>
      </c>
      <c r="EP1" s="207" t="s">
        <v>929</v>
      </c>
      <c r="EQ1" s="207" t="s">
        <v>352</v>
      </c>
      <c r="ER1" s="207" t="s">
        <v>931</v>
      </c>
      <c r="ES1" s="207" t="s">
        <v>933</v>
      </c>
      <c r="ET1" s="207" t="s">
        <v>353</v>
      </c>
      <c r="EU1" s="207" t="s">
        <v>935</v>
      </c>
      <c r="EV1" s="207" t="s">
        <v>937</v>
      </c>
      <c r="EW1" s="207" t="s">
        <v>939</v>
      </c>
      <c r="EX1" s="207" t="s">
        <v>354</v>
      </c>
      <c r="EY1" s="207" t="s">
        <v>941</v>
      </c>
      <c r="EZ1" s="207" t="s">
        <v>943</v>
      </c>
      <c r="FA1" s="216"/>
      <c r="FB1" s="207" t="s">
        <v>356</v>
      </c>
      <c r="FC1" s="207" t="s">
        <v>945</v>
      </c>
      <c r="FD1" s="207" t="s">
        <v>947</v>
      </c>
      <c r="FE1" s="207" t="s">
        <v>949</v>
      </c>
      <c r="FF1" s="207" t="s">
        <v>951</v>
      </c>
      <c r="FG1" s="207" t="s">
        <v>357</v>
      </c>
      <c r="FH1" s="207" t="s">
        <v>953</v>
      </c>
      <c r="FI1" s="207" t="s">
        <v>955</v>
      </c>
      <c r="FJ1" s="207" t="s">
        <v>957</v>
      </c>
      <c r="FK1" s="207" t="s">
        <v>959</v>
      </c>
      <c r="FL1" s="207" t="s">
        <v>961</v>
      </c>
      <c r="FM1" s="207" t="s">
        <v>358</v>
      </c>
      <c r="FN1" s="207" t="s">
        <v>964</v>
      </c>
      <c r="FO1" s="207" t="s">
        <v>359</v>
      </c>
      <c r="FP1" s="207" t="s">
        <v>967</v>
      </c>
      <c r="FQ1" s="207" t="s">
        <v>968</v>
      </c>
      <c r="FR1" s="207" t="s">
        <v>970</v>
      </c>
      <c r="FS1" s="207" t="s">
        <v>360</v>
      </c>
      <c r="FT1" s="207" t="s">
        <v>973</v>
      </c>
      <c r="FU1" s="207" t="s">
        <v>974</v>
      </c>
      <c r="FV1" s="207" t="s">
        <v>976</v>
      </c>
      <c r="FW1" s="207" t="s">
        <v>361</v>
      </c>
      <c r="FX1" s="207" t="s">
        <v>979</v>
      </c>
      <c r="FY1" s="207" t="s">
        <v>981</v>
      </c>
      <c r="FZ1" s="207" t="s">
        <v>983</v>
      </c>
      <c r="GA1" s="216"/>
      <c r="GB1" s="207" t="s">
        <v>363</v>
      </c>
      <c r="GC1" s="207" t="s">
        <v>364</v>
      </c>
      <c r="GD1" s="216"/>
      <c r="GE1" s="207" t="s">
        <v>366</v>
      </c>
      <c r="GF1" s="207" t="s">
        <v>1006</v>
      </c>
      <c r="GG1" s="207" t="s">
        <v>1008</v>
      </c>
      <c r="GH1" s="207" t="s">
        <v>1010</v>
      </c>
      <c r="GI1" s="207" t="s">
        <v>1012</v>
      </c>
      <c r="GJ1" s="207" t="s">
        <v>1014</v>
      </c>
      <c r="GK1" s="216"/>
      <c r="GL1" s="207" t="s">
        <v>368</v>
      </c>
      <c r="GM1" s="207" t="s">
        <v>1016</v>
      </c>
      <c r="GN1" s="207" t="s">
        <v>1018</v>
      </c>
      <c r="GO1" s="207" t="s">
        <v>1020</v>
      </c>
      <c r="GP1" s="207" t="s">
        <v>1022</v>
      </c>
      <c r="GQ1" s="207" t="s">
        <v>1024</v>
      </c>
      <c r="GR1" s="207" t="s">
        <v>1026</v>
      </c>
      <c r="GS1" s="204"/>
      <c r="GT1" s="216"/>
      <c r="GU1" s="207" t="s">
        <v>369</v>
      </c>
      <c r="GV1" s="207" t="s">
        <v>985</v>
      </c>
      <c r="GW1" s="207" t="s">
        <v>987</v>
      </c>
      <c r="GX1" s="207" t="s">
        <v>989</v>
      </c>
      <c r="GY1" s="207" t="s">
        <v>991</v>
      </c>
      <c r="GZ1" s="207" t="s">
        <v>993</v>
      </c>
      <c r="HA1" s="207" t="s">
        <v>995</v>
      </c>
      <c r="HB1" s="216"/>
      <c r="HC1" s="207" t="s">
        <v>370</v>
      </c>
      <c r="HD1" s="207" t="s">
        <v>997</v>
      </c>
      <c r="HE1" s="207" t="s">
        <v>999</v>
      </c>
      <c r="HF1" s="207" t="s">
        <v>1000</v>
      </c>
      <c r="HG1" s="207" t="s">
        <v>371</v>
      </c>
      <c r="HH1" s="207" t="s">
        <v>1003</v>
      </c>
      <c r="HI1" s="207" t="s">
        <v>1004</v>
      </c>
      <c r="HJ1" s="204"/>
      <c r="HK1" s="216"/>
      <c r="HL1" s="207" t="s">
        <v>374</v>
      </c>
      <c r="HM1" s="207" t="s">
        <v>1028</v>
      </c>
      <c r="HN1" s="207" t="s">
        <v>1030</v>
      </c>
      <c r="HO1" s="207" t="s">
        <v>1032</v>
      </c>
      <c r="HP1" s="207" t="s">
        <v>1034</v>
      </c>
      <c r="HQ1" s="207" t="s">
        <v>375</v>
      </c>
      <c r="HR1" s="207" t="s">
        <v>1037</v>
      </c>
      <c r="HS1" s="216"/>
      <c r="HT1" s="207" t="s">
        <v>1039</v>
      </c>
      <c r="HU1" s="207" t="s">
        <v>1041</v>
      </c>
      <c r="HV1" s="207" t="s">
        <v>377</v>
      </c>
      <c r="HW1" s="207" t="s">
        <v>1044</v>
      </c>
      <c r="HX1" s="207" t="s">
        <v>1046</v>
      </c>
      <c r="HY1" s="207" t="s">
        <v>1047</v>
      </c>
      <c r="HZ1" s="207" t="s">
        <v>1049</v>
      </c>
      <c r="IA1" s="216"/>
      <c r="IB1" s="207" t="s">
        <v>1051</v>
      </c>
      <c r="IC1" s="207" t="s">
        <v>1053</v>
      </c>
      <c r="ID1" s="207" t="s">
        <v>1055</v>
      </c>
      <c r="IE1" s="207" t="s">
        <v>379</v>
      </c>
      <c r="IF1" s="207" t="s">
        <v>1057</v>
      </c>
      <c r="IG1" s="207" t="s">
        <v>1059</v>
      </c>
      <c r="IH1" s="207" t="s">
        <v>380</v>
      </c>
      <c r="II1" s="207" t="s">
        <v>1061</v>
      </c>
      <c r="IJ1" s="207" t="s">
        <v>1063</v>
      </c>
      <c r="IK1" s="207" t="s">
        <v>381</v>
      </c>
      <c r="IL1" s="207" t="s">
        <v>1065</v>
      </c>
      <c r="IM1" s="207" t="s">
        <v>1067</v>
      </c>
      <c r="IN1" s="207" t="s">
        <v>1069</v>
      </c>
      <c r="IO1" s="207" t="s">
        <v>1071</v>
      </c>
      <c r="IP1" s="207" t="s">
        <v>382</v>
      </c>
      <c r="IQ1" s="207" t="s">
        <v>1073</v>
      </c>
      <c r="IR1" s="216"/>
      <c r="IS1" s="207" t="s">
        <v>1081</v>
      </c>
      <c r="IT1" s="207" t="s">
        <v>1083</v>
      </c>
      <c r="IU1" s="207" t="s">
        <v>384</v>
      </c>
      <c r="IV1" s="207" t="s">
        <v>1085</v>
      </c>
      <c r="IW1" s="207" t="s">
        <v>1087</v>
      </c>
      <c r="IX1" s="207" t="s">
        <v>1089</v>
      </c>
      <c r="IY1" s="216"/>
      <c r="IZ1" s="207" t="s">
        <v>1091</v>
      </c>
      <c r="JA1" s="207" t="s">
        <v>386</v>
      </c>
      <c r="JB1" s="207" t="s">
        <v>1094</v>
      </c>
      <c r="JC1" s="207" t="s">
        <v>1096</v>
      </c>
      <c r="JD1" s="207" t="s">
        <v>1098</v>
      </c>
      <c r="JE1" s="207" t="s">
        <v>1100</v>
      </c>
      <c r="JF1" s="207" t="s">
        <v>1102</v>
      </c>
      <c r="JG1" s="207" t="s">
        <v>1104</v>
      </c>
      <c r="JH1" s="207" t="s">
        <v>387</v>
      </c>
      <c r="JI1" s="207" t="s">
        <v>1107</v>
      </c>
      <c r="JJ1" s="207" t="s">
        <v>1109</v>
      </c>
      <c r="JK1" s="207" t="s">
        <v>1111</v>
      </c>
      <c r="JL1" s="207" t="s">
        <v>1113</v>
      </c>
      <c r="JM1" s="207" t="s">
        <v>1115</v>
      </c>
      <c r="JN1" s="207" t="s">
        <v>1117</v>
      </c>
      <c r="JO1" s="207" t="s">
        <v>1119</v>
      </c>
      <c r="JP1" s="207" t="s">
        <v>1121</v>
      </c>
      <c r="JQ1" s="207" t="s">
        <v>388</v>
      </c>
      <c r="JR1" s="207" t="s">
        <v>1124</v>
      </c>
      <c r="JS1" s="207" t="s">
        <v>1126</v>
      </c>
      <c r="JT1" s="207" t="s">
        <v>1128</v>
      </c>
      <c r="JU1" s="207" t="s">
        <v>1130</v>
      </c>
      <c r="JV1" s="207" t="s">
        <v>1131</v>
      </c>
      <c r="JW1" s="207" t="s">
        <v>1133</v>
      </c>
      <c r="JX1" s="207" t="s">
        <v>1135</v>
      </c>
      <c r="JY1" s="207" t="s">
        <v>1137</v>
      </c>
      <c r="JZ1" s="207" t="s">
        <v>1139</v>
      </c>
      <c r="KA1" s="207" t="s">
        <v>1141</v>
      </c>
      <c r="KB1" s="207" t="s">
        <v>1143</v>
      </c>
      <c r="KC1" s="207" t="s">
        <v>1145</v>
      </c>
      <c r="KD1" s="207" t="s">
        <v>1147</v>
      </c>
      <c r="KE1" s="207" t="s">
        <v>1149</v>
      </c>
      <c r="KF1" s="207" t="s">
        <v>1151</v>
      </c>
      <c r="KG1" s="207" t="s">
        <v>1153</v>
      </c>
      <c r="KH1" s="207" t="s">
        <v>1155</v>
      </c>
      <c r="KI1" s="207" t="s">
        <v>1157</v>
      </c>
      <c r="KJ1" s="207" t="s">
        <v>1159</v>
      </c>
      <c r="KK1" s="207" t="s">
        <v>1161</v>
      </c>
      <c r="KL1" s="207" t="s">
        <v>1163</v>
      </c>
      <c r="KM1" s="207" t="s">
        <v>1165</v>
      </c>
      <c r="KN1" s="207" t="s">
        <v>1167</v>
      </c>
      <c r="KO1" s="207" t="s">
        <v>1169</v>
      </c>
      <c r="KP1" s="207" t="s">
        <v>1171</v>
      </c>
      <c r="KQ1" s="207" t="s">
        <v>1173</v>
      </c>
      <c r="KR1" s="216"/>
      <c r="KS1" s="207" t="s">
        <v>1175</v>
      </c>
      <c r="KT1" s="207" t="s">
        <v>390</v>
      </c>
      <c r="KU1" s="207" t="s">
        <v>1178</v>
      </c>
      <c r="KV1" s="207" t="s">
        <v>1180</v>
      </c>
      <c r="KW1" s="207" t="s">
        <v>1182</v>
      </c>
      <c r="KX1" s="207" t="s">
        <v>1184</v>
      </c>
      <c r="KY1" s="207" t="s">
        <v>391</v>
      </c>
      <c r="KZ1" s="207" t="s">
        <v>1187</v>
      </c>
      <c r="LA1" s="207" t="s">
        <v>1189</v>
      </c>
      <c r="LB1" s="207" t="s">
        <v>1191</v>
      </c>
      <c r="LC1" s="207" t="s">
        <v>1193</v>
      </c>
      <c r="LD1" s="207" t="s">
        <v>1195</v>
      </c>
      <c r="LE1" s="207" t="s">
        <v>1197</v>
      </c>
      <c r="LF1" s="207" t="s">
        <v>1199</v>
      </c>
      <c r="LG1" s="204"/>
      <c r="LH1" s="216"/>
      <c r="LI1" s="207" t="s">
        <v>392</v>
      </c>
      <c r="LJ1" s="207" t="s">
        <v>1075</v>
      </c>
      <c r="LK1" s="207" t="s">
        <v>1077</v>
      </c>
      <c r="LL1" s="207" t="s">
        <v>1079</v>
      </c>
      <c r="LM1" s="204"/>
      <c r="LN1" s="216"/>
      <c r="LO1" s="207" t="s">
        <v>395</v>
      </c>
      <c r="LP1" s="207" t="s">
        <v>396</v>
      </c>
      <c r="LQ1" s="216"/>
      <c r="LR1" s="207" t="s">
        <v>398</v>
      </c>
      <c r="LS1" s="207" t="s">
        <v>1219</v>
      </c>
      <c r="LT1" s="207" t="s">
        <v>1221</v>
      </c>
      <c r="LU1" s="207" t="s">
        <v>1222</v>
      </c>
      <c r="LV1" s="207" t="s">
        <v>1224</v>
      </c>
      <c r="LW1" s="207" t="s">
        <v>1225</v>
      </c>
      <c r="LX1" s="207" t="s">
        <v>1227</v>
      </c>
      <c r="LY1" s="207" t="s">
        <v>1229</v>
      </c>
      <c r="LZ1" s="207" t="s">
        <v>1231</v>
      </c>
      <c r="MA1" s="207" t="s">
        <v>1233</v>
      </c>
      <c r="MB1" s="207" t="s">
        <v>399</v>
      </c>
      <c r="MC1" s="207" t="s">
        <v>1236</v>
      </c>
      <c r="MD1" s="207" t="s">
        <v>1237</v>
      </c>
      <c r="ME1" s="207" t="s">
        <v>1239</v>
      </c>
      <c r="MF1" s="207" t="s">
        <v>400</v>
      </c>
      <c r="MG1" s="207" t="s">
        <v>1242</v>
      </c>
      <c r="MH1" s="207" t="s">
        <v>1243</v>
      </c>
      <c r="MI1" s="207" t="s">
        <v>1245</v>
      </c>
      <c r="MJ1" s="207" t="s">
        <v>1247</v>
      </c>
      <c r="MK1" s="207" t="s">
        <v>401</v>
      </c>
      <c r="ML1" s="207" t="s">
        <v>1250</v>
      </c>
      <c r="MM1" s="207" t="s">
        <v>1252</v>
      </c>
      <c r="MN1" s="207" t="s">
        <v>1254</v>
      </c>
      <c r="MO1" s="207" t="s">
        <v>1256</v>
      </c>
      <c r="MP1" s="207" t="s">
        <v>402</v>
      </c>
      <c r="MQ1" s="207" t="s">
        <v>1259</v>
      </c>
      <c r="MR1" s="207" t="s">
        <v>1261</v>
      </c>
      <c r="MS1" s="207" t="s">
        <v>1263</v>
      </c>
      <c r="MT1" s="207" t="s">
        <v>1265</v>
      </c>
      <c r="MU1" s="207" t="s">
        <v>1267</v>
      </c>
      <c r="MV1" s="207" t="s">
        <v>1269</v>
      </c>
      <c r="MW1" s="207" t="s">
        <v>1271</v>
      </c>
      <c r="MX1" s="207" t="s">
        <v>1273</v>
      </c>
      <c r="MY1" s="207" t="s">
        <v>1275</v>
      </c>
      <c r="MZ1" s="207" t="s">
        <v>1277</v>
      </c>
      <c r="NA1" s="207" t="s">
        <v>1279</v>
      </c>
      <c r="NB1" s="207" t="s">
        <v>1280</v>
      </c>
      <c r="NC1" s="216"/>
      <c r="ND1" s="207" t="s">
        <v>404</v>
      </c>
      <c r="NE1" s="207" t="s">
        <v>1282</v>
      </c>
      <c r="NF1" s="207" t="s">
        <v>1284</v>
      </c>
      <c r="NG1" s="207" t="s">
        <v>1286</v>
      </c>
      <c r="NH1" s="207" t="s">
        <v>1288</v>
      </c>
      <c r="NI1" s="216"/>
      <c r="NJ1" s="207" t="s">
        <v>406</v>
      </c>
      <c r="NK1" s="207" t="s">
        <v>1289</v>
      </c>
      <c r="NL1" s="207" t="s">
        <v>407</v>
      </c>
      <c r="NM1" s="207" t="s">
        <v>1291</v>
      </c>
      <c r="NN1" s="207" t="s">
        <v>1293</v>
      </c>
      <c r="NO1" s="207" t="s">
        <v>408</v>
      </c>
      <c r="NP1" s="207" t="s">
        <v>1295</v>
      </c>
      <c r="NQ1" s="207" t="s">
        <v>1297</v>
      </c>
      <c r="NR1" s="204"/>
      <c r="NS1" s="216"/>
      <c r="NT1" s="207" t="s">
        <v>409</v>
      </c>
      <c r="NU1" s="207" t="s">
        <v>1201</v>
      </c>
      <c r="NV1" s="207" t="s">
        <v>1203</v>
      </c>
      <c r="NW1" s="207" t="s">
        <v>1205</v>
      </c>
      <c r="NX1" s="207" t="s">
        <v>1207</v>
      </c>
      <c r="NY1" s="207" t="s">
        <v>410</v>
      </c>
      <c r="NZ1" s="207" t="s">
        <v>1209</v>
      </c>
      <c r="OA1" s="207" t="s">
        <v>411</v>
      </c>
      <c r="OB1" s="207" t="s">
        <v>1211</v>
      </c>
      <c r="OC1" s="216"/>
      <c r="OD1" s="207" t="s">
        <v>1213</v>
      </c>
      <c r="OE1" s="207" t="s">
        <v>412</v>
      </c>
      <c r="OF1" s="204"/>
      <c r="OG1" s="216"/>
      <c r="OH1" s="207" t="s">
        <v>1215</v>
      </c>
      <c r="OI1" s="207" t="s">
        <v>1217</v>
      </c>
      <c r="OJ1" s="207" t="s">
        <v>413</v>
      </c>
      <c r="OK1" s="204"/>
      <c r="OL1" s="216"/>
      <c r="OM1" s="207" t="s">
        <v>416</v>
      </c>
      <c r="ON1" s="207" t="s">
        <v>1299</v>
      </c>
      <c r="OO1" s="207" t="s">
        <v>1301</v>
      </c>
      <c r="OP1" s="207" t="s">
        <v>417</v>
      </c>
      <c r="OQ1" s="207" t="s">
        <v>418</v>
      </c>
      <c r="OR1" s="207" t="s">
        <v>1399</v>
      </c>
      <c r="OS1" s="207" t="s">
        <v>1401</v>
      </c>
      <c r="OT1" s="207" t="s">
        <v>1403</v>
      </c>
      <c r="OU1" s="207" t="s">
        <v>1405</v>
      </c>
      <c r="OV1" s="207" t="s">
        <v>1407</v>
      </c>
      <c r="OW1" s="216"/>
      <c r="OX1" s="207" t="s">
        <v>420</v>
      </c>
      <c r="OY1" s="207" t="s">
        <v>1409</v>
      </c>
      <c r="OZ1" s="207" t="s">
        <v>1411</v>
      </c>
      <c r="PA1" s="207" t="s">
        <v>1413</v>
      </c>
      <c r="PB1" s="207" t="s">
        <v>1415</v>
      </c>
      <c r="PC1" s="207" t="s">
        <v>1417</v>
      </c>
      <c r="PD1" s="207" t="s">
        <v>1419</v>
      </c>
      <c r="PE1" s="216"/>
      <c r="PF1" s="207" t="s">
        <v>1421</v>
      </c>
      <c r="PG1" s="207" t="s">
        <v>422</v>
      </c>
      <c r="PH1" s="216"/>
      <c r="PI1" s="207" t="s">
        <v>424</v>
      </c>
      <c r="PJ1" s="207" t="s">
        <v>1451</v>
      </c>
      <c r="PK1" s="207" t="s">
        <v>1453</v>
      </c>
      <c r="PL1" s="216"/>
      <c r="PM1" s="207" t="s">
        <v>426</v>
      </c>
      <c r="PN1" s="207" t="s">
        <v>1455</v>
      </c>
      <c r="PO1" s="207" t="s">
        <v>1456</v>
      </c>
      <c r="PP1" s="207" t="s">
        <v>1457</v>
      </c>
      <c r="PQ1" s="207" t="s">
        <v>1458</v>
      </c>
      <c r="PR1" s="207" t="s">
        <v>1460</v>
      </c>
      <c r="PS1" s="207" t="s">
        <v>1461</v>
      </c>
      <c r="PT1" s="207" t="s">
        <v>1463</v>
      </c>
      <c r="PU1" s="207" t="s">
        <v>1464</v>
      </c>
      <c r="PV1" s="204"/>
      <c r="PW1" s="216"/>
      <c r="PX1" s="207" t="s">
        <v>427</v>
      </c>
      <c r="PY1" s="207" t="s">
        <v>1303</v>
      </c>
      <c r="PZ1" s="207" t="s">
        <v>1305</v>
      </c>
      <c r="QA1" s="207" t="s">
        <v>1307</v>
      </c>
      <c r="QB1" s="207" t="s">
        <v>1309</v>
      </c>
      <c r="QC1" s="207" t="s">
        <v>1311</v>
      </c>
      <c r="QD1" s="207" t="s">
        <v>1313</v>
      </c>
      <c r="QE1" s="207" t="s">
        <v>1315</v>
      </c>
      <c r="QF1" s="207" t="s">
        <v>1317</v>
      </c>
      <c r="QG1" s="207" t="s">
        <v>1319</v>
      </c>
      <c r="QH1" s="207" t="s">
        <v>1321</v>
      </c>
      <c r="QI1" s="207" t="s">
        <v>1323</v>
      </c>
      <c r="QJ1" s="207" t="s">
        <v>1325</v>
      </c>
      <c r="QK1" s="207" t="s">
        <v>1327</v>
      </c>
      <c r="QL1" s="207" t="s">
        <v>1329</v>
      </c>
      <c r="QM1" s="207" t="s">
        <v>1331</v>
      </c>
      <c r="QN1" s="207" t="s">
        <v>1333</v>
      </c>
      <c r="QO1" s="207" t="s">
        <v>1335</v>
      </c>
      <c r="QP1" s="207" t="s">
        <v>1337</v>
      </c>
      <c r="QQ1" s="207" t="s">
        <v>1339</v>
      </c>
      <c r="QR1" s="207" t="s">
        <v>1341</v>
      </c>
      <c r="QS1" s="207" t="s">
        <v>1343</v>
      </c>
      <c r="QT1" s="207" t="s">
        <v>1345</v>
      </c>
      <c r="QU1" s="207" t="s">
        <v>428</v>
      </c>
      <c r="QV1" s="207" t="s">
        <v>1348</v>
      </c>
      <c r="QW1" s="207" t="s">
        <v>1350</v>
      </c>
      <c r="QX1" s="207" t="s">
        <v>1351</v>
      </c>
      <c r="QY1" s="207" t="s">
        <v>1353</v>
      </c>
      <c r="QZ1" s="207" t="s">
        <v>1355</v>
      </c>
      <c r="RA1" s="207" t="s">
        <v>1357</v>
      </c>
      <c r="RB1" s="207" t="s">
        <v>1359</v>
      </c>
      <c r="RC1" s="207" t="s">
        <v>1361</v>
      </c>
      <c r="RD1" s="207" t="s">
        <v>1363</v>
      </c>
      <c r="RE1" s="207" t="s">
        <v>1365</v>
      </c>
      <c r="RF1" s="207" t="s">
        <v>1367</v>
      </c>
      <c r="RG1" s="207" t="s">
        <v>1369</v>
      </c>
      <c r="RH1" s="207" t="s">
        <v>1371</v>
      </c>
      <c r="RI1" s="207" t="s">
        <v>1373</v>
      </c>
      <c r="RJ1" s="207" t="s">
        <v>1375</v>
      </c>
      <c r="RK1" s="207" t="s">
        <v>1377</v>
      </c>
      <c r="RL1" s="207" t="s">
        <v>1379</v>
      </c>
      <c r="RM1" s="207" t="s">
        <v>1381</v>
      </c>
      <c r="RN1" s="207" t="s">
        <v>1383</v>
      </c>
      <c r="RO1" s="207" t="s">
        <v>1385</v>
      </c>
      <c r="RP1" s="207" t="s">
        <v>1387</v>
      </c>
      <c r="RQ1" s="207" t="s">
        <v>1389</v>
      </c>
      <c r="RR1" s="207" t="s">
        <v>1391</v>
      </c>
      <c r="RS1" s="207" t="s">
        <v>1393</v>
      </c>
      <c r="RT1" s="207" t="s">
        <v>1395</v>
      </c>
      <c r="RU1" s="207" t="s">
        <v>1397</v>
      </c>
      <c r="RV1" s="204"/>
      <c r="RW1" s="216"/>
      <c r="RX1" s="207" t="s">
        <v>429</v>
      </c>
      <c r="RY1" s="207" t="s">
        <v>1423</v>
      </c>
      <c r="RZ1" s="207" t="s">
        <v>1425</v>
      </c>
      <c r="SA1" s="207" t="s">
        <v>1427</v>
      </c>
      <c r="SB1" s="207" t="s">
        <v>1429</v>
      </c>
      <c r="SC1" s="207" t="s">
        <v>1431</v>
      </c>
      <c r="SD1" s="207" t="s">
        <v>1433</v>
      </c>
      <c r="SE1" s="207" t="s">
        <v>1435</v>
      </c>
      <c r="SF1" s="207" t="s">
        <v>1437</v>
      </c>
      <c r="SG1" s="207" t="s">
        <v>1439</v>
      </c>
      <c r="SH1" s="207" t="s">
        <v>1441</v>
      </c>
      <c r="SI1" s="207" t="s">
        <v>1443</v>
      </c>
      <c r="SJ1" s="207" t="s">
        <v>1445</v>
      </c>
      <c r="SK1" s="207" t="s">
        <v>1447</v>
      </c>
      <c r="SL1" s="207" t="s">
        <v>1449</v>
      </c>
      <c r="SM1" s="204"/>
      <c r="SN1" s="216"/>
      <c r="SO1" s="207" t="s">
        <v>432</v>
      </c>
      <c r="SP1" s="207" t="s">
        <v>1466</v>
      </c>
      <c r="SQ1" s="207" t="s">
        <v>1468</v>
      </c>
      <c r="SR1" s="207" t="s">
        <v>433</v>
      </c>
      <c r="SS1" s="207" t="s">
        <v>1470</v>
      </c>
      <c r="ST1" s="207" t="s">
        <v>1472</v>
      </c>
      <c r="SU1" s="207" t="s">
        <v>1474</v>
      </c>
      <c r="SV1" s="207" t="s">
        <v>1476</v>
      </c>
      <c r="SW1" s="216"/>
      <c r="SX1" s="207" t="s">
        <v>435</v>
      </c>
      <c r="SY1" s="207" t="s">
        <v>1478</v>
      </c>
      <c r="SZ1" s="207" t="s">
        <v>1480</v>
      </c>
      <c r="TA1" s="207" t="s">
        <v>1482</v>
      </c>
      <c r="TB1" s="207" t="s">
        <v>1484</v>
      </c>
      <c r="TC1" s="207" t="s">
        <v>1486</v>
      </c>
      <c r="TD1" s="207" t="s">
        <v>1488</v>
      </c>
      <c r="TE1" s="207" t="s">
        <v>1490</v>
      </c>
      <c r="TF1" s="207" t="s">
        <v>1492</v>
      </c>
      <c r="TG1" s="207" t="s">
        <v>1494</v>
      </c>
      <c r="TH1" s="207" t="s">
        <v>1496</v>
      </c>
      <c r="TI1" s="207" t="s">
        <v>1498</v>
      </c>
      <c r="TJ1" s="207" t="s">
        <v>1500</v>
      </c>
      <c r="TK1" s="207" t="s">
        <v>1502</v>
      </c>
      <c r="TL1" s="207" t="s">
        <v>1504</v>
      </c>
      <c r="TM1" s="207" t="s">
        <v>1506</v>
      </c>
      <c r="TN1" s="204"/>
      <c r="TO1" s="216"/>
      <c r="TP1" s="207" t="s">
        <v>438</v>
      </c>
      <c r="TQ1" s="207" t="s">
        <v>1508</v>
      </c>
      <c r="TR1" s="207" t="s">
        <v>1510</v>
      </c>
      <c r="TS1" s="207" t="s">
        <v>1512</v>
      </c>
      <c r="TT1" s="207" t="s">
        <v>1514</v>
      </c>
      <c r="TU1" s="207" t="s">
        <v>1516</v>
      </c>
      <c r="TV1" s="207" t="s">
        <v>439</v>
      </c>
      <c r="TW1" s="207" t="s">
        <v>1518</v>
      </c>
      <c r="TX1" s="207" t="s">
        <v>1520</v>
      </c>
      <c r="TY1" s="207" t="s">
        <v>1522</v>
      </c>
      <c r="TZ1" s="207" t="s">
        <v>1524</v>
      </c>
      <c r="UA1" s="207" t="s">
        <v>1526</v>
      </c>
      <c r="UB1" s="207" t="s">
        <v>1528</v>
      </c>
      <c r="UC1" s="216"/>
      <c r="UD1" s="207" t="s">
        <v>441</v>
      </c>
      <c r="UE1" s="204"/>
      <c r="UF1" s="216"/>
      <c r="UG1" s="207" t="s">
        <v>442</v>
      </c>
      <c r="UH1" s="207" t="s">
        <v>1530</v>
      </c>
      <c r="UI1" s="207" t="s">
        <v>1532</v>
      </c>
      <c r="UJ1" s="207" t="s">
        <v>1533</v>
      </c>
      <c r="UK1" s="207" t="s">
        <v>1535</v>
      </c>
      <c r="UL1" s="207" t="s">
        <v>1537</v>
      </c>
      <c r="UM1" s="207" t="s">
        <v>1539</v>
      </c>
      <c r="UN1" s="207" t="s">
        <v>1541</v>
      </c>
      <c r="UO1" s="207" t="s">
        <v>1543</v>
      </c>
      <c r="UP1" s="207" t="s">
        <v>1545</v>
      </c>
      <c r="UQ1" s="207" t="s">
        <v>1547</v>
      </c>
      <c r="UR1" s="207" t="s">
        <v>1549</v>
      </c>
      <c r="US1" s="207" t="s">
        <v>1551</v>
      </c>
      <c r="UT1" s="207" t="s">
        <v>1553</v>
      </c>
      <c r="UU1" s="207" t="s">
        <v>1555</v>
      </c>
      <c r="UV1" s="207" t="s">
        <v>1557</v>
      </c>
      <c r="UW1" s="207" t="s">
        <v>1559</v>
      </c>
      <c r="UX1" s="204"/>
      <c r="UY1" s="207" t="s">
        <v>1563</v>
      </c>
      <c r="UZ1" s="207" t="s">
        <v>1565</v>
      </c>
      <c r="VA1" s="207" t="s">
        <v>1567</v>
      </c>
      <c r="VB1" s="207" t="s">
        <v>1569</v>
      </c>
      <c r="VC1" s="207" t="s">
        <v>1571</v>
      </c>
      <c r="VD1" s="210"/>
    </row>
    <row r="2" spans="1:576" s="147" customFormat="1" hidden="1">
      <c r="A2" s="147" t="s">
        <v>185</v>
      </c>
      <c r="B2" s="147" t="s">
        <v>171</v>
      </c>
      <c r="C2" s="147" t="s">
        <v>540</v>
      </c>
      <c r="D2" s="147" t="s">
        <v>186</v>
      </c>
      <c r="E2" s="147" t="s">
        <v>169</v>
      </c>
      <c r="F2" s="147" t="s">
        <v>541</v>
      </c>
      <c r="G2" s="185" t="s">
        <v>187</v>
      </c>
      <c r="H2" s="147" t="s">
        <v>542</v>
      </c>
      <c r="I2" s="147" t="s">
        <v>543</v>
      </c>
      <c r="J2" s="147" t="s">
        <v>188</v>
      </c>
      <c r="K2" s="147" t="s">
        <v>544</v>
      </c>
      <c r="R2" s="147" t="s">
        <v>190</v>
      </c>
      <c r="S2" s="147" t="s">
        <v>191</v>
      </c>
      <c r="U2" s="147" t="s">
        <v>458</v>
      </c>
      <c r="V2" s="147" t="s">
        <v>476</v>
      </c>
      <c r="W2" s="147" t="s">
        <v>459</v>
      </c>
      <c r="X2" s="147" t="s">
        <v>460</v>
      </c>
      <c r="Y2" s="147" t="s">
        <v>461</v>
      </c>
      <c r="Z2" s="147" t="s">
        <v>462</v>
      </c>
      <c r="AA2" s="147" t="s">
        <v>463</v>
      </c>
      <c r="AB2" s="147" t="s">
        <v>464</v>
      </c>
      <c r="AC2" s="147" t="s">
        <v>465</v>
      </c>
      <c r="AD2" s="147" t="s">
        <v>466</v>
      </c>
      <c r="AE2" s="147" t="s">
        <v>467</v>
      </c>
      <c r="AF2" s="147" t="s">
        <v>468</v>
      </c>
      <c r="AH2" s="147" t="s">
        <v>486</v>
      </c>
      <c r="AI2" s="147" t="s">
        <v>487</v>
      </c>
      <c r="AJ2" s="147" t="s">
        <v>488</v>
      </c>
      <c r="AK2" s="147" t="s">
        <v>489</v>
      </c>
      <c r="AL2" s="147" t="s">
        <v>490</v>
      </c>
      <c r="AM2" s="147" t="s">
        <v>493</v>
      </c>
      <c r="AN2" s="147" t="s">
        <v>491</v>
      </c>
      <c r="AO2" s="147" t="s">
        <v>492</v>
      </c>
      <c r="AP2" s="147" t="s">
        <v>494</v>
      </c>
      <c r="AQ2" s="147" t="s">
        <v>495</v>
      </c>
      <c r="AR2" s="147" t="s">
        <v>496</v>
      </c>
      <c r="AS2" s="147" t="s">
        <v>497</v>
      </c>
      <c r="AT2" s="147" t="s">
        <v>498</v>
      </c>
      <c r="AU2" s="147" t="s">
        <v>499</v>
      </c>
      <c r="AV2" s="147" t="s">
        <v>500</v>
      </c>
      <c r="AW2" s="147" t="s">
        <v>501</v>
      </c>
      <c r="AX2" s="147" t="s">
        <v>502</v>
      </c>
      <c r="AY2" s="147" t="s">
        <v>503</v>
      </c>
      <c r="AZ2" s="147" t="s">
        <v>504</v>
      </c>
      <c r="BA2" s="147" t="s">
        <v>505</v>
      </c>
      <c r="BB2" s="147" t="s">
        <v>506</v>
      </c>
      <c r="BC2" s="147" t="s">
        <v>507</v>
      </c>
      <c r="BD2" s="147" t="s">
        <v>508</v>
      </c>
      <c r="BE2" s="147" t="s">
        <v>509</v>
      </c>
      <c r="BF2" s="147" t="s">
        <v>510</v>
      </c>
      <c r="BG2" s="147" t="s">
        <v>511</v>
      </c>
      <c r="BH2" s="147" t="s">
        <v>512</v>
      </c>
      <c r="BI2" s="147" t="s">
        <v>513</v>
      </c>
      <c r="BJ2" s="147" t="s">
        <v>514</v>
      </c>
      <c r="BK2" s="147" t="s">
        <v>515</v>
      </c>
      <c r="BL2" s="147" t="s">
        <v>516</v>
      </c>
      <c r="BM2" s="147" t="s">
        <v>517</v>
      </c>
      <c r="BN2" s="147" t="s">
        <v>518</v>
      </c>
      <c r="BO2" s="147" t="s">
        <v>519</v>
      </c>
      <c r="BP2" s="147" t="s">
        <v>520</v>
      </c>
      <c r="BQ2" s="147" t="s">
        <v>521</v>
      </c>
      <c r="BR2" s="147" t="s">
        <v>522</v>
      </c>
      <c r="BS2" s="147" t="s">
        <v>523</v>
      </c>
      <c r="BT2" s="147" t="s">
        <v>524</v>
      </c>
      <c r="BU2" s="147" t="s">
        <v>525</v>
      </c>
    </row>
    <row r="3" spans="1:576" hidden="1">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row r="5" spans="1:576" ht="27" thickBot="1">
      <c r="C5" s="111" t="s">
        <v>451</v>
      </c>
      <c r="D5" s="228">
        <f>SUMIF(C:C,$C$10,D:D)</f>
        <v>0</v>
      </c>
    </row>
    <row r="6" spans="1:576">
      <c r="C6" s="132"/>
      <c r="D6" s="132"/>
      <c r="E6" s="132"/>
      <c r="F6" s="132"/>
      <c r="G6" s="96"/>
      <c r="H6" s="132"/>
      <c r="I6" s="132"/>
    </row>
    <row r="7" spans="1:576">
      <c r="C7" s="132"/>
      <c r="D7" s="132"/>
      <c r="E7" s="132"/>
      <c r="F7" s="132"/>
      <c r="G7" s="96"/>
      <c r="H7" s="132"/>
      <c r="I7" s="132"/>
    </row>
    <row r="8" spans="1:576">
      <c r="C8" s="132"/>
      <c r="D8" s="132"/>
      <c r="E8" s="132"/>
      <c r="F8" s="132"/>
      <c r="G8" s="96"/>
      <c r="H8" s="132"/>
      <c r="I8" s="132"/>
    </row>
    <row r="9" spans="1:576" ht="15.75" thickBot="1">
      <c r="C9" s="132"/>
      <c r="D9" s="132"/>
      <c r="E9" s="132"/>
      <c r="F9" s="132"/>
      <c r="G9" s="96"/>
      <c r="H9" s="132"/>
      <c r="I9" s="132"/>
      <c r="K9" s="202"/>
    </row>
    <row r="10" spans="1:576" ht="15.75" thickBot="1">
      <c r="C10" s="182" t="s">
        <v>53</v>
      </c>
      <c r="D10" s="133">
        <f>SUM(F17:F51)</f>
        <v>0</v>
      </c>
      <c r="F10" s="72"/>
      <c r="G10" s="97"/>
      <c r="H10" s="72"/>
      <c r="I10" s="72"/>
    </row>
    <row r="11" spans="1:576">
      <c r="B11" s="118"/>
      <c r="C11" s="72"/>
      <c r="D11" s="31"/>
      <c r="E11" s="118"/>
      <c r="F11" s="118"/>
      <c r="G11" s="118"/>
      <c r="H11" s="94"/>
      <c r="I11" s="94"/>
      <c r="J11" s="94"/>
      <c r="K11" s="137"/>
    </row>
    <row r="12" spans="1:576">
      <c r="B12" s="118"/>
      <c r="C12" s="72"/>
      <c r="D12" s="31"/>
      <c r="E12" s="118"/>
      <c r="F12" s="118"/>
      <c r="G12" s="118"/>
      <c r="H12" s="94"/>
      <c r="I12" s="94"/>
      <c r="J12" s="94"/>
      <c r="K12" s="137"/>
    </row>
    <row r="13" spans="1:576" ht="15.75">
      <c r="B13" s="118"/>
      <c r="C13" s="236" t="s">
        <v>455</v>
      </c>
      <c r="D13" s="237"/>
      <c r="E13" s="118"/>
      <c r="F13" s="118"/>
      <c r="G13" s="118"/>
      <c r="H13" s="94"/>
      <c r="I13" s="94"/>
      <c r="J13" s="94"/>
      <c r="K13" s="137"/>
    </row>
    <row r="14" spans="1:576" ht="18.75">
      <c r="B14" s="118"/>
      <c r="C14" s="254"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8"/>
      <c r="F14" s="118"/>
      <c r="G14" s="118"/>
      <c r="H14" s="94"/>
      <c r="I14" s="94"/>
      <c r="J14" s="94"/>
      <c r="K14" s="137"/>
    </row>
    <row r="15" spans="1:576" ht="15.75" thickBot="1">
      <c r="F15" s="118"/>
      <c r="G15" s="94"/>
      <c r="H15" s="94"/>
      <c r="I15" s="94"/>
    </row>
    <row r="16" spans="1:576" ht="30.75" thickBot="1">
      <c r="C16" s="154" t="s">
        <v>44</v>
      </c>
      <c r="D16" s="159" t="s">
        <v>55</v>
      </c>
      <c r="E16" s="161" t="s">
        <v>57</v>
      </c>
      <c r="F16" s="160" t="s">
        <v>27</v>
      </c>
      <c r="G16" s="158" t="s">
        <v>192</v>
      </c>
      <c r="H16" s="161" t="s">
        <v>46</v>
      </c>
      <c r="I16" s="158" t="s">
        <v>193</v>
      </c>
      <c r="J16" s="158" t="s">
        <v>474</v>
      </c>
      <c r="K16" s="158" t="s">
        <v>475</v>
      </c>
      <c r="L16" s="158" t="s">
        <v>533</v>
      </c>
    </row>
    <row r="17" spans="3:12">
      <c r="C17" s="166"/>
      <c r="D17" s="183"/>
      <c r="E17" s="140"/>
      <c r="F17" s="122">
        <f t="shared" ref="F17:F51" si="0">D17*E17</f>
        <v>0</v>
      </c>
      <c r="G17" s="186"/>
      <c r="H17" s="167"/>
      <c r="I17" s="155" t="e">
        <f>VLOOKUP(H17,Presupuesto!$B$8:$C$583,2,0)</f>
        <v>#N/A</v>
      </c>
      <c r="J17" s="265"/>
      <c r="K17" s="123"/>
      <c r="L17" s="123"/>
    </row>
    <row r="18" spans="3:12">
      <c r="C18" s="166"/>
      <c r="D18" s="183"/>
      <c r="E18" s="148"/>
      <c r="F18" s="122">
        <f t="shared" si="0"/>
        <v>0</v>
      </c>
      <c r="G18" s="186"/>
      <c r="H18" s="167"/>
      <c r="I18" s="155" t="e">
        <f>VLOOKUP(H18,Presupuesto!$B$8:$C$583,2,0)</f>
        <v>#N/A</v>
      </c>
      <c r="J18" s="123">
        <f>$J$17</f>
        <v>0</v>
      </c>
      <c r="K18" s="123"/>
      <c r="L18" s="123"/>
    </row>
    <row r="19" spans="3:12">
      <c r="C19" s="166"/>
      <c r="D19" s="183"/>
      <c r="E19" s="148"/>
      <c r="F19" s="122">
        <f t="shared" si="0"/>
        <v>0</v>
      </c>
      <c r="G19" s="186"/>
      <c r="H19" s="167"/>
      <c r="I19" s="155" t="e">
        <f>VLOOKUP(H19,Presupuesto!$B$8:$C$583,2,0)</f>
        <v>#N/A</v>
      </c>
      <c r="J19" s="123">
        <f t="shared" ref="J19:J50" si="1">$J$17</f>
        <v>0</v>
      </c>
      <c r="K19" s="123"/>
      <c r="L19" s="123"/>
    </row>
    <row r="20" spans="3:12">
      <c r="C20" s="166"/>
      <c r="D20" s="183"/>
      <c r="E20" s="148"/>
      <c r="F20" s="122">
        <f t="shared" si="0"/>
        <v>0</v>
      </c>
      <c r="G20" s="186"/>
      <c r="H20" s="167"/>
      <c r="I20" s="155" t="e">
        <f>VLOOKUP(H20,Presupuesto!$B$8:$C$583,2,0)</f>
        <v>#N/A</v>
      </c>
      <c r="J20" s="123">
        <f t="shared" si="1"/>
        <v>0</v>
      </c>
      <c r="K20" s="123"/>
      <c r="L20" s="123"/>
    </row>
    <row r="21" spans="3:12">
      <c r="C21" s="166"/>
      <c r="D21" s="183"/>
      <c r="E21" s="148"/>
      <c r="F21" s="122">
        <f t="shared" si="0"/>
        <v>0</v>
      </c>
      <c r="G21" s="186"/>
      <c r="H21" s="167"/>
      <c r="I21" s="155" t="e">
        <f>VLOOKUP(H21,Presupuesto!$B$8:$C$583,2,0)</f>
        <v>#N/A</v>
      </c>
      <c r="J21" s="123">
        <f t="shared" si="1"/>
        <v>0</v>
      </c>
      <c r="K21" s="123"/>
      <c r="L21" s="123"/>
    </row>
    <row r="22" spans="3:12">
      <c r="C22" s="166"/>
      <c r="D22" s="183"/>
      <c r="E22" s="148"/>
      <c r="F22" s="122">
        <f t="shared" si="0"/>
        <v>0</v>
      </c>
      <c r="G22" s="186"/>
      <c r="H22" s="167"/>
      <c r="I22" s="155" t="e">
        <f>VLOOKUP(H22,Presupuesto!$B$8:$C$583,2,0)</f>
        <v>#N/A</v>
      </c>
      <c r="J22" s="123">
        <f t="shared" si="1"/>
        <v>0</v>
      </c>
      <c r="K22" s="123"/>
      <c r="L22" s="123"/>
    </row>
    <row r="23" spans="3:12">
      <c r="C23" s="166"/>
      <c r="D23" s="183"/>
      <c r="E23" s="148"/>
      <c r="F23" s="122">
        <f t="shared" si="0"/>
        <v>0</v>
      </c>
      <c r="G23" s="186"/>
      <c r="H23" s="167"/>
      <c r="I23" s="155" t="e">
        <f>VLOOKUP(H23,Presupuesto!$B$8:$C$583,2,0)</f>
        <v>#N/A</v>
      </c>
      <c r="J23" s="123">
        <f t="shared" si="1"/>
        <v>0</v>
      </c>
      <c r="K23" s="123"/>
      <c r="L23" s="123"/>
    </row>
    <row r="24" spans="3:12">
      <c r="C24" s="166"/>
      <c r="D24" s="183"/>
      <c r="E24" s="148"/>
      <c r="F24" s="122">
        <f t="shared" si="0"/>
        <v>0</v>
      </c>
      <c r="G24" s="186"/>
      <c r="H24" s="167"/>
      <c r="I24" s="155" t="e">
        <f>VLOOKUP(H24,Presupuesto!$B$8:$C$583,2,0)</f>
        <v>#N/A</v>
      </c>
      <c r="J24" s="123">
        <f t="shared" si="1"/>
        <v>0</v>
      </c>
      <c r="K24" s="123"/>
      <c r="L24" s="123"/>
    </row>
    <row r="25" spans="3:12">
      <c r="C25" s="166"/>
      <c r="D25" s="183"/>
      <c r="E25" s="148"/>
      <c r="F25" s="122">
        <f t="shared" si="0"/>
        <v>0</v>
      </c>
      <c r="G25" s="186"/>
      <c r="H25" s="167"/>
      <c r="I25" s="155" t="e">
        <f>VLOOKUP(H25,Presupuesto!$B$8:$C$583,2,0)</f>
        <v>#N/A</v>
      </c>
      <c r="J25" s="123">
        <f t="shared" si="1"/>
        <v>0</v>
      </c>
      <c r="K25" s="123"/>
      <c r="L25" s="123"/>
    </row>
    <row r="26" spans="3:12">
      <c r="C26" s="166"/>
      <c r="D26" s="183"/>
      <c r="E26" s="148"/>
      <c r="F26" s="122">
        <f t="shared" si="0"/>
        <v>0</v>
      </c>
      <c r="G26" s="186"/>
      <c r="H26" s="167"/>
      <c r="I26" s="155" t="e">
        <f>VLOOKUP(H26,Presupuesto!$B$8:$C$583,2,0)</f>
        <v>#N/A</v>
      </c>
      <c r="J26" s="123">
        <f t="shared" si="1"/>
        <v>0</v>
      </c>
      <c r="K26" s="123"/>
      <c r="L26" s="123"/>
    </row>
    <row r="27" spans="3:12">
      <c r="C27" s="166"/>
      <c r="D27" s="183"/>
      <c r="E27" s="148"/>
      <c r="F27" s="122">
        <f t="shared" si="0"/>
        <v>0</v>
      </c>
      <c r="G27" s="186"/>
      <c r="H27" s="167"/>
      <c r="I27" s="155" t="e">
        <f>VLOOKUP(H27,Presupuesto!$B$8:$C$583,2,0)</f>
        <v>#N/A</v>
      </c>
      <c r="J27" s="123">
        <f t="shared" si="1"/>
        <v>0</v>
      </c>
      <c r="K27" s="123"/>
      <c r="L27" s="123"/>
    </row>
    <row r="28" spans="3:12">
      <c r="C28" s="166"/>
      <c r="D28" s="183"/>
      <c r="E28" s="148"/>
      <c r="F28" s="122">
        <f t="shared" si="0"/>
        <v>0</v>
      </c>
      <c r="G28" s="186"/>
      <c r="H28" s="167"/>
      <c r="I28" s="155" t="e">
        <f>VLOOKUP(H28,Presupuesto!$B$8:$C$583,2,0)</f>
        <v>#N/A</v>
      </c>
      <c r="J28" s="123">
        <f t="shared" si="1"/>
        <v>0</v>
      </c>
      <c r="K28" s="123"/>
      <c r="L28" s="123"/>
    </row>
    <row r="29" spans="3:12">
      <c r="C29" s="166"/>
      <c r="D29" s="183"/>
      <c r="E29" s="148"/>
      <c r="F29" s="122">
        <f t="shared" si="0"/>
        <v>0</v>
      </c>
      <c r="G29" s="186"/>
      <c r="H29" s="167"/>
      <c r="I29" s="155" t="e">
        <f>VLOOKUP(H29,Presupuesto!$B$8:$C$583,2,0)</f>
        <v>#N/A</v>
      </c>
      <c r="J29" s="123">
        <f t="shared" si="1"/>
        <v>0</v>
      </c>
      <c r="K29" s="123"/>
      <c r="L29" s="123"/>
    </row>
    <row r="30" spans="3:12">
      <c r="C30" s="166"/>
      <c r="D30" s="183"/>
      <c r="E30" s="148"/>
      <c r="F30" s="122">
        <f t="shared" si="0"/>
        <v>0</v>
      </c>
      <c r="G30" s="186"/>
      <c r="H30" s="167"/>
      <c r="I30" s="155" t="e">
        <f>VLOOKUP(H30,Presupuesto!$B$8:$C$583,2,0)</f>
        <v>#N/A</v>
      </c>
      <c r="J30" s="123">
        <f t="shared" si="1"/>
        <v>0</v>
      </c>
      <c r="K30" s="123"/>
      <c r="L30" s="123"/>
    </row>
    <row r="31" spans="3:12">
      <c r="C31" s="166"/>
      <c r="D31" s="183"/>
      <c r="E31" s="148"/>
      <c r="F31" s="122">
        <f t="shared" si="0"/>
        <v>0</v>
      </c>
      <c r="G31" s="186"/>
      <c r="H31" s="167"/>
      <c r="I31" s="155" t="e">
        <f>VLOOKUP(H31,Presupuesto!$B$8:$C$583,2,0)</f>
        <v>#N/A</v>
      </c>
      <c r="J31" s="123">
        <f t="shared" si="1"/>
        <v>0</v>
      </c>
      <c r="K31" s="123"/>
      <c r="L31" s="123"/>
    </row>
    <row r="32" spans="3:12">
      <c r="C32" s="166"/>
      <c r="D32" s="183"/>
      <c r="E32" s="148"/>
      <c r="F32" s="122">
        <f t="shared" si="0"/>
        <v>0</v>
      </c>
      <c r="G32" s="186"/>
      <c r="H32" s="167"/>
      <c r="I32" s="155" t="e">
        <f>VLOOKUP(H32,Presupuesto!$B$8:$C$583,2,0)</f>
        <v>#N/A</v>
      </c>
      <c r="J32" s="123">
        <f t="shared" si="1"/>
        <v>0</v>
      </c>
      <c r="K32" s="123"/>
      <c r="L32" s="123"/>
    </row>
    <row r="33" spans="3:12">
      <c r="C33" s="166"/>
      <c r="D33" s="183"/>
      <c r="E33" s="148"/>
      <c r="F33" s="122">
        <f t="shared" si="0"/>
        <v>0</v>
      </c>
      <c r="G33" s="186"/>
      <c r="H33" s="167"/>
      <c r="I33" s="155" t="e">
        <f>VLOOKUP(H33,Presupuesto!$B$8:$C$583,2,0)</f>
        <v>#N/A</v>
      </c>
      <c r="J33" s="123">
        <f t="shared" si="1"/>
        <v>0</v>
      </c>
      <c r="K33" s="123"/>
      <c r="L33" s="123"/>
    </row>
    <row r="34" spans="3:12">
      <c r="C34" s="166"/>
      <c r="D34" s="183"/>
      <c r="E34" s="148"/>
      <c r="F34" s="122">
        <f t="shared" si="0"/>
        <v>0</v>
      </c>
      <c r="G34" s="186"/>
      <c r="H34" s="167"/>
      <c r="I34" s="155" t="e">
        <f>VLOOKUP(H34,Presupuesto!$B$8:$C$583,2,0)</f>
        <v>#N/A</v>
      </c>
      <c r="J34" s="123">
        <f t="shared" si="1"/>
        <v>0</v>
      </c>
      <c r="K34" s="123"/>
      <c r="L34" s="123"/>
    </row>
    <row r="35" spans="3:12">
      <c r="C35" s="166"/>
      <c r="D35" s="183"/>
      <c r="E35" s="148"/>
      <c r="F35" s="122">
        <f t="shared" si="0"/>
        <v>0</v>
      </c>
      <c r="G35" s="186"/>
      <c r="H35" s="167"/>
      <c r="I35" s="155" t="e">
        <f>VLOOKUP(H35,Presupuesto!$B$8:$C$583,2,0)</f>
        <v>#N/A</v>
      </c>
      <c r="J35" s="123">
        <f t="shared" si="1"/>
        <v>0</v>
      </c>
      <c r="K35" s="123"/>
      <c r="L35" s="123"/>
    </row>
    <row r="36" spans="3:12">
      <c r="C36" s="166"/>
      <c r="D36" s="183"/>
      <c r="E36" s="148"/>
      <c r="F36" s="122">
        <f t="shared" si="0"/>
        <v>0</v>
      </c>
      <c r="G36" s="186"/>
      <c r="H36" s="167"/>
      <c r="I36" s="155" t="e">
        <f>VLOOKUP(H36,Presupuesto!$B$8:$C$583,2,0)</f>
        <v>#N/A</v>
      </c>
      <c r="J36" s="123">
        <f t="shared" si="1"/>
        <v>0</v>
      </c>
      <c r="K36" s="123"/>
      <c r="L36" s="123"/>
    </row>
    <row r="37" spans="3:12">
      <c r="C37" s="166"/>
      <c r="D37" s="183"/>
      <c r="E37" s="148"/>
      <c r="F37" s="122">
        <f t="shared" si="0"/>
        <v>0</v>
      </c>
      <c r="G37" s="186"/>
      <c r="H37" s="167"/>
      <c r="I37" s="155" t="e">
        <f>VLOOKUP(H37,Presupuesto!$B$8:$C$583,2,0)</f>
        <v>#N/A</v>
      </c>
      <c r="J37" s="123">
        <f t="shared" si="1"/>
        <v>0</v>
      </c>
      <c r="K37" s="123"/>
      <c r="L37" s="123"/>
    </row>
    <row r="38" spans="3:12">
      <c r="C38" s="166"/>
      <c r="D38" s="183"/>
      <c r="E38" s="148"/>
      <c r="F38" s="122">
        <f t="shared" si="0"/>
        <v>0</v>
      </c>
      <c r="G38" s="186"/>
      <c r="H38" s="167"/>
      <c r="I38" s="155" t="e">
        <f>VLOOKUP(H38,Presupuesto!$B$8:$C$583,2,0)</f>
        <v>#N/A</v>
      </c>
      <c r="J38" s="123">
        <f t="shared" si="1"/>
        <v>0</v>
      </c>
      <c r="K38" s="123"/>
      <c r="L38" s="123"/>
    </row>
    <row r="39" spans="3:12">
      <c r="C39" s="168"/>
      <c r="D39" s="183"/>
      <c r="E39" s="143"/>
      <c r="F39" s="122">
        <f t="shared" si="0"/>
        <v>0</v>
      </c>
      <c r="G39" s="186"/>
      <c r="H39" s="169"/>
      <c r="I39" s="155" t="e">
        <f>VLOOKUP(H39,Presupuesto!$B$8:$C$583,2,0)</f>
        <v>#N/A</v>
      </c>
      <c r="J39" s="123">
        <f t="shared" si="1"/>
        <v>0</v>
      </c>
      <c r="K39" s="123"/>
      <c r="L39" s="123"/>
    </row>
    <row r="40" spans="3:12">
      <c r="C40" s="168"/>
      <c r="D40" s="183"/>
      <c r="E40" s="143"/>
      <c r="F40" s="122">
        <f t="shared" si="0"/>
        <v>0</v>
      </c>
      <c r="G40" s="186"/>
      <c r="H40" s="169"/>
      <c r="I40" s="155" t="e">
        <f>VLOOKUP(H40,Presupuesto!$B$8:$C$583,2,0)</f>
        <v>#N/A</v>
      </c>
      <c r="J40" s="123">
        <f t="shared" si="1"/>
        <v>0</v>
      </c>
      <c r="K40" s="123"/>
      <c r="L40" s="123"/>
    </row>
    <row r="41" spans="3:12">
      <c r="C41" s="168"/>
      <c r="D41" s="183"/>
      <c r="E41" s="143"/>
      <c r="F41" s="122">
        <f t="shared" si="0"/>
        <v>0</v>
      </c>
      <c r="G41" s="186"/>
      <c r="H41" s="169"/>
      <c r="I41" s="155" t="e">
        <f>VLOOKUP(H41,Presupuesto!$B$8:$C$583,2,0)</f>
        <v>#N/A</v>
      </c>
      <c r="J41" s="123">
        <f t="shared" si="1"/>
        <v>0</v>
      </c>
      <c r="K41" s="123"/>
      <c r="L41" s="123"/>
    </row>
    <row r="42" spans="3:12">
      <c r="C42" s="168"/>
      <c r="D42" s="183"/>
      <c r="E42" s="143"/>
      <c r="F42" s="122">
        <f t="shared" si="0"/>
        <v>0</v>
      </c>
      <c r="G42" s="186"/>
      <c r="H42" s="169"/>
      <c r="I42" s="155" t="e">
        <f>VLOOKUP(H42,Presupuesto!$B$8:$C$583,2,0)</f>
        <v>#N/A</v>
      </c>
      <c r="J42" s="123">
        <f t="shared" si="1"/>
        <v>0</v>
      </c>
      <c r="K42" s="123"/>
      <c r="L42" s="123"/>
    </row>
    <row r="43" spans="3:12">
      <c r="C43" s="168"/>
      <c r="D43" s="183"/>
      <c r="E43" s="143"/>
      <c r="F43" s="122">
        <f t="shared" si="0"/>
        <v>0</v>
      </c>
      <c r="G43" s="186"/>
      <c r="H43" s="169"/>
      <c r="I43" s="155" t="e">
        <f>VLOOKUP(H43,Presupuesto!$B$8:$C$583,2,0)</f>
        <v>#N/A</v>
      </c>
      <c r="J43" s="123">
        <f t="shared" si="1"/>
        <v>0</v>
      </c>
      <c r="K43" s="123"/>
      <c r="L43" s="123"/>
    </row>
    <row r="44" spans="3:12">
      <c r="C44" s="168"/>
      <c r="D44" s="183"/>
      <c r="E44" s="143"/>
      <c r="F44" s="122">
        <f t="shared" si="0"/>
        <v>0</v>
      </c>
      <c r="G44" s="186"/>
      <c r="H44" s="169"/>
      <c r="I44" s="155" t="e">
        <f>VLOOKUP(H44,Presupuesto!$B$8:$C$583,2,0)</f>
        <v>#N/A</v>
      </c>
      <c r="J44" s="123">
        <f t="shared" si="1"/>
        <v>0</v>
      </c>
      <c r="K44" s="123"/>
      <c r="L44" s="123"/>
    </row>
    <row r="45" spans="3:12">
      <c r="C45" s="168"/>
      <c r="D45" s="183"/>
      <c r="E45" s="143"/>
      <c r="F45" s="122">
        <f t="shared" si="0"/>
        <v>0</v>
      </c>
      <c r="G45" s="186"/>
      <c r="H45" s="169"/>
      <c r="I45" s="155" t="e">
        <f>VLOOKUP(H45,Presupuesto!$B$8:$C$583,2,0)</f>
        <v>#N/A</v>
      </c>
      <c r="J45" s="123">
        <f t="shared" si="1"/>
        <v>0</v>
      </c>
      <c r="K45" s="123"/>
      <c r="L45" s="123"/>
    </row>
    <row r="46" spans="3:12">
      <c r="C46" s="168"/>
      <c r="D46" s="183"/>
      <c r="E46" s="143"/>
      <c r="F46" s="122">
        <f t="shared" si="0"/>
        <v>0</v>
      </c>
      <c r="G46" s="186"/>
      <c r="H46" s="169"/>
      <c r="I46" s="155" t="e">
        <f>VLOOKUP(H46,Presupuesto!$B$8:$C$583,2,0)</f>
        <v>#N/A</v>
      </c>
      <c r="J46" s="123">
        <f t="shared" si="1"/>
        <v>0</v>
      </c>
      <c r="K46" s="123"/>
      <c r="L46" s="123"/>
    </row>
    <row r="47" spans="3:12">
      <c r="C47" s="170"/>
      <c r="D47" s="183"/>
      <c r="E47" s="143"/>
      <c r="F47" s="122">
        <f t="shared" si="0"/>
        <v>0</v>
      </c>
      <c r="G47" s="186"/>
      <c r="H47" s="171"/>
      <c r="I47" s="155" t="e">
        <f>VLOOKUP(H47,Presupuesto!$B$8:$C$583,2,0)</f>
        <v>#N/A</v>
      </c>
      <c r="J47" s="123">
        <f t="shared" si="1"/>
        <v>0</v>
      </c>
      <c r="K47" s="123"/>
      <c r="L47" s="123"/>
    </row>
    <row r="48" spans="3:12">
      <c r="C48" s="170"/>
      <c r="D48" s="183"/>
      <c r="E48" s="143"/>
      <c r="F48" s="122">
        <f t="shared" si="0"/>
        <v>0</v>
      </c>
      <c r="G48" s="186"/>
      <c r="H48" s="171"/>
      <c r="I48" s="155" t="e">
        <f>VLOOKUP(H48,Presupuesto!$B$8:$C$583,2,0)</f>
        <v>#N/A</v>
      </c>
      <c r="J48" s="123">
        <f t="shared" si="1"/>
        <v>0</v>
      </c>
      <c r="K48" s="123"/>
      <c r="L48" s="123"/>
    </row>
    <row r="49" spans="3:12">
      <c r="C49" s="170"/>
      <c r="D49" s="183"/>
      <c r="E49" s="143"/>
      <c r="F49" s="122">
        <f t="shared" si="0"/>
        <v>0</v>
      </c>
      <c r="G49" s="186"/>
      <c r="H49" s="171"/>
      <c r="I49" s="155" t="e">
        <f>VLOOKUP(H49,Presupuesto!$B$8:$C$583,2,0)</f>
        <v>#N/A</v>
      </c>
      <c r="J49" s="123">
        <f t="shared" si="1"/>
        <v>0</v>
      </c>
      <c r="K49" s="123"/>
      <c r="L49" s="123"/>
    </row>
    <row r="50" spans="3:12">
      <c r="C50" s="170"/>
      <c r="D50" s="183"/>
      <c r="E50" s="143"/>
      <c r="F50" s="122">
        <f t="shared" si="0"/>
        <v>0</v>
      </c>
      <c r="G50" s="186"/>
      <c r="H50" s="171"/>
      <c r="I50" s="155" t="e">
        <f>VLOOKUP(H50,Presupuesto!$B$8:$C$583,2,0)</f>
        <v>#N/A</v>
      </c>
      <c r="J50" s="123">
        <f t="shared" si="1"/>
        <v>0</v>
      </c>
      <c r="K50" s="123"/>
      <c r="L50" s="123"/>
    </row>
    <row r="51" spans="3:12" ht="15.75" thickBot="1">
      <c r="C51" s="172"/>
      <c r="D51" s="269"/>
      <c r="E51" s="128"/>
      <c r="F51" s="130">
        <f t="shared" si="0"/>
        <v>0</v>
      </c>
      <c r="G51" s="187"/>
      <c r="H51" s="173"/>
      <c r="I51" s="157" t="e">
        <f>VLOOKUP(H51,Presupuesto!$B$8:$C$583,2,0)</f>
        <v>#N/A</v>
      </c>
      <c r="J51" s="131">
        <f>$J$20</f>
        <v>0</v>
      </c>
      <c r="K51" s="149"/>
      <c r="L51" s="149"/>
    </row>
    <row r="52" spans="3:12">
      <c r="F52" s="115"/>
      <c r="G52" s="114"/>
      <c r="H52" s="115"/>
      <c r="I52" s="115"/>
    </row>
    <row r="53" spans="3:12" ht="15.75" thickBot="1"/>
    <row r="54" spans="3:12" ht="15.75" thickBot="1">
      <c r="C54" s="182" t="s">
        <v>53</v>
      </c>
      <c r="D54" s="133">
        <f>SUM(F61:F95)</f>
        <v>0</v>
      </c>
      <c r="F54" s="72"/>
      <c r="G54" s="97"/>
      <c r="H54" s="72"/>
      <c r="I54" s="72"/>
    </row>
    <row r="55" spans="3:12">
      <c r="C55" s="72"/>
      <c r="D55" s="31"/>
      <c r="E55" s="118"/>
      <c r="F55" s="118"/>
      <c r="G55" s="118"/>
      <c r="H55" s="94"/>
      <c r="I55" s="94"/>
      <c r="J55" s="94"/>
      <c r="K55" s="137"/>
    </row>
    <row r="56" spans="3:12">
      <c r="C56" s="72"/>
      <c r="D56" s="31"/>
      <c r="E56" s="118"/>
      <c r="F56" s="118"/>
      <c r="G56" s="118"/>
      <c r="H56" s="94"/>
      <c r="I56" s="94"/>
      <c r="J56" s="94"/>
      <c r="K56" s="137"/>
    </row>
    <row r="57" spans="3:12" ht="15.75">
      <c r="C57" s="236" t="s">
        <v>455</v>
      </c>
      <c r="D57" s="237"/>
      <c r="E57" s="118"/>
      <c r="F57" s="118"/>
      <c r="G57" s="118"/>
      <c r="H57" s="94"/>
      <c r="I57" s="94"/>
      <c r="J57" s="94"/>
      <c r="K57" s="137"/>
    </row>
    <row r="58" spans="3:12" ht="18.75">
      <c r="C58" s="254" t="e">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#N/A</v>
      </c>
      <c r="D58" s="31"/>
      <c r="E58" s="118"/>
      <c r="F58" s="118"/>
      <c r="G58" s="118"/>
      <c r="H58" s="94"/>
      <c r="I58" s="94"/>
      <c r="J58" s="94"/>
      <c r="K58" s="137"/>
    </row>
    <row r="59" spans="3:12" ht="15.75" thickBot="1">
      <c r="F59" s="118"/>
      <c r="G59" s="94"/>
      <c r="H59" s="94"/>
      <c r="I59" s="94"/>
    </row>
    <row r="60" spans="3:12" ht="30.75" thickBot="1">
      <c r="C60" s="154" t="s">
        <v>44</v>
      </c>
      <c r="D60" s="159" t="s">
        <v>55</v>
      </c>
      <c r="E60" s="161" t="s">
        <v>57</v>
      </c>
      <c r="F60" s="160" t="s">
        <v>27</v>
      </c>
      <c r="G60" s="158" t="s">
        <v>192</v>
      </c>
      <c r="H60" s="161" t="s">
        <v>46</v>
      </c>
      <c r="I60" s="158" t="s">
        <v>193</v>
      </c>
      <c r="J60" s="158" t="s">
        <v>474</v>
      </c>
      <c r="K60" s="158" t="s">
        <v>475</v>
      </c>
      <c r="L60" s="158" t="s">
        <v>533</v>
      </c>
    </row>
    <row r="61" spans="3:12">
      <c r="C61" s="166"/>
      <c r="D61" s="183"/>
      <c r="E61" s="140"/>
      <c r="F61" s="122">
        <f t="shared" ref="F61:F95" si="2">D61*E61</f>
        <v>0</v>
      </c>
      <c r="G61" s="186"/>
      <c r="H61" s="167"/>
      <c r="I61" s="155" t="e">
        <f>VLOOKUP(H61,Presupuesto!$B$8:$C$583,2,0)</f>
        <v>#N/A</v>
      </c>
      <c r="J61" s="265"/>
      <c r="K61" s="123"/>
      <c r="L61" s="123"/>
    </row>
    <row r="62" spans="3:12">
      <c r="C62" s="166"/>
      <c r="D62" s="183"/>
      <c r="E62" s="148"/>
      <c r="F62" s="122">
        <f t="shared" si="2"/>
        <v>0</v>
      </c>
      <c r="G62" s="186"/>
      <c r="H62" s="167"/>
      <c r="I62" s="155" t="e">
        <f>VLOOKUP(H62,Presupuesto!$B$8:$C$583,2,0)</f>
        <v>#N/A</v>
      </c>
      <c r="J62" s="123">
        <f>$J$61</f>
        <v>0</v>
      </c>
      <c r="K62" s="123"/>
      <c r="L62" s="123"/>
    </row>
    <row r="63" spans="3:12">
      <c r="C63" s="166"/>
      <c r="D63" s="183"/>
      <c r="E63" s="148"/>
      <c r="F63" s="122">
        <f t="shared" si="2"/>
        <v>0</v>
      </c>
      <c r="G63" s="186"/>
      <c r="H63" s="167"/>
      <c r="I63" s="155" t="e">
        <f>VLOOKUP(H63,Presupuesto!$B$8:$C$583,2,0)</f>
        <v>#N/A</v>
      </c>
      <c r="J63" s="123">
        <f t="shared" ref="J63:J95" si="3">$J$61</f>
        <v>0</v>
      </c>
      <c r="K63" s="123"/>
      <c r="L63" s="123"/>
    </row>
    <row r="64" spans="3:12">
      <c r="C64" s="166"/>
      <c r="D64" s="183"/>
      <c r="E64" s="148"/>
      <c r="F64" s="122">
        <f t="shared" si="2"/>
        <v>0</v>
      </c>
      <c r="G64" s="186"/>
      <c r="H64" s="167"/>
      <c r="I64" s="155" t="e">
        <f>VLOOKUP(H64,Presupuesto!$B$8:$C$583,2,0)</f>
        <v>#N/A</v>
      </c>
      <c r="J64" s="123">
        <f t="shared" si="3"/>
        <v>0</v>
      </c>
      <c r="K64" s="123"/>
      <c r="L64" s="123"/>
    </row>
    <row r="65" spans="3:12">
      <c r="C65" s="166"/>
      <c r="D65" s="183"/>
      <c r="E65" s="148"/>
      <c r="F65" s="122">
        <f t="shared" si="2"/>
        <v>0</v>
      </c>
      <c r="G65" s="186"/>
      <c r="H65" s="167"/>
      <c r="I65" s="155" t="e">
        <f>VLOOKUP(H65,Presupuesto!$B$8:$C$583,2,0)</f>
        <v>#N/A</v>
      </c>
      <c r="J65" s="123">
        <f t="shared" si="3"/>
        <v>0</v>
      </c>
      <c r="K65" s="123"/>
      <c r="L65" s="123"/>
    </row>
    <row r="66" spans="3:12">
      <c r="C66" s="166"/>
      <c r="D66" s="183"/>
      <c r="E66" s="148"/>
      <c r="F66" s="122">
        <f t="shared" si="2"/>
        <v>0</v>
      </c>
      <c r="G66" s="186"/>
      <c r="H66" s="167"/>
      <c r="I66" s="155" t="e">
        <f>VLOOKUP(H66,Presupuesto!$B$8:$C$583,2,0)</f>
        <v>#N/A</v>
      </c>
      <c r="J66" s="123">
        <f t="shared" si="3"/>
        <v>0</v>
      </c>
      <c r="K66" s="123"/>
      <c r="L66" s="123"/>
    </row>
    <row r="67" spans="3:12">
      <c r="C67" s="166"/>
      <c r="D67" s="183"/>
      <c r="E67" s="148"/>
      <c r="F67" s="122">
        <f t="shared" si="2"/>
        <v>0</v>
      </c>
      <c r="G67" s="186"/>
      <c r="H67" s="167"/>
      <c r="I67" s="155" t="e">
        <f>VLOOKUP(H67,Presupuesto!$B$8:$C$583,2,0)</f>
        <v>#N/A</v>
      </c>
      <c r="J67" s="123">
        <f t="shared" si="3"/>
        <v>0</v>
      </c>
      <c r="K67" s="123"/>
      <c r="L67" s="123"/>
    </row>
    <row r="68" spans="3:12">
      <c r="C68" s="166"/>
      <c r="D68" s="183"/>
      <c r="E68" s="148"/>
      <c r="F68" s="122">
        <f t="shared" si="2"/>
        <v>0</v>
      </c>
      <c r="G68" s="186"/>
      <c r="H68" s="167"/>
      <c r="I68" s="155" t="e">
        <f>VLOOKUP(H68,Presupuesto!$B$8:$C$583,2,0)</f>
        <v>#N/A</v>
      </c>
      <c r="J68" s="123">
        <f t="shared" si="3"/>
        <v>0</v>
      </c>
      <c r="K68" s="123"/>
      <c r="L68" s="123"/>
    </row>
    <row r="69" spans="3:12">
      <c r="C69" s="166"/>
      <c r="D69" s="183"/>
      <c r="E69" s="148"/>
      <c r="F69" s="122">
        <f t="shared" si="2"/>
        <v>0</v>
      </c>
      <c r="G69" s="186"/>
      <c r="H69" s="167"/>
      <c r="I69" s="155" t="e">
        <f>VLOOKUP(H69,Presupuesto!$B$8:$C$583,2,0)</f>
        <v>#N/A</v>
      </c>
      <c r="J69" s="123">
        <f t="shared" si="3"/>
        <v>0</v>
      </c>
      <c r="K69" s="123"/>
      <c r="L69" s="123"/>
    </row>
    <row r="70" spans="3:12">
      <c r="C70" s="166"/>
      <c r="D70" s="183"/>
      <c r="E70" s="148"/>
      <c r="F70" s="122">
        <f t="shared" si="2"/>
        <v>0</v>
      </c>
      <c r="G70" s="186"/>
      <c r="H70" s="167"/>
      <c r="I70" s="155" t="e">
        <f>VLOOKUP(H70,Presupuesto!$B$8:$C$583,2,0)</f>
        <v>#N/A</v>
      </c>
      <c r="J70" s="123">
        <f t="shared" si="3"/>
        <v>0</v>
      </c>
      <c r="K70" s="123"/>
      <c r="L70" s="123"/>
    </row>
    <row r="71" spans="3:12">
      <c r="C71" s="166"/>
      <c r="D71" s="183"/>
      <c r="E71" s="148"/>
      <c r="F71" s="122">
        <f t="shared" si="2"/>
        <v>0</v>
      </c>
      <c r="G71" s="186"/>
      <c r="H71" s="167"/>
      <c r="I71" s="155" t="e">
        <f>VLOOKUP(H71,Presupuesto!$B$8:$C$583,2,0)</f>
        <v>#N/A</v>
      </c>
      <c r="J71" s="123">
        <f t="shared" si="3"/>
        <v>0</v>
      </c>
      <c r="K71" s="123"/>
      <c r="L71" s="123"/>
    </row>
    <row r="72" spans="3:12">
      <c r="C72" s="166"/>
      <c r="D72" s="183"/>
      <c r="E72" s="148"/>
      <c r="F72" s="122">
        <f t="shared" si="2"/>
        <v>0</v>
      </c>
      <c r="G72" s="186"/>
      <c r="H72" s="167"/>
      <c r="I72" s="155" t="e">
        <f>VLOOKUP(H72,Presupuesto!$B$8:$C$583,2,0)</f>
        <v>#N/A</v>
      </c>
      <c r="J72" s="123">
        <f t="shared" si="3"/>
        <v>0</v>
      </c>
      <c r="K72" s="123"/>
      <c r="L72" s="123"/>
    </row>
    <row r="73" spans="3:12">
      <c r="C73" s="166"/>
      <c r="D73" s="183"/>
      <c r="E73" s="148"/>
      <c r="F73" s="122">
        <f t="shared" si="2"/>
        <v>0</v>
      </c>
      <c r="G73" s="186"/>
      <c r="H73" s="167"/>
      <c r="I73" s="155" t="e">
        <f>VLOOKUP(H73,Presupuesto!$B$8:$C$583,2,0)</f>
        <v>#N/A</v>
      </c>
      <c r="J73" s="123">
        <f t="shared" si="3"/>
        <v>0</v>
      </c>
      <c r="K73" s="123"/>
      <c r="L73" s="123"/>
    </row>
    <row r="74" spans="3:12">
      <c r="C74" s="166"/>
      <c r="D74" s="183"/>
      <c r="E74" s="148"/>
      <c r="F74" s="122">
        <f t="shared" si="2"/>
        <v>0</v>
      </c>
      <c r="G74" s="186"/>
      <c r="H74" s="167"/>
      <c r="I74" s="155" t="e">
        <f>VLOOKUP(H74,Presupuesto!$B$8:$C$583,2,0)</f>
        <v>#N/A</v>
      </c>
      <c r="J74" s="123">
        <f t="shared" si="3"/>
        <v>0</v>
      </c>
      <c r="K74" s="123"/>
      <c r="L74" s="123"/>
    </row>
    <row r="75" spans="3:12">
      <c r="C75" s="166"/>
      <c r="D75" s="183"/>
      <c r="E75" s="148"/>
      <c r="F75" s="122">
        <f t="shared" si="2"/>
        <v>0</v>
      </c>
      <c r="G75" s="186"/>
      <c r="H75" s="167"/>
      <c r="I75" s="155" t="e">
        <f>VLOOKUP(H75,Presupuesto!$B$8:$C$583,2,0)</f>
        <v>#N/A</v>
      </c>
      <c r="J75" s="123">
        <f t="shared" si="3"/>
        <v>0</v>
      </c>
      <c r="K75" s="123"/>
      <c r="L75" s="123"/>
    </row>
    <row r="76" spans="3:12">
      <c r="C76" s="166"/>
      <c r="D76" s="183"/>
      <c r="E76" s="148"/>
      <c r="F76" s="122">
        <f t="shared" si="2"/>
        <v>0</v>
      </c>
      <c r="G76" s="186"/>
      <c r="H76" s="167"/>
      <c r="I76" s="155" t="e">
        <f>VLOOKUP(H76,Presupuesto!$B$8:$C$583,2,0)</f>
        <v>#N/A</v>
      </c>
      <c r="J76" s="123">
        <f t="shared" si="3"/>
        <v>0</v>
      </c>
      <c r="K76" s="123"/>
      <c r="L76" s="123"/>
    </row>
    <row r="77" spans="3:12">
      <c r="C77" s="166"/>
      <c r="D77" s="183"/>
      <c r="E77" s="148"/>
      <c r="F77" s="122">
        <f t="shared" si="2"/>
        <v>0</v>
      </c>
      <c r="G77" s="186"/>
      <c r="H77" s="167"/>
      <c r="I77" s="155" t="e">
        <f>VLOOKUP(H77,Presupuesto!$B$8:$C$583,2,0)</f>
        <v>#N/A</v>
      </c>
      <c r="J77" s="123">
        <f t="shared" si="3"/>
        <v>0</v>
      </c>
      <c r="K77" s="123"/>
      <c r="L77" s="123"/>
    </row>
    <row r="78" spans="3:12">
      <c r="C78" s="166"/>
      <c r="D78" s="183"/>
      <c r="E78" s="148"/>
      <c r="F78" s="122">
        <f t="shared" si="2"/>
        <v>0</v>
      </c>
      <c r="G78" s="186"/>
      <c r="H78" s="167"/>
      <c r="I78" s="155" t="e">
        <f>VLOOKUP(H78,Presupuesto!$B$8:$C$583,2,0)</f>
        <v>#N/A</v>
      </c>
      <c r="J78" s="123">
        <f t="shared" si="3"/>
        <v>0</v>
      </c>
      <c r="K78" s="123"/>
      <c r="L78" s="123"/>
    </row>
    <row r="79" spans="3:12">
      <c r="C79" s="166"/>
      <c r="D79" s="183"/>
      <c r="E79" s="148"/>
      <c r="F79" s="122">
        <f t="shared" si="2"/>
        <v>0</v>
      </c>
      <c r="G79" s="186"/>
      <c r="H79" s="167"/>
      <c r="I79" s="155" t="e">
        <f>VLOOKUP(H79,Presupuesto!$B$8:$C$583,2,0)</f>
        <v>#N/A</v>
      </c>
      <c r="J79" s="123">
        <f t="shared" si="3"/>
        <v>0</v>
      </c>
      <c r="K79" s="123"/>
      <c r="L79" s="123"/>
    </row>
    <row r="80" spans="3:12">
      <c r="C80" s="166"/>
      <c r="D80" s="183"/>
      <c r="E80" s="148"/>
      <c r="F80" s="122">
        <f t="shared" si="2"/>
        <v>0</v>
      </c>
      <c r="G80" s="186"/>
      <c r="H80" s="167"/>
      <c r="I80" s="155" t="e">
        <f>VLOOKUP(H80,Presupuesto!$B$8:$C$583,2,0)</f>
        <v>#N/A</v>
      </c>
      <c r="J80" s="123">
        <f t="shared" si="3"/>
        <v>0</v>
      </c>
      <c r="K80" s="123"/>
      <c r="L80" s="123"/>
    </row>
    <row r="81" spans="3:12">
      <c r="C81" s="166"/>
      <c r="D81" s="183"/>
      <c r="E81" s="148"/>
      <c r="F81" s="122">
        <f t="shared" si="2"/>
        <v>0</v>
      </c>
      <c r="G81" s="186"/>
      <c r="H81" s="167"/>
      <c r="I81" s="155" t="e">
        <f>VLOOKUP(H81,Presupuesto!$B$8:$C$583,2,0)</f>
        <v>#N/A</v>
      </c>
      <c r="J81" s="123">
        <f t="shared" si="3"/>
        <v>0</v>
      </c>
      <c r="K81" s="123"/>
      <c r="L81" s="123"/>
    </row>
    <row r="82" spans="3:12">
      <c r="C82" s="166"/>
      <c r="D82" s="183"/>
      <c r="E82" s="148"/>
      <c r="F82" s="122">
        <f t="shared" si="2"/>
        <v>0</v>
      </c>
      <c r="G82" s="186"/>
      <c r="H82" s="167"/>
      <c r="I82" s="155" t="e">
        <f>VLOOKUP(H82,Presupuesto!$B$8:$C$583,2,0)</f>
        <v>#N/A</v>
      </c>
      <c r="J82" s="123">
        <f t="shared" si="3"/>
        <v>0</v>
      </c>
      <c r="K82" s="123"/>
      <c r="L82" s="123"/>
    </row>
    <row r="83" spans="3:12">
      <c r="C83" s="168"/>
      <c r="D83" s="183"/>
      <c r="E83" s="143"/>
      <c r="F83" s="122">
        <f t="shared" si="2"/>
        <v>0</v>
      </c>
      <c r="G83" s="186"/>
      <c r="H83" s="169"/>
      <c r="I83" s="155" t="e">
        <f>VLOOKUP(H83,Presupuesto!$B$8:$C$583,2,0)</f>
        <v>#N/A</v>
      </c>
      <c r="J83" s="123">
        <f t="shared" si="3"/>
        <v>0</v>
      </c>
      <c r="K83" s="123"/>
      <c r="L83" s="123"/>
    </row>
    <row r="84" spans="3:12">
      <c r="C84" s="168"/>
      <c r="D84" s="183"/>
      <c r="E84" s="143"/>
      <c r="F84" s="122">
        <f t="shared" si="2"/>
        <v>0</v>
      </c>
      <c r="G84" s="186"/>
      <c r="H84" s="169"/>
      <c r="I84" s="155" t="e">
        <f>VLOOKUP(H84,Presupuesto!$B$8:$C$583,2,0)</f>
        <v>#N/A</v>
      </c>
      <c r="J84" s="123">
        <f t="shared" si="3"/>
        <v>0</v>
      </c>
      <c r="K84" s="123"/>
      <c r="L84" s="123"/>
    </row>
    <row r="85" spans="3:12">
      <c r="C85" s="168"/>
      <c r="D85" s="183"/>
      <c r="E85" s="143"/>
      <c r="F85" s="122">
        <f t="shared" si="2"/>
        <v>0</v>
      </c>
      <c r="G85" s="186"/>
      <c r="H85" s="169"/>
      <c r="I85" s="155" t="e">
        <f>VLOOKUP(H85,Presupuesto!$B$8:$C$583,2,0)</f>
        <v>#N/A</v>
      </c>
      <c r="J85" s="123">
        <f t="shared" si="3"/>
        <v>0</v>
      </c>
      <c r="K85" s="123"/>
      <c r="L85" s="123"/>
    </row>
    <row r="86" spans="3:12">
      <c r="C86" s="168"/>
      <c r="D86" s="183"/>
      <c r="E86" s="143"/>
      <c r="F86" s="122">
        <f t="shared" si="2"/>
        <v>0</v>
      </c>
      <c r="G86" s="186"/>
      <c r="H86" s="169"/>
      <c r="I86" s="155" t="e">
        <f>VLOOKUP(H86,Presupuesto!$B$8:$C$583,2,0)</f>
        <v>#N/A</v>
      </c>
      <c r="J86" s="123">
        <f t="shared" si="3"/>
        <v>0</v>
      </c>
      <c r="K86" s="123"/>
      <c r="L86" s="123"/>
    </row>
    <row r="87" spans="3:12">
      <c r="C87" s="168"/>
      <c r="D87" s="183"/>
      <c r="E87" s="143"/>
      <c r="F87" s="122">
        <f t="shared" si="2"/>
        <v>0</v>
      </c>
      <c r="G87" s="186"/>
      <c r="H87" s="169"/>
      <c r="I87" s="155" t="e">
        <f>VLOOKUP(H87,Presupuesto!$B$8:$C$583,2,0)</f>
        <v>#N/A</v>
      </c>
      <c r="J87" s="123">
        <f t="shared" si="3"/>
        <v>0</v>
      </c>
      <c r="K87" s="123"/>
      <c r="L87" s="123"/>
    </row>
    <row r="88" spans="3:12">
      <c r="C88" s="168"/>
      <c r="D88" s="183"/>
      <c r="E88" s="143"/>
      <c r="F88" s="122">
        <f t="shared" si="2"/>
        <v>0</v>
      </c>
      <c r="G88" s="186"/>
      <c r="H88" s="169"/>
      <c r="I88" s="155" t="e">
        <f>VLOOKUP(H88,Presupuesto!$B$8:$C$583,2,0)</f>
        <v>#N/A</v>
      </c>
      <c r="J88" s="123">
        <f t="shared" si="3"/>
        <v>0</v>
      </c>
      <c r="K88" s="123"/>
      <c r="L88" s="123"/>
    </row>
    <row r="89" spans="3:12">
      <c r="C89" s="168"/>
      <c r="D89" s="183"/>
      <c r="E89" s="143"/>
      <c r="F89" s="122">
        <f t="shared" si="2"/>
        <v>0</v>
      </c>
      <c r="G89" s="186"/>
      <c r="H89" s="169"/>
      <c r="I89" s="155" t="e">
        <f>VLOOKUP(H89,Presupuesto!$B$8:$C$583,2,0)</f>
        <v>#N/A</v>
      </c>
      <c r="J89" s="123">
        <f t="shared" si="3"/>
        <v>0</v>
      </c>
      <c r="K89" s="123"/>
      <c r="L89" s="123"/>
    </row>
    <row r="90" spans="3:12">
      <c r="C90" s="168"/>
      <c r="D90" s="183"/>
      <c r="E90" s="143"/>
      <c r="F90" s="122">
        <f t="shared" si="2"/>
        <v>0</v>
      </c>
      <c r="G90" s="186"/>
      <c r="H90" s="169"/>
      <c r="I90" s="155" t="e">
        <f>VLOOKUP(H90,Presupuesto!$B$8:$C$583,2,0)</f>
        <v>#N/A</v>
      </c>
      <c r="J90" s="123">
        <f t="shared" si="3"/>
        <v>0</v>
      </c>
      <c r="K90" s="123"/>
      <c r="L90" s="123"/>
    </row>
    <row r="91" spans="3:12">
      <c r="C91" s="170"/>
      <c r="D91" s="183"/>
      <c r="E91" s="143"/>
      <c r="F91" s="122">
        <f t="shared" si="2"/>
        <v>0</v>
      </c>
      <c r="G91" s="186"/>
      <c r="H91" s="171"/>
      <c r="I91" s="155" t="e">
        <f>VLOOKUP(H91,Presupuesto!$B$8:$C$583,2,0)</f>
        <v>#N/A</v>
      </c>
      <c r="J91" s="123">
        <f t="shared" si="3"/>
        <v>0</v>
      </c>
      <c r="K91" s="123"/>
      <c r="L91" s="123"/>
    </row>
    <row r="92" spans="3:12">
      <c r="C92" s="170"/>
      <c r="D92" s="183"/>
      <c r="E92" s="143"/>
      <c r="F92" s="122">
        <f t="shared" si="2"/>
        <v>0</v>
      </c>
      <c r="G92" s="186"/>
      <c r="H92" s="171"/>
      <c r="I92" s="155" t="e">
        <f>VLOOKUP(H92,Presupuesto!$B$8:$C$583,2,0)</f>
        <v>#N/A</v>
      </c>
      <c r="J92" s="123">
        <f t="shared" si="3"/>
        <v>0</v>
      </c>
      <c r="K92" s="123"/>
      <c r="L92" s="123"/>
    </row>
    <row r="93" spans="3:12">
      <c r="C93" s="170"/>
      <c r="D93" s="183"/>
      <c r="E93" s="143"/>
      <c r="F93" s="122">
        <f t="shared" si="2"/>
        <v>0</v>
      </c>
      <c r="G93" s="186"/>
      <c r="H93" s="171"/>
      <c r="I93" s="155" t="e">
        <f>VLOOKUP(H93,Presupuesto!$B$8:$C$583,2,0)</f>
        <v>#N/A</v>
      </c>
      <c r="J93" s="123">
        <f t="shared" si="3"/>
        <v>0</v>
      </c>
      <c r="K93" s="123"/>
      <c r="L93" s="123"/>
    </row>
    <row r="94" spans="3:12">
      <c r="C94" s="170"/>
      <c r="D94" s="183"/>
      <c r="E94" s="143"/>
      <c r="F94" s="122">
        <f t="shared" si="2"/>
        <v>0</v>
      </c>
      <c r="G94" s="186"/>
      <c r="H94" s="171"/>
      <c r="I94" s="155" t="e">
        <f>VLOOKUP(H94,Presupuesto!$B$8:$C$583,2,0)</f>
        <v>#N/A</v>
      </c>
      <c r="J94" s="123">
        <f t="shared" si="3"/>
        <v>0</v>
      </c>
      <c r="K94" s="123"/>
      <c r="L94" s="123"/>
    </row>
    <row r="95" spans="3:12" ht="15.75" thickBot="1">
      <c r="C95" s="172"/>
      <c r="D95" s="269"/>
      <c r="E95" s="128"/>
      <c r="F95" s="130">
        <f t="shared" si="2"/>
        <v>0</v>
      </c>
      <c r="G95" s="187"/>
      <c r="H95" s="173"/>
      <c r="I95" s="157" t="e">
        <f>VLOOKUP(H95,Presupuesto!$B$8:$C$583,2,0)</f>
        <v>#N/A</v>
      </c>
      <c r="J95" s="123">
        <f t="shared" si="3"/>
        <v>0</v>
      </c>
      <c r="K95" s="149"/>
      <c r="L95" s="149"/>
    </row>
    <row r="97" spans="3:12" ht="15.75" thickBot="1"/>
    <row r="98" spans="3:12" ht="15.75" thickBot="1">
      <c r="C98" s="182" t="s">
        <v>53</v>
      </c>
      <c r="D98" s="133">
        <f>SUM(F105:F139)</f>
        <v>0</v>
      </c>
      <c r="F98" s="72"/>
      <c r="G98" s="97"/>
      <c r="H98" s="72"/>
      <c r="I98" s="72"/>
    </row>
    <row r="99" spans="3:12">
      <c r="C99" s="72"/>
      <c r="D99" s="31"/>
      <c r="E99" s="118"/>
      <c r="F99" s="118"/>
      <c r="G99" s="118"/>
      <c r="H99" s="94"/>
      <c r="I99" s="94"/>
      <c r="J99" s="94"/>
      <c r="K99" s="137"/>
    </row>
    <row r="100" spans="3:12">
      <c r="C100" s="72"/>
      <c r="D100" s="31"/>
      <c r="E100" s="118"/>
      <c r="F100" s="118"/>
      <c r="G100" s="118"/>
      <c r="H100" s="94"/>
      <c r="I100" s="94"/>
      <c r="J100" s="94"/>
      <c r="K100" s="137"/>
    </row>
    <row r="101" spans="3:12" ht="15.75">
      <c r="C101" s="236" t="s">
        <v>455</v>
      </c>
      <c r="D101" s="237"/>
      <c r="E101" s="118"/>
      <c r="F101" s="118"/>
      <c r="G101" s="118"/>
      <c r="H101" s="94"/>
      <c r="I101" s="94"/>
      <c r="J101" s="94"/>
      <c r="K101" s="137"/>
    </row>
    <row r="102" spans="3:12" ht="18.75">
      <c r="C102" s="254" t="e">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31"/>
      <c r="E102" s="118"/>
      <c r="F102" s="118"/>
      <c r="G102" s="118"/>
      <c r="H102" s="94"/>
      <c r="I102" s="94"/>
      <c r="J102" s="94"/>
      <c r="K102" s="137"/>
    </row>
    <row r="103" spans="3:12" ht="15.75" thickBot="1">
      <c r="F103" s="118"/>
      <c r="G103" s="94"/>
      <c r="H103" s="94"/>
      <c r="I103" s="94"/>
    </row>
    <row r="104" spans="3:12" ht="30.75" thickBot="1">
      <c r="C104" s="154" t="s">
        <v>44</v>
      </c>
      <c r="D104" s="159" t="s">
        <v>55</v>
      </c>
      <c r="E104" s="161" t="s">
        <v>57</v>
      </c>
      <c r="F104" s="160" t="s">
        <v>27</v>
      </c>
      <c r="G104" s="158" t="s">
        <v>192</v>
      </c>
      <c r="H104" s="161" t="s">
        <v>46</v>
      </c>
      <c r="I104" s="158" t="s">
        <v>193</v>
      </c>
      <c r="J104" s="158" t="s">
        <v>474</v>
      </c>
      <c r="K104" s="158" t="s">
        <v>475</v>
      </c>
      <c r="L104" s="158" t="s">
        <v>533</v>
      </c>
    </row>
    <row r="105" spans="3:12">
      <c r="C105" s="166"/>
      <c r="D105" s="183"/>
      <c r="E105" s="140"/>
      <c r="F105" s="122">
        <f t="shared" ref="F105:F139" si="4">D105*E105</f>
        <v>0</v>
      </c>
      <c r="G105" s="186"/>
      <c r="H105" s="167"/>
      <c r="I105" s="155" t="e">
        <f>VLOOKUP(H105,Presupuesto!$B$8:$C$583,2,0)</f>
        <v>#N/A</v>
      </c>
      <c r="J105" s="265"/>
      <c r="K105" s="123"/>
      <c r="L105" s="123"/>
    </row>
    <row r="106" spans="3:12">
      <c r="C106" s="166"/>
      <c r="D106" s="183"/>
      <c r="E106" s="148"/>
      <c r="F106" s="122">
        <f t="shared" si="4"/>
        <v>0</v>
      </c>
      <c r="G106" s="186"/>
      <c r="H106" s="167"/>
      <c r="I106" s="155" t="e">
        <f>VLOOKUP(H106,Presupuesto!$B$8:$C$583,2,0)</f>
        <v>#N/A</v>
      </c>
      <c r="J106" s="123">
        <f>$J$105</f>
        <v>0</v>
      </c>
      <c r="K106" s="123"/>
      <c r="L106" s="123"/>
    </row>
    <row r="107" spans="3:12">
      <c r="C107" s="166"/>
      <c r="D107" s="183"/>
      <c r="E107" s="148"/>
      <c r="F107" s="122">
        <f t="shared" si="4"/>
        <v>0</v>
      </c>
      <c r="G107" s="186"/>
      <c r="H107" s="167"/>
      <c r="I107" s="155" t="e">
        <f>VLOOKUP(H107,Presupuesto!$B$8:$C$583,2,0)</f>
        <v>#N/A</v>
      </c>
      <c r="J107" s="123">
        <f t="shared" ref="J107:J139" si="5">$J$105</f>
        <v>0</v>
      </c>
      <c r="K107" s="123"/>
      <c r="L107" s="123"/>
    </row>
    <row r="108" spans="3:12">
      <c r="C108" s="166"/>
      <c r="D108" s="183"/>
      <c r="E108" s="148"/>
      <c r="F108" s="122">
        <f t="shared" si="4"/>
        <v>0</v>
      </c>
      <c r="G108" s="186"/>
      <c r="H108" s="167"/>
      <c r="I108" s="155" t="e">
        <f>VLOOKUP(H108,Presupuesto!$B$8:$C$583,2,0)</f>
        <v>#N/A</v>
      </c>
      <c r="J108" s="123">
        <f t="shared" si="5"/>
        <v>0</v>
      </c>
      <c r="K108" s="123"/>
      <c r="L108" s="123"/>
    </row>
    <row r="109" spans="3:12">
      <c r="C109" s="166"/>
      <c r="D109" s="183"/>
      <c r="E109" s="148"/>
      <c r="F109" s="122">
        <f t="shared" si="4"/>
        <v>0</v>
      </c>
      <c r="G109" s="186"/>
      <c r="H109" s="167"/>
      <c r="I109" s="155" t="e">
        <f>VLOOKUP(H109,Presupuesto!$B$8:$C$583,2,0)</f>
        <v>#N/A</v>
      </c>
      <c r="J109" s="123">
        <f t="shared" si="5"/>
        <v>0</v>
      </c>
      <c r="K109" s="123"/>
      <c r="L109" s="123"/>
    </row>
    <row r="110" spans="3:12">
      <c r="C110" s="166"/>
      <c r="D110" s="183"/>
      <c r="E110" s="148"/>
      <c r="F110" s="122">
        <f t="shared" si="4"/>
        <v>0</v>
      </c>
      <c r="G110" s="186"/>
      <c r="H110" s="167"/>
      <c r="I110" s="155" t="e">
        <f>VLOOKUP(H110,Presupuesto!$B$8:$C$583,2,0)</f>
        <v>#N/A</v>
      </c>
      <c r="J110" s="123">
        <f t="shared" si="5"/>
        <v>0</v>
      </c>
      <c r="K110" s="123"/>
      <c r="L110" s="123"/>
    </row>
    <row r="111" spans="3:12">
      <c r="C111" s="166"/>
      <c r="D111" s="183"/>
      <c r="E111" s="148"/>
      <c r="F111" s="122">
        <f t="shared" si="4"/>
        <v>0</v>
      </c>
      <c r="G111" s="186"/>
      <c r="H111" s="167"/>
      <c r="I111" s="155" t="e">
        <f>VLOOKUP(H111,Presupuesto!$B$8:$C$583,2,0)</f>
        <v>#N/A</v>
      </c>
      <c r="J111" s="123">
        <f t="shared" si="5"/>
        <v>0</v>
      </c>
      <c r="K111" s="123"/>
      <c r="L111" s="123"/>
    </row>
    <row r="112" spans="3:12">
      <c r="C112" s="166"/>
      <c r="D112" s="183"/>
      <c r="E112" s="148"/>
      <c r="F112" s="122">
        <f t="shared" si="4"/>
        <v>0</v>
      </c>
      <c r="G112" s="186"/>
      <c r="H112" s="167"/>
      <c r="I112" s="155" t="e">
        <f>VLOOKUP(H112,Presupuesto!$B$8:$C$583,2,0)</f>
        <v>#N/A</v>
      </c>
      <c r="J112" s="123">
        <f t="shared" si="5"/>
        <v>0</v>
      </c>
      <c r="K112" s="123"/>
      <c r="L112" s="123"/>
    </row>
    <row r="113" spans="3:12">
      <c r="C113" s="166"/>
      <c r="D113" s="183"/>
      <c r="E113" s="148"/>
      <c r="F113" s="122">
        <f t="shared" si="4"/>
        <v>0</v>
      </c>
      <c r="G113" s="186"/>
      <c r="H113" s="167"/>
      <c r="I113" s="155" t="e">
        <f>VLOOKUP(H113,Presupuesto!$B$8:$C$583,2,0)</f>
        <v>#N/A</v>
      </c>
      <c r="J113" s="123">
        <f t="shared" si="5"/>
        <v>0</v>
      </c>
      <c r="K113" s="123"/>
      <c r="L113" s="123"/>
    </row>
    <row r="114" spans="3:12">
      <c r="C114" s="166"/>
      <c r="D114" s="183"/>
      <c r="E114" s="148"/>
      <c r="F114" s="122">
        <f t="shared" si="4"/>
        <v>0</v>
      </c>
      <c r="G114" s="186"/>
      <c r="H114" s="167"/>
      <c r="I114" s="155" t="e">
        <f>VLOOKUP(H114,Presupuesto!$B$8:$C$583,2,0)</f>
        <v>#N/A</v>
      </c>
      <c r="J114" s="123">
        <f t="shared" si="5"/>
        <v>0</v>
      </c>
      <c r="K114" s="123"/>
      <c r="L114" s="123"/>
    </row>
    <row r="115" spans="3:12">
      <c r="C115" s="166"/>
      <c r="D115" s="183"/>
      <c r="E115" s="148"/>
      <c r="F115" s="122">
        <f t="shared" si="4"/>
        <v>0</v>
      </c>
      <c r="G115" s="186"/>
      <c r="H115" s="167"/>
      <c r="I115" s="155" t="e">
        <f>VLOOKUP(H115,Presupuesto!$B$8:$C$583,2,0)</f>
        <v>#N/A</v>
      </c>
      <c r="J115" s="123">
        <f t="shared" si="5"/>
        <v>0</v>
      </c>
      <c r="K115" s="123"/>
      <c r="L115" s="123"/>
    </row>
    <row r="116" spans="3:12">
      <c r="C116" s="166"/>
      <c r="D116" s="183"/>
      <c r="E116" s="148"/>
      <c r="F116" s="122">
        <f t="shared" si="4"/>
        <v>0</v>
      </c>
      <c r="G116" s="186"/>
      <c r="H116" s="167"/>
      <c r="I116" s="155" t="e">
        <f>VLOOKUP(H116,Presupuesto!$B$8:$C$583,2,0)</f>
        <v>#N/A</v>
      </c>
      <c r="J116" s="123">
        <f t="shared" si="5"/>
        <v>0</v>
      </c>
      <c r="K116" s="123"/>
      <c r="L116" s="123"/>
    </row>
    <row r="117" spans="3:12">
      <c r="C117" s="166"/>
      <c r="D117" s="183"/>
      <c r="E117" s="148"/>
      <c r="F117" s="122">
        <f t="shared" si="4"/>
        <v>0</v>
      </c>
      <c r="G117" s="186"/>
      <c r="H117" s="167"/>
      <c r="I117" s="155" t="e">
        <f>VLOOKUP(H117,Presupuesto!$B$8:$C$583,2,0)</f>
        <v>#N/A</v>
      </c>
      <c r="J117" s="123">
        <f t="shared" si="5"/>
        <v>0</v>
      </c>
      <c r="K117" s="123"/>
      <c r="L117" s="123"/>
    </row>
    <row r="118" spans="3:12">
      <c r="C118" s="166"/>
      <c r="D118" s="183"/>
      <c r="E118" s="148"/>
      <c r="F118" s="122">
        <f t="shared" si="4"/>
        <v>0</v>
      </c>
      <c r="G118" s="186"/>
      <c r="H118" s="167"/>
      <c r="I118" s="155" t="e">
        <f>VLOOKUP(H118,Presupuesto!$B$8:$C$583,2,0)</f>
        <v>#N/A</v>
      </c>
      <c r="J118" s="123">
        <f t="shared" si="5"/>
        <v>0</v>
      </c>
      <c r="K118" s="123"/>
      <c r="L118" s="123"/>
    </row>
    <row r="119" spans="3:12">
      <c r="C119" s="166"/>
      <c r="D119" s="183"/>
      <c r="E119" s="148"/>
      <c r="F119" s="122">
        <f t="shared" si="4"/>
        <v>0</v>
      </c>
      <c r="G119" s="186"/>
      <c r="H119" s="167"/>
      <c r="I119" s="155" t="e">
        <f>VLOOKUP(H119,Presupuesto!$B$8:$C$583,2,0)</f>
        <v>#N/A</v>
      </c>
      <c r="J119" s="123">
        <f t="shared" si="5"/>
        <v>0</v>
      </c>
      <c r="K119" s="123"/>
      <c r="L119" s="123"/>
    </row>
    <row r="120" spans="3:12">
      <c r="C120" s="166"/>
      <c r="D120" s="183"/>
      <c r="E120" s="148"/>
      <c r="F120" s="122">
        <f t="shared" si="4"/>
        <v>0</v>
      </c>
      <c r="G120" s="186"/>
      <c r="H120" s="167"/>
      <c r="I120" s="155" t="e">
        <f>VLOOKUP(H120,Presupuesto!$B$8:$C$583,2,0)</f>
        <v>#N/A</v>
      </c>
      <c r="J120" s="123">
        <f t="shared" si="5"/>
        <v>0</v>
      </c>
      <c r="K120" s="123"/>
      <c r="L120" s="123"/>
    </row>
    <row r="121" spans="3:12">
      <c r="C121" s="166"/>
      <c r="D121" s="183"/>
      <c r="E121" s="148"/>
      <c r="F121" s="122">
        <f t="shared" si="4"/>
        <v>0</v>
      </c>
      <c r="G121" s="186"/>
      <c r="H121" s="167"/>
      <c r="I121" s="155" t="e">
        <f>VLOOKUP(H121,Presupuesto!$B$8:$C$583,2,0)</f>
        <v>#N/A</v>
      </c>
      <c r="J121" s="123">
        <f t="shared" si="5"/>
        <v>0</v>
      </c>
      <c r="K121" s="123"/>
      <c r="L121" s="123"/>
    </row>
    <row r="122" spans="3:12">
      <c r="C122" s="166"/>
      <c r="D122" s="183"/>
      <c r="E122" s="148"/>
      <c r="F122" s="122">
        <f t="shared" si="4"/>
        <v>0</v>
      </c>
      <c r="G122" s="186"/>
      <c r="H122" s="167"/>
      <c r="I122" s="155" t="e">
        <f>VLOOKUP(H122,Presupuesto!$B$8:$C$583,2,0)</f>
        <v>#N/A</v>
      </c>
      <c r="J122" s="123">
        <f t="shared" si="5"/>
        <v>0</v>
      </c>
      <c r="K122" s="123"/>
      <c r="L122" s="123"/>
    </row>
    <row r="123" spans="3:12">
      <c r="C123" s="166"/>
      <c r="D123" s="183"/>
      <c r="E123" s="148"/>
      <c r="F123" s="122">
        <f t="shared" si="4"/>
        <v>0</v>
      </c>
      <c r="G123" s="186"/>
      <c r="H123" s="167"/>
      <c r="I123" s="155" t="e">
        <f>VLOOKUP(H123,Presupuesto!$B$8:$C$583,2,0)</f>
        <v>#N/A</v>
      </c>
      <c r="J123" s="123">
        <f t="shared" si="5"/>
        <v>0</v>
      </c>
      <c r="K123" s="123"/>
      <c r="L123" s="123"/>
    </row>
    <row r="124" spans="3:12">
      <c r="C124" s="166"/>
      <c r="D124" s="183"/>
      <c r="E124" s="148"/>
      <c r="F124" s="122">
        <f t="shared" si="4"/>
        <v>0</v>
      </c>
      <c r="G124" s="186"/>
      <c r="H124" s="167"/>
      <c r="I124" s="155" t="e">
        <f>VLOOKUP(H124,Presupuesto!$B$8:$C$583,2,0)</f>
        <v>#N/A</v>
      </c>
      <c r="J124" s="123">
        <f t="shared" si="5"/>
        <v>0</v>
      </c>
      <c r="K124" s="123"/>
      <c r="L124" s="123"/>
    </row>
    <row r="125" spans="3:12">
      <c r="C125" s="166"/>
      <c r="D125" s="183"/>
      <c r="E125" s="148"/>
      <c r="F125" s="122">
        <f t="shared" si="4"/>
        <v>0</v>
      </c>
      <c r="G125" s="186"/>
      <c r="H125" s="167"/>
      <c r="I125" s="155" t="e">
        <f>VLOOKUP(H125,Presupuesto!$B$8:$C$583,2,0)</f>
        <v>#N/A</v>
      </c>
      <c r="J125" s="123">
        <f t="shared" si="5"/>
        <v>0</v>
      </c>
      <c r="K125" s="123"/>
      <c r="L125" s="123"/>
    </row>
    <row r="126" spans="3:12">
      <c r="C126" s="166"/>
      <c r="D126" s="183"/>
      <c r="E126" s="148"/>
      <c r="F126" s="122">
        <f t="shared" si="4"/>
        <v>0</v>
      </c>
      <c r="G126" s="186"/>
      <c r="H126" s="167"/>
      <c r="I126" s="155" t="e">
        <f>VLOOKUP(H126,Presupuesto!$B$8:$C$583,2,0)</f>
        <v>#N/A</v>
      </c>
      <c r="J126" s="123">
        <f t="shared" si="5"/>
        <v>0</v>
      </c>
      <c r="K126" s="123"/>
      <c r="L126" s="123"/>
    </row>
    <row r="127" spans="3:12">
      <c r="C127" s="168"/>
      <c r="D127" s="183"/>
      <c r="E127" s="143"/>
      <c r="F127" s="122">
        <f t="shared" si="4"/>
        <v>0</v>
      </c>
      <c r="G127" s="186"/>
      <c r="H127" s="169"/>
      <c r="I127" s="155" t="e">
        <f>VLOOKUP(H127,Presupuesto!$B$8:$C$583,2,0)</f>
        <v>#N/A</v>
      </c>
      <c r="J127" s="123">
        <f t="shared" si="5"/>
        <v>0</v>
      </c>
      <c r="K127" s="123"/>
      <c r="L127" s="123"/>
    </row>
    <row r="128" spans="3:12">
      <c r="C128" s="168"/>
      <c r="D128" s="183"/>
      <c r="E128" s="143"/>
      <c r="F128" s="122">
        <f t="shared" si="4"/>
        <v>0</v>
      </c>
      <c r="G128" s="186"/>
      <c r="H128" s="169"/>
      <c r="I128" s="155" t="e">
        <f>VLOOKUP(H128,Presupuesto!$B$8:$C$583,2,0)</f>
        <v>#N/A</v>
      </c>
      <c r="J128" s="123">
        <f t="shared" si="5"/>
        <v>0</v>
      </c>
      <c r="K128" s="123"/>
      <c r="L128" s="123"/>
    </row>
    <row r="129" spans="3:12">
      <c r="C129" s="168"/>
      <c r="D129" s="183"/>
      <c r="E129" s="143"/>
      <c r="F129" s="122">
        <f t="shared" si="4"/>
        <v>0</v>
      </c>
      <c r="G129" s="186"/>
      <c r="H129" s="169"/>
      <c r="I129" s="155" t="e">
        <f>VLOOKUP(H129,Presupuesto!$B$8:$C$583,2,0)</f>
        <v>#N/A</v>
      </c>
      <c r="J129" s="123">
        <f t="shared" si="5"/>
        <v>0</v>
      </c>
      <c r="K129" s="123"/>
      <c r="L129" s="123"/>
    </row>
    <row r="130" spans="3:12">
      <c r="C130" s="168"/>
      <c r="D130" s="183"/>
      <c r="E130" s="143"/>
      <c r="F130" s="122">
        <f t="shared" si="4"/>
        <v>0</v>
      </c>
      <c r="G130" s="186"/>
      <c r="H130" s="169"/>
      <c r="I130" s="155" t="e">
        <f>VLOOKUP(H130,Presupuesto!$B$8:$C$583,2,0)</f>
        <v>#N/A</v>
      </c>
      <c r="J130" s="123">
        <f t="shared" si="5"/>
        <v>0</v>
      </c>
      <c r="K130" s="123"/>
      <c r="L130" s="123"/>
    </row>
    <row r="131" spans="3:12">
      <c r="C131" s="168"/>
      <c r="D131" s="183"/>
      <c r="E131" s="143"/>
      <c r="F131" s="122">
        <f t="shared" si="4"/>
        <v>0</v>
      </c>
      <c r="G131" s="186"/>
      <c r="H131" s="169"/>
      <c r="I131" s="155" t="e">
        <f>VLOOKUP(H131,Presupuesto!$B$8:$C$583,2,0)</f>
        <v>#N/A</v>
      </c>
      <c r="J131" s="123">
        <f t="shared" si="5"/>
        <v>0</v>
      </c>
      <c r="K131" s="123"/>
      <c r="L131" s="123"/>
    </row>
    <row r="132" spans="3:12">
      <c r="C132" s="168"/>
      <c r="D132" s="183"/>
      <c r="E132" s="143"/>
      <c r="F132" s="122">
        <f t="shared" si="4"/>
        <v>0</v>
      </c>
      <c r="G132" s="186"/>
      <c r="H132" s="169"/>
      <c r="I132" s="155" t="e">
        <f>VLOOKUP(H132,Presupuesto!$B$8:$C$583,2,0)</f>
        <v>#N/A</v>
      </c>
      <c r="J132" s="123">
        <f t="shared" si="5"/>
        <v>0</v>
      </c>
      <c r="K132" s="123"/>
      <c r="L132" s="123"/>
    </row>
    <row r="133" spans="3:12">
      <c r="C133" s="168"/>
      <c r="D133" s="183"/>
      <c r="E133" s="143"/>
      <c r="F133" s="122">
        <f t="shared" si="4"/>
        <v>0</v>
      </c>
      <c r="G133" s="186"/>
      <c r="H133" s="169"/>
      <c r="I133" s="155" t="e">
        <f>VLOOKUP(H133,Presupuesto!$B$8:$C$583,2,0)</f>
        <v>#N/A</v>
      </c>
      <c r="J133" s="123">
        <f t="shared" si="5"/>
        <v>0</v>
      </c>
      <c r="K133" s="123"/>
      <c r="L133" s="123"/>
    </row>
    <row r="134" spans="3:12">
      <c r="C134" s="168"/>
      <c r="D134" s="183"/>
      <c r="E134" s="143"/>
      <c r="F134" s="122">
        <f t="shared" si="4"/>
        <v>0</v>
      </c>
      <c r="G134" s="186"/>
      <c r="H134" s="169"/>
      <c r="I134" s="155" t="e">
        <f>VLOOKUP(H134,Presupuesto!$B$8:$C$583,2,0)</f>
        <v>#N/A</v>
      </c>
      <c r="J134" s="123">
        <f t="shared" si="5"/>
        <v>0</v>
      </c>
      <c r="K134" s="123"/>
      <c r="L134" s="123"/>
    </row>
    <row r="135" spans="3:12">
      <c r="C135" s="170"/>
      <c r="D135" s="183"/>
      <c r="E135" s="143"/>
      <c r="F135" s="122">
        <f t="shared" si="4"/>
        <v>0</v>
      </c>
      <c r="G135" s="186"/>
      <c r="H135" s="171"/>
      <c r="I135" s="155" t="e">
        <f>VLOOKUP(H135,Presupuesto!$B$8:$C$583,2,0)</f>
        <v>#N/A</v>
      </c>
      <c r="J135" s="123">
        <f t="shared" si="5"/>
        <v>0</v>
      </c>
      <c r="K135" s="123"/>
      <c r="L135" s="123"/>
    </row>
    <row r="136" spans="3:12">
      <c r="C136" s="170"/>
      <c r="D136" s="183"/>
      <c r="E136" s="143"/>
      <c r="F136" s="122">
        <f t="shared" si="4"/>
        <v>0</v>
      </c>
      <c r="G136" s="186"/>
      <c r="H136" s="171"/>
      <c r="I136" s="155" t="e">
        <f>VLOOKUP(H136,Presupuesto!$B$8:$C$583,2,0)</f>
        <v>#N/A</v>
      </c>
      <c r="J136" s="123">
        <f t="shared" si="5"/>
        <v>0</v>
      </c>
      <c r="K136" s="123"/>
      <c r="L136" s="123"/>
    </row>
    <row r="137" spans="3:12">
      <c r="C137" s="170"/>
      <c r="D137" s="183"/>
      <c r="E137" s="143"/>
      <c r="F137" s="122">
        <f t="shared" si="4"/>
        <v>0</v>
      </c>
      <c r="G137" s="186"/>
      <c r="H137" s="171"/>
      <c r="I137" s="155" t="e">
        <f>VLOOKUP(H137,Presupuesto!$B$8:$C$583,2,0)</f>
        <v>#N/A</v>
      </c>
      <c r="J137" s="123">
        <f t="shared" si="5"/>
        <v>0</v>
      </c>
      <c r="K137" s="123"/>
      <c r="L137" s="123"/>
    </row>
    <row r="138" spans="3:12">
      <c r="C138" s="170"/>
      <c r="D138" s="183"/>
      <c r="E138" s="143"/>
      <c r="F138" s="122">
        <f t="shared" si="4"/>
        <v>0</v>
      </c>
      <c r="G138" s="186"/>
      <c r="H138" s="171"/>
      <c r="I138" s="155" t="e">
        <f>VLOOKUP(H138,Presupuesto!$B$8:$C$583,2,0)</f>
        <v>#N/A</v>
      </c>
      <c r="J138" s="123">
        <f t="shared" si="5"/>
        <v>0</v>
      </c>
      <c r="K138" s="123"/>
      <c r="L138" s="123"/>
    </row>
    <row r="139" spans="3:12" ht="15.75" thickBot="1">
      <c r="C139" s="172"/>
      <c r="D139" s="269"/>
      <c r="E139" s="128"/>
      <c r="F139" s="130">
        <f t="shared" si="4"/>
        <v>0</v>
      </c>
      <c r="G139" s="187"/>
      <c r="H139" s="173"/>
      <c r="I139" s="157" t="e">
        <f>VLOOKUP(H139,Presupuesto!$B$8:$C$583,2,0)</f>
        <v>#N/A</v>
      </c>
      <c r="J139" s="123">
        <f t="shared" si="5"/>
        <v>0</v>
      </c>
      <c r="K139" s="149"/>
      <c r="L139" s="149"/>
    </row>
  </sheetData>
  <dataValidations count="4">
    <dataValidation type="list" allowBlank="1" showInputMessage="1" showErrorMessage="1" errorTitle="¡Ingreso Inválido!" error="Verifique el valor ingresado." promptTitle="Ingrese el Objeto de Gasto" prompt="Ingrese el Objeto de Gasto" sqref="H17:H51 H105:H139 H61:H95">
      <formula1>$A$1:$VD$1</formula1>
    </dataValidation>
    <dataValidation type="list" allowBlank="1" showInputMessage="1" showErrorMessage="1" errorTitle="¡Ingreso Inválido!" error="Seleccione una opción de la lista." promptTitle="Dimensión Estratégica" prompt="Seleccione una opción de la lista." sqref="J17:J51 J61:J95 J105:J139">
      <formula1>$A$2:$K$2</formula1>
    </dataValidation>
    <dataValidation type="list" allowBlank="1" showInputMessage="1" showErrorMessage="1" errorTitle="¡Ingreso Inválido!" error="Seleccione una opción de la lista" promptTitle="Mes Requerido" prompt="Seleccione el mes en el que requiere el recurso." sqref="K17:K51 K105:K139 K61:K95">
      <formula1>$U$2:$AF$2</formula1>
    </dataValidation>
    <dataValidation type="list" allowBlank="1" showInputMessage="1" showErrorMessage="1" errorTitle="¡Ingreso Inválido!" error="Seleccione una opción de la lista." promptTitle="Tipo de Presupuesto" prompt="Seleccione una opción de la lista." sqref="G17:G51 G105:G139 G61:G95">
      <formula1>$R$2:$S$2</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5. ACTIVIDADES ESPECIALES</vt:lpstr>
      <vt:lpstr>4. EQUIPO TECNOLÓGICOS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Personal</cp:lastModifiedBy>
  <cp:lastPrinted>2010-09-27T17:52:48Z</cp:lastPrinted>
  <dcterms:created xsi:type="dcterms:W3CDTF">2010-05-02T01:28:32Z</dcterms:created>
  <dcterms:modified xsi:type="dcterms:W3CDTF">2013-09-26T22:25:20Z</dcterms:modified>
</cp:coreProperties>
</file>