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15" yWindow="0" windowWidth="15480" windowHeight="11640" tabRatio="743"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r:id="rId23"/>
  </sheets>
  <externalReferences>
    <externalReference r:id="rId24"/>
    <externalReference r:id="rId25"/>
    <externalReference r:id="rId26"/>
    <externalReference r:id="rId27"/>
    <externalReference r:id="rId28"/>
    <externalReference r:id="rId29"/>
    <externalReference r:id="rId30"/>
  </externalReferences>
  <definedNames>
    <definedName name="_xlnm._FilterDatabase" localSheetId="3" hidden="1">'1. TALLERES SEMINARIOS'!$K$17:$K$27</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D10" i="43" l="1"/>
  <c r="D10" i="42"/>
  <c r="D85" i="12"/>
  <c r="D68" i="12"/>
  <c r="D54" i="12"/>
  <c r="D37" i="12"/>
  <c r="D22" i="12"/>
  <c r="D10" i="12"/>
  <c r="D10" i="10"/>
  <c r="D10" i="9"/>
  <c r="D5" i="9"/>
  <c r="D10" i="8"/>
  <c r="D5" i="12"/>
  <c r="D5" i="10"/>
  <c r="D136" i="12"/>
  <c r="D135" i="8"/>
  <c r="I101" i="12"/>
  <c r="I100" i="12"/>
  <c r="I99" i="12"/>
  <c r="F101" i="12"/>
  <c r="F100" i="12"/>
  <c r="F99" i="12"/>
  <c r="F123" i="12"/>
  <c r="F130" i="12"/>
  <c r="F129" i="12"/>
  <c r="F128" i="12"/>
  <c r="F127" i="12"/>
  <c r="F126" i="12"/>
  <c r="F125" i="12"/>
  <c r="F124" i="12"/>
  <c r="F122" i="12"/>
  <c r="F121" i="12"/>
  <c r="F120" i="12"/>
  <c r="F119" i="12"/>
  <c r="F118" i="12"/>
  <c r="F117" i="12"/>
  <c r="F116" i="12"/>
  <c r="F115" i="12"/>
  <c r="F114" i="12"/>
  <c r="F113" i="12"/>
  <c r="F112" i="12"/>
  <c r="F111" i="12"/>
  <c r="F110" i="12"/>
  <c r="F109" i="12"/>
  <c r="F108" i="12"/>
  <c r="F107" i="12"/>
  <c r="F106" i="12"/>
  <c r="F105" i="12"/>
  <c r="F104" i="12"/>
  <c r="F103" i="12"/>
  <c r="F102" i="12"/>
  <c r="F98" i="12"/>
  <c r="F97" i="12"/>
  <c r="F96" i="12"/>
  <c r="F95" i="12"/>
  <c r="F94" i="12"/>
  <c r="F93"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I102" i="12"/>
  <c r="I98" i="12"/>
  <c r="I97" i="12"/>
  <c r="I96" i="12"/>
  <c r="I95" i="12"/>
  <c r="I94" i="12"/>
  <c r="F133" i="12"/>
  <c r="I17" i="42"/>
  <c r="O18" i="43"/>
  <c r="Q18" i="43"/>
  <c r="P18" i="43"/>
  <c r="I18" i="43"/>
  <c r="F18" i="43"/>
  <c r="F17" i="43"/>
  <c r="P12" i="45"/>
  <c r="J12" i="45"/>
  <c r="H12" i="45"/>
  <c r="P11" i="45"/>
  <c r="L11" i="45"/>
  <c r="J11" i="45"/>
  <c r="H11" i="45"/>
  <c r="P10" i="45"/>
  <c r="L10" i="45"/>
  <c r="J10" i="45"/>
  <c r="H10" i="45"/>
  <c r="P9" i="45"/>
  <c r="L9" i="45"/>
  <c r="O7" i="44"/>
  <c r="P16" i="33"/>
  <c r="J16" i="33"/>
  <c r="H16" i="33"/>
  <c r="P15" i="33"/>
  <c r="L15" i="33"/>
  <c r="J15" i="33"/>
  <c r="P14" i="33"/>
  <c r="L14" i="33"/>
  <c r="P35" i="31"/>
  <c r="N35" i="31"/>
  <c r="L35" i="31"/>
  <c r="J35" i="31"/>
  <c r="H35" i="31"/>
  <c r="N60" i="24"/>
  <c r="L60" i="24"/>
  <c r="J60" i="24"/>
  <c r="H60" i="24"/>
  <c r="J59" i="24"/>
  <c r="H59" i="24"/>
  <c r="J58" i="24"/>
  <c r="H58" i="24"/>
  <c r="P57" i="24"/>
  <c r="N57" i="24"/>
  <c r="L57" i="24"/>
  <c r="J57" i="24"/>
  <c r="H57" i="24"/>
  <c r="P27" i="30"/>
  <c r="L27" i="30"/>
  <c r="H27" i="30"/>
  <c r="P56" i="24"/>
  <c r="N56" i="24"/>
  <c r="L56" i="24"/>
  <c r="J56" i="24"/>
  <c r="H56" i="24"/>
  <c r="P55" i="24"/>
  <c r="H55" i="24"/>
  <c r="P12" i="33"/>
  <c r="P11" i="33"/>
  <c r="P10" i="33"/>
  <c r="N49" i="24"/>
  <c r="P48" i="24"/>
  <c r="P15" i="30"/>
  <c r="P34" i="31"/>
  <c r="O34" i="31"/>
  <c r="P33" i="31"/>
  <c r="O33" i="31"/>
  <c r="P32" i="31"/>
  <c r="O32" i="31"/>
  <c r="P31" i="31"/>
  <c r="O31" i="31"/>
  <c r="P30" i="31"/>
  <c r="O30" i="31"/>
  <c r="O29" i="31"/>
  <c r="P28" i="31"/>
  <c r="L28" i="31"/>
  <c r="H28" i="31"/>
  <c r="P27" i="31"/>
  <c r="O27" i="31"/>
  <c r="P42" i="24"/>
  <c r="N42" i="24"/>
  <c r="L42" i="24"/>
  <c r="H42" i="24"/>
  <c r="P26" i="31"/>
  <c r="N26" i="31"/>
  <c r="L26" i="31"/>
  <c r="J26" i="31"/>
  <c r="H26" i="31"/>
  <c r="P23" i="31"/>
  <c r="O23" i="31"/>
  <c r="P22" i="31"/>
  <c r="O22" i="31"/>
  <c r="P21" i="31"/>
  <c r="O21" i="31"/>
  <c r="P20" i="31"/>
  <c r="O20" i="31"/>
  <c r="P19" i="31"/>
  <c r="O19" i="31"/>
  <c r="P18" i="31"/>
  <c r="O18" i="31"/>
  <c r="P16" i="30"/>
  <c r="P9" i="34"/>
  <c r="P17" i="31"/>
  <c r="P12" i="31"/>
  <c r="N17" i="31"/>
  <c r="L17" i="31"/>
  <c r="J17" i="31"/>
  <c r="H17" i="31"/>
  <c r="H36" i="24"/>
  <c r="H35" i="24"/>
  <c r="P14" i="29"/>
  <c r="N14" i="29"/>
  <c r="L14" i="29"/>
  <c r="J14" i="29"/>
  <c r="H14" i="29"/>
  <c r="P16" i="31"/>
  <c r="P15" i="31"/>
  <c r="P8" i="45"/>
  <c r="N8" i="45"/>
  <c r="J8" i="45"/>
  <c r="P10" i="23"/>
  <c r="L10" i="23"/>
  <c r="J10" i="23"/>
  <c r="H10" i="23"/>
  <c r="P9" i="23"/>
  <c r="O9" i="23"/>
  <c r="P8" i="23"/>
  <c r="N8" i="23"/>
  <c r="J8" i="23"/>
  <c r="P7" i="23"/>
  <c r="N7" i="23"/>
  <c r="J7" i="23"/>
  <c r="P6" i="33"/>
  <c r="P9" i="31"/>
  <c r="O9" i="31"/>
  <c r="N9" i="31"/>
  <c r="P8" i="31"/>
  <c r="O8" i="31"/>
  <c r="N8" i="31"/>
  <c r="P7" i="31"/>
  <c r="N7" i="31"/>
  <c r="H27" i="24"/>
  <c r="P26" i="24"/>
  <c r="H26" i="24"/>
  <c r="P25" i="24"/>
  <c r="L25" i="24"/>
  <c r="H25" i="24"/>
  <c r="P11" i="30"/>
  <c r="H11" i="30"/>
  <c r="P11" i="23"/>
  <c r="P7" i="29"/>
  <c r="H7" i="29"/>
  <c r="P51" i="22"/>
  <c r="H51" i="22"/>
  <c r="J51" i="22"/>
  <c r="L51" i="22"/>
  <c r="N51" i="22"/>
  <c r="N52" i="22"/>
  <c r="P52" i="22"/>
  <c r="P49" i="22"/>
  <c r="P48" i="22"/>
  <c r="P33" i="22"/>
  <c r="P31" i="22"/>
  <c r="P22" i="22"/>
  <c r="L22" i="22"/>
  <c r="H22" i="22"/>
  <c r="P21" i="22"/>
  <c r="N21" i="22"/>
  <c r="L21" i="22"/>
  <c r="J21" i="22"/>
  <c r="H21" i="22"/>
  <c r="P20" i="22"/>
  <c r="L20" i="22"/>
  <c r="J20" i="22"/>
  <c r="H20" i="22"/>
  <c r="P65" i="21"/>
  <c r="H65" i="21"/>
  <c r="J65" i="21"/>
  <c r="P70" i="21"/>
  <c r="J70" i="21"/>
  <c r="P67" i="21"/>
  <c r="L70" i="21"/>
  <c r="P68" i="21"/>
  <c r="N68" i="21"/>
  <c r="P69" i="21"/>
  <c r="N69" i="21"/>
  <c r="P59" i="21"/>
  <c r="P50" i="21"/>
  <c r="P37" i="21"/>
  <c r="N37" i="21"/>
  <c r="L37" i="21"/>
  <c r="J37" i="21"/>
  <c r="H37" i="21"/>
  <c r="P34" i="21"/>
  <c r="P6" i="21"/>
  <c r="N34" i="21"/>
  <c r="L34" i="21"/>
  <c r="J34" i="21"/>
  <c r="H34" i="21"/>
  <c r="G17" i="7"/>
  <c r="G18" i="7"/>
  <c r="G19" i="7"/>
  <c r="G20" i="7"/>
  <c r="G21" i="7"/>
  <c r="G22" i="7"/>
  <c r="G23" i="7"/>
  <c r="G24" i="7"/>
  <c r="G25" i="7"/>
  <c r="G26" i="7"/>
  <c r="G27" i="7"/>
  <c r="D10" i="7"/>
  <c r="D5" i="7"/>
  <c r="C3" i="27"/>
  <c r="C14" i="8"/>
  <c r="C78" i="8"/>
  <c r="C47" i="27"/>
  <c r="C14" i="9"/>
  <c r="F17" i="9"/>
  <c r="F18" i="9"/>
  <c r="F19" i="9"/>
  <c r="F20" i="9"/>
  <c r="F21" i="9"/>
  <c r="F22" i="9"/>
  <c r="F23" i="9"/>
  <c r="F24" i="9"/>
  <c r="F25" i="9"/>
  <c r="F26" i="9"/>
  <c r="C5" i="27"/>
  <c r="C14" i="10"/>
  <c r="C41" i="10"/>
  <c r="E17" i="10"/>
  <c r="F17" i="10"/>
  <c r="E18" i="10"/>
  <c r="F18" i="10"/>
  <c r="F19" i="10"/>
  <c r="F20" i="10"/>
  <c r="F21" i="10"/>
  <c r="F22" i="10"/>
  <c r="F23" i="10"/>
  <c r="F24" i="10"/>
  <c r="F25" i="10"/>
  <c r="F26" i="10"/>
  <c r="F27" i="10"/>
  <c r="F28" i="10"/>
  <c r="F29" i="10"/>
  <c r="F30" i="10"/>
  <c r="F44" i="10"/>
  <c r="F45" i="10"/>
  <c r="F46" i="10"/>
  <c r="F47" i="10"/>
  <c r="F48" i="10"/>
  <c r="F49" i="10"/>
  <c r="F50" i="10"/>
  <c r="F51" i="10"/>
  <c r="F52" i="10"/>
  <c r="F53" i="10"/>
  <c r="F54" i="10"/>
  <c r="F55" i="10"/>
  <c r="F56" i="10"/>
  <c r="D37" i="10"/>
  <c r="C6" i="27"/>
  <c r="C14" i="12"/>
  <c r="C26" i="12"/>
  <c r="C41" i="12"/>
  <c r="C58" i="12"/>
  <c r="C72" i="12"/>
  <c r="C89" i="12"/>
  <c r="C14" i="40"/>
  <c r="F17" i="40"/>
  <c r="F18" i="40"/>
  <c r="F19" i="40"/>
  <c r="F20" i="40"/>
  <c r="F21" i="40"/>
  <c r="F22" i="40"/>
  <c r="F23" i="40"/>
  <c r="D10" i="40"/>
  <c r="D5" i="40"/>
  <c r="C8" i="27"/>
  <c r="F17" i="42"/>
  <c r="F18" i="42"/>
  <c r="D5" i="42"/>
  <c r="C9" i="27"/>
  <c r="D5" i="43"/>
  <c r="C10" i="27"/>
  <c r="I48" i="12"/>
  <c r="I47" i="12"/>
  <c r="I46" i="12"/>
  <c r="F45" i="12"/>
  <c r="F46" i="12"/>
  <c r="F47" i="12"/>
  <c r="F48" i="12"/>
  <c r="F49" i="12"/>
  <c r="F50" i="12"/>
  <c r="I49" i="10"/>
  <c r="J49" i="10"/>
  <c r="I50" i="10"/>
  <c r="J50" i="10"/>
  <c r="I51" i="10"/>
  <c r="J51" i="10"/>
  <c r="I52" i="10"/>
  <c r="J52" i="10"/>
  <c r="I53" i="10"/>
  <c r="J53" i="10"/>
  <c r="I54" i="10"/>
  <c r="J54" i="10"/>
  <c r="I55" i="10"/>
  <c r="J55" i="10"/>
  <c r="I56" i="10"/>
  <c r="J56" i="10"/>
  <c r="I3" i="27"/>
  <c r="H15" i="21"/>
  <c r="J15" i="21"/>
  <c r="L15" i="21"/>
  <c r="N15" i="21"/>
  <c r="P15" i="21"/>
  <c r="I4" i="27"/>
  <c r="I5" i="27"/>
  <c r="I6" i="27"/>
  <c r="I7" i="27"/>
  <c r="I8" i="27"/>
  <c r="I9" i="27"/>
  <c r="I10" i="27"/>
  <c r="I11" i="27"/>
  <c r="I12" i="27"/>
  <c r="I13" i="27"/>
  <c r="I15" i="27"/>
  <c r="F76" i="12"/>
  <c r="F77" i="12"/>
  <c r="F78" i="12"/>
  <c r="F79" i="12"/>
  <c r="F80" i="12"/>
  <c r="F81" i="12"/>
  <c r="F62" i="12"/>
  <c r="F63" i="12"/>
  <c r="F64" i="12"/>
  <c r="F30" i="12"/>
  <c r="F31" i="12"/>
  <c r="F32" i="12"/>
  <c r="F33" i="12"/>
  <c r="I81" i="12"/>
  <c r="I93" i="12"/>
  <c r="I78" i="12"/>
  <c r="I79" i="12"/>
  <c r="I80" i="12"/>
  <c r="I46" i="10"/>
  <c r="I47" i="10"/>
  <c r="I48" i="10"/>
  <c r="I44" i="10"/>
  <c r="I45" i="10"/>
  <c r="I77" i="12"/>
  <c r="I76" i="12"/>
  <c r="K131" i="8"/>
  <c r="J131" i="8"/>
  <c r="G129" i="8"/>
  <c r="F131" i="8"/>
  <c r="G131" i="8"/>
  <c r="K130" i="8"/>
  <c r="J130" i="8"/>
  <c r="F130" i="8"/>
  <c r="G130" i="8"/>
  <c r="K129" i="8"/>
  <c r="J129" i="8"/>
  <c r="K128" i="8"/>
  <c r="J128" i="8"/>
  <c r="G128" i="8"/>
  <c r="K127" i="8"/>
  <c r="J127" i="8"/>
  <c r="G127" i="8"/>
  <c r="K126" i="8"/>
  <c r="J126" i="8"/>
  <c r="G126" i="8"/>
  <c r="K125" i="8"/>
  <c r="J125" i="8"/>
  <c r="G123" i="8"/>
  <c r="F125" i="8"/>
  <c r="G125" i="8"/>
  <c r="K124" i="8"/>
  <c r="J124" i="8"/>
  <c r="F124" i="8"/>
  <c r="G124" i="8"/>
  <c r="K123" i="8"/>
  <c r="J123" i="8"/>
  <c r="K122" i="8"/>
  <c r="J122" i="8"/>
  <c r="K121" i="8"/>
  <c r="J121" i="8"/>
  <c r="J120" i="8"/>
  <c r="F120" i="8"/>
  <c r="G120" i="8"/>
  <c r="K119" i="8"/>
  <c r="J119" i="8"/>
  <c r="F117" i="8"/>
  <c r="G117" i="8"/>
  <c r="F119" i="8"/>
  <c r="G119" i="8"/>
  <c r="K118" i="8"/>
  <c r="J118" i="8"/>
  <c r="F118" i="8"/>
  <c r="G118" i="8"/>
  <c r="J117" i="8"/>
  <c r="J116" i="8"/>
  <c r="J115" i="8"/>
  <c r="J114" i="8"/>
  <c r="F114" i="8"/>
  <c r="G114" i="8"/>
  <c r="K113" i="8"/>
  <c r="J113" i="8"/>
  <c r="K112" i="8"/>
  <c r="J112" i="8"/>
  <c r="J111" i="8"/>
  <c r="F111" i="8"/>
  <c r="G111" i="8"/>
  <c r="F113" i="8"/>
  <c r="G113" i="8"/>
  <c r="K110" i="8"/>
  <c r="J110" i="8"/>
  <c r="K109" i="8"/>
  <c r="J109" i="8"/>
  <c r="J108" i="8"/>
  <c r="F108" i="8"/>
  <c r="G108" i="8"/>
  <c r="K107" i="8"/>
  <c r="J107" i="8"/>
  <c r="F105" i="8"/>
  <c r="G105" i="8"/>
  <c r="F107" i="8"/>
  <c r="G107" i="8"/>
  <c r="K106" i="8"/>
  <c r="J106" i="8"/>
  <c r="F106" i="8"/>
  <c r="G106" i="8"/>
  <c r="J105" i="8"/>
  <c r="K104" i="8"/>
  <c r="J104" i="8"/>
  <c r="K103" i="8"/>
  <c r="J103" i="8"/>
  <c r="J102" i="8"/>
  <c r="F102" i="8"/>
  <c r="G102" i="8"/>
  <c r="K101" i="8"/>
  <c r="J101" i="8"/>
  <c r="K100" i="8"/>
  <c r="J100" i="8"/>
  <c r="J99" i="8"/>
  <c r="F99" i="8"/>
  <c r="G99" i="8"/>
  <c r="F101" i="8"/>
  <c r="G101" i="8"/>
  <c r="K98" i="8"/>
  <c r="J98" i="8"/>
  <c r="K97" i="8"/>
  <c r="J97" i="8"/>
  <c r="J96" i="8"/>
  <c r="F96" i="8"/>
  <c r="G96" i="8"/>
  <c r="K95" i="8"/>
  <c r="J95" i="8"/>
  <c r="F93" i="8"/>
  <c r="G93" i="8"/>
  <c r="F95" i="8"/>
  <c r="G95" i="8"/>
  <c r="K94" i="8"/>
  <c r="J94" i="8"/>
  <c r="F94" i="8"/>
  <c r="G94" i="8"/>
  <c r="J93" i="8"/>
  <c r="K92" i="8"/>
  <c r="J92" i="8"/>
  <c r="K91" i="8"/>
  <c r="J91" i="8"/>
  <c r="J90" i="8"/>
  <c r="F90" i="8"/>
  <c r="G90" i="8"/>
  <c r="K89" i="8"/>
  <c r="J89" i="8"/>
  <c r="K88" i="8"/>
  <c r="J88" i="8"/>
  <c r="J87" i="8"/>
  <c r="F87" i="8"/>
  <c r="G87" i="8"/>
  <c r="F89" i="8"/>
  <c r="G89" i="8"/>
  <c r="K86" i="8"/>
  <c r="J86" i="8"/>
  <c r="K85" i="8"/>
  <c r="J85" i="8"/>
  <c r="J84" i="8"/>
  <c r="F84" i="8"/>
  <c r="G84" i="8"/>
  <c r="K83" i="8"/>
  <c r="J83" i="8"/>
  <c r="F81" i="8"/>
  <c r="G81" i="8"/>
  <c r="F83" i="8"/>
  <c r="G83" i="8"/>
  <c r="K82" i="8"/>
  <c r="J82" i="8"/>
  <c r="F82" i="8"/>
  <c r="G82" i="8"/>
  <c r="J81" i="8"/>
  <c r="I64" i="12"/>
  <c r="I63" i="12"/>
  <c r="I62" i="12"/>
  <c r="J50" i="12"/>
  <c r="I50" i="12"/>
  <c r="J49" i="12"/>
  <c r="I49" i="12"/>
  <c r="I45" i="12"/>
  <c r="I33" i="12"/>
  <c r="I32" i="12"/>
  <c r="I31" i="12"/>
  <c r="I30" i="12"/>
  <c r="F86" i="8"/>
  <c r="G86" i="8"/>
  <c r="F85" i="8"/>
  <c r="G85" i="8"/>
  <c r="F98" i="8"/>
  <c r="G98" i="8"/>
  <c r="F97" i="8"/>
  <c r="G97" i="8"/>
  <c r="F88" i="8"/>
  <c r="G88" i="8"/>
  <c r="F91" i="8"/>
  <c r="G91" i="8"/>
  <c r="F92" i="8"/>
  <c r="G92" i="8"/>
  <c r="F100" i="8"/>
  <c r="G100" i="8"/>
  <c r="F103" i="8"/>
  <c r="G103" i="8"/>
  <c r="F104" i="8"/>
  <c r="G104" i="8"/>
  <c r="F109" i="8"/>
  <c r="G109" i="8"/>
  <c r="F110" i="8"/>
  <c r="G110" i="8"/>
  <c r="F112" i="8"/>
  <c r="G112" i="8"/>
  <c r="F115" i="8"/>
  <c r="G115" i="8"/>
  <c r="F116" i="8"/>
  <c r="G116" i="8"/>
  <c r="F121" i="8"/>
  <c r="G121" i="8"/>
  <c r="F122" i="8"/>
  <c r="G122" i="8"/>
  <c r="D74" i="8"/>
  <c r="J25" i="7"/>
  <c r="I560" i="38"/>
  <c r="G560" i="38"/>
  <c r="I578" i="38"/>
  <c r="G578" i="38"/>
  <c r="AJ583" i="38"/>
  <c r="AI583" i="38"/>
  <c r="AH583" i="38"/>
  <c r="AF583" i="38"/>
  <c r="AE583" i="38"/>
  <c r="AD583" i="38"/>
  <c r="AB583" i="38"/>
  <c r="AA583" i="38"/>
  <c r="X583" i="38"/>
  <c r="V583" i="38"/>
  <c r="E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E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W357" i="38"/>
  <c r="V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W317" i="38"/>
  <c r="V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W322" i="38"/>
  <c r="V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V284" i="38"/>
  <c r="F18" i="12"/>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F50" i="8"/>
  <c r="G50" i="8"/>
  <c r="F51" i="8"/>
  <c r="G51" i="8"/>
  <c r="F52" i="8"/>
  <c r="G52" i="8"/>
  <c r="V12" i="38"/>
  <c r="E12" i="38"/>
  <c r="D12" i="38"/>
  <c r="D20" i="38"/>
  <c r="E20" i="38"/>
  <c r="V20" i="38"/>
  <c r="W20" i="38"/>
  <c r="X20" i="38"/>
  <c r="Z20" i="38"/>
  <c r="AA20" i="38"/>
  <c r="AB20" i="38"/>
  <c r="AD20" i="38"/>
  <c r="AE20" i="38"/>
  <c r="AF20" i="38"/>
  <c r="AH20" i="38"/>
  <c r="AI20" i="38"/>
  <c r="AJ20" i="38"/>
  <c r="W560" i="38"/>
  <c r="AB560" i="38"/>
  <c r="AA578" i="38"/>
  <c r="AF578" i="38"/>
  <c r="X560" i="38"/>
  <c r="AI560" i="38"/>
  <c r="AH560" i="38"/>
  <c r="AB578" i="38"/>
  <c r="AH578" i="38"/>
  <c r="E578" i="38"/>
  <c r="AE578" i="38"/>
  <c r="AJ578" i="38"/>
  <c r="D560" i="38"/>
  <c r="Z560" i="38"/>
  <c r="AE560" i="38"/>
  <c r="AJ560" i="38"/>
  <c r="F568" i="38"/>
  <c r="J568" i="38"/>
  <c r="F573" i="38"/>
  <c r="H573" i="38"/>
  <c r="F577" i="38"/>
  <c r="H577" i="38"/>
  <c r="X578" i="38"/>
  <c r="AD578" i="38"/>
  <c r="AI578" i="38"/>
  <c r="E560" i="38"/>
  <c r="V560" i="38"/>
  <c r="AA560" i="38"/>
  <c r="AF560" i="38"/>
  <c r="F583" i="38"/>
  <c r="J583" i="38"/>
  <c r="F563" i="38"/>
  <c r="J563" i="38"/>
  <c r="AK563" i="38"/>
  <c r="F571" i="38"/>
  <c r="H571" i="38"/>
  <c r="F575" i="38"/>
  <c r="J575" i="38"/>
  <c r="F580" i="38"/>
  <c r="J580" i="38"/>
  <c r="AG581" i="38"/>
  <c r="AG561" i="38"/>
  <c r="AG573" i="38"/>
  <c r="F581" i="38"/>
  <c r="H581" i="38"/>
  <c r="AD560" i="38"/>
  <c r="F562" i="38"/>
  <c r="H562" i="38"/>
  <c r="Y569" i="38"/>
  <c r="F570" i="38"/>
  <c r="H570" i="38"/>
  <c r="AC574" i="38"/>
  <c r="AK580" i="38"/>
  <c r="Y561" i="38"/>
  <c r="AC562" i="38"/>
  <c r="AG566" i="38"/>
  <c r="Y570" i="38"/>
  <c r="Y565" i="38"/>
  <c r="F566" i="38"/>
  <c r="J566" i="38"/>
  <c r="Y567" i="38"/>
  <c r="AC568" i="38"/>
  <c r="F569" i="38"/>
  <c r="H569" i="38"/>
  <c r="AK570" i="38"/>
  <c r="AG579" i="38"/>
  <c r="AK583" i="38"/>
  <c r="AC571" i="38"/>
  <c r="F572" i="38"/>
  <c r="J572" i="38"/>
  <c r="Y574" i="38"/>
  <c r="AG582" i="38"/>
  <c r="F561" i="38"/>
  <c r="H561" i="38"/>
  <c r="AG562" i="38"/>
  <c r="F564" i="38"/>
  <c r="H564" i="38"/>
  <c r="AK566" i="38"/>
  <c r="F567" i="38"/>
  <c r="H567" i="38"/>
  <c r="F574" i="38"/>
  <c r="AG575" i="38"/>
  <c r="F576" i="38"/>
  <c r="H576" i="38"/>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c r="Y553" i="38"/>
  <c r="F549" i="38"/>
  <c r="J549" i="38"/>
  <c r="F556" i="38"/>
  <c r="J556" i="38"/>
  <c r="AC555" i="38"/>
  <c r="F551" i="38"/>
  <c r="H551" i="38"/>
  <c r="F552" i="38"/>
  <c r="H552" i="38"/>
  <c r="F548" i="38"/>
  <c r="J548" i="38"/>
  <c r="AG548" i="38"/>
  <c r="AG554" i="38"/>
  <c r="Y552" i="38"/>
  <c r="F555" i="38"/>
  <c r="J555" i="38"/>
  <c r="AK529" i="38"/>
  <c r="F545" i="38"/>
  <c r="J545" i="38"/>
  <c r="F546" i="38"/>
  <c r="H546" i="38"/>
  <c r="AC546" i="38"/>
  <c r="AG547" i="38"/>
  <c r="AC548" i="38"/>
  <c r="AK554" i="38"/>
  <c r="AK552" i="38"/>
  <c r="AK553" i="38"/>
  <c r="Y554" i="38"/>
  <c r="AK551" i="38"/>
  <c r="AG552" i="38"/>
  <c r="Y556" i="38"/>
  <c r="Y555" i="38"/>
  <c r="AG551" i="38"/>
  <c r="AC556" i="38"/>
  <c r="F554" i="38"/>
  <c r="H554" i="38"/>
  <c r="AG556" i="38"/>
  <c r="AG555" i="38"/>
  <c r="AC551" i="38"/>
  <c r="AG553" i="38"/>
  <c r="AK555" i="38"/>
  <c r="Y551" i="38"/>
  <c r="AC553" i="38"/>
  <c r="AG546" i="38"/>
  <c r="AK547" i="38"/>
  <c r="AG529" i="38"/>
  <c r="F530" i="38"/>
  <c r="J530" i="38"/>
  <c r="Y548" i="38"/>
  <c r="Y549" i="38"/>
  <c r="AK548" i="38"/>
  <c r="AK549" i="38"/>
  <c r="AK545" i="38"/>
  <c r="Y546" i="38"/>
  <c r="F547" i="38"/>
  <c r="J547" i="38"/>
  <c r="AC547" i="38"/>
  <c r="AG549" i="38"/>
  <c r="AK546" i="38"/>
  <c r="Y547" i="38"/>
  <c r="AC549" i="38"/>
  <c r="AC550" i="38"/>
  <c r="F550" i="38"/>
  <c r="J550" i="38"/>
  <c r="Y545" i="38"/>
  <c r="AG550" i="38"/>
  <c r="AG545" i="38"/>
  <c r="AK550" i="38"/>
  <c r="Y550" i="38"/>
  <c r="AC545" i="38"/>
  <c r="F529" i="38"/>
  <c r="J529" i="38"/>
  <c r="AK530" i="38"/>
  <c r="Y531" i="38"/>
  <c r="F532" i="38"/>
  <c r="H532" i="38"/>
  <c r="AC532" i="38"/>
  <c r="AK534" i="38"/>
  <c r="AC529" i="38"/>
  <c r="Y529" i="38"/>
  <c r="F534" i="38"/>
  <c r="H534" i="38"/>
  <c r="Y533" i="38"/>
  <c r="AG532" i="38"/>
  <c r="AC527" i="38"/>
  <c r="AG528" i="38"/>
  <c r="F533" i="38"/>
  <c r="J533" i="38"/>
  <c r="AG534" i="38"/>
  <c r="AK532" i="38"/>
  <c r="AG539" i="38"/>
  <c r="AG537" i="38"/>
  <c r="AK527" i="38"/>
  <c r="Y528" i="38"/>
  <c r="AC530" i="38"/>
  <c r="AG531" i="38"/>
  <c r="AC533" i="38"/>
  <c r="Y534" i="38"/>
  <c r="AG527" i="38"/>
  <c r="AK528" i="38"/>
  <c r="Y530" i="38"/>
  <c r="F531" i="38"/>
  <c r="J531" i="38"/>
  <c r="AC531" i="38"/>
  <c r="AK533" i="38"/>
  <c r="AC536" i="38"/>
  <c r="F527" i="38"/>
  <c r="H527" i="38"/>
  <c r="Y527" i="38"/>
  <c r="F528" i="38"/>
  <c r="J528" i="38"/>
  <c r="AC528" i="38"/>
  <c r="AG530" i="38"/>
  <c r="AK531" i="38"/>
  <c r="Y532" i="38"/>
  <c r="AG533" i="38"/>
  <c r="AC534" i="38"/>
  <c r="J534" i="38"/>
  <c r="AG520" i="38"/>
  <c r="AK526" i="38"/>
  <c r="F526" i="38"/>
  <c r="J526" i="38"/>
  <c r="F540" i="38"/>
  <c r="J540" i="38"/>
  <c r="F538" i="38"/>
  <c r="J538" i="38"/>
  <c r="AC538" i="38"/>
  <c r="F536" i="38"/>
  <c r="J536" i="38"/>
  <c r="Y536" i="38"/>
  <c r="AC539" i="38"/>
  <c r="AC537" i="38"/>
  <c r="Y538" i="38"/>
  <c r="Y539" i="38"/>
  <c r="AK535" i="38"/>
  <c r="Y537" i="38"/>
  <c r="AK536" i="38"/>
  <c r="AK539" i="38"/>
  <c r="AK537" i="38"/>
  <c r="AG536" i="38"/>
  <c r="F522" i="38"/>
  <c r="H522" i="38"/>
  <c r="Y521" i="38"/>
  <c r="AG540" i="38"/>
  <c r="Y526" i="38"/>
  <c r="Y535" i="38"/>
  <c r="F537" i="38"/>
  <c r="J537" i="38"/>
  <c r="F520" i="38"/>
  <c r="J520" i="38"/>
  <c r="AG526" i="38"/>
  <c r="AG535" i="38"/>
  <c r="AK538" i="38"/>
  <c r="AK540" i="38"/>
  <c r="AC526" i="38"/>
  <c r="F535" i="38"/>
  <c r="J535" i="38"/>
  <c r="AC535" i="38"/>
  <c r="AG538" i="38"/>
  <c r="F524" i="38"/>
  <c r="J524" i="38"/>
  <c r="AK521" i="38"/>
  <c r="AC541" i="38"/>
  <c r="Y540" i="38"/>
  <c r="AC521" i="38"/>
  <c r="F539" i="38"/>
  <c r="J539" i="38"/>
  <c r="AG521" i="38"/>
  <c r="F521" i="38"/>
  <c r="J521" i="38"/>
  <c r="AC540" i="38"/>
  <c r="AK520" i="38"/>
  <c r="AG541" i="38"/>
  <c r="AC520" i="38"/>
  <c r="F541" i="38"/>
  <c r="H541" i="38"/>
  <c r="Y541" i="38"/>
  <c r="Y520" i="38"/>
  <c r="AC524" i="38"/>
  <c r="Y523" i="38"/>
  <c r="AK522" i="38"/>
  <c r="AK541" i="38"/>
  <c r="AG524" i="38"/>
  <c r="AC523" i="38"/>
  <c r="F523" i="38"/>
  <c r="J523" i="38"/>
  <c r="Y522" i="38"/>
  <c r="AK524" i="38"/>
  <c r="AG523" i="38"/>
  <c r="AC522" i="38"/>
  <c r="AK438" i="38"/>
  <c r="AK519" i="38"/>
  <c r="Y524" i="38"/>
  <c r="AK523" i="38"/>
  <c r="AG522" i="38"/>
  <c r="H520" i="38"/>
  <c r="Y518" i="38"/>
  <c r="Y519" i="38"/>
  <c r="F518" i="38"/>
  <c r="J518" i="38"/>
  <c r="AG518" i="38"/>
  <c r="AG519" i="38"/>
  <c r="AK518" i="38"/>
  <c r="AC518" i="38"/>
  <c r="F519" i="38"/>
  <c r="H519" i="38"/>
  <c r="AC519" i="38"/>
  <c r="F440" i="38"/>
  <c r="J440" i="38"/>
  <c r="AC440" i="38"/>
  <c r="AG440" i="38"/>
  <c r="AC442" i="38"/>
  <c r="F443" i="38"/>
  <c r="H443" i="38"/>
  <c r="F437" i="38"/>
  <c r="J437" i="38"/>
  <c r="AC437" i="38"/>
  <c r="AG439" i="38"/>
  <c r="Y440" i="38"/>
  <c r="F441" i="38"/>
  <c r="J441" i="38"/>
  <c r="AG438" i="38"/>
  <c r="Y437" i="38"/>
  <c r="F439" i="38"/>
  <c r="J439" i="38"/>
  <c r="AK440" i="38"/>
  <c r="AK443" i="38"/>
  <c r="AK441" i="38"/>
  <c r="F438" i="38"/>
  <c r="J438" i="38"/>
  <c r="Y438" i="38"/>
  <c r="AG441" i="38"/>
  <c r="AC439" i="38"/>
  <c r="AC438" i="38"/>
  <c r="Y442" i="38"/>
  <c r="F442" i="38"/>
  <c r="J442" i="38"/>
  <c r="AK437" i="38"/>
  <c r="Y439" i="38"/>
  <c r="AC441" i="38"/>
  <c r="AG437" i="38"/>
  <c r="AK439" i="38"/>
  <c r="Y441" i="38"/>
  <c r="F444" i="38"/>
  <c r="J444" i="38"/>
  <c r="AC444" i="38"/>
  <c r="Y443" i="38"/>
  <c r="AK442" i="38"/>
  <c r="AG443" i="38"/>
  <c r="AG444" i="38"/>
  <c r="AG442" i="38"/>
  <c r="AC443" i="38"/>
  <c r="F433" i="38"/>
  <c r="J433" i="38"/>
  <c r="Y444" i="38"/>
  <c r="AG434" i="38"/>
  <c r="AK433" i="38"/>
  <c r="AK444" i="38"/>
  <c r="Y433" i="38"/>
  <c r="F434" i="38"/>
  <c r="J434" i="38"/>
  <c r="AG433" i="38"/>
  <c r="AC433" i="38"/>
  <c r="AK434" i="38"/>
  <c r="F502" i="38"/>
  <c r="J502" i="38"/>
  <c r="AC434" i="38"/>
  <c r="AG509" i="38"/>
  <c r="Y511" i="38"/>
  <c r="F500" i="38"/>
  <c r="H500" i="38"/>
  <c r="AC500" i="38"/>
  <c r="AG501" i="38"/>
  <c r="AG505" i="38"/>
  <c r="Y434" i="38"/>
  <c r="AK509" i="38"/>
  <c r="X499" i="38"/>
  <c r="AG500" i="38"/>
  <c r="AI499" i="38"/>
  <c r="AI498" i="38"/>
  <c r="W499" i="38"/>
  <c r="AB499" i="38"/>
  <c r="AB498" i="38"/>
  <c r="AK501" i="38"/>
  <c r="V499" i="38"/>
  <c r="V498" i="38"/>
  <c r="AA499" i="38"/>
  <c r="AF499" i="38"/>
  <c r="AC503" i="38"/>
  <c r="AG504" i="38"/>
  <c r="AK505" i="38"/>
  <c r="AE499" i="38"/>
  <c r="AE498" i="38"/>
  <c r="AJ499" i="38"/>
  <c r="AJ498" i="38"/>
  <c r="E499" i="38"/>
  <c r="E498" i="38"/>
  <c r="AC506" i="38"/>
  <c r="F507" i="38"/>
  <c r="H507" i="38"/>
  <c r="D499" i="38"/>
  <c r="D498" i="38"/>
  <c r="AH499" i="38"/>
  <c r="AC509" i="38"/>
  <c r="Y500" i="38"/>
  <c r="AC501" i="38"/>
  <c r="AC505" i="38"/>
  <c r="Y506" i="38"/>
  <c r="AK507" i="38"/>
  <c r="AD499" i="38"/>
  <c r="Y509" i="38"/>
  <c r="AK500" i="38"/>
  <c r="Y501" i="38"/>
  <c r="AK502" i="38"/>
  <c r="AG503" i="38"/>
  <c r="AK504" i="38"/>
  <c r="Y505" i="38"/>
  <c r="F506" i="38"/>
  <c r="J506" i="38"/>
  <c r="Z499" i="38"/>
  <c r="AC510" i="38"/>
  <c r="F511" i="38"/>
  <c r="J511" i="38"/>
  <c r="AK508" i="38"/>
  <c r="F510" i="38"/>
  <c r="J510" i="38"/>
  <c r="Y502" i="38"/>
  <c r="AK503" i="38"/>
  <c r="Y504" i="38"/>
  <c r="F505" i="38"/>
  <c r="J505" i="38"/>
  <c r="Y507" i="38"/>
  <c r="AK506" i="38"/>
  <c r="AG507" i="38"/>
  <c r="AG502" i="38"/>
  <c r="F514" i="38"/>
  <c r="J514" i="38"/>
  <c r="AK513" i="38"/>
  <c r="Y508" i="38"/>
  <c r="F509" i="38"/>
  <c r="J509" i="38"/>
  <c r="AK511" i="38"/>
  <c r="F501" i="38"/>
  <c r="H501" i="38"/>
  <c r="AC502" i="38"/>
  <c r="F503" i="38"/>
  <c r="H503" i="38"/>
  <c r="Y503" i="38"/>
  <c r="F504" i="38"/>
  <c r="H504" i="38"/>
  <c r="AC504" i="38"/>
  <c r="AG506" i="38"/>
  <c r="AC507" i="38"/>
  <c r="J507" i="38"/>
  <c r="Y510" i="38"/>
  <c r="F512" i="38"/>
  <c r="J512" i="38"/>
  <c r="AG508" i="38"/>
  <c r="AK510" i="38"/>
  <c r="AG511" i="38"/>
  <c r="AG514" i="38"/>
  <c r="Y513" i="38"/>
  <c r="F508" i="38"/>
  <c r="H508" i="38"/>
  <c r="AC508" i="38"/>
  <c r="AG510" i="38"/>
  <c r="AC511" i="38"/>
  <c r="AK512" i="38"/>
  <c r="AG512" i="38"/>
  <c r="AG513" i="38"/>
  <c r="AK514" i="38"/>
  <c r="Y512" i="38"/>
  <c r="AC512" i="38"/>
  <c r="F513" i="38"/>
  <c r="H513" i="38"/>
  <c r="AC513" i="38"/>
  <c r="AC514" i="38"/>
  <c r="AK422" i="38"/>
  <c r="AG430" i="38"/>
  <c r="Y514" i="38"/>
  <c r="Y422" i="38"/>
  <c r="F423" i="38"/>
  <c r="J423" i="38"/>
  <c r="AK430" i="38"/>
  <c r="AG422" i="38"/>
  <c r="AC430" i="38"/>
  <c r="AC422" i="38"/>
  <c r="Y430" i="38"/>
  <c r="F430" i="38"/>
  <c r="J430" i="38"/>
  <c r="Y425" i="38"/>
  <c r="AK426" i="38"/>
  <c r="AG423" i="38"/>
  <c r="AC424" i="38"/>
  <c r="F422" i="38"/>
  <c r="J422" i="38"/>
  <c r="F426" i="38"/>
  <c r="J426" i="38"/>
  <c r="AC423" i="38"/>
  <c r="F424" i="38"/>
  <c r="J424" i="38"/>
  <c r="Y424" i="38"/>
  <c r="Y423" i="38"/>
  <c r="AK424" i="38"/>
  <c r="AC427" i="38"/>
  <c r="AK425" i="38"/>
  <c r="AC425" i="38"/>
  <c r="AG425" i="38"/>
  <c r="AK423" i="38"/>
  <c r="AG424" i="38"/>
  <c r="AG426" i="38"/>
  <c r="F427" i="38"/>
  <c r="J427" i="38"/>
  <c r="Y427" i="38"/>
  <c r="F425" i="38"/>
  <c r="H425" i="38"/>
  <c r="AC426" i="38"/>
  <c r="AG412" i="38"/>
  <c r="Y426" i="38"/>
  <c r="J425" i="38"/>
  <c r="AK414" i="38"/>
  <c r="F418" i="38"/>
  <c r="H418" i="38"/>
  <c r="AG427" i="38"/>
  <c r="AK427" i="38"/>
  <c r="AC459" i="38"/>
  <c r="AK412" i="38"/>
  <c r="F413" i="38"/>
  <c r="J413" i="38"/>
  <c r="AG415" i="38"/>
  <c r="AK418" i="38"/>
  <c r="AC412" i="38"/>
  <c r="Y412" i="38"/>
  <c r="AK413" i="38"/>
  <c r="AK415" i="38"/>
  <c r="Y418" i="38"/>
  <c r="AG418" i="38"/>
  <c r="AC418" i="38"/>
  <c r="F477" i="38"/>
  <c r="J477" i="38"/>
  <c r="AC480" i="38"/>
  <c r="F481" i="38"/>
  <c r="J481" i="38"/>
  <c r="F485" i="38"/>
  <c r="J485" i="38"/>
  <c r="F452" i="38"/>
  <c r="J452" i="38"/>
  <c r="Y459" i="38"/>
  <c r="F460" i="38"/>
  <c r="J460" i="38"/>
  <c r="AG413" i="38"/>
  <c r="AG414" i="38"/>
  <c r="AC495" i="38"/>
  <c r="AC475" i="38"/>
  <c r="AK477" i="38"/>
  <c r="AC479" i="38"/>
  <c r="AK459" i="38"/>
  <c r="F462" i="38"/>
  <c r="H462" i="38"/>
  <c r="F412" i="38"/>
  <c r="H412" i="38"/>
  <c r="AC413" i="38"/>
  <c r="F414" i="38"/>
  <c r="H414" i="38"/>
  <c r="AC414" i="38"/>
  <c r="F415" i="38"/>
  <c r="J415" i="38"/>
  <c r="AC415" i="38"/>
  <c r="F492" i="38"/>
  <c r="J492" i="38"/>
  <c r="F496" i="38"/>
  <c r="J496" i="38"/>
  <c r="F476" i="38"/>
  <c r="J476" i="38"/>
  <c r="F480" i="38"/>
  <c r="J480" i="38"/>
  <c r="F459" i="38"/>
  <c r="J459" i="38"/>
  <c r="AG459" i="38"/>
  <c r="Y413" i="38"/>
  <c r="Y414" i="38"/>
  <c r="Y415" i="38"/>
  <c r="Y479" i="38"/>
  <c r="AC451" i="38"/>
  <c r="AC455" i="38"/>
  <c r="AG456" i="38"/>
  <c r="Y457" i="38"/>
  <c r="Y458" i="38"/>
  <c r="AC467" i="38"/>
  <c r="AC471" i="38"/>
  <c r="Y472" i="38"/>
  <c r="AK473" i="38"/>
  <c r="AK479" i="38"/>
  <c r="AC463" i="38"/>
  <c r="AG463" i="38"/>
  <c r="F464" i="38"/>
  <c r="J464" i="38"/>
  <c r="Y467" i="38"/>
  <c r="AG469" i="38"/>
  <c r="AK470" i="38"/>
  <c r="Y471" i="38"/>
  <c r="F472" i="38"/>
  <c r="J472" i="38"/>
  <c r="AG473" i="38"/>
  <c r="AG479" i="38"/>
  <c r="Y481" i="38"/>
  <c r="F482" i="38"/>
  <c r="J482" i="38"/>
  <c r="AC482" i="38"/>
  <c r="AK483" i="38"/>
  <c r="F486" i="38"/>
  <c r="H486" i="38"/>
  <c r="AG487" i="38"/>
  <c r="AG449" i="38"/>
  <c r="F484" i="38"/>
  <c r="J484" i="38"/>
  <c r="Y451" i="38"/>
  <c r="AC452" i="38"/>
  <c r="AK453" i="38"/>
  <c r="AK454" i="38"/>
  <c r="Y455" i="38"/>
  <c r="F456" i="38"/>
  <c r="J456" i="38"/>
  <c r="F463" i="38"/>
  <c r="H463" i="38"/>
  <c r="AK463" i="38"/>
  <c r="Y465" i="38"/>
  <c r="F466" i="38"/>
  <c r="H466" i="38"/>
  <c r="AC466" i="38"/>
  <c r="AG467" i="38"/>
  <c r="AG471" i="38"/>
  <c r="F473" i="38"/>
  <c r="J473" i="38"/>
  <c r="AG450" i="38"/>
  <c r="AK451" i="38"/>
  <c r="Y452" i="38"/>
  <c r="AG454" i="38"/>
  <c r="AK455" i="38"/>
  <c r="Y492" i="38"/>
  <c r="Y476" i="38"/>
  <c r="Y478" i="38"/>
  <c r="F479" i="38"/>
  <c r="J479" i="38"/>
  <c r="F483" i="38"/>
  <c r="H483" i="38"/>
  <c r="AC487" i="38"/>
  <c r="AK489" i="38"/>
  <c r="F450" i="38"/>
  <c r="H450" i="38"/>
  <c r="AC450" i="38"/>
  <c r="AG451" i="38"/>
  <c r="AG455" i="38"/>
  <c r="F457" i="38"/>
  <c r="J457" i="38"/>
  <c r="AG460" i="38"/>
  <c r="Y463" i="38"/>
  <c r="AK468" i="38"/>
  <c r="AG493" i="38"/>
  <c r="AK494" i="38"/>
  <c r="Y495" i="38"/>
  <c r="AK474" i="38"/>
  <c r="Y475" i="38"/>
  <c r="AC460" i="38"/>
  <c r="F461" i="38"/>
  <c r="J461" i="38"/>
  <c r="Y461" i="38"/>
  <c r="AC462" i="38"/>
  <c r="AG464" i="38"/>
  <c r="AC465" i="38"/>
  <c r="AG466" i="38"/>
  <c r="AK467" i="38"/>
  <c r="F468" i="38"/>
  <c r="J468" i="38"/>
  <c r="AC469" i="38"/>
  <c r="AG470" i="38"/>
  <c r="AK471" i="38"/>
  <c r="AG495" i="38"/>
  <c r="AG475" i="38"/>
  <c r="AC476" i="38"/>
  <c r="AG480" i="38"/>
  <c r="Y483" i="38"/>
  <c r="AK487" i="38"/>
  <c r="AK449" i="38"/>
  <c r="AK450" i="38"/>
  <c r="AG452" i="38"/>
  <c r="Y453" i="38"/>
  <c r="Y454" i="38"/>
  <c r="F455" i="38"/>
  <c r="H455" i="38"/>
  <c r="AK456" i="38"/>
  <c r="AC457" i="38"/>
  <c r="F458" i="38"/>
  <c r="H458" i="38"/>
  <c r="AC458" i="38"/>
  <c r="AC461" i="38"/>
  <c r="AG462" i="38"/>
  <c r="AK464" i="38"/>
  <c r="AG465" i="38"/>
  <c r="AK466" i="38"/>
  <c r="Y468" i="38"/>
  <c r="AK469" i="38"/>
  <c r="Y470" i="38"/>
  <c r="F471" i="38"/>
  <c r="H471" i="38"/>
  <c r="AC472" i="38"/>
  <c r="Y473" i="38"/>
  <c r="AK490" i="38"/>
  <c r="Y491" i="38"/>
  <c r="AG483" i="38"/>
  <c r="Y488" i="38"/>
  <c r="F449" i="38"/>
  <c r="H449" i="38"/>
  <c r="AC449" i="38"/>
  <c r="AG453" i="38"/>
  <c r="AC456" i="38"/>
  <c r="AK457" i="38"/>
  <c r="AK458" i="38"/>
  <c r="Y460" i="38"/>
  <c r="AK461" i="38"/>
  <c r="Y462" i="38"/>
  <c r="AC464" i="38"/>
  <c r="F465" i="38"/>
  <c r="H465" i="38"/>
  <c r="AG468" i="38"/>
  <c r="AK472" i="38"/>
  <c r="AK495" i="38"/>
  <c r="AK475" i="38"/>
  <c r="AC483" i="38"/>
  <c r="AK484" i="38"/>
  <c r="AG485" i="38"/>
  <c r="AK486" i="38"/>
  <c r="Y487" i="38"/>
  <c r="F488" i="38"/>
  <c r="J488" i="38"/>
  <c r="Y449" i="38"/>
  <c r="Y450" i="38"/>
  <c r="F451" i="38"/>
  <c r="H451" i="38"/>
  <c r="AK452" i="38"/>
  <c r="F453" i="38"/>
  <c r="J453" i="38"/>
  <c r="AC453" i="38"/>
  <c r="F454" i="38"/>
  <c r="H454" i="38"/>
  <c r="AC454" i="38"/>
  <c r="Y456" i="38"/>
  <c r="AG457" i="38"/>
  <c r="AG458" i="38"/>
  <c r="AK460" i="38"/>
  <c r="AG461" i="38"/>
  <c r="AK462" i="38"/>
  <c r="Y464" i="38"/>
  <c r="AK465" i="38"/>
  <c r="Y466" i="38"/>
  <c r="F467" i="38"/>
  <c r="H467" i="38"/>
  <c r="AC468" i="38"/>
  <c r="F469" i="38"/>
  <c r="J469" i="38"/>
  <c r="Y469" i="38"/>
  <c r="F470" i="38"/>
  <c r="H470" i="38"/>
  <c r="AC470" i="38"/>
  <c r="AG472" i="38"/>
  <c r="AC473" i="38"/>
  <c r="AC491" i="38"/>
  <c r="AK493" i="38"/>
  <c r="Y494" i="38"/>
  <c r="F495" i="38"/>
  <c r="H495" i="38"/>
  <c r="AK497" i="38"/>
  <c r="Y474" i="38"/>
  <c r="F475" i="38"/>
  <c r="J475" i="38"/>
  <c r="Y477" i="38"/>
  <c r="F478" i="38"/>
  <c r="H478" i="38"/>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c r="AC496" i="38"/>
  <c r="F497" i="38"/>
  <c r="J497" i="38"/>
  <c r="Y497" i="38"/>
  <c r="F474" i="38"/>
  <c r="H474" i="38"/>
  <c r="AC474" i="38"/>
  <c r="AG476" i="38"/>
  <c r="AC477" i="38"/>
  <c r="AG478" i="38"/>
  <c r="AK480" i="38"/>
  <c r="AG481" i="38"/>
  <c r="AK482" i="38"/>
  <c r="Y484" i="38"/>
  <c r="AK485" i="38"/>
  <c r="Y486" i="38"/>
  <c r="F487" i="38"/>
  <c r="J487" i="38"/>
  <c r="AC488" i="38"/>
  <c r="F489" i="38"/>
  <c r="J489" i="38"/>
  <c r="Y489" i="38"/>
  <c r="AK492" i="38"/>
  <c r="Y496" i="38"/>
  <c r="F490" i="38"/>
  <c r="H490" i="38"/>
  <c r="AC490" i="38"/>
  <c r="AG492" i="38"/>
  <c r="AC493" i="38"/>
  <c r="AG494" i="38"/>
  <c r="AK496" i="38"/>
  <c r="AG497" i="38"/>
  <c r="Y490" i="38"/>
  <c r="F491" i="38"/>
  <c r="H491" i="38"/>
  <c r="AC492" i="38"/>
  <c r="Y493" i="38"/>
  <c r="F494" i="38"/>
  <c r="H494" i="38"/>
  <c r="AC494" i="38"/>
  <c r="AG496" i="38"/>
  <c r="AC497" i="38"/>
  <c r="F378" i="38"/>
  <c r="J378" i="38"/>
  <c r="F383" i="38"/>
  <c r="J383" i="38"/>
  <c r="AK417" i="38"/>
  <c r="F416" i="38"/>
  <c r="J416" i="38"/>
  <c r="Y364" i="38"/>
  <c r="Y417" i="38"/>
  <c r="AG416" i="38"/>
  <c r="AG417" i="38"/>
  <c r="AK416" i="38"/>
  <c r="Y416" i="38"/>
  <c r="AC416" i="38"/>
  <c r="F417" i="38"/>
  <c r="J417" i="38"/>
  <c r="AC417" i="38"/>
  <c r="AC388" i="38"/>
  <c r="F388" i="38"/>
  <c r="J388" i="38"/>
  <c r="Y388" i="38"/>
  <c r="F385" i="38"/>
  <c r="J385" i="38"/>
  <c r="AG386" i="38"/>
  <c r="AK388" i="38"/>
  <c r="AG388" i="38"/>
  <c r="AK376" i="38"/>
  <c r="Y385" i="38"/>
  <c r="AK386" i="38"/>
  <c r="Y376" i="38"/>
  <c r="AC383" i="38"/>
  <c r="AC385" i="38"/>
  <c r="F386" i="38"/>
  <c r="H386" i="38"/>
  <c r="Y386" i="38"/>
  <c r="AK385" i="38"/>
  <c r="AG385" i="38"/>
  <c r="AC386" i="38"/>
  <c r="AG380" i="38"/>
  <c r="AG376" i="38"/>
  <c r="AK378" i="38"/>
  <c r="F384" i="38"/>
  <c r="H384" i="38"/>
  <c r="AC384" i="38"/>
  <c r="AC376" i="38"/>
  <c r="AG383" i="38"/>
  <c r="Y384" i="38"/>
  <c r="AK384" i="38"/>
  <c r="AG384" i="38"/>
  <c r="Y383" i="38"/>
  <c r="AK383" i="38"/>
  <c r="AC364" i="38"/>
  <c r="V375" i="38"/>
  <c r="AA375" i="38"/>
  <c r="AF375" i="38"/>
  <c r="F376" i="38"/>
  <c r="J376" i="38"/>
  <c r="AG378" i="38"/>
  <c r="W375" i="38"/>
  <c r="AB375" i="38"/>
  <c r="AK377" i="38"/>
  <c r="AK364" i="38"/>
  <c r="X375" i="38"/>
  <c r="AG377" i="38"/>
  <c r="AI375" i="38"/>
  <c r="AG364" i="38"/>
  <c r="AC380" i="38"/>
  <c r="D375" i="38"/>
  <c r="AC377" i="38"/>
  <c r="AE375" i="38"/>
  <c r="AJ375" i="38"/>
  <c r="F379" i="38"/>
  <c r="H379" i="38"/>
  <c r="F377" i="38"/>
  <c r="H377" i="38"/>
  <c r="Y377" i="38"/>
  <c r="AH375" i="38"/>
  <c r="AK380" i="38"/>
  <c r="AG379" i="38"/>
  <c r="E375" i="38"/>
  <c r="AD375" i="38"/>
  <c r="Y380" i="38"/>
  <c r="F380" i="38"/>
  <c r="J380" i="38"/>
  <c r="Z375" i="38"/>
  <c r="AK379" i="38"/>
  <c r="Y379" i="38"/>
  <c r="AC378" i="38"/>
  <c r="AC360" i="38"/>
  <c r="Y361" i="38"/>
  <c r="Y362" i="38"/>
  <c r="Y363" i="38"/>
  <c r="F364" i="38"/>
  <c r="H364" i="38"/>
  <c r="Y367" i="38"/>
  <c r="F368" i="38"/>
  <c r="J368" i="38"/>
  <c r="AK368" i="38"/>
  <c r="AK370" i="38"/>
  <c r="Y339" i="38"/>
  <c r="F340" i="38"/>
  <c r="J340" i="38"/>
  <c r="AC379" i="38"/>
  <c r="Y378" i="38"/>
  <c r="F343" i="38"/>
  <c r="J343" i="38"/>
  <c r="AK344" i="38"/>
  <c r="F347" i="38"/>
  <c r="H347" i="38"/>
  <c r="F354" i="38"/>
  <c r="J354" i="38"/>
  <c r="AK359" i="38"/>
  <c r="Y360" i="38"/>
  <c r="F361" i="38"/>
  <c r="J361" i="38"/>
  <c r="AK363" i="38"/>
  <c r="F365" i="38"/>
  <c r="J365" i="38"/>
  <c r="F369" i="38"/>
  <c r="J369" i="38"/>
  <c r="F341" i="38"/>
  <c r="J341" i="38"/>
  <c r="AG352" i="38"/>
  <c r="F356" i="38"/>
  <c r="J356" i="38"/>
  <c r="AG356" i="38"/>
  <c r="AK340" i="38"/>
  <c r="F344" i="38"/>
  <c r="J344" i="38"/>
  <c r="AC348" i="38"/>
  <c r="AK350" i="38"/>
  <c r="Y351" i="38"/>
  <c r="F352" i="38"/>
  <c r="J352" i="38"/>
  <c r="AK352" i="38"/>
  <c r="AK354" i="38"/>
  <c r="F345" i="38"/>
  <c r="J345" i="38"/>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c r="AG350" i="38"/>
  <c r="AK351" i="38"/>
  <c r="F353" i="38"/>
  <c r="J353" i="38"/>
  <c r="Y370" i="38"/>
  <c r="F339" i="38"/>
  <c r="J339" i="38"/>
  <c r="AC339" i="38"/>
  <c r="Y340" i="38"/>
  <c r="AG341" i="38"/>
  <c r="AG342" i="38"/>
  <c r="AG343" i="38"/>
  <c r="AC346" i="38"/>
  <c r="AG347" i="38"/>
  <c r="AK348" i="38"/>
  <c r="AG368" i="38"/>
  <c r="AC341" i="38"/>
  <c r="F342" i="38"/>
  <c r="J342" i="38"/>
  <c r="AC342" i="38"/>
  <c r="AG345" i="38"/>
  <c r="AK349" i="38"/>
  <c r="Y353" i="38"/>
  <c r="Y356" i="38"/>
  <c r="AK360" i="38"/>
  <c r="AC368" i="38"/>
  <c r="AK339" i="38"/>
  <c r="Y341" i="38"/>
  <c r="Y343" i="38"/>
  <c r="AC345" i="38"/>
  <c r="F346" i="38"/>
  <c r="H346" i="38"/>
  <c r="Y346" i="38"/>
  <c r="AC347" i="38"/>
  <c r="AG349" i="38"/>
  <c r="AC350" i="38"/>
  <c r="AG351" i="38"/>
  <c r="AK353" i="38"/>
  <c r="AG354" i="38"/>
  <c r="AC356" i="38"/>
  <c r="AK357" i="38"/>
  <c r="AK358" i="38"/>
  <c r="AG371" i="38"/>
  <c r="AK372" i="38"/>
  <c r="AG355" i="38"/>
  <c r="AG359" i="38"/>
  <c r="AG372" i="38"/>
  <c r="F355" i="38"/>
  <c r="J355" i="38"/>
  <c r="AC355" i="38"/>
  <c r="AK356" i="38"/>
  <c r="F359" i="38"/>
  <c r="H359" i="38"/>
  <c r="AG360" i="38"/>
  <c r="AC365" i="38"/>
  <c r="F366" i="38"/>
  <c r="J366" i="38"/>
  <c r="AC366" i="38"/>
  <c r="F367" i="38"/>
  <c r="H367" i="38"/>
  <c r="AC367" i="38"/>
  <c r="Y368" i="38"/>
  <c r="AG369" i="38"/>
  <c r="AC370" i="38"/>
  <c r="AG339" i="38"/>
  <c r="AK341" i="38"/>
  <c r="AK342" i="38"/>
  <c r="AK343" i="38"/>
  <c r="Y345" i="38"/>
  <c r="AK346" i="38"/>
  <c r="Y347" i="38"/>
  <c r="F348" i="38"/>
  <c r="J348" i="38"/>
  <c r="AC349" i="38"/>
  <c r="F350" i="38"/>
  <c r="J350" i="38"/>
  <c r="Y350" i="38"/>
  <c r="F351" i="38"/>
  <c r="H351" i="38"/>
  <c r="AC351" i="38"/>
  <c r="AG353" i="38"/>
  <c r="AC354" i="38"/>
  <c r="F374" i="38"/>
  <c r="J374" i="38"/>
  <c r="AG357" i="38"/>
  <c r="AG358" i="38"/>
  <c r="AK361" i="38"/>
  <c r="AK362" i="38"/>
  <c r="Y365" i="38"/>
  <c r="Y366" i="38"/>
  <c r="AC369" i="38"/>
  <c r="F370" i="38"/>
  <c r="J370" i="38"/>
  <c r="AC372" i="38"/>
  <c r="Y373" i="38"/>
  <c r="AK374" i="38"/>
  <c r="Y355" i="38"/>
  <c r="AC357" i="38"/>
  <c r="F358" i="38"/>
  <c r="J358" i="38"/>
  <c r="AC358" i="38"/>
  <c r="AC359" i="38"/>
  <c r="AG361" i="38"/>
  <c r="AG362" i="38"/>
  <c r="AG363" i="38"/>
  <c r="AK365" i="38"/>
  <c r="AK366" i="38"/>
  <c r="AK367" i="38"/>
  <c r="Y369" i="38"/>
  <c r="AF401" i="38"/>
  <c r="V401" i="38"/>
  <c r="AK371" i="38"/>
  <c r="Y372" i="38"/>
  <c r="F373" i="38"/>
  <c r="J373" i="38"/>
  <c r="AG374" i="38"/>
  <c r="AK355" i="38"/>
  <c r="Y358" i="38"/>
  <c r="Y359" i="38"/>
  <c r="F360" i="38"/>
  <c r="J360" i="38"/>
  <c r="AC361" i="38"/>
  <c r="F362" i="38"/>
  <c r="J362" i="38"/>
  <c r="AC362" i="38"/>
  <c r="F363" i="38"/>
  <c r="H363" i="38"/>
  <c r="AC363" i="38"/>
  <c r="AG365" i="38"/>
  <c r="AG366" i="38"/>
  <c r="AG367" i="38"/>
  <c r="AK369" i="38"/>
  <c r="AG370" i="38"/>
  <c r="AK373" i="38"/>
  <c r="F371" i="38"/>
  <c r="J371" i="38"/>
  <c r="AC371" i="38"/>
  <c r="AG373" i="38"/>
  <c r="AC374" i="38"/>
  <c r="Y371" i="38"/>
  <c r="F372" i="38"/>
  <c r="H372" i="38"/>
  <c r="AC373" i="38"/>
  <c r="Y374" i="38"/>
  <c r="F407" i="38"/>
  <c r="H407" i="38"/>
  <c r="W401" i="38"/>
  <c r="AB401" i="38"/>
  <c r="AH401" i="38"/>
  <c r="AK406" i="38"/>
  <c r="AG406" i="38"/>
  <c r="AK407" i="38"/>
  <c r="Y406" i="38"/>
  <c r="F406" i="38"/>
  <c r="J406" i="38"/>
  <c r="AC406" i="38"/>
  <c r="AC402" i="38"/>
  <c r="AG407" i="38"/>
  <c r="AC407" i="38"/>
  <c r="Y407" i="38"/>
  <c r="AK403" i="38"/>
  <c r="D401" i="38"/>
  <c r="AE401" i="38"/>
  <c r="AJ401" i="38"/>
  <c r="Y403" i="38"/>
  <c r="F402" i="38"/>
  <c r="J402" i="38"/>
  <c r="Y402" i="38"/>
  <c r="F399" i="38"/>
  <c r="J399" i="38"/>
  <c r="AC399" i="38"/>
  <c r="AC403" i="38"/>
  <c r="F403" i="38"/>
  <c r="H403" i="38"/>
  <c r="AA401" i="38"/>
  <c r="AK402" i="38"/>
  <c r="E401" i="38"/>
  <c r="AG402" i="38"/>
  <c r="Z401" i="38"/>
  <c r="F398" i="38"/>
  <c r="H398" i="38"/>
  <c r="AG399" i="38"/>
  <c r="F396" i="38"/>
  <c r="J396" i="38"/>
  <c r="Y399" i="38"/>
  <c r="AK399" i="38"/>
  <c r="Y396" i="38"/>
  <c r="AC398" i="38"/>
  <c r="Y398" i="38"/>
  <c r="AK398" i="38"/>
  <c r="AG398" i="38"/>
  <c r="AC396" i="38"/>
  <c r="AK396" i="38"/>
  <c r="AG396" i="38"/>
  <c r="F394" i="38"/>
  <c r="J394" i="38"/>
  <c r="AG395" i="38"/>
  <c r="AK393" i="38"/>
  <c r="AK394" i="38"/>
  <c r="AK395" i="38"/>
  <c r="F393" i="38"/>
  <c r="H393" i="38"/>
  <c r="Y393" i="38"/>
  <c r="AG393" i="38"/>
  <c r="AC393" i="38"/>
  <c r="J393" i="38"/>
  <c r="AG394" i="38"/>
  <c r="F318" i="38"/>
  <c r="J318" i="38"/>
  <c r="AC394" i="38"/>
  <c r="F395" i="38"/>
  <c r="H395" i="38"/>
  <c r="AC395" i="38"/>
  <c r="Y394" i="38"/>
  <c r="Y395" i="38"/>
  <c r="AG317" i="38"/>
  <c r="AG320" i="38"/>
  <c r="AK321" i="38"/>
  <c r="AK315" i="38"/>
  <c r="Y316" i="38"/>
  <c r="AC317" i="38"/>
  <c r="AK319" i="38"/>
  <c r="Y315" i="38"/>
  <c r="F316" i="38"/>
  <c r="J316" i="38"/>
  <c r="AC316" i="38"/>
  <c r="AK318" i="38"/>
  <c r="F320" i="38"/>
  <c r="H320" i="38"/>
  <c r="AG321" i="38"/>
  <c r="F314" i="38"/>
  <c r="J314" i="38"/>
  <c r="AG319" i="38"/>
  <c r="AK317" i="38"/>
  <c r="Y321" i="38"/>
  <c r="AK322" i="38"/>
  <c r="AG323" i="38"/>
  <c r="Y314" i="38"/>
  <c r="F315" i="38"/>
  <c r="J315" i="38"/>
  <c r="AC315" i="38"/>
  <c r="AG316" i="38"/>
  <c r="Y318" i="38"/>
  <c r="Y319" i="38"/>
  <c r="F325" i="38"/>
  <c r="H325" i="38"/>
  <c r="F323" i="38"/>
  <c r="H323" i="38"/>
  <c r="AK314" i="38"/>
  <c r="AG318" i="38"/>
  <c r="AC324" i="38"/>
  <c r="AC321" i="38"/>
  <c r="AC314" i="38"/>
  <c r="AG314" i="38"/>
  <c r="AG315" i="38"/>
  <c r="AK316" i="38"/>
  <c r="AC318" i="38"/>
  <c r="F319" i="38"/>
  <c r="J319" i="38"/>
  <c r="AC319" i="38"/>
  <c r="Y325" i="38"/>
  <c r="AC320" i="38"/>
  <c r="AG322" i="38"/>
  <c r="AC323" i="38"/>
  <c r="F326" i="38"/>
  <c r="J326" i="38"/>
  <c r="AC326" i="38"/>
  <c r="Y320" i="38"/>
  <c r="F321" i="38"/>
  <c r="J321" i="38"/>
  <c r="AC322" i="38"/>
  <c r="Y323" i="38"/>
  <c r="F305" i="38"/>
  <c r="H305" i="38"/>
  <c r="F309" i="38"/>
  <c r="H309" i="38"/>
  <c r="F270" i="38"/>
  <c r="J270" i="38"/>
  <c r="F274" i="38"/>
  <c r="H274" i="38"/>
  <c r="F278" i="38"/>
  <c r="H278" i="38"/>
  <c r="F282" i="38"/>
  <c r="H282" i="38"/>
  <c r="F286" i="38"/>
  <c r="J286" i="38"/>
  <c r="F324" i="38"/>
  <c r="J324" i="38"/>
  <c r="AK320" i="38"/>
  <c r="AK323" i="38"/>
  <c r="Y324" i="38"/>
  <c r="F287" i="38"/>
  <c r="J287" i="38"/>
  <c r="AK324" i="38"/>
  <c r="AK325" i="38"/>
  <c r="AG326" i="38"/>
  <c r="AG324" i="38"/>
  <c r="AC325" i="38"/>
  <c r="AG325" i="38"/>
  <c r="F271" i="38"/>
  <c r="J271" i="38"/>
  <c r="F275" i="38"/>
  <c r="J275" i="38"/>
  <c r="F279" i="38"/>
  <c r="J279" i="38"/>
  <c r="F283" i="38"/>
  <c r="J283" i="38"/>
  <c r="Y290" i="38"/>
  <c r="F291" i="38"/>
  <c r="J291" i="38"/>
  <c r="Y294" i="38"/>
  <c r="F295" i="38"/>
  <c r="J295" i="38"/>
  <c r="F299" i="38"/>
  <c r="J299" i="38"/>
  <c r="Y326" i="38"/>
  <c r="AC304" i="38"/>
  <c r="AC308" i="38"/>
  <c r="AK270" i="38"/>
  <c r="AK271" i="38"/>
  <c r="AK275" i="38"/>
  <c r="AK279" i="38"/>
  <c r="AK283" i="38"/>
  <c r="AG286" i="38"/>
  <c r="AG287" i="38"/>
  <c r="AG289" i="38"/>
  <c r="AK326" i="38"/>
  <c r="Y271" i="38"/>
  <c r="F272" i="38"/>
  <c r="H272" i="38"/>
  <c r="Y274" i="38"/>
  <c r="Y275" i="38"/>
  <c r="F276" i="38"/>
  <c r="J276" i="38"/>
  <c r="Y278" i="38"/>
  <c r="Y279" i="38"/>
  <c r="F280" i="38"/>
  <c r="J280" i="38"/>
  <c r="Y282" i="38"/>
  <c r="Y283" i="38"/>
  <c r="F298" i="38"/>
  <c r="J298" i="38"/>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c r="AK304" i="38"/>
  <c r="AK308" i="38"/>
  <c r="AC270" i="38"/>
  <c r="AC274" i="38"/>
  <c r="AC278" i="38"/>
  <c r="AC282" i="38"/>
  <c r="Y286" i="38"/>
  <c r="AG290" i="38"/>
  <c r="AG294" i="38"/>
  <c r="AG295" i="38"/>
  <c r="AG297" i="38"/>
  <c r="Y298" i="38"/>
  <c r="AG300" i="38"/>
  <c r="AG304" i="38"/>
  <c r="AG308" i="38"/>
  <c r="Y270" i="38"/>
  <c r="AK286" i="38"/>
  <c r="AC290" i="38"/>
  <c r="Y291" i="38"/>
  <c r="Y293" i="38"/>
  <c r="F294" i="38"/>
  <c r="J294" i="38"/>
  <c r="AC294" i="38"/>
  <c r="F297" i="38"/>
  <c r="H297" i="38"/>
  <c r="AC297" i="38"/>
  <c r="AK298" i="38"/>
  <c r="AG301" i="38"/>
  <c r="Y302" i="38"/>
  <c r="Y303" i="38"/>
  <c r="AG305" i="38"/>
  <c r="Y306" i="38"/>
  <c r="Y307" i="38"/>
  <c r="AK309" i="38"/>
  <c r="AC310" i="38"/>
  <c r="F311" i="38"/>
  <c r="J311" i="38"/>
  <c r="AC311" i="38"/>
  <c r="AC269" i="38"/>
  <c r="AC273" i="38"/>
  <c r="AC277" i="38"/>
  <c r="AC281" i="38"/>
  <c r="AC285" i="38"/>
  <c r="AK287" i="38"/>
  <c r="AG288" i="38"/>
  <c r="AK288" i="38"/>
  <c r="AK289" i="38"/>
  <c r="AC291" i="38"/>
  <c r="F292" i="38"/>
  <c r="J292" i="38"/>
  <c r="F293" i="38"/>
  <c r="H293" i="38"/>
  <c r="AC293" i="38"/>
  <c r="AK295" i="38"/>
  <c r="AG296" i="38"/>
  <c r="AK296" i="38"/>
  <c r="AK297" i="38"/>
  <c r="AC299" i="38"/>
  <c r="F300" i="38"/>
  <c r="J300" i="38"/>
  <c r="AK285" i="38"/>
  <c r="AC287" i="38"/>
  <c r="F288" i="38"/>
  <c r="J288" i="38"/>
  <c r="F289" i="38"/>
  <c r="H289" i="38"/>
  <c r="AC289" i="38"/>
  <c r="AK291" i="38"/>
  <c r="AG292" i="38"/>
  <c r="AK292" i="38"/>
  <c r="AK293" i="38"/>
  <c r="AC295" i="38"/>
  <c r="F296" i="38"/>
  <c r="H296" i="38"/>
  <c r="AK299" i="38"/>
  <c r="AG285" i="38"/>
  <c r="Y287" i="38"/>
  <c r="Y289" i="38"/>
  <c r="AG291" i="38"/>
  <c r="AG293" i="38"/>
  <c r="Y295" i="38"/>
  <c r="Y297" i="38"/>
  <c r="AG299" i="38"/>
  <c r="F269" i="38"/>
  <c r="AG269" i="38"/>
  <c r="Y272" i="38"/>
  <c r="F273" i="38"/>
  <c r="AG273" i="38"/>
  <c r="Y276" i="38"/>
  <c r="F277" i="38"/>
  <c r="AG277" i="38"/>
  <c r="Y280" i="38"/>
  <c r="F281" i="38"/>
  <c r="AG281" i="38"/>
  <c r="F285" i="38"/>
  <c r="Y288" i="38"/>
  <c r="Y292" i="38"/>
  <c r="Y296" i="38"/>
  <c r="Y300" i="38"/>
  <c r="AK305" i="38"/>
  <c r="AC306" i="38"/>
  <c r="F307" i="38"/>
  <c r="J307" i="38"/>
  <c r="AC307" i="38"/>
  <c r="Y309" i="38"/>
  <c r="F310" i="38"/>
  <c r="J310" i="38"/>
  <c r="AG310" i="38"/>
  <c r="AG311" i="38"/>
  <c r="AG272" i="38"/>
  <c r="AG276" i="38"/>
  <c r="AG280" i="38"/>
  <c r="AG284" i="38"/>
  <c r="F301" i="38"/>
  <c r="H301" i="38"/>
  <c r="AK302" i="38"/>
  <c r="F304" i="38"/>
  <c r="J304" i="38"/>
  <c r="AK269" i="38"/>
  <c r="AC272" i="38"/>
  <c r="AK273" i="38"/>
  <c r="AC276" i="38"/>
  <c r="AK277" i="38"/>
  <c r="AC280" i="38"/>
  <c r="AK281" i="38"/>
  <c r="AC284" i="38"/>
  <c r="AC288" i="38"/>
  <c r="AC292" i="38"/>
  <c r="AC296" i="38"/>
  <c r="AC300" i="38"/>
  <c r="Y301" i="38"/>
  <c r="AG302" i="38"/>
  <c r="AG303" i="38"/>
  <c r="AC305" i="38"/>
  <c r="AK306" i="38"/>
  <c r="AK307" i="38"/>
  <c r="F308" i="38"/>
  <c r="J308" i="38"/>
  <c r="AG309" i="38"/>
  <c r="Y310" i="38"/>
  <c r="Y311" i="38"/>
  <c r="AK301" i="38"/>
  <c r="AC302" i="38"/>
  <c r="F303" i="38"/>
  <c r="J303" i="38"/>
  <c r="AC303" i="38"/>
  <c r="Y305" i="38"/>
  <c r="F306" i="38"/>
  <c r="J306" i="38"/>
  <c r="AG306" i="38"/>
  <c r="AG307" i="38"/>
  <c r="AC309" i="38"/>
  <c r="AK310" i="38"/>
  <c r="AK311" i="38"/>
  <c r="Z260" i="38"/>
  <c r="AE260" i="38"/>
  <c r="AJ260" i="38"/>
  <c r="Y265" i="38"/>
  <c r="F266" i="38"/>
  <c r="H266" i="38"/>
  <c r="AC266" i="38"/>
  <c r="X260" i="38"/>
  <c r="AD260" i="38"/>
  <c r="AI260" i="38"/>
  <c r="Y263" i="38"/>
  <c r="E260" i="38"/>
  <c r="W260" i="38"/>
  <c r="AC261" i="38"/>
  <c r="AH260" i="38"/>
  <c r="V260" i="38"/>
  <c r="AA260" i="38"/>
  <c r="AF260" i="38"/>
  <c r="D260" i="38"/>
  <c r="F265" i="38"/>
  <c r="J265" i="38"/>
  <c r="AB260" i="38"/>
  <c r="Y264" i="38"/>
  <c r="AC265" i="38"/>
  <c r="Y261" i="38"/>
  <c r="AC262" i="38"/>
  <c r="F263" i="38"/>
  <c r="J263" i="38"/>
  <c r="Y266" i="38"/>
  <c r="F261" i="38"/>
  <c r="H261" i="38"/>
  <c r="AK261" i="38"/>
  <c r="AK263" i="38"/>
  <c r="AG261" i="38"/>
  <c r="F262" i="38"/>
  <c r="J262" i="38"/>
  <c r="AG263" i="38"/>
  <c r="AC263" i="38"/>
  <c r="F264" i="38"/>
  <c r="J264" i="38"/>
  <c r="AG264" i="38"/>
  <c r="AK264" i="38"/>
  <c r="AC264" i="38"/>
  <c r="Y262" i="38"/>
  <c r="AK262" i="38"/>
  <c r="AG262" i="38"/>
  <c r="AK265" i="38"/>
  <c r="AK266" i="38"/>
  <c r="AC329" i="38"/>
  <c r="AG265" i="38"/>
  <c r="AG266" i="38"/>
  <c r="AK330" i="38"/>
  <c r="F329" i="38"/>
  <c r="J329" i="38"/>
  <c r="Y329" i="38"/>
  <c r="AK329" i="38"/>
  <c r="AG330" i="38"/>
  <c r="Y251" i="38"/>
  <c r="AK331" i="38"/>
  <c r="AG329" i="38"/>
  <c r="F330" i="38"/>
  <c r="J330" i="38"/>
  <c r="Y330" i="38"/>
  <c r="AC330" i="38"/>
  <c r="AG331" i="38"/>
  <c r="F251" i="38"/>
  <c r="H251" i="38"/>
  <c r="AG251" i="38"/>
  <c r="AK253" i="38"/>
  <c r="F331" i="38"/>
  <c r="J331" i="38"/>
  <c r="AC331" i="38"/>
  <c r="Y331" i="38"/>
  <c r="AC251" i="38"/>
  <c r="AC245" i="38"/>
  <c r="AG246" i="38"/>
  <c r="AK247" i="38"/>
  <c r="Y256" i="38"/>
  <c r="AK259" i="38"/>
  <c r="F246" i="38"/>
  <c r="J246" i="38"/>
  <c r="AG247" i="38"/>
  <c r="AK251" i="38"/>
  <c r="AC252" i="38"/>
  <c r="F253" i="38"/>
  <c r="J253" i="38"/>
  <c r="Y253" i="38"/>
  <c r="AK257" i="38"/>
  <c r="AG255" i="38"/>
  <c r="AK256" i="38"/>
  <c r="AC247" i="38"/>
  <c r="AK249" i="38"/>
  <c r="Y250" i="38"/>
  <c r="AG245" i="38"/>
  <c r="AK246" i="38"/>
  <c r="Y247" i="38"/>
  <c r="F248" i="38"/>
  <c r="J248" i="38"/>
  <c r="AG249" i="38"/>
  <c r="AK250" i="38"/>
  <c r="F252" i="38"/>
  <c r="J252" i="38"/>
  <c r="AG259" i="38"/>
  <c r="F259" i="38"/>
  <c r="J259" i="38"/>
  <c r="AK258" i="38"/>
  <c r="AG254" i="38"/>
  <c r="F257" i="38"/>
  <c r="J257" i="38"/>
  <c r="AC255" i="38"/>
  <c r="AG256" i="38"/>
  <c r="AC256" i="38"/>
  <c r="AG253" i="38"/>
  <c r="AC253" i="38"/>
  <c r="Y252" i="38"/>
  <c r="AK252" i="38"/>
  <c r="AG252" i="38"/>
  <c r="AG250" i="38"/>
  <c r="F250" i="38"/>
  <c r="H250" i="38"/>
  <c r="AC250" i="38"/>
  <c r="AC249" i="38"/>
  <c r="F249" i="38"/>
  <c r="H249" i="38"/>
  <c r="Y249" i="38"/>
  <c r="F247" i="38"/>
  <c r="H247" i="38"/>
  <c r="F245" i="38"/>
  <c r="J245" i="38"/>
  <c r="Y245" i="38"/>
  <c r="AC246" i="38"/>
  <c r="AK245" i="38"/>
  <c r="Y246" i="38"/>
  <c r="Y248" i="38"/>
  <c r="AK248" i="38"/>
  <c r="AG248" i="38"/>
  <c r="AC248" i="38"/>
  <c r="J251" i="38"/>
  <c r="F254" i="38"/>
  <c r="J254" i="38"/>
  <c r="AC254" i="38"/>
  <c r="AG257" i="38"/>
  <c r="AG258" i="38"/>
  <c r="Y254" i="38"/>
  <c r="F255" i="38"/>
  <c r="J255" i="38"/>
  <c r="Y255" i="38"/>
  <c r="F256" i="38"/>
  <c r="H256" i="38"/>
  <c r="AC257" i="38"/>
  <c r="F258" i="38"/>
  <c r="H258" i="38"/>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c r="Y239" i="38"/>
  <c r="AK241" i="38"/>
  <c r="Y236" i="38"/>
  <c r="F237" i="38"/>
  <c r="J237" i="38"/>
  <c r="AK237" i="38"/>
  <c r="AK239" i="38"/>
  <c r="Y240" i="38"/>
  <c r="F240" i="38"/>
  <c r="J240" i="38"/>
  <c r="AK240" i="38"/>
  <c r="AG241" i="38"/>
  <c r="AK236" i="38"/>
  <c r="F238" i="38"/>
  <c r="J238" i="38"/>
  <c r="AG240" i="38"/>
  <c r="F241" i="38"/>
  <c r="J241" i="38"/>
  <c r="Y238" i="38"/>
  <c r="AG236" i="38"/>
  <c r="AK238" i="38"/>
  <c r="AG239" i="38"/>
  <c r="F242" i="38"/>
  <c r="J242" i="38"/>
  <c r="AC242" i="38"/>
  <c r="F236" i="38"/>
  <c r="H236" i="38"/>
  <c r="AC236" i="38"/>
  <c r="AG238" i="38"/>
  <c r="AC239" i="38"/>
  <c r="AC241" i="38"/>
  <c r="Y241" i="38"/>
  <c r="AG242" i="38"/>
  <c r="AK232" i="38"/>
  <c r="AC234" i="38"/>
  <c r="AG229" i="38"/>
  <c r="AK230" i="38"/>
  <c r="Y242" i="38"/>
  <c r="F229" i="38"/>
  <c r="J229" i="38"/>
  <c r="AK242" i="38"/>
  <c r="F231" i="38"/>
  <c r="H231" i="38"/>
  <c r="AC229" i="38"/>
  <c r="Y229" i="38"/>
  <c r="AK229" i="38"/>
  <c r="AG230" i="38"/>
  <c r="F233" i="38"/>
  <c r="J233" i="38"/>
  <c r="AK233" i="38"/>
  <c r="F230" i="38"/>
  <c r="J230" i="38"/>
  <c r="Y232" i="38"/>
  <c r="Y230" i="38"/>
  <c r="AC231" i="38"/>
  <c r="AG233" i="38"/>
  <c r="AG232" i="38"/>
  <c r="AC232" i="38"/>
  <c r="AC230" i="38"/>
  <c r="AG231" i="38"/>
  <c r="AG234" i="38"/>
  <c r="Y231" i="38"/>
  <c r="F232" i="38"/>
  <c r="H232" i="38"/>
  <c r="AC233" i="38"/>
  <c r="F234" i="38"/>
  <c r="J234" i="38"/>
  <c r="Y234" i="38"/>
  <c r="AK231" i="38"/>
  <c r="Y233" i="38"/>
  <c r="AK234" i="38"/>
  <c r="F202" i="38"/>
  <c r="J202" i="38"/>
  <c r="AG202" i="38"/>
  <c r="AK203" i="38"/>
  <c r="AC202" i="38"/>
  <c r="AG203" i="38"/>
  <c r="F197" i="38"/>
  <c r="H197" i="38"/>
  <c r="F207" i="38"/>
  <c r="J207" i="38"/>
  <c r="Y202" i="38"/>
  <c r="F203" i="38"/>
  <c r="H203" i="38"/>
  <c r="AC203" i="38"/>
  <c r="AG204" i="38"/>
  <c r="F205" i="38"/>
  <c r="J205" i="38"/>
  <c r="AK202" i="38"/>
  <c r="Y203" i="38"/>
  <c r="F204" i="38"/>
  <c r="J204" i="38"/>
  <c r="AC204" i="38"/>
  <c r="J203" i="38"/>
  <c r="AG205" i="38"/>
  <c r="Y204" i="38"/>
  <c r="AK204" i="38"/>
  <c r="Y206" i="38"/>
  <c r="AG207" i="38"/>
  <c r="Y205" i="38"/>
  <c r="AC205" i="38"/>
  <c r="F206" i="38"/>
  <c r="H206" i="38"/>
  <c r="AC206" i="38"/>
  <c r="AK205" i="38"/>
  <c r="AK206" i="38"/>
  <c r="AG206" i="38"/>
  <c r="AC207" i="38"/>
  <c r="Y207" i="38"/>
  <c r="AK196" i="38"/>
  <c r="AK207" i="38"/>
  <c r="Y197" i="38"/>
  <c r="F196" i="38"/>
  <c r="J196" i="38"/>
  <c r="Y196" i="38"/>
  <c r="AC195" i="38"/>
  <c r="AC197" i="38"/>
  <c r="AG197" i="38"/>
  <c r="AG196" i="38"/>
  <c r="AG198" i="38"/>
  <c r="AK197" i="38"/>
  <c r="AC196" i="38"/>
  <c r="F198" i="38"/>
  <c r="H198" i="38"/>
  <c r="F199" i="38"/>
  <c r="J199" i="38"/>
  <c r="AG195" i="38"/>
  <c r="AK198" i="38"/>
  <c r="AK199" i="38"/>
  <c r="F195" i="38"/>
  <c r="H195" i="38"/>
  <c r="Y195" i="38"/>
  <c r="AC198" i="38"/>
  <c r="AG199" i="38"/>
  <c r="AK195" i="38"/>
  <c r="Y198" i="38"/>
  <c r="AC199" i="38"/>
  <c r="Y199" i="38"/>
  <c r="F220" i="38"/>
  <c r="J220" i="38"/>
  <c r="F223" i="38"/>
  <c r="J223" i="38"/>
  <c r="AC211" i="38"/>
  <c r="Y220" i="38"/>
  <c r="F221" i="38"/>
  <c r="J221" i="38"/>
  <c r="AG222" i="38"/>
  <c r="Y223" i="38"/>
  <c r="AK220" i="38"/>
  <c r="AK223" i="38"/>
  <c r="F212" i="38"/>
  <c r="J212" i="38"/>
  <c r="AG220" i="38"/>
  <c r="AG223" i="38"/>
  <c r="AC220" i="38"/>
  <c r="AC223" i="38"/>
  <c r="AG221" i="38"/>
  <c r="AK222" i="38"/>
  <c r="F224" i="38"/>
  <c r="H224" i="38"/>
  <c r="F222" i="38"/>
  <c r="J222" i="38"/>
  <c r="AC222" i="38"/>
  <c r="AK221" i="38"/>
  <c r="Y222" i="38"/>
  <c r="Y211" i="38"/>
  <c r="AC224" i="38"/>
  <c r="AK211" i="38"/>
  <c r="AC221" i="38"/>
  <c r="AG211" i="38"/>
  <c r="Y221" i="38"/>
  <c r="F211" i="38"/>
  <c r="H211" i="38"/>
  <c r="AG213" i="38"/>
  <c r="AK212" i="38"/>
  <c r="AG224" i="38"/>
  <c r="F172" i="38"/>
  <c r="J172" i="38"/>
  <c r="Y224" i="38"/>
  <c r="AK224" i="38"/>
  <c r="AK213" i="38"/>
  <c r="Y212" i="38"/>
  <c r="Y214" i="38"/>
  <c r="F213" i="38"/>
  <c r="J213" i="38"/>
  <c r="AG212" i="38"/>
  <c r="F215" i="38"/>
  <c r="J215" i="38"/>
  <c r="AC212" i="38"/>
  <c r="AK214" i="38"/>
  <c r="Y215" i="38"/>
  <c r="Y171" i="38"/>
  <c r="Y175" i="38"/>
  <c r="AC216" i="38"/>
  <c r="F214" i="38"/>
  <c r="H214" i="38"/>
  <c r="AG214" i="38"/>
  <c r="AC213" i="38"/>
  <c r="AC214" i="38"/>
  <c r="AG215" i="38"/>
  <c r="Y213" i="38"/>
  <c r="AK215" i="38"/>
  <c r="AC215" i="38"/>
  <c r="F216" i="38"/>
  <c r="H216" i="38"/>
  <c r="AG216" i="38"/>
  <c r="Y216" i="38"/>
  <c r="AK216" i="38"/>
  <c r="AC171" i="38"/>
  <c r="AC175" i="38"/>
  <c r="Y182" i="38"/>
  <c r="F183" i="38"/>
  <c r="H183" i="38"/>
  <c r="AC183" i="38"/>
  <c r="AG184" i="38"/>
  <c r="AK171" i="38"/>
  <c r="F167" i="38"/>
  <c r="J167" i="38"/>
  <c r="AG171" i="38"/>
  <c r="AG187" i="38"/>
  <c r="AG172" i="38"/>
  <c r="AG173" i="38"/>
  <c r="AG174" i="38"/>
  <c r="AK175" i="38"/>
  <c r="F177" i="38"/>
  <c r="J177" i="38"/>
  <c r="AK177" i="38"/>
  <c r="AK178" i="38"/>
  <c r="F181" i="38"/>
  <c r="J181" i="38"/>
  <c r="F171" i="38"/>
  <c r="H171" i="38"/>
  <c r="F174" i="38"/>
  <c r="H174" i="38"/>
  <c r="AC174" i="38"/>
  <c r="AG175" i="38"/>
  <c r="AC184" i="38"/>
  <c r="Y184" i="38"/>
  <c r="AK185" i="38"/>
  <c r="AG186" i="38"/>
  <c r="AK187" i="38"/>
  <c r="F179" i="38"/>
  <c r="H179" i="38"/>
  <c r="AG181" i="38"/>
  <c r="AC182" i="38"/>
  <c r="AG183" i="38"/>
  <c r="AK184" i="38"/>
  <c r="F185" i="38"/>
  <c r="J185" i="38"/>
  <c r="AC186" i="38"/>
  <c r="AC181" i="38"/>
  <c r="F182" i="38"/>
  <c r="J182" i="38"/>
  <c r="AG185" i="38"/>
  <c r="AC187" i="38"/>
  <c r="Y188" i="38"/>
  <c r="AC189" i="38"/>
  <c r="F190" i="38"/>
  <c r="H190" i="38"/>
  <c r="AC190" i="38"/>
  <c r="AK179" i="38"/>
  <c r="Y180" i="38"/>
  <c r="Y181" i="38"/>
  <c r="AK182" i="38"/>
  <c r="Y183" i="38"/>
  <c r="F184" i="38"/>
  <c r="H184" i="38"/>
  <c r="AC185" i="38"/>
  <c r="F186" i="38"/>
  <c r="J186" i="38"/>
  <c r="Y186" i="38"/>
  <c r="Y187" i="38"/>
  <c r="F188" i="38"/>
  <c r="J188" i="38"/>
  <c r="AK181" i="38"/>
  <c r="AG182" i="38"/>
  <c r="AK183" i="38"/>
  <c r="Y185" i="38"/>
  <c r="AL185" i="38"/>
  <c r="AK186" i="38"/>
  <c r="AC178" i="38"/>
  <c r="AC173" i="38"/>
  <c r="Y172" i="38"/>
  <c r="Y173" i="38"/>
  <c r="Y174" i="38"/>
  <c r="F175" i="38"/>
  <c r="J175" i="38"/>
  <c r="AC172" i="38"/>
  <c r="F173" i="38"/>
  <c r="H173" i="38"/>
  <c r="AK172" i="38"/>
  <c r="AK173" i="38"/>
  <c r="AK174" i="38"/>
  <c r="AK180" i="38"/>
  <c r="AG180" i="38"/>
  <c r="AC176" i="38"/>
  <c r="F178" i="38"/>
  <c r="J178" i="38"/>
  <c r="F176" i="38"/>
  <c r="J176" i="38"/>
  <c r="AC180" i="38"/>
  <c r="Y176" i="38"/>
  <c r="AG177" i="38"/>
  <c r="AG178" i="38"/>
  <c r="AG179" i="38"/>
  <c r="AK176" i="38"/>
  <c r="AC177" i="38"/>
  <c r="AC179" i="38"/>
  <c r="AG176" i="38"/>
  <c r="Y177" i="38"/>
  <c r="Y178" i="38"/>
  <c r="Y179" i="38"/>
  <c r="F180" i="38"/>
  <c r="H180" i="38"/>
  <c r="H175" i="38"/>
  <c r="AK188" i="38"/>
  <c r="Y189" i="38"/>
  <c r="Y190" i="38"/>
  <c r="AG188" i="38"/>
  <c r="AK189" i="38"/>
  <c r="AK190" i="38"/>
  <c r="F187" i="38"/>
  <c r="J187" i="38"/>
  <c r="AC188" i="38"/>
  <c r="F189" i="38"/>
  <c r="H189" i="38"/>
  <c r="AG189" i="38"/>
  <c r="AG190" i="38"/>
  <c r="AK167" i="38"/>
  <c r="AG168" i="38"/>
  <c r="Y167" i="38"/>
  <c r="F159" i="38"/>
  <c r="H159" i="38"/>
  <c r="F168" i="38"/>
  <c r="J168" i="38"/>
  <c r="AG167" i="38"/>
  <c r="AC167" i="38"/>
  <c r="F170" i="38"/>
  <c r="J170" i="38"/>
  <c r="AG169" i="38"/>
  <c r="AK168" i="38"/>
  <c r="AC168" i="38"/>
  <c r="AK169" i="38"/>
  <c r="Y168" i="38"/>
  <c r="AG157" i="38"/>
  <c r="Y170" i="38"/>
  <c r="F169" i="38"/>
  <c r="J169" i="38"/>
  <c r="AC169" i="38"/>
  <c r="Y169" i="38"/>
  <c r="F155" i="38"/>
  <c r="J155" i="38"/>
  <c r="AK170" i="38"/>
  <c r="AG170" i="38"/>
  <c r="F160" i="38"/>
  <c r="J160" i="38"/>
  <c r="F152" i="38"/>
  <c r="H152" i="38"/>
  <c r="F153" i="38"/>
  <c r="J153" i="38"/>
  <c r="AC170" i="38"/>
  <c r="AK152" i="38"/>
  <c r="Y153" i="38"/>
  <c r="F154" i="38"/>
  <c r="J154" i="38"/>
  <c r="Y156" i="38"/>
  <c r="F157" i="38"/>
  <c r="J157" i="38"/>
  <c r="AK157" i="38"/>
  <c r="AK159" i="38"/>
  <c r="AC157" i="38"/>
  <c r="AK162" i="38"/>
  <c r="Y152" i="38"/>
  <c r="AC153" i="38"/>
  <c r="Y154" i="38"/>
  <c r="AG155" i="38"/>
  <c r="Y157" i="38"/>
  <c r="AC158" i="38"/>
  <c r="Y159" i="38"/>
  <c r="AK154" i="38"/>
  <c r="AG154" i="38"/>
  <c r="F158" i="38"/>
  <c r="J158" i="38"/>
  <c r="AC154" i="38"/>
  <c r="AG159" i="38"/>
  <c r="AC159" i="38"/>
  <c r="AK158" i="38"/>
  <c r="Y158" i="38"/>
  <c r="AG158" i="38"/>
  <c r="AC156" i="38"/>
  <c r="AC155" i="38"/>
  <c r="F156" i="38"/>
  <c r="J156" i="38"/>
  <c r="AG152" i="38"/>
  <c r="AK153" i="38"/>
  <c r="Y155" i="38"/>
  <c r="AK156" i="38"/>
  <c r="AC152" i="38"/>
  <c r="AG153" i="38"/>
  <c r="AK155" i="38"/>
  <c r="AG156" i="38"/>
  <c r="AK160" i="38"/>
  <c r="AK161" i="38"/>
  <c r="AG162" i="38"/>
  <c r="Y162" i="38"/>
  <c r="AG161" i="38"/>
  <c r="F161" i="38"/>
  <c r="H161" i="38"/>
  <c r="Y161" i="38"/>
  <c r="AC161" i="38"/>
  <c r="F162" i="38"/>
  <c r="J162" i="38"/>
  <c r="AC162" i="38"/>
  <c r="F144" i="38"/>
  <c r="J144" i="38"/>
  <c r="F141" i="38"/>
  <c r="J141" i="38"/>
  <c r="Y160" i="38"/>
  <c r="AG160" i="38"/>
  <c r="AC160" i="38"/>
  <c r="AC143" i="38"/>
  <c r="AC140" i="38"/>
  <c r="Y141" i="38"/>
  <c r="F139" i="38"/>
  <c r="J139" i="38"/>
  <c r="AK143" i="38"/>
  <c r="AK140" i="38"/>
  <c r="AK141" i="38"/>
  <c r="Y143" i="38"/>
  <c r="AK142" i="38"/>
  <c r="F140" i="38"/>
  <c r="H140" i="38"/>
  <c r="AG140" i="38"/>
  <c r="AG143" i="38"/>
  <c r="Y140" i="38"/>
  <c r="F143" i="38"/>
  <c r="H143" i="38"/>
  <c r="Y142" i="38"/>
  <c r="AC145" i="38"/>
  <c r="F146" i="38"/>
  <c r="J146" i="38"/>
  <c r="AC139" i="38"/>
  <c r="AK144" i="38"/>
  <c r="AC142" i="38"/>
  <c r="F142" i="38"/>
  <c r="H142" i="38"/>
  <c r="AG141" i="38"/>
  <c r="AG142" i="38"/>
  <c r="AC141" i="38"/>
  <c r="AG139" i="38"/>
  <c r="Y144" i="38"/>
  <c r="Y145" i="38"/>
  <c r="AK146" i="38"/>
  <c r="Y139" i="38"/>
  <c r="AG144" i="38"/>
  <c r="F130" i="38"/>
  <c r="J130" i="38"/>
  <c r="F145" i="38"/>
  <c r="J145" i="38"/>
  <c r="AK139" i="38"/>
  <c r="AC144" i="38"/>
  <c r="AC147" i="38"/>
  <c r="Y146" i="38"/>
  <c r="AK145" i="38"/>
  <c r="AG146" i="38"/>
  <c r="AG147" i="38"/>
  <c r="AG145" i="38"/>
  <c r="AC146" i="38"/>
  <c r="F138" i="38"/>
  <c r="J138" i="38"/>
  <c r="AG137" i="38"/>
  <c r="AK138" i="38"/>
  <c r="F147" i="38"/>
  <c r="H147" i="38"/>
  <c r="Y147" i="38"/>
  <c r="AG138" i="38"/>
  <c r="AK147" i="38"/>
  <c r="J147" i="38"/>
  <c r="AC138" i="38"/>
  <c r="AG124" i="38"/>
  <c r="AG136" i="38"/>
  <c r="AK137" i="38"/>
  <c r="Y138" i="38"/>
  <c r="F136" i="38"/>
  <c r="J136" i="38"/>
  <c r="AC137" i="38"/>
  <c r="AK124" i="38"/>
  <c r="AK136" i="38"/>
  <c r="F137" i="38"/>
  <c r="H137" i="38"/>
  <c r="Y137" i="38"/>
  <c r="AC121" i="38"/>
  <c r="AC136" i="38"/>
  <c r="F121" i="38"/>
  <c r="J121" i="38"/>
  <c r="Y136" i="38"/>
  <c r="Y124" i="38"/>
  <c r="AK126" i="38"/>
  <c r="AC148" i="38"/>
  <c r="Y148" i="38"/>
  <c r="AK148" i="38"/>
  <c r="F148" i="38"/>
  <c r="J148" i="38"/>
  <c r="AG148" i="38"/>
  <c r="Y127" i="38"/>
  <c r="F128" i="38"/>
  <c r="J128" i="38"/>
  <c r="AC129" i="38"/>
  <c r="Y121" i="38"/>
  <c r="Y122" i="38"/>
  <c r="Y123" i="38"/>
  <c r="F124" i="38"/>
  <c r="H124" i="38"/>
  <c r="F125" i="38"/>
  <c r="J125" i="38"/>
  <c r="AK123" i="38"/>
  <c r="AC124" i="38"/>
  <c r="AC125" i="38"/>
  <c r="F126" i="38"/>
  <c r="J126" i="38"/>
  <c r="Y126" i="38"/>
  <c r="AC131" i="38"/>
  <c r="AG130" i="38"/>
  <c r="AK127" i="38"/>
  <c r="F127" i="38"/>
  <c r="H127" i="38"/>
  <c r="AG127" i="38"/>
  <c r="AG123" i="38"/>
  <c r="AK125" i="38"/>
  <c r="AG126" i="38"/>
  <c r="Y125" i="38"/>
  <c r="AC127" i="38"/>
  <c r="AK128" i="38"/>
  <c r="AG129" i="38"/>
  <c r="F123" i="38"/>
  <c r="H123" i="38"/>
  <c r="AC123" i="38"/>
  <c r="AG125" i="38"/>
  <c r="AC126" i="38"/>
  <c r="AG122" i="38"/>
  <c r="AK122" i="38"/>
  <c r="F122" i="38"/>
  <c r="J122" i="38"/>
  <c r="AC122" i="38"/>
  <c r="AK121" i="38"/>
  <c r="AG121" i="38"/>
  <c r="AC130" i="38"/>
  <c r="AG128" i="38"/>
  <c r="Y130" i="38"/>
  <c r="F131" i="38"/>
  <c r="J131" i="38"/>
  <c r="Y131" i="38"/>
  <c r="AC128" i="38"/>
  <c r="F129" i="38"/>
  <c r="H129" i="38"/>
  <c r="Y129" i="38"/>
  <c r="AK130" i="38"/>
  <c r="Y128" i="38"/>
  <c r="AK129" i="38"/>
  <c r="AK131" i="38"/>
  <c r="AG131" i="38"/>
  <c r="F114" i="38"/>
  <c r="J114" i="38"/>
  <c r="F112" i="38"/>
  <c r="J112" i="38"/>
  <c r="F115" i="38"/>
  <c r="J115" i="38"/>
  <c r="F113" i="38"/>
  <c r="H113" i="38"/>
  <c r="F110" i="38"/>
  <c r="J110" i="38"/>
  <c r="AK110" i="38"/>
  <c r="Y111" i="38"/>
  <c r="AK111" i="38"/>
  <c r="AK114" i="38"/>
  <c r="Y115" i="38"/>
  <c r="AG111" i="38"/>
  <c r="AC112" i="38"/>
  <c r="Y113" i="38"/>
  <c r="F117" i="38"/>
  <c r="H117" i="38"/>
  <c r="AG114" i="38"/>
  <c r="AK115" i="38"/>
  <c r="AC111" i="38"/>
  <c r="AK113" i="38"/>
  <c r="AG115" i="38"/>
  <c r="AG113" i="38"/>
  <c r="AC115" i="38"/>
  <c r="AC113" i="38"/>
  <c r="AK112" i="38"/>
  <c r="Y112" i="38"/>
  <c r="AG112" i="38"/>
  <c r="Y110" i="38"/>
  <c r="F111" i="38"/>
  <c r="J111" i="38"/>
  <c r="AG110" i="38"/>
  <c r="AC110" i="38"/>
  <c r="AC114" i="38"/>
  <c r="F76" i="38"/>
  <c r="J76" i="38"/>
  <c r="Y114" i="38"/>
  <c r="H114" i="38"/>
  <c r="AK116" i="38"/>
  <c r="AG117" i="38"/>
  <c r="Y109" i="38"/>
  <c r="Y116" i="38"/>
  <c r="AK109" i="38"/>
  <c r="AG109" i="38"/>
  <c r="AG116" i="38"/>
  <c r="AK117" i="38"/>
  <c r="F109" i="38"/>
  <c r="J109" i="38"/>
  <c r="AC109" i="38"/>
  <c r="F116" i="38"/>
  <c r="H116" i="38"/>
  <c r="AC116" i="38"/>
  <c r="AG76" i="38"/>
  <c r="AK74" i="38"/>
  <c r="F75" i="38"/>
  <c r="H75" i="38"/>
  <c r="Y75" i="38"/>
  <c r="AC117" i="38"/>
  <c r="Y117" i="38"/>
  <c r="AC76" i="38"/>
  <c r="AG74" i="38"/>
  <c r="AK75" i="38"/>
  <c r="AK81" i="38"/>
  <c r="Y76" i="38"/>
  <c r="AC74" i="38"/>
  <c r="AG75" i="38"/>
  <c r="AK76" i="38"/>
  <c r="F74" i="38"/>
  <c r="J74" i="38"/>
  <c r="Y74" i="38"/>
  <c r="AC75" i="38"/>
  <c r="F82" i="38"/>
  <c r="H82" i="38"/>
  <c r="AC79" i="38"/>
  <c r="AC82" i="38"/>
  <c r="Y81" i="38"/>
  <c r="AG81" i="38"/>
  <c r="AG79" i="38"/>
  <c r="F81" i="38"/>
  <c r="H81" i="38"/>
  <c r="AC81" i="38"/>
  <c r="AK82" i="38"/>
  <c r="AG82" i="38"/>
  <c r="Y82" i="38"/>
  <c r="F77" i="38"/>
  <c r="J77" i="38"/>
  <c r="AG78" i="38"/>
  <c r="AK77" i="38"/>
  <c r="F79" i="38"/>
  <c r="H79" i="38"/>
  <c r="Y79" i="38"/>
  <c r="AK79" i="38"/>
  <c r="F78" i="38"/>
  <c r="H78" i="38"/>
  <c r="AK78" i="38"/>
  <c r="Y77" i="38"/>
  <c r="AG77" i="38"/>
  <c r="AC77" i="38"/>
  <c r="AC78" i="38"/>
  <c r="Y78" i="38"/>
  <c r="AG71" i="38"/>
  <c r="F71" i="38"/>
  <c r="H71" i="38"/>
  <c r="AG70" i="38"/>
  <c r="F68" i="38"/>
  <c r="J68" i="38"/>
  <c r="AG69" i="38"/>
  <c r="F97" i="38"/>
  <c r="J97" i="38"/>
  <c r="F101" i="38"/>
  <c r="J101" i="38"/>
  <c r="AC69" i="38"/>
  <c r="AK70" i="38"/>
  <c r="Y71" i="38"/>
  <c r="AC71" i="38"/>
  <c r="F70" i="38"/>
  <c r="H70" i="38"/>
  <c r="Y70" i="38"/>
  <c r="AK72" i="38"/>
  <c r="AK71" i="38"/>
  <c r="AC70" i="38"/>
  <c r="F69" i="38"/>
  <c r="H69" i="38"/>
  <c r="Y69" i="38"/>
  <c r="Y68" i="38"/>
  <c r="AK69" i="38"/>
  <c r="AC68" i="38"/>
  <c r="AK68" i="38"/>
  <c r="AG68" i="38"/>
  <c r="Y72" i="38"/>
  <c r="AC72" i="38"/>
  <c r="F72" i="38"/>
  <c r="J72" i="38"/>
  <c r="AG63" i="38"/>
  <c r="AG72" i="38"/>
  <c r="F61" i="38"/>
  <c r="J61" i="38"/>
  <c r="AG64" i="38"/>
  <c r="AK63" i="38"/>
  <c r="AC63" i="38"/>
  <c r="F102" i="38"/>
  <c r="J102" i="38"/>
  <c r="AC97" i="38"/>
  <c r="AG98" i="38"/>
  <c r="AK99" i="38"/>
  <c r="Y100" i="38"/>
  <c r="AG61" i="38"/>
  <c r="F63" i="38"/>
  <c r="J63" i="38"/>
  <c r="Y63" i="38"/>
  <c r="AK64" i="38"/>
  <c r="AC64" i="38"/>
  <c r="AK61" i="38"/>
  <c r="F64" i="38"/>
  <c r="J64" i="38"/>
  <c r="Y64" i="38"/>
  <c r="AC61" i="38"/>
  <c r="Y61" i="38"/>
  <c r="F100" i="38"/>
  <c r="J100" i="38"/>
  <c r="AC100" i="38"/>
  <c r="AK100" i="38"/>
  <c r="AG100" i="38"/>
  <c r="Y101" i="38"/>
  <c r="AG102" i="38"/>
  <c r="Y97" i="38"/>
  <c r="F98" i="38"/>
  <c r="J98" i="38"/>
  <c r="AC98" i="38"/>
  <c r="AG99" i="38"/>
  <c r="AK101" i="38"/>
  <c r="Y98" i="38"/>
  <c r="F99" i="38"/>
  <c r="H99" i="38"/>
  <c r="AC99" i="38"/>
  <c r="AG101" i="38"/>
  <c r="AG97" i="38"/>
  <c r="AK97" i="38"/>
  <c r="AK98" i="38"/>
  <c r="Y99" i="38"/>
  <c r="AC101" i="38"/>
  <c r="J99" i="38"/>
  <c r="AG103" i="38"/>
  <c r="AK102" i="38"/>
  <c r="F103" i="38"/>
  <c r="H103" i="38"/>
  <c r="AC102" i="38"/>
  <c r="F105" i="38"/>
  <c r="J105" i="38"/>
  <c r="AG104" i="38"/>
  <c r="AK103" i="38"/>
  <c r="Y102" i="38"/>
  <c r="H102" i="38"/>
  <c r="F53" i="38"/>
  <c r="H53" i="38"/>
  <c r="F104" i="38"/>
  <c r="J104" i="38"/>
  <c r="AC103" i="38"/>
  <c r="AG105" i="38"/>
  <c r="AK104" i="38"/>
  <c r="Y103" i="38"/>
  <c r="E95" i="38"/>
  <c r="F106" i="38"/>
  <c r="J106" i="38"/>
  <c r="AC104" i="38"/>
  <c r="AK105" i="38"/>
  <c r="Y104" i="38"/>
  <c r="AG96" i="38"/>
  <c r="Y106" i="38"/>
  <c r="AC105" i="38"/>
  <c r="F96" i="38"/>
  <c r="J96" i="38"/>
  <c r="Y105" i="38"/>
  <c r="F51" i="38"/>
  <c r="J51" i="38"/>
  <c r="AC51" i="38"/>
  <c r="AK96" i="38"/>
  <c r="AC106" i="38"/>
  <c r="AC96" i="38"/>
  <c r="AK106" i="38"/>
  <c r="F52" i="38"/>
  <c r="J52" i="38"/>
  <c r="Y96" i="38"/>
  <c r="D95" i="38"/>
  <c r="AG106" i="38"/>
  <c r="AG51" i="38"/>
  <c r="Y51" i="38"/>
  <c r="AK51" i="38"/>
  <c r="AG52" i="38"/>
  <c r="AK52" i="38"/>
  <c r="AC52" i="38"/>
  <c r="F54" i="38"/>
  <c r="J54" i="38"/>
  <c r="AG53" i="38"/>
  <c r="Y52" i="38"/>
  <c r="F55" i="38"/>
  <c r="J55" i="38"/>
  <c r="AK53" i="38"/>
  <c r="AC53" i="38"/>
  <c r="Y53" i="38"/>
  <c r="AK54" i="38"/>
  <c r="AC54" i="38"/>
  <c r="AG54" i="38"/>
  <c r="AG55" i="38"/>
  <c r="Y54" i="38"/>
  <c r="AK55" i="38"/>
  <c r="AC55" i="38"/>
  <c r="AG56" i="38"/>
  <c r="Y55" i="38"/>
  <c r="F58" i="38"/>
  <c r="J58" i="38"/>
  <c r="AC58" i="38"/>
  <c r="AG57" i="38"/>
  <c r="AK56" i="38"/>
  <c r="F57" i="38"/>
  <c r="J57" i="38"/>
  <c r="AC56" i="38"/>
  <c r="F43" i="38"/>
  <c r="J43" i="38"/>
  <c r="F59" i="38"/>
  <c r="H59" i="38"/>
  <c r="AG58" i="38"/>
  <c r="AK57" i="38"/>
  <c r="F56" i="38"/>
  <c r="H56" i="38"/>
  <c r="Y56" i="38"/>
  <c r="AG59" i="38"/>
  <c r="Y58" i="38"/>
  <c r="AC57" i="38"/>
  <c r="AK58" i="38"/>
  <c r="Y57" i="38"/>
  <c r="AK59" i="38"/>
  <c r="Y59" i="38"/>
  <c r="AG45" i="38"/>
  <c r="Y43" i="38"/>
  <c r="AC59" i="38"/>
  <c r="AG43" i="38"/>
  <c r="AC43" i="38"/>
  <c r="AK43" i="38"/>
  <c r="F44" i="38"/>
  <c r="J44" i="38"/>
  <c r="AK44" i="38"/>
  <c r="F45" i="38"/>
  <c r="J45" i="38"/>
  <c r="AG44" i="38"/>
  <c r="AG46" i="38"/>
  <c r="AK45" i="38"/>
  <c r="Y44" i="38"/>
  <c r="AC44" i="38"/>
  <c r="F46" i="38"/>
  <c r="J46" i="38"/>
  <c r="AC45" i="38"/>
  <c r="F48" i="38"/>
  <c r="J48" i="38"/>
  <c r="AG47" i="38"/>
  <c r="AK46" i="38"/>
  <c r="Y45" i="38"/>
  <c r="F40" i="38"/>
  <c r="J40" i="38"/>
  <c r="AC46" i="38"/>
  <c r="Y48" i="38"/>
  <c r="AK47" i="38"/>
  <c r="Y46" i="38"/>
  <c r="AK48" i="38"/>
  <c r="AG49" i="38"/>
  <c r="AG48" i="38"/>
  <c r="AC47" i="38"/>
  <c r="AG41" i="38"/>
  <c r="F49" i="38"/>
  <c r="J49" i="38"/>
  <c r="AC49" i="38"/>
  <c r="AC48" i="38"/>
  <c r="F47" i="38"/>
  <c r="J47" i="38"/>
  <c r="Y47" i="38"/>
  <c r="AG40" i="38"/>
  <c r="H48" i="38"/>
  <c r="F41" i="38"/>
  <c r="J41" i="38"/>
  <c r="AC41" i="38"/>
  <c r="Y49" i="38"/>
  <c r="AK49" i="38"/>
  <c r="F38" i="38"/>
  <c r="H38" i="38"/>
  <c r="AC40" i="38"/>
  <c r="Y40" i="38"/>
  <c r="AK40" i="38"/>
  <c r="AK41" i="38"/>
  <c r="F36" i="38"/>
  <c r="J36" i="38"/>
  <c r="Y41" i="38"/>
  <c r="AC37" i="38"/>
  <c r="AG36" i="38"/>
  <c r="AK38" i="38"/>
  <c r="AC33" i="38"/>
  <c r="AG37" i="38"/>
  <c r="AK36" i="38"/>
  <c r="Y38" i="38"/>
  <c r="AG38" i="38"/>
  <c r="AC38" i="38"/>
  <c r="Y37" i="38"/>
  <c r="AK37" i="38"/>
  <c r="Y36" i="38"/>
  <c r="AC36" i="38"/>
  <c r="Y33" i="38"/>
  <c r="F37" i="38"/>
  <c r="J37" i="38"/>
  <c r="AG89" i="38"/>
  <c r="F89" i="38"/>
  <c r="H89" i="38"/>
  <c r="AG33" i="38"/>
  <c r="AG87" i="38"/>
  <c r="AK86" i="38"/>
  <c r="AK89" i="38"/>
  <c r="AC89" i="38"/>
  <c r="Y89" i="38"/>
  <c r="AK90" i="38"/>
  <c r="AC91" i="38"/>
  <c r="AG90" i="38"/>
  <c r="F90" i="38"/>
  <c r="H90" i="38"/>
  <c r="AC90" i="38"/>
  <c r="Y90" i="38"/>
  <c r="AG92" i="38"/>
  <c r="AK91" i="38"/>
  <c r="AG91" i="38"/>
  <c r="F92" i="38"/>
  <c r="H92" i="38"/>
  <c r="AK92" i="38"/>
  <c r="F91" i="38"/>
  <c r="J91" i="38"/>
  <c r="Y91" i="38"/>
  <c r="F86" i="38"/>
  <c r="J86" i="38"/>
  <c r="AC92" i="38"/>
  <c r="Y92" i="38"/>
  <c r="F87" i="38"/>
  <c r="H87" i="38"/>
  <c r="AK87" i="38"/>
  <c r="Y86" i="38"/>
  <c r="AC88" i="38"/>
  <c r="F88" i="38"/>
  <c r="H88" i="38"/>
  <c r="AG86" i="38"/>
  <c r="AC86" i="38"/>
  <c r="AG88" i="38"/>
  <c r="F32" i="38"/>
  <c r="H32" i="38"/>
  <c r="AK88" i="38"/>
  <c r="AC87" i="38"/>
  <c r="AC31" i="38"/>
  <c r="Y88" i="38"/>
  <c r="Y87" i="38"/>
  <c r="AG29" i="38"/>
  <c r="AC29" i="38"/>
  <c r="Y31" i="38"/>
  <c r="AC32" i="38"/>
  <c r="AK31" i="38"/>
  <c r="F31" i="38"/>
  <c r="H31" i="38"/>
  <c r="AG31" i="38"/>
  <c r="AG32" i="38"/>
  <c r="AK32" i="38"/>
  <c r="Y32" i="38"/>
  <c r="F28" i="38"/>
  <c r="H28" i="38"/>
  <c r="AG27" i="38"/>
  <c r="F27" i="38"/>
  <c r="H27" i="38"/>
  <c r="AG30" i="38"/>
  <c r="AK29" i="38"/>
  <c r="AK30" i="38"/>
  <c r="F30" i="38"/>
  <c r="J30" i="38"/>
  <c r="AC30" i="38"/>
  <c r="AK27" i="38"/>
  <c r="Y30" i="38"/>
  <c r="AC27" i="38"/>
  <c r="AC28" i="38"/>
  <c r="Y27" i="38"/>
  <c r="AK28" i="38"/>
  <c r="AG28" i="38"/>
  <c r="Y28" i="38"/>
  <c r="AK24" i="38"/>
  <c r="F26" i="38"/>
  <c r="J26" i="38"/>
  <c r="Y26" i="38"/>
  <c r="AG24" i="38"/>
  <c r="AK26" i="38"/>
  <c r="AG26" i="38"/>
  <c r="AC26" i="38"/>
  <c r="F22" i="38"/>
  <c r="H22" i="38"/>
  <c r="AK22" i="38"/>
  <c r="F23" i="38"/>
  <c r="J23" i="38"/>
  <c r="Y23" i="38"/>
  <c r="AC24" i="38"/>
  <c r="AK23" i="38"/>
  <c r="AG23" i="38"/>
  <c r="AC23" i="38"/>
  <c r="F16" i="38"/>
  <c r="J16" i="38"/>
  <c r="F21" i="38"/>
  <c r="J21" i="38"/>
  <c r="AK21" i="38"/>
  <c r="Y22" i="38"/>
  <c r="AG22" i="38"/>
  <c r="AC22" i="38"/>
  <c r="AC16" i="38"/>
  <c r="AK19" i="38"/>
  <c r="Y19" i="38"/>
  <c r="Y21" i="38"/>
  <c r="AG21" i="38"/>
  <c r="AC21" i="38"/>
  <c r="AC19" i="38"/>
  <c r="F19" i="38"/>
  <c r="J19" i="38"/>
  <c r="AK17" i="38"/>
  <c r="AG19" i="38"/>
  <c r="F17" i="38"/>
  <c r="H17" i="38"/>
  <c r="Y17" i="38"/>
  <c r="AG17" i="38"/>
  <c r="AC17" i="38"/>
  <c r="J17" i="38"/>
  <c r="AG16" i="38"/>
  <c r="AK16" i="38"/>
  <c r="Y16" i="38"/>
  <c r="AG14" i="38"/>
  <c r="AK15" i="38"/>
  <c r="AG15" i="38"/>
  <c r="F20" i="38"/>
  <c r="J20" i="38"/>
  <c r="F14" i="38"/>
  <c r="J14" i="38"/>
  <c r="F15" i="38"/>
  <c r="J15" i="38"/>
  <c r="Y15" i="38"/>
  <c r="AC15" i="38"/>
  <c r="AG13" i="38"/>
  <c r="AK14" i="38"/>
  <c r="AC20" i="38"/>
  <c r="AK13" i="38"/>
  <c r="Y14" i="38"/>
  <c r="AC14" i="38"/>
  <c r="AG20" i="38"/>
  <c r="AK20" i="38"/>
  <c r="F12" i="38"/>
  <c r="J12" i="38"/>
  <c r="F13" i="38"/>
  <c r="J13" i="38"/>
  <c r="Y20" i="38"/>
  <c r="Y13" i="38"/>
  <c r="AC13" i="38"/>
  <c r="AK12" i="38"/>
  <c r="Y12" i="38"/>
  <c r="AG12" i="38"/>
  <c r="AC12" i="38"/>
  <c r="AJ558" i="38"/>
  <c r="AJ557" i="38"/>
  <c r="AI558" i="38"/>
  <c r="AH558" i="38"/>
  <c r="AF558" i="38"/>
  <c r="AF557" i="38"/>
  <c r="AE558" i="38"/>
  <c r="AE557" i="38"/>
  <c r="AD558" i="38"/>
  <c r="AD557" i="38"/>
  <c r="AB558" i="38"/>
  <c r="AA558" i="38"/>
  <c r="AA557" i="38"/>
  <c r="Z558" i="38"/>
  <c r="Z557" i="38"/>
  <c r="X558" i="38"/>
  <c r="W558" i="38"/>
  <c r="W557" i="38"/>
  <c r="V558" i="38"/>
  <c r="V557" i="38"/>
  <c r="E558" i="38"/>
  <c r="D558" i="38"/>
  <c r="D557" i="38"/>
  <c r="AJ544" i="38"/>
  <c r="AI544" i="38"/>
  <c r="AH544" i="38"/>
  <c r="AF544" i="38"/>
  <c r="AE544" i="38"/>
  <c r="AD544" i="38"/>
  <c r="AB544" i="38"/>
  <c r="AA544" i="38"/>
  <c r="Z544" i="38"/>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c r="AF517" i="38"/>
  <c r="AE517" i="38"/>
  <c r="AD517" i="38"/>
  <c r="AB517" i="38"/>
  <c r="AA517" i="38"/>
  <c r="Z517" i="38"/>
  <c r="X517" i="38"/>
  <c r="W517" i="38"/>
  <c r="W516" i="38"/>
  <c r="V517" i="38"/>
  <c r="E517" i="38"/>
  <c r="D517" i="38"/>
  <c r="AA498" i="38"/>
  <c r="X498" i="38"/>
  <c r="AJ448" i="38"/>
  <c r="AI448" i="38"/>
  <c r="AH448" i="38"/>
  <c r="AF448" i="38"/>
  <c r="AE448" i="38"/>
  <c r="AD448" i="38"/>
  <c r="AB448" i="38"/>
  <c r="AA448" i="38"/>
  <c r="AA447" i="38"/>
  <c r="AA446" i="38"/>
  <c r="Z448" i="38"/>
  <c r="X448" i="38"/>
  <c r="W448" i="38"/>
  <c r="V448" i="38"/>
  <c r="E448" i="38"/>
  <c r="D448" i="38"/>
  <c r="D447" i="38"/>
  <c r="D446" i="38"/>
  <c r="AJ445" i="38"/>
  <c r="AJ436" i="38"/>
  <c r="AI445" i="38"/>
  <c r="AI436" i="38"/>
  <c r="AH445" i="38"/>
  <c r="AH436" i="38"/>
  <c r="AF445" i="38"/>
  <c r="AF436" i="38"/>
  <c r="AE445" i="38"/>
  <c r="AE436" i="38"/>
  <c r="AD445" i="38"/>
  <c r="AD436" i="38"/>
  <c r="AB445" i="38"/>
  <c r="AB436" i="38"/>
  <c r="AA445" i="38"/>
  <c r="AA436" i="38"/>
  <c r="Z445" i="38"/>
  <c r="Z436" i="38"/>
  <c r="X445" i="38"/>
  <c r="X436" i="38"/>
  <c r="W445" i="38"/>
  <c r="W436" i="38"/>
  <c r="V445" i="38"/>
  <c r="V436" i="38"/>
  <c r="E445" i="38"/>
  <c r="E436" i="38"/>
  <c r="D445" i="38"/>
  <c r="D436" i="38"/>
  <c r="AJ435" i="38"/>
  <c r="AJ432" i="38"/>
  <c r="AI435" i="38"/>
  <c r="AI432" i="38"/>
  <c r="AH435" i="38"/>
  <c r="AH432" i="38"/>
  <c r="AF435" i="38"/>
  <c r="AF432" i="38"/>
  <c r="AE435" i="38"/>
  <c r="AE432" i="38"/>
  <c r="AD435" i="38"/>
  <c r="AD432" i="38"/>
  <c r="AB435" i="38"/>
  <c r="AB432" i="38"/>
  <c r="AA435" i="38"/>
  <c r="AA432" i="38"/>
  <c r="Z435" i="38"/>
  <c r="Z432" i="38"/>
  <c r="X435" i="38"/>
  <c r="X432" i="38"/>
  <c r="W435" i="38"/>
  <c r="W432" i="38"/>
  <c r="V435" i="38"/>
  <c r="V432" i="38"/>
  <c r="E435" i="38"/>
  <c r="E432" i="38"/>
  <c r="D435" i="38"/>
  <c r="D432" i="38"/>
  <c r="AJ431" i="38"/>
  <c r="AJ429" i="38"/>
  <c r="AI431" i="38"/>
  <c r="AI429" i="38"/>
  <c r="AH431" i="38"/>
  <c r="AH429" i="38"/>
  <c r="AF431" i="38"/>
  <c r="AF429" i="38"/>
  <c r="AE431" i="38"/>
  <c r="AE429" i="38"/>
  <c r="AD431" i="38"/>
  <c r="AD429" i="38"/>
  <c r="AB431" i="38"/>
  <c r="AB429" i="38"/>
  <c r="AA431" i="38"/>
  <c r="AA429" i="38"/>
  <c r="Z431" i="38"/>
  <c r="Z429" i="38"/>
  <c r="X431" i="38"/>
  <c r="X429" i="38"/>
  <c r="W431" i="38"/>
  <c r="W429" i="38"/>
  <c r="V431" i="38"/>
  <c r="V429" i="38"/>
  <c r="E431" i="38"/>
  <c r="E429" i="38"/>
  <c r="D431" i="38"/>
  <c r="D429" i="38"/>
  <c r="AJ428" i="38"/>
  <c r="AJ421" i="38"/>
  <c r="AI428" i="38"/>
  <c r="AI421" i="38"/>
  <c r="AH428" i="38"/>
  <c r="AH421" i="38"/>
  <c r="AF428" i="38"/>
  <c r="AF421" i="38"/>
  <c r="AE428" i="38"/>
  <c r="AE421" i="38"/>
  <c r="AD428" i="38"/>
  <c r="AD421" i="38"/>
  <c r="AB428" i="38"/>
  <c r="AB421" i="38"/>
  <c r="AA428" i="38"/>
  <c r="AA421" i="38"/>
  <c r="Z428" i="38"/>
  <c r="Z421" i="38"/>
  <c r="X428" i="38"/>
  <c r="X421" i="38"/>
  <c r="W428" i="38"/>
  <c r="W421" i="38"/>
  <c r="V428" i="38"/>
  <c r="V421" i="38"/>
  <c r="E428" i="38"/>
  <c r="E421" i="38"/>
  <c r="D428" i="38"/>
  <c r="D421"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c r="AI408" i="38"/>
  <c r="AI405" i="38"/>
  <c r="AH408" i="38"/>
  <c r="AH405" i="38"/>
  <c r="AH404" i="38"/>
  <c r="AF408" i="38"/>
  <c r="AF405" i="38"/>
  <c r="AF404" i="38"/>
  <c r="AE408" i="38"/>
  <c r="AD408" i="38"/>
  <c r="AD405" i="38"/>
  <c r="AD404" i="38"/>
  <c r="AB408" i="38"/>
  <c r="AB405" i="38"/>
  <c r="AB404" i="38"/>
  <c r="AA408" i="38"/>
  <c r="Z408" i="38"/>
  <c r="Z405" i="38"/>
  <c r="X408" i="38"/>
  <c r="X405" i="38"/>
  <c r="X404" i="38"/>
  <c r="W408" i="38"/>
  <c r="V408" i="38"/>
  <c r="V405" i="38"/>
  <c r="V404" i="38"/>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V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c r="AF332" i="38"/>
  <c r="AE332" i="38"/>
  <c r="AE328" i="38"/>
  <c r="AD332" i="38"/>
  <c r="AD328" i="38"/>
  <c r="AB332" i="38"/>
  <c r="AB328" i="38"/>
  <c r="AA332" i="38"/>
  <c r="Z332" i="38"/>
  <c r="Z328" i="38"/>
  <c r="X332" i="38"/>
  <c r="W332" i="38"/>
  <c r="V332" i="38"/>
  <c r="V328" i="38"/>
  <c r="E332" i="38"/>
  <c r="E328" i="38"/>
  <c r="D332" i="38"/>
  <c r="D328" i="38"/>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c r="AI217" i="38"/>
  <c r="AI210" i="38"/>
  <c r="AH217" i="38"/>
  <c r="AH210" i="38"/>
  <c r="AF217" i="38"/>
  <c r="AF210" i="38"/>
  <c r="AE217" i="38"/>
  <c r="AE210" i="38"/>
  <c r="AD217" i="38"/>
  <c r="AD210" i="38"/>
  <c r="AB217" i="38"/>
  <c r="AB210" i="38"/>
  <c r="AA217" i="38"/>
  <c r="AA210" i="38"/>
  <c r="Z217" i="38"/>
  <c r="Z210" i="38"/>
  <c r="X217" i="38"/>
  <c r="X210" i="38"/>
  <c r="W217" i="38"/>
  <c r="W210" i="38"/>
  <c r="V217" i="38"/>
  <c r="V210" i="38"/>
  <c r="E217" i="38"/>
  <c r="E210" i="38"/>
  <c r="D217" i="38"/>
  <c r="D210" i="38"/>
  <c r="AJ208" i="38"/>
  <c r="AJ201" i="38"/>
  <c r="AI208" i="38"/>
  <c r="AI201" i="38"/>
  <c r="AH208" i="38"/>
  <c r="AH201" i="38"/>
  <c r="AF208" i="38"/>
  <c r="AF201" i="38"/>
  <c r="AE208" i="38"/>
  <c r="AE201" i="38"/>
  <c r="AD208" i="38"/>
  <c r="AD201" i="38"/>
  <c r="AB208" i="38"/>
  <c r="AB201" i="38"/>
  <c r="AA208" i="38"/>
  <c r="AA201" i="38"/>
  <c r="Z208" i="38"/>
  <c r="Z201" i="38"/>
  <c r="X208" i="38"/>
  <c r="X201" i="38"/>
  <c r="W208" i="38"/>
  <c r="W201" i="38"/>
  <c r="V208" i="38"/>
  <c r="V201" i="38"/>
  <c r="E208" i="38"/>
  <c r="E201" i="38"/>
  <c r="D208" i="38"/>
  <c r="D201" i="38"/>
  <c r="AJ200" i="38"/>
  <c r="AJ194" i="38"/>
  <c r="AI200" i="38"/>
  <c r="AI194" i="38"/>
  <c r="AH200" i="38"/>
  <c r="AH194" i="38"/>
  <c r="AF200" i="38"/>
  <c r="AF194" i="38"/>
  <c r="AE200" i="38"/>
  <c r="AE194" i="38"/>
  <c r="AD200" i="38"/>
  <c r="AD194" i="38"/>
  <c r="AB200" i="38"/>
  <c r="AB194" i="38"/>
  <c r="AA200" i="38"/>
  <c r="AA194" i="38"/>
  <c r="Z200" i="38"/>
  <c r="Z194" i="38"/>
  <c r="X200" i="38"/>
  <c r="X194" i="38"/>
  <c r="W200" i="38"/>
  <c r="W194" i="38"/>
  <c r="V200" i="38"/>
  <c r="V194" i="38"/>
  <c r="E200" i="38"/>
  <c r="E194" i="38"/>
  <c r="D200" i="38"/>
  <c r="D19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c r="AI118" i="38"/>
  <c r="AI108" i="38"/>
  <c r="AH118" i="38"/>
  <c r="AH108" i="38"/>
  <c r="AF118" i="38"/>
  <c r="AF108" i="38"/>
  <c r="AE118" i="38"/>
  <c r="AE108" i="38"/>
  <c r="AD118" i="38"/>
  <c r="AD108" i="38"/>
  <c r="AB118" i="38"/>
  <c r="AB108" i="38"/>
  <c r="AA118" i="38"/>
  <c r="AA108" i="38"/>
  <c r="Z118" i="38"/>
  <c r="Z108" i="38"/>
  <c r="X118" i="38"/>
  <c r="X108" i="38"/>
  <c r="W118" i="38"/>
  <c r="W108" i="38"/>
  <c r="V118" i="38"/>
  <c r="V108" i="38"/>
  <c r="E118" i="38"/>
  <c r="E108" i="38"/>
  <c r="D118" i="38"/>
  <c r="D108" i="38"/>
  <c r="AJ95" i="38"/>
  <c r="AJ94" i="38"/>
  <c r="AI95" i="38"/>
  <c r="AI94" i="38"/>
  <c r="AH95" i="38"/>
  <c r="AH94" i="38"/>
  <c r="AF95" i="38"/>
  <c r="AF94" i="38"/>
  <c r="AE95" i="38"/>
  <c r="AE94" i="38"/>
  <c r="AD95" i="38"/>
  <c r="AB95" i="38"/>
  <c r="AB94" i="38"/>
  <c r="AA95" i="38"/>
  <c r="AA94" i="38"/>
  <c r="Z95" i="38"/>
  <c r="X95" i="38"/>
  <c r="X94" i="38"/>
  <c r="V95" i="38"/>
  <c r="E94"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W11" i="38"/>
  <c r="Z11" i="38"/>
  <c r="AA11" i="38"/>
  <c r="AB11" i="38"/>
  <c r="AD11" i="38"/>
  <c r="AE11" i="38"/>
  <c r="AF11" i="38"/>
  <c r="AH11" i="38"/>
  <c r="AI11" i="38"/>
  <c r="AJ11" i="38"/>
  <c r="G66" i="38"/>
  <c r="I66" i="38"/>
  <c r="G73" i="38"/>
  <c r="I73" i="38"/>
  <c r="G84" i="38"/>
  <c r="G83" i="38"/>
  <c r="I84" i="38"/>
  <c r="I83" i="38"/>
  <c r="G95" i="38"/>
  <c r="G94" i="38"/>
  <c r="I95" i="38"/>
  <c r="I94" i="38"/>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c r="I447" i="38"/>
  <c r="I446" i="38"/>
  <c r="V447" i="38"/>
  <c r="V446" i="38"/>
  <c r="Z447" i="38"/>
  <c r="Z446" i="38"/>
  <c r="AD447" i="38"/>
  <c r="AD446" i="38"/>
  <c r="AF447" i="38"/>
  <c r="AF446" i="38"/>
  <c r="AH447" i="38"/>
  <c r="AH446" i="38"/>
  <c r="G498" i="38"/>
  <c r="I498" i="38"/>
  <c r="W498" i="38"/>
  <c r="Z498" i="38"/>
  <c r="AD498" i="38"/>
  <c r="AF498" i="38"/>
  <c r="AH498" i="38"/>
  <c r="G516" i="38"/>
  <c r="I516" i="38"/>
  <c r="V516" i="38"/>
  <c r="Z516" i="38"/>
  <c r="AB516" i="38"/>
  <c r="AD516" i="38"/>
  <c r="G543" i="38"/>
  <c r="I543" i="38"/>
  <c r="Z543" i="38"/>
  <c r="AD543" i="38"/>
  <c r="G557" i="38"/>
  <c r="I557" i="38"/>
  <c r="X557" i="38"/>
  <c r="AB557" i="38"/>
  <c r="AH557" i="38"/>
  <c r="AI557" i="38"/>
  <c r="H339" i="38"/>
  <c r="H109" i="38"/>
  <c r="J395" i="38"/>
  <c r="H371" i="38"/>
  <c r="J407" i="38"/>
  <c r="H378" i="38"/>
  <c r="J571" i="38"/>
  <c r="AC560" i="38"/>
  <c r="J567" i="38"/>
  <c r="J564" i="38"/>
  <c r="H583"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c r="AH543" i="38"/>
  <c r="AH542" i="38"/>
  <c r="AL524" i="38"/>
  <c r="AL521" i="38"/>
  <c r="H538" i="38"/>
  <c r="AL537" i="38"/>
  <c r="AL539" i="38"/>
  <c r="AB543" i="38"/>
  <c r="AB542" i="38"/>
  <c r="E543" i="38"/>
  <c r="V543" i="38"/>
  <c r="V542" i="38"/>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AL379" i="38"/>
  <c r="H343" i="38"/>
  <c r="AL348"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AL358" i="38"/>
  <c r="J359" i="38"/>
  <c r="AL367" i="38"/>
  <c r="AL372" i="38"/>
  <c r="AL365" i="38"/>
  <c r="AL403" i="38"/>
  <c r="AL366" i="38"/>
  <c r="H283" i="38"/>
  <c r="H295" i="38"/>
  <c r="H286" i="38"/>
  <c r="H270" i="38"/>
  <c r="H298" i="38"/>
  <c r="H396" i="38"/>
  <c r="AL406" i="38"/>
  <c r="AA405" i="38"/>
  <c r="AA404" i="38"/>
  <c r="E405" i="38"/>
  <c r="E404" i="38"/>
  <c r="AL402" i="38"/>
  <c r="AI404" i="38"/>
  <c r="D405" i="38"/>
  <c r="D404" i="38"/>
  <c r="Z404" i="38"/>
  <c r="AJ404" i="38"/>
  <c r="J296" i="38"/>
  <c r="J398" i="38"/>
  <c r="W405" i="38"/>
  <c r="W404" i="38"/>
  <c r="Y404" i="38"/>
  <c r="AE405" i="38"/>
  <c r="AE404" i="38"/>
  <c r="AG404" i="38"/>
  <c r="H406" i="38"/>
  <c r="H310" i="38"/>
  <c r="AL407" i="38"/>
  <c r="J274" i="38"/>
  <c r="AL399" i="38"/>
  <c r="J289" i="38"/>
  <c r="H399" i="38"/>
  <c r="J403" i="38"/>
  <c r="AL396" i="38"/>
  <c r="AL294" i="38"/>
  <c r="J320" i="38"/>
  <c r="H394" i="38"/>
  <c r="J272" i="38"/>
  <c r="J305" i="38"/>
  <c r="AL306" i="38"/>
  <c r="J297" i="38"/>
  <c r="J325" i="38"/>
  <c r="H318" i="38"/>
  <c r="AL398" i="38"/>
  <c r="H306" i="38"/>
  <c r="AI391" i="38"/>
  <c r="AI390" i="38"/>
  <c r="E391" i="38"/>
  <c r="E390" i="38"/>
  <c r="AL394" i="38"/>
  <c r="AL393" i="38"/>
  <c r="AL395" i="38"/>
  <c r="J232" i="38"/>
  <c r="H291" i="38"/>
  <c r="H276" i="38"/>
  <c r="H314" i="38"/>
  <c r="J309" i="38"/>
  <c r="H302" i="38"/>
  <c r="H321" i="38"/>
  <c r="H275"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H280"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c r="AB327" i="38"/>
  <c r="H253" i="38"/>
  <c r="AL249" i="38"/>
  <c r="X328" i="38"/>
  <c r="X327" i="38"/>
  <c r="AI328" i="38"/>
  <c r="AI327" i="38"/>
  <c r="W328" i="38"/>
  <c r="W327" i="38"/>
  <c r="AE327" i="38"/>
  <c r="H259" i="38"/>
  <c r="AL255" i="38"/>
  <c r="AF328" i="38"/>
  <c r="AF327" i="38"/>
  <c r="AJ328" i="38"/>
  <c r="AJ327" i="38"/>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J174" i="38"/>
  <c r="AL173" i="38"/>
  <c r="AL175" i="38"/>
  <c r="H167" i="38"/>
  <c r="H154" i="38"/>
  <c r="J159" i="38"/>
  <c r="H170" i="38"/>
  <c r="AL152" i="38"/>
  <c r="H157" i="38"/>
  <c r="H177" i="38"/>
  <c r="H176" i="38"/>
  <c r="J173" i="38"/>
  <c r="AL176" i="38"/>
  <c r="AL174" i="38"/>
  <c r="AL187" i="38"/>
  <c r="H146" i="38"/>
  <c r="AL143" i="38"/>
  <c r="H160" i="38"/>
  <c r="H155" i="38"/>
  <c r="H156" i="38"/>
  <c r="H168" i="38"/>
  <c r="AL167" i="38"/>
  <c r="J171"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c r="W410" i="38"/>
  <c r="W409" i="38"/>
  <c r="H19" i="38"/>
  <c r="J22" i="38"/>
  <c r="H23" i="38"/>
  <c r="AL26" i="38"/>
  <c r="AA218" i="38"/>
  <c r="AA209" i="38"/>
  <c r="V66" i="38"/>
  <c r="AF134" i="38"/>
  <c r="AI312" i="38"/>
  <c r="Z334" i="38"/>
  <c r="AH381" i="38"/>
  <c r="V391" i="38"/>
  <c r="V390" i="38"/>
  <c r="AB410" i="38"/>
  <c r="AB409" i="38"/>
  <c r="H15" i="38"/>
  <c r="AL22" i="38"/>
  <c r="AL23" i="38"/>
  <c r="W218" i="38"/>
  <c r="H21" i="38"/>
  <c r="AL21" i="38"/>
  <c r="AI218" i="38"/>
  <c r="AH312" i="38"/>
  <c r="AI381" i="38"/>
  <c r="V410" i="38"/>
  <c r="V409" i="38"/>
  <c r="H16" i="38"/>
  <c r="AD134" i="38"/>
  <c r="AD191" i="38"/>
  <c r="AH218" i="38"/>
  <c r="AH209" i="38"/>
  <c r="F228" i="38"/>
  <c r="H228" i="38"/>
  <c r="Z227" i="38"/>
  <c r="V312" i="38"/>
  <c r="AL19" i="38"/>
  <c r="X381" i="38"/>
  <c r="AF391" i="38"/>
  <c r="AF390" i="38"/>
  <c r="AA191" i="38"/>
  <c r="AF191" i="38"/>
  <c r="AE218" i="38"/>
  <c r="AE209" i="38"/>
  <c r="AA267" i="38"/>
  <c r="AD312" i="38"/>
  <c r="AA337" i="38"/>
  <c r="AD381" i="38"/>
  <c r="AA391" i="38"/>
  <c r="AA390" i="38"/>
  <c r="H20" i="38"/>
  <c r="AG210" i="38"/>
  <c r="AL16" i="38"/>
  <c r="AL17" i="38"/>
  <c r="E191" i="38"/>
  <c r="V191" i="38"/>
  <c r="V218" i="38"/>
  <c r="V209" i="38"/>
  <c r="AH227" i="38"/>
  <c r="AD243" i="38"/>
  <c r="Z312" i="38"/>
  <c r="V337" i="38"/>
  <c r="AE391" i="38"/>
  <c r="AE390" i="38"/>
  <c r="H14" i="38"/>
  <c r="AA84" i="38"/>
  <c r="AA83" i="38"/>
  <c r="AI227" i="38"/>
  <c r="V134" i="38"/>
  <c r="D66" i="38"/>
  <c r="Z66" i="38"/>
  <c r="AD84" i="38"/>
  <c r="AD83" i="38"/>
  <c r="V267" i="38"/>
  <c r="AD334" i="38"/>
  <c r="AF337" i="38"/>
  <c r="F25" i="38"/>
  <c r="J25" i="38"/>
  <c r="F132" i="38"/>
  <c r="H132" i="38"/>
  <c r="AF334" i="38"/>
  <c r="F387" i="38"/>
  <c r="J387" i="38"/>
  <c r="F420" i="38"/>
  <c r="J420" i="38"/>
  <c r="H12" i="38"/>
  <c r="AL13" i="38"/>
  <c r="AL15" i="38"/>
  <c r="AK210" i="38"/>
  <c r="F335" i="38"/>
  <c r="H335" i="38"/>
  <c r="X391" i="38"/>
  <c r="X390" i="38"/>
  <c r="AC411" i="38"/>
  <c r="F428" i="38"/>
  <c r="J428" i="38"/>
  <c r="H13" i="38"/>
  <c r="AG25" i="38"/>
  <c r="AC34" i="38"/>
  <c r="AG39" i="38"/>
  <c r="AK42" i="38"/>
  <c r="X73" i="38"/>
  <c r="AD73" i="38"/>
  <c r="AI73" i="38"/>
  <c r="Z84" i="38"/>
  <c r="Z83" i="38"/>
  <c r="AG93" i="38"/>
  <c r="Y118" i="38"/>
  <c r="F120" i="38"/>
  <c r="J120" i="38"/>
  <c r="Y133" i="38"/>
  <c r="F135" i="38"/>
  <c r="J135" i="38"/>
  <c r="Z134" i="38"/>
  <c r="AG163" i="38"/>
  <c r="F164" i="38"/>
  <c r="J164" i="38"/>
  <c r="X165" i="38"/>
  <c r="AD165" i="38"/>
  <c r="Z191" i="38"/>
  <c r="AK194" i="38"/>
  <c r="AD218" i="38"/>
  <c r="AD209" i="38"/>
  <c r="V227" i="38"/>
  <c r="Y268" i="38"/>
  <c r="AF267" i="38"/>
  <c r="AK411" i="38"/>
  <c r="F544" i="38"/>
  <c r="H544" i="38"/>
  <c r="E84" i="38"/>
  <c r="E83" i="38"/>
  <c r="Z218" i="38"/>
  <c r="Z209" i="38"/>
  <c r="AG411" i="38"/>
  <c r="AL20" i="38"/>
  <c r="AL14" i="38"/>
  <c r="Y85" i="38"/>
  <c r="W84" i="38"/>
  <c r="W83" i="38"/>
  <c r="Y120" i="38"/>
  <c r="AA119" i="38"/>
  <c r="AG132" i="38"/>
  <c r="AH134" i="38"/>
  <c r="AK163" i="38"/>
  <c r="AG166" i="38"/>
  <c r="AH191" i="38"/>
  <c r="X227" i="38"/>
  <c r="V243" i="38"/>
  <c r="Z243" i="38"/>
  <c r="AC268" i="38"/>
  <c r="D312" i="38"/>
  <c r="AE312" i="38"/>
  <c r="AG332" i="38"/>
  <c r="AC336" i="38"/>
  <c r="AE334" i="38"/>
  <c r="AG338" i="38"/>
  <c r="Y382" i="38"/>
  <c r="AJ381" i="38"/>
  <c r="AB391" i="38"/>
  <c r="AB390" i="38"/>
  <c r="Y411" i="38"/>
  <c r="AA10" i="38"/>
  <c r="F67" i="38"/>
  <c r="H67" i="38"/>
  <c r="AH73" i="38"/>
  <c r="Z119" i="38"/>
  <c r="AF119" i="38"/>
  <c r="AI165" i="38"/>
  <c r="Z267" i="38"/>
  <c r="AC80" i="38"/>
  <c r="AA73" i="38"/>
  <c r="AK120" i="38"/>
  <c r="AH243" i="38"/>
  <c r="AG268" i="38"/>
  <c r="Z381" i="38"/>
  <c r="AC397" i="38"/>
  <c r="AG400" i="38"/>
  <c r="Y408" i="38"/>
  <c r="F411" i="38"/>
  <c r="J411" i="38"/>
  <c r="X410" i="38"/>
  <c r="X409" i="38"/>
  <c r="AK420" i="38"/>
  <c r="Y428" i="38"/>
  <c r="AC431" i="38"/>
  <c r="AG435" i="38"/>
  <c r="AE191" i="38"/>
  <c r="F217" i="38"/>
  <c r="J217" i="38"/>
  <c r="AE227" i="38"/>
  <c r="AK382" i="38"/>
  <c r="W447" i="38"/>
  <c r="W446" i="38"/>
  <c r="AI516" i="38"/>
  <c r="AI515" i="38"/>
  <c r="Y194" i="38"/>
  <c r="AC25" i="38"/>
  <c r="AG228" i="38"/>
  <c r="F93" i="38"/>
  <c r="J93" i="38"/>
  <c r="AF84" i="38"/>
  <c r="AF83" i="38"/>
  <c r="E134" i="38"/>
  <c r="AA134" i="38"/>
  <c r="AK166" i="38"/>
  <c r="AB191" i="38"/>
  <c r="F193" i="38"/>
  <c r="J193" i="38"/>
  <c r="Y193" i="38"/>
  <c r="AC200" i="38"/>
  <c r="AG208" i="38"/>
  <c r="AK217" i="38"/>
  <c r="AK268" i="38"/>
  <c r="AG382" i="38"/>
  <c r="F389" i="38"/>
  <c r="J389" i="38"/>
  <c r="AA381" i="38"/>
  <c r="AC419" i="38"/>
  <c r="AA410" i="38"/>
  <c r="AA409" i="38"/>
  <c r="AK448" i="38"/>
  <c r="AI447" i="38"/>
  <c r="AI446" i="38"/>
  <c r="AF516" i="38"/>
  <c r="AF515" i="38"/>
  <c r="AE543" i="38"/>
  <c r="AE542" i="38"/>
  <c r="AG34" i="38"/>
  <c r="Y42" i="38"/>
  <c r="F50" i="38"/>
  <c r="J50" i="38"/>
  <c r="AK50" i="38"/>
  <c r="X66" i="38"/>
  <c r="AD66" i="38"/>
  <c r="Z73" i="38"/>
  <c r="F80" i="38"/>
  <c r="H80" i="38"/>
  <c r="AC120" i="38"/>
  <c r="AB134" i="38"/>
  <c r="Y149" i="38"/>
  <c r="F151" i="38"/>
  <c r="J151" i="38"/>
  <c r="AC151" i="38"/>
  <c r="AE150" i="38"/>
  <c r="Y163" i="38"/>
  <c r="AG164" i="38"/>
  <c r="Y166" i="38"/>
  <c r="F192" i="38"/>
  <c r="H192" i="38"/>
  <c r="Y313" i="38"/>
  <c r="X334" i="38"/>
  <c r="AC387" i="38"/>
  <c r="Y389" i="38"/>
  <c r="F392" i="38"/>
  <c r="H392" i="38"/>
  <c r="Z391" i="38"/>
  <c r="Z390" i="38"/>
  <c r="AK397" i="38"/>
  <c r="F517" i="38"/>
  <c r="J517" i="38"/>
  <c r="AJ516" i="38"/>
  <c r="AJ515" i="38"/>
  <c r="AG544" i="38"/>
  <c r="AG558" i="38"/>
  <c r="AE73" i="38"/>
  <c r="V119" i="38"/>
  <c r="AC133" i="38"/>
  <c r="AE119" i="38"/>
  <c r="X134" i="38"/>
  <c r="AK149" i="38"/>
  <c r="Y151" i="38"/>
  <c r="F163" i="38"/>
  <c r="J163" i="38"/>
  <c r="F166" i="38"/>
  <c r="J166" i="38"/>
  <c r="F219" i="38"/>
  <c r="H219" i="38"/>
  <c r="AJ218" i="38"/>
  <c r="AJ209" i="38"/>
  <c r="AG225" i="38"/>
  <c r="AB243" i="38"/>
  <c r="F268" i="38"/>
  <c r="H268" i="38"/>
  <c r="AB267" i="38"/>
  <c r="F313" i="38"/>
  <c r="J313" i="38"/>
  <c r="F382" i="38"/>
  <c r="H382" i="38"/>
  <c r="AC382" i="38"/>
  <c r="AK389" i="38"/>
  <c r="Y392" i="38"/>
  <c r="F397" i="38"/>
  <c r="F448" i="38"/>
  <c r="J448" i="38"/>
  <c r="F558" i="38"/>
  <c r="J558" i="38"/>
  <c r="AE66" i="38"/>
  <c r="Y108" i="38"/>
  <c r="AC42" i="38"/>
  <c r="Y50" i="38"/>
  <c r="Y62" i="38"/>
  <c r="F65" i="38"/>
  <c r="J65" i="38"/>
  <c r="AC65" i="38"/>
  <c r="AB66" i="38"/>
  <c r="AH66" i="38"/>
  <c r="AA66" i="38"/>
  <c r="AG120" i="38"/>
  <c r="AE134" i="38"/>
  <c r="AI150" i="38"/>
  <c r="AC163" i="38"/>
  <c r="AC166" i="38"/>
  <c r="AK193" i="38"/>
  <c r="Y200" i="38"/>
  <c r="AC208" i="38"/>
  <c r="W227" i="38"/>
  <c r="AC313" i="38"/>
  <c r="AC332" i="38"/>
  <c r="AB334" i="38"/>
  <c r="Y336" i="38"/>
  <c r="AC338" i="38"/>
  <c r="AC400" i="38"/>
  <c r="AK408" i="38"/>
  <c r="Z410" i="38"/>
  <c r="Z409" i="38"/>
  <c r="F419" i="38"/>
  <c r="H419" i="38"/>
  <c r="AK544" i="38"/>
  <c r="AI543" i="38"/>
  <c r="AL12" i="38"/>
  <c r="AK201" i="38"/>
  <c r="AK62" i="38"/>
  <c r="E73" i="38"/>
  <c r="AG62" i="38"/>
  <c r="AK93" i="38"/>
  <c r="AH84" i="38"/>
  <c r="AH83" i="38"/>
  <c r="AG42" i="38"/>
  <c r="AC62" i="38"/>
  <c r="F85" i="38"/>
  <c r="H85" i="38"/>
  <c r="D84" i="38"/>
  <c r="D83" i="38"/>
  <c r="AK39" i="38"/>
  <c r="AG65" i="38"/>
  <c r="AF66" i="38"/>
  <c r="AF73" i="38"/>
  <c r="AB84" i="38"/>
  <c r="AB83" i="38"/>
  <c r="Y93" i="38"/>
  <c r="AK118" i="38"/>
  <c r="AK132" i="38"/>
  <c r="AG133" i="38"/>
  <c r="AI119" i="38"/>
  <c r="AG135" i="38"/>
  <c r="AC149" i="38"/>
  <c r="AG151" i="38"/>
  <c r="AK164" i="38"/>
  <c r="AE165" i="38"/>
  <c r="AJ165" i="38"/>
  <c r="AH165" i="38"/>
  <c r="AG192" i="38"/>
  <c r="AC193" i="38"/>
  <c r="AG200" i="38"/>
  <c r="AK208" i="38"/>
  <c r="Y217" i="38"/>
  <c r="X218" i="38"/>
  <c r="X209" i="38"/>
  <c r="AK225" i="38"/>
  <c r="AJ227" i="38"/>
  <c r="E243" i="38"/>
  <c r="AA243" i="38"/>
  <c r="AF243" i="38"/>
  <c r="AE267" i="38"/>
  <c r="AA312" i="38"/>
  <c r="F336" i="38"/>
  <c r="H336" i="38"/>
  <c r="AA334" i="38"/>
  <c r="AE337" i="38"/>
  <c r="Y397" i="38"/>
  <c r="F400" i="38"/>
  <c r="J400" i="38"/>
  <c r="AJ391" i="38"/>
  <c r="AJ390" i="38"/>
  <c r="AD410" i="38"/>
  <c r="AD409" i="38"/>
  <c r="AF165" i="38"/>
  <c r="Y34" i="38"/>
  <c r="Y65" i="38"/>
  <c r="W66" i="38"/>
  <c r="V73" i="38"/>
  <c r="Y80" i="38"/>
  <c r="W73" i="38"/>
  <c r="AC118" i="38"/>
  <c r="AB119" i="38"/>
  <c r="F133" i="38"/>
  <c r="J133" i="38"/>
  <c r="W134" i="38"/>
  <c r="AC164" i="38"/>
  <c r="AB165" i="38"/>
  <c r="Y192" i="38"/>
  <c r="W191" i="38"/>
  <c r="AG217" i="38"/>
  <c r="AF218" i="38"/>
  <c r="AC225" i="38"/>
  <c r="AC228" i="38"/>
  <c r="E227" i="38"/>
  <c r="Y387" i="38"/>
  <c r="W381" i="38"/>
  <c r="AG397" i="38"/>
  <c r="Y25" i="38"/>
  <c r="F34" i="38"/>
  <c r="H34" i="38"/>
  <c r="AC39" i="38"/>
  <c r="AG50" i="38"/>
  <c r="AK85" i="38"/>
  <c r="AI84" i="38"/>
  <c r="AI83" i="38"/>
  <c r="AA150" i="38"/>
  <c r="E119" i="38"/>
  <c r="V84" i="38"/>
  <c r="V83" i="38"/>
  <c r="AK25" i="38"/>
  <c r="AK34" i="38"/>
  <c r="Y39" i="38"/>
  <c r="F42" i="38"/>
  <c r="J42" i="38"/>
  <c r="F62" i="38"/>
  <c r="J62" i="38"/>
  <c r="AK65" i="38"/>
  <c r="E66" i="38"/>
  <c r="AJ66" i="38"/>
  <c r="AI66" i="38"/>
  <c r="AJ73" i="38"/>
  <c r="AG85" i="38"/>
  <c r="AC93" i="38"/>
  <c r="AE84" i="38"/>
  <c r="AE83" i="38"/>
  <c r="AD119" i="38"/>
  <c r="AH119" i="38"/>
  <c r="X119" i="38"/>
  <c r="W119" i="38"/>
  <c r="AK133" i="38"/>
  <c r="AK135" i="38"/>
  <c r="AG149" i="38"/>
  <c r="AI134" i="38"/>
  <c r="W150" i="38"/>
  <c r="AK151" i="38"/>
  <c r="Y164" i="38"/>
  <c r="E165" i="38"/>
  <c r="V165" i="38"/>
  <c r="Z165" i="38"/>
  <c r="AK192" i="38"/>
  <c r="AG193" i="38"/>
  <c r="AI191" i="38"/>
  <c r="AK200" i="38"/>
  <c r="F208" i="38"/>
  <c r="J208" i="38"/>
  <c r="Y208" i="38"/>
  <c r="AC201" i="38"/>
  <c r="AC217" i="38"/>
  <c r="AB218" i="38"/>
  <c r="E218" i="38"/>
  <c r="Y225" i="38"/>
  <c r="Y228" i="38"/>
  <c r="AE243" i="38"/>
  <c r="AJ243" i="38"/>
  <c r="AJ267" i="38"/>
  <c r="AI267" i="38"/>
  <c r="AG313" i="38"/>
  <c r="AI337" i="38"/>
  <c r="V381" i="38"/>
  <c r="AG429" i="38"/>
  <c r="Y436" i="38"/>
  <c r="Y420" i="38"/>
  <c r="AC428" i="38"/>
  <c r="AG431" i="38"/>
  <c r="AK429" i="38"/>
  <c r="AK435" i="38"/>
  <c r="Y445" i="38"/>
  <c r="AC436" i="38"/>
  <c r="X447" i="38"/>
  <c r="X446" i="38"/>
  <c r="X516" i="38"/>
  <c r="X515" i="38"/>
  <c r="AK558" i="38"/>
  <c r="W312" i="38"/>
  <c r="F332" i="38"/>
  <c r="J332" i="38"/>
  <c r="Y332" i="38"/>
  <c r="W334" i="38"/>
  <c r="AK336" i="38"/>
  <c r="AG389" i="38"/>
  <c r="AK392" i="38"/>
  <c r="Y400" i="38"/>
  <c r="AG408" i="38"/>
  <c r="AJ410" i="38"/>
  <c r="AG420" i="38"/>
  <c r="AI410" i="38"/>
  <c r="AK428" i="38"/>
  <c r="Y431" i="38"/>
  <c r="AC429" i="38"/>
  <c r="AC435" i="38"/>
  <c r="AG445" i="38"/>
  <c r="AK445" i="38"/>
  <c r="AG448" i="38"/>
  <c r="AE447" i="38"/>
  <c r="AE446" i="38"/>
  <c r="AG446" i="38"/>
  <c r="Y517" i="38"/>
  <c r="AE516" i="38"/>
  <c r="AE515" i="38"/>
  <c r="AC544" i="38"/>
  <c r="AA543" i="38"/>
  <c r="AA542" i="38"/>
  <c r="AC558" i="38"/>
  <c r="AA227" i="38"/>
  <c r="X243" i="38"/>
  <c r="AI243" i="38"/>
  <c r="AD267" i="38"/>
  <c r="AH267" i="38"/>
  <c r="X267" i="38"/>
  <c r="AJ312" i="38"/>
  <c r="AK332" i="38"/>
  <c r="AJ334" i="38"/>
  <c r="AG336" i="38"/>
  <c r="AI334" i="38"/>
  <c r="AB337" i="38"/>
  <c r="AK338" i="38"/>
  <c r="AG387" i="38"/>
  <c r="AC389" i="38"/>
  <c r="AE381" i="38"/>
  <c r="AD391" i="38"/>
  <c r="AD390" i="38"/>
  <c r="AK400" i="38"/>
  <c r="AC408" i="38"/>
  <c r="AG419" i="38"/>
  <c r="AC420" i="38"/>
  <c r="AE410" i="38"/>
  <c r="AE409" i="38"/>
  <c r="AG428" i="38"/>
  <c r="Y429" i="38"/>
  <c r="AK431" i="38"/>
  <c r="Y435" i="38"/>
  <c r="AC445" i="38"/>
  <c r="AG436" i="38"/>
  <c r="AB447" i="38"/>
  <c r="AB446" i="38"/>
  <c r="AC446" i="38"/>
  <c r="AC517" i="38"/>
  <c r="E516" i="38"/>
  <c r="E515" i="38"/>
  <c r="AA516" i="38"/>
  <c r="AC516" i="38"/>
  <c r="X543" i="38"/>
  <c r="X542" i="38"/>
  <c r="Y558" i="38"/>
  <c r="AC18" i="38"/>
  <c r="AK18" i="38"/>
  <c r="AG18" i="38"/>
  <c r="AE10" i="38"/>
  <c r="AG557" i="38"/>
  <c r="E557" i="38"/>
  <c r="AK557" i="38"/>
  <c r="AC557" i="38"/>
  <c r="AJ543" i="38"/>
  <c r="AJ542" i="38"/>
  <c r="AF543" i="38"/>
  <c r="AF542" i="38"/>
  <c r="Y544" i="38"/>
  <c r="F525" i="38"/>
  <c r="H525" i="38"/>
  <c r="Z515" i="38"/>
  <c r="G515" i="38"/>
  <c r="W515" i="38"/>
  <c r="AG525" i="38"/>
  <c r="Y525" i="38"/>
  <c r="AK525" i="38"/>
  <c r="AG517" i="38"/>
  <c r="AK517" i="38"/>
  <c r="AB515" i="38"/>
  <c r="I515" i="38"/>
  <c r="Y498" i="38"/>
  <c r="AC498" i="38"/>
  <c r="F499" i="38"/>
  <c r="H499" i="38"/>
  <c r="AK498" i="38"/>
  <c r="AG498" i="38"/>
  <c r="AJ447" i="38"/>
  <c r="AJ446" i="38"/>
  <c r="E447" i="38"/>
  <c r="E446" i="38"/>
  <c r="F446" i="38"/>
  <c r="Y448" i="38"/>
  <c r="AC448" i="38"/>
  <c r="F445" i="38"/>
  <c r="AK436" i="38"/>
  <c r="AG432" i="38"/>
  <c r="F435" i="38"/>
  <c r="F431" i="38"/>
  <c r="I409" i="38"/>
  <c r="F421" i="38"/>
  <c r="G409" i="38"/>
  <c r="AF410" i="38"/>
  <c r="AF409" i="38"/>
  <c r="Y419" i="38"/>
  <c r="AK419" i="38"/>
  <c r="F408" i="38"/>
  <c r="AH391" i="38"/>
  <c r="AH390" i="38"/>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c r="Y260" i="38"/>
  <c r="AC260" i="38"/>
  <c r="AG260" i="38"/>
  <c r="F244" i="38"/>
  <c r="AC244" i="38"/>
  <c r="AG244" i="38"/>
  <c r="AK244" i="38"/>
  <c r="I226" i="38"/>
  <c r="F235" i="38"/>
  <c r="J235" i="38"/>
  <c r="AF227" i="38"/>
  <c r="AB227" i="38"/>
  <c r="AK228" i="38"/>
  <c r="I209" i="38"/>
  <c r="Y219" i="38"/>
  <c r="AC219" i="38"/>
  <c r="AG219" i="38"/>
  <c r="AK219" i="38"/>
  <c r="F225" i="38"/>
  <c r="AC210" i="38"/>
  <c r="Y210" i="38"/>
  <c r="F210" i="38"/>
  <c r="J210" i="38"/>
  <c r="AG201" i="38"/>
  <c r="Y201" i="38"/>
  <c r="AG194" i="38"/>
  <c r="AC194" i="38"/>
  <c r="F200" i="38"/>
  <c r="X191" i="38"/>
  <c r="AJ191" i="38"/>
  <c r="AC192" i="38"/>
  <c r="AA165" i="38"/>
  <c r="W165" i="38"/>
  <c r="AJ150" i="38"/>
  <c r="AF150" i="38"/>
  <c r="AB150" i="38"/>
  <c r="X150" i="38"/>
  <c r="D150" i="38"/>
  <c r="AH150" i="38"/>
  <c r="AD150" i="38"/>
  <c r="Z150" i="38"/>
  <c r="V150" i="38"/>
  <c r="AJ134" i="38"/>
  <c r="Y135" i="38"/>
  <c r="AC135" i="38"/>
  <c r="F149" i="38"/>
  <c r="AJ119" i="38"/>
  <c r="Y132" i="38"/>
  <c r="AC132" i="38"/>
  <c r="F118" i="38"/>
  <c r="AG118" i="38"/>
  <c r="AK94" i="38"/>
  <c r="AK95" i="38"/>
  <c r="W95" i="38"/>
  <c r="W94" i="38"/>
  <c r="X84" i="38"/>
  <c r="X83" i="38"/>
  <c r="AJ84" i="38"/>
  <c r="AJ83" i="38"/>
  <c r="AC85" i="38"/>
  <c r="AB73" i="38"/>
  <c r="AG80" i="38"/>
  <c r="AK80" i="38"/>
  <c r="Y67" i="38"/>
  <c r="AC67" i="38"/>
  <c r="AG67" i="38"/>
  <c r="AK67" i="38"/>
  <c r="F39" i="38"/>
  <c r="AC50" i="38"/>
  <c r="G9" i="38"/>
  <c r="D516" i="38"/>
  <c r="D337" i="38"/>
  <c r="E150" i="38"/>
  <c r="Y557" i="38"/>
  <c r="AD542" i="38"/>
  <c r="AH515" i="38"/>
  <c r="F401" i="38"/>
  <c r="Y375" i="38"/>
  <c r="D267" i="38"/>
  <c r="D243" i="38"/>
  <c r="AK235" i="38"/>
  <c r="D543" i="38"/>
  <c r="D391" i="38"/>
  <c r="D381" i="38"/>
  <c r="Y235" i="38"/>
  <c r="AF10" i="38"/>
  <c r="F429" i="38"/>
  <c r="D134" i="38"/>
  <c r="AK499" i="38"/>
  <c r="AG499" i="38"/>
  <c r="AC499" i="38"/>
  <c r="Y499" i="38"/>
  <c r="D227" i="38"/>
  <c r="D165" i="38"/>
  <c r="F498" i="38"/>
  <c r="F436" i="38"/>
  <c r="D410" i="38"/>
  <c r="AC375" i="38"/>
  <c r="D334" i="38"/>
  <c r="G333" i="38"/>
  <c r="V327" i="38"/>
  <c r="Z542" i="38"/>
  <c r="AD515" i="38"/>
  <c r="V515" i="38"/>
  <c r="F432" i="38"/>
  <c r="AK421" i="38"/>
  <c r="AG421" i="38"/>
  <c r="AC421" i="38"/>
  <c r="Y421" i="38"/>
  <c r="AK405" i="38"/>
  <c r="AK401" i="38"/>
  <c r="AG401" i="38"/>
  <c r="AC401" i="38"/>
  <c r="Y401" i="38"/>
  <c r="AG375" i="38"/>
  <c r="AH327" i="38"/>
  <c r="G226" i="38"/>
  <c r="D191" i="38"/>
  <c r="D119" i="38"/>
  <c r="D73" i="38"/>
  <c r="I333" i="38"/>
  <c r="AC235" i="38"/>
  <c r="Z94" i="38"/>
  <c r="AC94" i="38"/>
  <c r="AC95" i="38"/>
  <c r="F194" i="38"/>
  <c r="AB10" i="38"/>
  <c r="Z327" i="38"/>
  <c r="AG235" i="38"/>
  <c r="D218" i="38"/>
  <c r="V94" i="38"/>
  <c r="AK108" i="38"/>
  <c r="G107" i="38"/>
  <c r="I107" i="38"/>
  <c r="AG108" i="38"/>
  <c r="AD94" i="38"/>
  <c r="AG94" i="38"/>
  <c r="AG95" i="38"/>
  <c r="AI10" i="38"/>
  <c r="AD10" i="38"/>
  <c r="AG11" i="38"/>
  <c r="AH10" i="38"/>
  <c r="AK11" i="38"/>
  <c r="Z10" i="38"/>
  <c r="AC11" i="38"/>
  <c r="I9" i="38"/>
  <c r="F56" i="8"/>
  <c r="F53" i="8"/>
  <c r="G53" i="8"/>
  <c r="F47" i="8"/>
  <c r="F44" i="8"/>
  <c r="F41" i="8"/>
  <c r="F38" i="8"/>
  <c r="F35" i="8"/>
  <c r="F32" i="8"/>
  <c r="F29" i="8"/>
  <c r="F26" i="8"/>
  <c r="F23" i="8"/>
  <c r="F20" i="8"/>
  <c r="F17" i="8"/>
  <c r="K55" i="8"/>
  <c r="J55" i="8"/>
  <c r="K54" i="8"/>
  <c r="J54" i="8"/>
  <c r="J53" i="8"/>
  <c r="E542" i="38"/>
  <c r="AC328" i="38"/>
  <c r="AG405" i="38"/>
  <c r="AL432" i="38"/>
  <c r="Y405" i="38"/>
  <c r="AC405" i="38"/>
  <c r="AK404" i="38"/>
  <c r="F405" i="38"/>
  <c r="H405" i="38"/>
  <c r="F404" i="38"/>
  <c r="J404" i="38"/>
  <c r="AC404" i="38"/>
  <c r="AG328" i="38"/>
  <c r="AK328" i="38"/>
  <c r="Y328" i="38"/>
  <c r="AK327" i="38"/>
  <c r="AC327" i="38"/>
  <c r="Y327" i="38"/>
  <c r="J392" i="38"/>
  <c r="J268" i="38"/>
  <c r="H151" i="38"/>
  <c r="F60" i="38"/>
  <c r="H60" i="38"/>
  <c r="J192" i="38"/>
  <c r="AG312" i="38"/>
  <c r="H420" i="38"/>
  <c r="J228" i="38"/>
  <c r="J80" i="38"/>
  <c r="AC267" i="38"/>
  <c r="H135" i="38"/>
  <c r="H208" i="38"/>
  <c r="J34" i="38"/>
  <c r="F66" i="38"/>
  <c r="J66" i="38"/>
  <c r="J382" i="38"/>
  <c r="AK516" i="38"/>
  <c r="Y35" i="38"/>
  <c r="H193" i="38"/>
  <c r="H387" i="38"/>
  <c r="J335" i="38"/>
  <c r="AG60" i="38"/>
  <c r="F73" i="38"/>
  <c r="H73" i="38"/>
  <c r="Y134" i="38"/>
  <c r="AD327" i="38"/>
  <c r="AG327" i="38"/>
  <c r="J419" i="38"/>
  <c r="H558" i="38"/>
  <c r="Y119" i="38"/>
  <c r="AG191" i="38"/>
  <c r="AL85" i="38"/>
  <c r="J132" i="38"/>
  <c r="F201" i="38"/>
  <c r="H201" i="38"/>
  <c r="J260" i="38"/>
  <c r="H42" i="38"/>
  <c r="AG119" i="38"/>
  <c r="H62" i="38"/>
  <c r="H163" i="38"/>
  <c r="AC543" i="38"/>
  <c r="AC119" i="38"/>
  <c r="AC334" i="38"/>
  <c r="AG35" i="38"/>
  <c r="AK381" i="38"/>
  <c r="F243" i="38"/>
  <c r="J243" i="38"/>
  <c r="J67" i="38"/>
  <c r="AL118" i="38"/>
  <c r="AH333" i="38"/>
  <c r="H428" i="38"/>
  <c r="J544" i="38"/>
  <c r="AC391" i="38"/>
  <c r="AI9" i="38"/>
  <c r="AF9" i="38"/>
  <c r="H164" i="38"/>
  <c r="Y191" i="38"/>
  <c r="H400" i="38"/>
  <c r="AG267" i="38"/>
  <c r="AC218" i="38"/>
  <c r="Y83" i="38"/>
  <c r="AA333" i="38"/>
  <c r="AL210" i="38"/>
  <c r="AJ226" i="38"/>
  <c r="AC165" i="38"/>
  <c r="AK165" i="38"/>
  <c r="AC447" i="38"/>
  <c r="H25" i="38"/>
  <c r="AK83" i="38"/>
  <c r="AB209" i="38"/>
  <c r="AC209" i="38"/>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c r="AL120" i="38"/>
  <c r="AL194" i="38"/>
  <c r="AC83" i="38"/>
  <c r="AK60" i="38"/>
  <c r="AK227" i="38"/>
  <c r="AC337" i="38"/>
  <c r="Y218" i="38"/>
  <c r="H210" i="38"/>
  <c r="F381" i="38"/>
  <c r="J381" i="38"/>
  <c r="AK243" i="38"/>
  <c r="AE226" i="38"/>
  <c r="AK191" i="38"/>
  <c r="AC381" i="38"/>
  <c r="AC410" i="38"/>
  <c r="AA515" i="38"/>
  <c r="AC515" i="38"/>
  <c r="AG243" i="38"/>
  <c r="AG218" i="38"/>
  <c r="Y84" i="38"/>
  <c r="F191" i="38"/>
  <c r="J191" i="38"/>
  <c r="Y410" i="38"/>
  <c r="H93" i="38"/>
  <c r="AB107" i="38"/>
  <c r="W209" i="38"/>
  <c r="Y209" i="38"/>
  <c r="AK391" i="38"/>
  <c r="AL435" i="38"/>
  <c r="AK267" i="38"/>
  <c r="AA226" i="38"/>
  <c r="AL429" i="38"/>
  <c r="Y381" i="38"/>
  <c r="AL133" i="38"/>
  <c r="Y66" i="38"/>
  <c r="AK543" i="38"/>
  <c r="AC60" i="38"/>
  <c r="AL382" i="38"/>
  <c r="AE107" i="38"/>
  <c r="AL151" i="38"/>
  <c r="Y446" i="38"/>
  <c r="Z226" i="38"/>
  <c r="Y60" i="38"/>
  <c r="V226" i="38"/>
  <c r="AC191" i="38"/>
  <c r="AC134" i="38"/>
  <c r="AD226" i="38"/>
  <c r="AI333" i="38"/>
  <c r="AK218" i="38"/>
  <c r="AK312" i="38"/>
  <c r="AC84" i="38"/>
  <c r="J85" i="38"/>
  <c r="AL313" i="38"/>
  <c r="AG337" i="38"/>
  <c r="AL42" i="38"/>
  <c r="F84" i="38"/>
  <c r="J84" i="38"/>
  <c r="AK390" i="38"/>
  <c r="AG516" i="38"/>
  <c r="J499" i="38"/>
  <c r="Y227" i="38"/>
  <c r="Y447" i="38"/>
  <c r="H120" i="38"/>
  <c r="H217" i="38"/>
  <c r="J336" i="38"/>
  <c r="F83" i="38"/>
  <c r="J83" i="38"/>
  <c r="AD333" i="38"/>
  <c r="Y391" i="38"/>
  <c r="AG391" i="38"/>
  <c r="AG410" i="38"/>
  <c r="F150" i="38"/>
  <c r="H150" i="38"/>
  <c r="Y165" i="38"/>
  <c r="AI209" i="38"/>
  <c r="AK209" i="38"/>
  <c r="H389" i="38"/>
  <c r="H411" i="38"/>
  <c r="AI542" i="38"/>
  <c r="AK542" i="38"/>
  <c r="AG334" i="38"/>
  <c r="Z107" i="38"/>
  <c r="F134" i="38"/>
  <c r="H134" i="38"/>
  <c r="AK134" i="38"/>
  <c r="AF333" i="38"/>
  <c r="AL408" i="38"/>
  <c r="AL336" i="38"/>
  <c r="AL200" i="38"/>
  <c r="AL164" i="38"/>
  <c r="AG66" i="38"/>
  <c r="AC66" i="38"/>
  <c r="AL268" i="38"/>
  <c r="AL411" i="38"/>
  <c r="AA107" i="38"/>
  <c r="AF226" i="38"/>
  <c r="AI409" i="38"/>
  <c r="AK150" i="38"/>
  <c r="AL62" i="38"/>
  <c r="AK410" i="38"/>
  <c r="F35" i="38"/>
  <c r="H35" i="38"/>
  <c r="AJ333" i="38"/>
  <c r="AL436" i="38"/>
  <c r="AG83" i="38"/>
  <c r="AL65" i="38"/>
  <c r="AF107" i="38"/>
  <c r="AG165" i="38"/>
  <c r="AL392" i="38"/>
  <c r="AK337" i="38"/>
  <c r="AC243" i="38"/>
  <c r="V107" i="38"/>
  <c r="AL166" i="38"/>
  <c r="AG150" i="38"/>
  <c r="X107" i="38"/>
  <c r="V333" i="38"/>
  <c r="F119" i="38"/>
  <c r="J119" i="38"/>
  <c r="F375" i="38"/>
  <c r="J375" i="38"/>
  <c r="F165" i="38"/>
  <c r="J165" i="38"/>
  <c r="AD107" i="38"/>
  <c r="AH226" i="38"/>
  <c r="AB333" i="38"/>
  <c r="E409" i="38"/>
  <c r="AK35" i="38"/>
  <c r="AA9" i="38"/>
  <c r="H50" i="38"/>
  <c r="AL80" i="38"/>
  <c r="AG84" i="38"/>
  <c r="AL132" i="38"/>
  <c r="H133" i="38"/>
  <c r="H332" i="38"/>
  <c r="AJ409" i="38"/>
  <c r="AL448" i="38"/>
  <c r="AL544" i="38"/>
  <c r="AL428" i="38"/>
  <c r="AL208" i="38"/>
  <c r="AL193" i="38"/>
  <c r="AK66" i="38"/>
  <c r="AG73" i="38"/>
  <c r="J397" i="38"/>
  <c r="H397" i="38"/>
  <c r="AC227" i="38"/>
  <c r="Y516" i="38"/>
  <c r="AL50" i="38"/>
  <c r="AC73" i="38"/>
  <c r="Y150" i="38"/>
  <c r="AL201" i="38"/>
  <c r="J219" i="38"/>
  <c r="Y334" i="38"/>
  <c r="AL419" i="38"/>
  <c r="H448" i="38"/>
  <c r="H517" i="38"/>
  <c r="AL558" i="38"/>
  <c r="AK334" i="38"/>
  <c r="AL149" i="38"/>
  <c r="Y95" i="38"/>
  <c r="AL95" i="38"/>
  <c r="AG390" i="38"/>
  <c r="AL557" i="38"/>
  <c r="AC35" i="38"/>
  <c r="H65" i="38"/>
  <c r="E209" i="38"/>
  <c r="AF209" i="38"/>
  <c r="AG209" i="38"/>
  <c r="H313" i="38"/>
  <c r="AL387" i="38"/>
  <c r="AL163" i="38"/>
  <c r="J446" i="38"/>
  <c r="H446" i="38"/>
  <c r="AG542" i="38"/>
  <c r="Y390" i="38"/>
  <c r="AL517" i="38"/>
  <c r="F557" i="38"/>
  <c r="H557" i="38"/>
  <c r="AL332" i="38"/>
  <c r="AL34" i="38"/>
  <c r="AL217" i="38"/>
  <c r="AL335" i="38"/>
  <c r="Y542" i="38"/>
  <c r="AL431" i="38"/>
  <c r="AL39" i="38"/>
  <c r="AL445" i="38"/>
  <c r="AL25" i="38"/>
  <c r="AL420" i="38"/>
  <c r="AL397" i="38"/>
  <c r="AL93" i="38"/>
  <c r="AC542" i="38"/>
  <c r="Y515" i="38"/>
  <c r="J525" i="38"/>
  <c r="AK515" i="38"/>
  <c r="AG515" i="38"/>
  <c r="AL498" i="38"/>
  <c r="F447" i="38"/>
  <c r="H447" i="38"/>
  <c r="J445" i="38"/>
  <c r="H445" i="38"/>
  <c r="J435" i="38"/>
  <c r="H435" i="38"/>
  <c r="J431" i="38"/>
  <c r="H431" i="38"/>
  <c r="AC409" i="38"/>
  <c r="Y409" i="38"/>
  <c r="AG409" i="38"/>
  <c r="J408" i="38"/>
  <c r="H408" i="38"/>
  <c r="AC390" i="38"/>
  <c r="AG381" i="38"/>
  <c r="AB226" i="38"/>
  <c r="H244" i="38"/>
  <c r="J244" i="38"/>
  <c r="H235" i="38"/>
  <c r="AG227" i="38"/>
  <c r="J225" i="38"/>
  <c r="H225" i="38"/>
  <c r="AL219" i="38"/>
  <c r="J200" i="38"/>
  <c r="H200" i="38"/>
  <c r="AJ107" i="38"/>
  <c r="W107" i="38"/>
  <c r="E107" i="38"/>
  <c r="AH107" i="38"/>
  <c r="AC150" i="38"/>
  <c r="AL135" i="38"/>
  <c r="J149" i="38"/>
  <c r="H149" i="38"/>
  <c r="AC108" i="38"/>
  <c r="AL108" i="38"/>
  <c r="J118" i="38"/>
  <c r="H118" i="38"/>
  <c r="Y94" i="38"/>
  <c r="AL94" i="38"/>
  <c r="AK84" i="38"/>
  <c r="AB9" i="38"/>
  <c r="AL67" i="38"/>
  <c r="H39" i="38"/>
  <c r="J39" i="38"/>
  <c r="J35" i="38"/>
  <c r="J194" i="38"/>
  <c r="H194" i="38"/>
  <c r="AL401" i="38"/>
  <c r="J432" i="38"/>
  <c r="H432" i="38"/>
  <c r="J429" i="38"/>
  <c r="H429" i="38"/>
  <c r="D515" i="38"/>
  <c r="F515" i="38"/>
  <c r="F516" i="38"/>
  <c r="D94" i="38"/>
  <c r="F94" i="38"/>
  <c r="F95" i="38"/>
  <c r="D409" i="38"/>
  <c r="F410" i="38"/>
  <c r="J436" i="38"/>
  <c r="H436" i="38"/>
  <c r="J498" i="38"/>
  <c r="H498" i="38"/>
  <c r="AH9" i="38"/>
  <c r="D327" i="38"/>
  <c r="F327" i="38"/>
  <c r="F328" i="38"/>
  <c r="F227" i="38"/>
  <c r="D226" i="38"/>
  <c r="AL375" i="38"/>
  <c r="D107" i="38"/>
  <c r="F108" i="38"/>
  <c r="D209" i="38"/>
  <c r="F218" i="38"/>
  <c r="AC10" i="38"/>
  <c r="Z9" i="38"/>
  <c r="AG10" i="38"/>
  <c r="AD9" i="38"/>
  <c r="AL421" i="38"/>
  <c r="F334" i="38"/>
  <c r="D333" i="38"/>
  <c r="AL499" i="38"/>
  <c r="AL235" i="38"/>
  <c r="D390" i="38"/>
  <c r="F390" i="38"/>
  <c r="F391" i="38"/>
  <c r="D542" i="38"/>
  <c r="F543" i="38"/>
  <c r="J401" i="38"/>
  <c r="H401" i="38"/>
  <c r="J421" i="38"/>
  <c r="H421" i="38"/>
  <c r="F54" i="8"/>
  <c r="G54" i="8"/>
  <c r="F55" i="8"/>
  <c r="G55" i="8"/>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J52" i="8"/>
  <c r="J51" i="8"/>
  <c r="J50" i="8"/>
  <c r="K25" i="8"/>
  <c r="J25" i="8"/>
  <c r="K24" i="8"/>
  <c r="J24" i="8"/>
  <c r="J23" i="8"/>
  <c r="G23" i="8"/>
  <c r="G26" i="8"/>
  <c r="J26" i="8"/>
  <c r="J27" i="8"/>
  <c r="K27" i="8"/>
  <c r="J28" i="8"/>
  <c r="K28" i="8"/>
  <c r="K31" i="8"/>
  <c r="J31" i="8"/>
  <c r="K30" i="8"/>
  <c r="J30" i="8"/>
  <c r="J29" i="8"/>
  <c r="G29" i="8"/>
  <c r="K22" i="8"/>
  <c r="J22" i="8"/>
  <c r="K21" i="8"/>
  <c r="J21" i="8"/>
  <c r="J20" i="8"/>
  <c r="G20" i="8"/>
  <c r="F542" i="38"/>
  <c r="H542" i="38"/>
  <c r="F30" i="8"/>
  <c r="G30" i="8"/>
  <c r="F46" i="8"/>
  <c r="G46" i="8"/>
  <c r="F43" i="8"/>
  <c r="G43" i="8"/>
  <c r="F22" i="8"/>
  <c r="G22" i="8"/>
  <c r="F24" i="8"/>
  <c r="G24" i="8"/>
  <c r="F48" i="8"/>
  <c r="G48" i="8"/>
  <c r="F39" i="8"/>
  <c r="G39" i="8"/>
  <c r="F34" i="8"/>
  <c r="G34" i="8"/>
  <c r="F36" i="8"/>
  <c r="G36" i="8"/>
  <c r="F25" i="8"/>
  <c r="G25" i="8"/>
  <c r="F49" i="8"/>
  <c r="G49" i="8"/>
  <c r="F40" i="8"/>
  <c r="G40" i="8"/>
  <c r="F45" i="8"/>
  <c r="G45" i="8"/>
  <c r="F42" i="8"/>
  <c r="G42" i="8"/>
  <c r="F27" i="8"/>
  <c r="G27" i="8"/>
  <c r="F37" i="8"/>
  <c r="G37" i="8"/>
  <c r="H404" i="38"/>
  <c r="AL405" i="38"/>
  <c r="AL404" i="38"/>
  <c r="J405" i="38"/>
  <c r="AL328" i="38"/>
  <c r="AL327" i="38"/>
  <c r="J60" i="38"/>
  <c r="J201" i="38"/>
  <c r="J73" i="38"/>
  <c r="AL447" i="38"/>
  <c r="H66" i="38"/>
  <c r="H165" i="38"/>
  <c r="J150" i="38"/>
  <c r="AK226" i="38"/>
  <c r="H375" i="38"/>
  <c r="AL218" i="38"/>
  <c r="AL446" i="38"/>
  <c r="H243" i="38"/>
  <c r="AL119" i="38"/>
  <c r="H84" i="38"/>
  <c r="AC333" i="38"/>
  <c r="AL543" i="38"/>
  <c r="H83" i="38"/>
  <c r="AK333" i="38"/>
  <c r="AL516" i="38"/>
  <c r="J134" i="38"/>
  <c r="AG226" i="38"/>
  <c r="AL165" i="38"/>
  <c r="AL66" i="38"/>
  <c r="AL83" i="38"/>
  <c r="AG9" i="38"/>
  <c r="AG333" i="38"/>
  <c r="AK107" i="38"/>
  <c r="AG107" i="38"/>
  <c r="AL410" i="38"/>
  <c r="AC107" i="38"/>
  <c r="AL134" i="38"/>
  <c r="AL191" i="38"/>
  <c r="AL60" i="38"/>
  <c r="J447" i="38"/>
  <c r="H381" i="38"/>
  <c r="H191" i="38"/>
  <c r="AC226" i="38"/>
  <c r="AL381" i="38"/>
  <c r="AL391" i="38"/>
  <c r="AL390" i="38"/>
  <c r="AK409" i="38"/>
  <c r="AL409" i="38"/>
  <c r="AL150" i="38"/>
  <c r="AL209" i="38"/>
  <c r="H119" i="38"/>
  <c r="Y107" i="38"/>
  <c r="AL334" i="38"/>
  <c r="AL73" i="38"/>
  <c r="AL84" i="38"/>
  <c r="AL35" i="38"/>
  <c r="AL227" i="38"/>
  <c r="AL542" i="38"/>
  <c r="F107" i="38"/>
  <c r="H107" i="38"/>
  <c r="J557" i="38"/>
  <c r="F209" i="38"/>
  <c r="H209" i="38"/>
  <c r="F409" i="38"/>
  <c r="H409" i="38"/>
  <c r="AL515" i="38"/>
  <c r="AC9" i="38"/>
  <c r="H391" i="38"/>
  <c r="J391" i="38"/>
  <c r="J334" i="38"/>
  <c r="H334" i="38"/>
  <c r="H227" i="38"/>
  <c r="J227" i="38"/>
  <c r="H515" i="38"/>
  <c r="J515" i="38"/>
  <c r="H543" i="38"/>
  <c r="J543" i="38"/>
  <c r="J328" i="38"/>
  <c r="H328" i="38"/>
  <c r="H410" i="38"/>
  <c r="J410" i="38"/>
  <c r="J218" i="38"/>
  <c r="H218" i="38"/>
  <c r="H94" i="38"/>
  <c r="J94" i="38"/>
  <c r="H516" i="38"/>
  <c r="J516" i="38"/>
  <c r="H390" i="38"/>
  <c r="J390" i="38"/>
  <c r="J108" i="38"/>
  <c r="H108" i="38"/>
  <c r="H327" i="38"/>
  <c r="J327" i="38"/>
  <c r="J95" i="38"/>
  <c r="H95" i="38"/>
  <c r="F31" i="8"/>
  <c r="G31" i="8"/>
  <c r="F33" i="8"/>
  <c r="G33" i="8"/>
  <c r="F28" i="8"/>
  <c r="G28" i="8"/>
  <c r="F21" i="8"/>
  <c r="G21" i="8"/>
  <c r="J542" i="38"/>
  <c r="AL107" i="38"/>
  <c r="J107" i="38"/>
  <c r="J409" i="38"/>
  <c r="J209" i="38"/>
  <c r="A11" i="42"/>
  <c r="A11" i="43"/>
  <c r="C37" i="27"/>
  <c r="D37" i="27"/>
  <c r="N6" i="44"/>
  <c r="M6" i="44"/>
  <c r="L6" i="44"/>
  <c r="K6" i="44"/>
  <c r="J6" i="44"/>
  <c r="I6" i="44"/>
  <c r="H6" i="44"/>
  <c r="P6" i="44"/>
  <c r="G6" i="44"/>
  <c r="O6" i="44"/>
  <c r="K15" i="21"/>
  <c r="O15" i="21"/>
  <c r="D73" i="27"/>
  <c r="G17" i="8"/>
  <c r="G59" i="8"/>
  <c r="G56" i="8"/>
  <c r="F61" i="8"/>
  <c r="F60" i="8"/>
  <c r="G65" i="8"/>
  <c r="G62" i="8"/>
  <c r="D11" i="38"/>
  <c r="V11" i="38"/>
  <c r="K27" i="7"/>
  <c r="K26" i="7"/>
  <c r="K24" i="7"/>
  <c r="K23" i="7"/>
  <c r="K22" i="7"/>
  <c r="K20" i="7"/>
  <c r="K19" i="7"/>
  <c r="I18" i="42"/>
  <c r="J23" i="40"/>
  <c r="I23" i="40"/>
  <c r="J22" i="40"/>
  <c r="I22" i="40"/>
  <c r="J21" i="40"/>
  <c r="I21" i="40"/>
  <c r="J20" i="40"/>
  <c r="I20" i="40"/>
  <c r="J19" i="40"/>
  <c r="I19" i="40"/>
  <c r="J18" i="40"/>
  <c r="I18" i="40"/>
  <c r="I17" i="40"/>
  <c r="J19" i="12"/>
  <c r="V29" i="38"/>
  <c r="Y29" i="38"/>
  <c r="AL29" i="38"/>
  <c r="D29" i="38"/>
  <c r="F29" i="38"/>
  <c r="J30" i="10"/>
  <c r="J26" i="10"/>
  <c r="J25" i="10"/>
  <c r="J24" i="10"/>
  <c r="J23" i="10"/>
  <c r="J20" i="10"/>
  <c r="J19" i="10"/>
  <c r="J18" i="10"/>
  <c r="J26" i="9"/>
  <c r="J25" i="9"/>
  <c r="J24" i="9"/>
  <c r="J22" i="9"/>
  <c r="J19" i="9"/>
  <c r="P14" i="28"/>
  <c r="H29" i="38"/>
  <c r="J29" i="38"/>
  <c r="K67" i="8"/>
  <c r="K66" i="8"/>
  <c r="K65" i="8"/>
  <c r="K64" i="8"/>
  <c r="K63" i="8"/>
  <c r="K62" i="8"/>
  <c r="K61" i="8"/>
  <c r="K60" i="8"/>
  <c r="K59" i="8"/>
  <c r="K58" i="8"/>
  <c r="K57" i="8"/>
  <c r="K19" i="8"/>
  <c r="K18" i="8"/>
  <c r="J26" i="7"/>
  <c r="I30" i="10"/>
  <c r="I29" i="10"/>
  <c r="I28" i="10"/>
  <c r="I27" i="10"/>
  <c r="I26" i="10"/>
  <c r="I25" i="10"/>
  <c r="I24" i="10"/>
  <c r="I23" i="10"/>
  <c r="I22" i="10"/>
  <c r="I21" i="10"/>
  <c r="I20" i="10"/>
  <c r="I19" i="10"/>
  <c r="I18" i="10"/>
  <c r="I19" i="12"/>
  <c r="I18" i="12"/>
  <c r="I17" i="10"/>
  <c r="I17" i="9"/>
  <c r="I26" i="9"/>
  <c r="I25" i="9"/>
  <c r="I24" i="9"/>
  <c r="I23" i="9"/>
  <c r="I22" i="9"/>
  <c r="I21" i="9"/>
  <c r="I20" i="9"/>
  <c r="I19" i="9"/>
  <c r="I18" i="9"/>
  <c r="J63" i="8"/>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c r="J17" i="7"/>
  <c r="J18" i="7"/>
  <c r="Z583" i="38"/>
  <c r="J19" i="7"/>
  <c r="J20" i="7"/>
  <c r="J21" i="7"/>
  <c r="J22" i="7"/>
  <c r="J23" i="7"/>
  <c r="J24" i="7"/>
  <c r="J27" i="7"/>
  <c r="W244" i="38"/>
  <c r="W583" i="38"/>
  <c r="Z578" i="38"/>
  <c r="AC583" i="38"/>
  <c r="V579" i="38"/>
  <c r="D579" i="38"/>
  <c r="F58" i="8"/>
  <c r="G58" i="8"/>
  <c r="Y244" i="38"/>
  <c r="AL244" i="38"/>
  <c r="W243" i="38"/>
  <c r="Y243" i="38"/>
  <c r="AL243" i="38"/>
  <c r="V578" i="38"/>
  <c r="Y579" i="38"/>
  <c r="AL579" i="38"/>
  <c r="D578" i="38"/>
  <c r="F579" i="38"/>
  <c r="Y583" i="38"/>
  <c r="AL583" i="38"/>
  <c r="W578" i="38"/>
  <c r="P8" i="34"/>
  <c r="O8" i="34"/>
  <c r="F19" i="12"/>
  <c r="E284" i="38"/>
  <c r="D90" i="27"/>
  <c r="D72" i="27"/>
  <c r="D71" i="27"/>
  <c r="D70" i="27"/>
  <c r="D69" i="27"/>
  <c r="D68" i="27"/>
  <c r="D65" i="27"/>
  <c r="E338" i="38"/>
  <c r="F66" i="8"/>
  <c r="G66" i="8"/>
  <c r="G64" i="8"/>
  <c r="G63" i="8"/>
  <c r="G61" i="8"/>
  <c r="T10" i="4"/>
  <c r="T31" i="4"/>
  <c r="E317" i="38"/>
  <c r="X317" i="38"/>
  <c r="D67" i="27"/>
  <c r="X338" i="38"/>
  <c r="E357" i="38"/>
  <c r="F357" i="38"/>
  <c r="X357" i="38"/>
  <c r="Y357" i="38"/>
  <c r="AL357" i="38"/>
  <c r="E322" i="38"/>
  <c r="F322" i="38"/>
  <c r="X322" i="38"/>
  <c r="Y322" i="38"/>
  <c r="AL322" i="38"/>
  <c r="F338" i="38"/>
  <c r="F284" i="38"/>
  <c r="E267" i="38"/>
  <c r="D64" i="27"/>
  <c r="W338" i="38"/>
  <c r="D66" i="27"/>
  <c r="E11" i="38"/>
  <c r="F11" i="38"/>
  <c r="X11" i="38"/>
  <c r="D63" i="27"/>
  <c r="AJ33" i="38"/>
  <c r="E33" i="38"/>
  <c r="F33" i="38"/>
  <c r="W284" i="38"/>
  <c r="J579" i="38"/>
  <c r="H579" i="38"/>
  <c r="V24" i="38"/>
  <c r="Y24" i="38"/>
  <c r="AL24" i="38"/>
  <c r="E24" i="38"/>
  <c r="F24" i="38"/>
  <c r="V18" i="38"/>
  <c r="D18" i="38"/>
  <c r="D10" i="38"/>
  <c r="D9" i="38"/>
  <c r="G60" i="8"/>
  <c r="F67" i="8"/>
  <c r="G67" i="8"/>
  <c r="E337" i="38"/>
  <c r="X337" i="38"/>
  <c r="X333" i="38"/>
  <c r="J338" i="38"/>
  <c r="H338" i="38"/>
  <c r="J357" i="38"/>
  <c r="H357" i="38"/>
  <c r="Y317" i="38"/>
  <c r="AL317" i="38"/>
  <c r="X312" i="38"/>
  <c r="J322" i="38"/>
  <c r="H322" i="38"/>
  <c r="F317" i="38"/>
  <c r="E312" i="38"/>
  <c r="F312" i="38"/>
  <c r="J284" i="38"/>
  <c r="H284" i="38"/>
  <c r="F267" i="38"/>
  <c r="Y338" i="38"/>
  <c r="AL338" i="38"/>
  <c r="W337" i="38"/>
  <c r="X10" i="38"/>
  <c r="X9" i="38"/>
  <c r="Y11" i="38"/>
  <c r="AL11" i="38"/>
  <c r="J11" i="38"/>
  <c r="H11" i="38"/>
  <c r="J33" i="38"/>
  <c r="H33" i="38"/>
  <c r="AK33" i="38"/>
  <c r="AL33" i="38"/>
  <c r="AJ10" i="38"/>
  <c r="Y284" i="38"/>
  <c r="AL284" i="38"/>
  <c r="W267" i="38"/>
  <c r="V10" i="38"/>
  <c r="V9" i="38"/>
  <c r="J24" i="38"/>
  <c r="H24" i="38"/>
  <c r="E226" i="38"/>
  <c r="F226" i="38"/>
  <c r="J226" i="38"/>
  <c r="H312" i="38"/>
  <c r="J312" i="38"/>
  <c r="X226" i="38"/>
  <c r="Y312" i="38"/>
  <c r="AL312" i="38"/>
  <c r="J317" i="38"/>
  <c r="H317" i="38"/>
  <c r="F337" i="38"/>
  <c r="E333" i="38"/>
  <c r="F333" i="38"/>
  <c r="J267" i="38"/>
  <c r="H267" i="38"/>
  <c r="Y337" i="38"/>
  <c r="AL337" i="38"/>
  <c r="W333" i="38"/>
  <c r="Y333" i="38"/>
  <c r="AL333" i="38"/>
  <c r="AK10" i="38"/>
  <c r="AJ9" i="38"/>
  <c r="AK9" i="38"/>
  <c r="W226" i="38"/>
  <c r="Y267" i="38"/>
  <c r="AL267" i="38"/>
  <c r="H226" i="38"/>
  <c r="Y226" i="38"/>
  <c r="AL226" i="38"/>
  <c r="H333" i="38"/>
  <c r="J333" i="38"/>
  <c r="J337" i="38"/>
  <c r="H337" i="38"/>
  <c r="F18" i="8"/>
  <c r="G18" i="8"/>
  <c r="F19" i="8"/>
  <c r="G19" i="8"/>
  <c r="R583" i="38"/>
  <c r="N583" i="38"/>
  <c r="T582" i="38"/>
  <c r="P582" i="38"/>
  <c r="L582" i="38"/>
  <c r="S581" i="38"/>
  <c r="O581" i="38"/>
  <c r="K581" i="38"/>
  <c r="R580" i="38"/>
  <c r="N580" i="38"/>
  <c r="T579" i="38"/>
  <c r="P579" i="38"/>
  <c r="L579" i="38"/>
  <c r="S577" i="38"/>
  <c r="O577" i="38"/>
  <c r="K577" i="38"/>
  <c r="R576" i="38"/>
  <c r="N576" i="38"/>
  <c r="U575" i="38"/>
  <c r="Q575" i="38"/>
  <c r="M575" i="38"/>
  <c r="T574" i="38"/>
  <c r="P574" i="38"/>
  <c r="L574" i="38"/>
  <c r="S573" i="38"/>
  <c r="O573" i="38"/>
  <c r="K573" i="38"/>
  <c r="R572" i="38"/>
  <c r="N572" i="38"/>
  <c r="U571" i="38"/>
  <c r="Q571" i="38"/>
  <c r="M571" i="38"/>
  <c r="T570" i="38"/>
  <c r="P570" i="38"/>
  <c r="L570" i="38"/>
  <c r="S569" i="38"/>
  <c r="O569" i="38"/>
  <c r="K569" i="38"/>
  <c r="R568" i="38"/>
  <c r="N568" i="38"/>
  <c r="U567" i="38"/>
  <c r="Q567" i="38"/>
  <c r="M567" i="38"/>
  <c r="T566" i="38"/>
  <c r="P566" i="38"/>
  <c r="L566" i="38"/>
  <c r="S565" i="38"/>
  <c r="O565" i="38"/>
  <c r="K565" i="38"/>
  <c r="R564" i="38"/>
  <c r="N564" i="38"/>
  <c r="U563" i="38"/>
  <c r="Q563" i="38"/>
  <c r="M563" i="38"/>
  <c r="T562" i="38"/>
  <c r="P562" i="38"/>
  <c r="L562" i="38"/>
  <c r="S561" i="38"/>
  <c r="O561" i="38"/>
  <c r="K561" i="38"/>
  <c r="R553" i="38"/>
  <c r="N553" i="38"/>
  <c r="U552" i="38"/>
  <c r="Q552" i="38"/>
  <c r="M552" i="38"/>
  <c r="T551" i="38"/>
  <c r="P551" i="38"/>
  <c r="L551" i="38"/>
  <c r="M554" i="38"/>
  <c r="Q554" i="38"/>
  <c r="U554" i="38"/>
  <c r="N555" i="38"/>
  <c r="R555" i="38"/>
  <c r="K556" i="38"/>
  <c r="O556" i="38"/>
  <c r="S556" i="38"/>
  <c r="T549" i="38"/>
  <c r="P549" i="38"/>
  <c r="L549" i="38"/>
  <c r="S548" i="38"/>
  <c r="O548" i="38"/>
  <c r="K548" i="38"/>
  <c r="R547" i="38"/>
  <c r="N547" i="38"/>
  <c r="U546" i="38"/>
  <c r="Q546" i="38"/>
  <c r="M546" i="38"/>
  <c r="T545" i="38"/>
  <c r="P545" i="38"/>
  <c r="L545" i="38"/>
  <c r="M550" i="38"/>
  <c r="Q550" i="38"/>
  <c r="U550" i="38"/>
  <c r="R534" i="38"/>
  <c r="N534" i="38"/>
  <c r="U533" i="38"/>
  <c r="Q533" i="38"/>
  <c r="M533" i="38"/>
  <c r="T532" i="38"/>
  <c r="P532" i="38"/>
  <c r="L532" i="38"/>
  <c r="S531" i="38"/>
  <c r="O531" i="38"/>
  <c r="K531" i="38"/>
  <c r="R530" i="38"/>
  <c r="N530" i="38"/>
  <c r="U529" i="38"/>
  <c r="Q529" i="38"/>
  <c r="M529" i="38"/>
  <c r="T528" i="38"/>
  <c r="P528" i="38"/>
  <c r="L528" i="38"/>
  <c r="S527" i="38"/>
  <c r="O527" i="38"/>
  <c r="K527" i="38"/>
  <c r="R536" i="38"/>
  <c r="N536" i="38"/>
  <c r="U538" i="38"/>
  <c r="Q538" i="38"/>
  <c r="M538" i="38"/>
  <c r="T537" i="38"/>
  <c r="P537" i="38"/>
  <c r="L537" i="38"/>
  <c r="S535" i="38"/>
  <c r="O535" i="38"/>
  <c r="K535" i="38"/>
  <c r="R526" i="38"/>
  <c r="N526" i="38"/>
  <c r="S583" i="38"/>
  <c r="O583" i="38"/>
  <c r="U582" i="38"/>
  <c r="Q582" i="38"/>
  <c r="M582" i="38"/>
  <c r="T581" i="38"/>
  <c r="P581" i="38"/>
  <c r="L581" i="38"/>
  <c r="S580" i="38"/>
  <c r="O580" i="38"/>
  <c r="K580" i="38"/>
  <c r="S579" i="38"/>
  <c r="O579" i="38"/>
  <c r="T577" i="38"/>
  <c r="P577" i="38"/>
  <c r="L577" i="38"/>
  <c r="S576" i="38"/>
  <c r="O576" i="38"/>
  <c r="K576" i="38"/>
  <c r="R575" i="38"/>
  <c r="N575" i="38"/>
  <c r="U574" i="38"/>
  <c r="Q574" i="38"/>
  <c r="M574" i="38"/>
  <c r="T573" i="38"/>
  <c r="P573" i="38"/>
  <c r="L573" i="38"/>
  <c r="S572" i="38"/>
  <c r="O572" i="38"/>
  <c r="K572" i="38"/>
  <c r="R571" i="38"/>
  <c r="N571" i="38"/>
  <c r="U570" i="38"/>
  <c r="Q570" i="38"/>
  <c r="M570" i="38"/>
  <c r="T569" i="38"/>
  <c r="P569" i="38"/>
  <c r="L569" i="38"/>
  <c r="S568" i="38"/>
  <c r="O568" i="38"/>
  <c r="K568" i="38"/>
  <c r="R567" i="38"/>
  <c r="N567" i="38"/>
  <c r="U566" i="38"/>
  <c r="Q566" i="38"/>
  <c r="M566" i="38"/>
  <c r="T565" i="38"/>
  <c r="P565" i="38"/>
  <c r="L565" i="38"/>
  <c r="S564" i="38"/>
  <c r="O564" i="38"/>
  <c r="K564" i="38"/>
  <c r="R563" i="38"/>
  <c r="N563" i="38"/>
  <c r="U562" i="38"/>
  <c r="Q562" i="38"/>
  <c r="M562" i="38"/>
  <c r="T561" i="38"/>
  <c r="P561" i="38"/>
  <c r="L561" i="38"/>
  <c r="S553" i="38"/>
  <c r="O553" i="38"/>
  <c r="K553" i="38"/>
  <c r="R552" i="38"/>
  <c r="N552" i="38"/>
  <c r="U551" i="38"/>
  <c r="Q551" i="38"/>
  <c r="M551" i="38"/>
  <c r="L554" i="38"/>
  <c r="P554" i="38"/>
  <c r="T554" i="38"/>
  <c r="M555" i="38"/>
  <c r="Q555" i="38"/>
  <c r="U555" i="38"/>
  <c r="N556" i="38"/>
  <c r="R556" i="38"/>
  <c r="U549" i="38"/>
  <c r="Q549" i="38"/>
  <c r="M549" i="38"/>
  <c r="T548" i="38"/>
  <c r="P548" i="38"/>
  <c r="L548" i="38"/>
  <c r="S547" i="38"/>
  <c r="O547" i="38"/>
  <c r="K547" i="38"/>
  <c r="R546" i="38"/>
  <c r="N546" i="38"/>
  <c r="U545" i="38"/>
  <c r="Q545" i="38"/>
  <c r="M545" i="38"/>
  <c r="L550" i="38"/>
  <c r="P550" i="38"/>
  <c r="T550" i="38"/>
  <c r="S534" i="38"/>
  <c r="O534" i="38"/>
  <c r="K534" i="38"/>
  <c r="R533" i="38"/>
  <c r="N533" i="38"/>
  <c r="U532" i="38"/>
  <c r="Q532" i="38"/>
  <c r="M532" i="38"/>
  <c r="T531" i="38"/>
  <c r="P531" i="38"/>
  <c r="L531" i="38"/>
  <c r="S530" i="38"/>
  <c r="O530" i="38"/>
  <c r="K530" i="38"/>
  <c r="R529" i="38"/>
  <c r="N529" i="38"/>
  <c r="U528" i="38"/>
  <c r="Q528" i="38"/>
  <c r="M528" i="38"/>
  <c r="T527" i="38"/>
  <c r="P527" i="38"/>
  <c r="L527" i="38"/>
  <c r="S536" i="38"/>
  <c r="O536" i="38"/>
  <c r="K536" i="38"/>
  <c r="R538" i="38"/>
  <c r="N538" i="38"/>
  <c r="U537" i="38"/>
  <c r="Q537" i="38"/>
  <c r="M537" i="38"/>
  <c r="R535" i="38"/>
  <c r="U526" i="38"/>
  <c r="M526" i="38"/>
  <c r="T540" i="38"/>
  <c r="P540" i="38"/>
  <c r="L540" i="38"/>
  <c r="S539" i="38"/>
  <c r="O539" i="38"/>
  <c r="K539" i="38"/>
  <c r="R541" i="38"/>
  <c r="N541" i="38"/>
  <c r="K521" i="38"/>
  <c r="O521" i="38"/>
  <c r="S521" i="38"/>
  <c r="L522" i="38"/>
  <c r="P522" i="38"/>
  <c r="T522" i="38"/>
  <c r="M523" i="38"/>
  <c r="Q523" i="38"/>
  <c r="U523" i="38"/>
  <c r="N524" i="38"/>
  <c r="R524" i="38"/>
  <c r="U520" i="38"/>
  <c r="Q520" i="38"/>
  <c r="M520" i="38"/>
  <c r="T519" i="38"/>
  <c r="P519" i="38"/>
  <c r="L519" i="38"/>
  <c r="S518" i="38"/>
  <c r="O518" i="38"/>
  <c r="K518" i="38"/>
  <c r="R438" i="38"/>
  <c r="N438" i="38"/>
  <c r="U441" i="38"/>
  <c r="Q441" i="38"/>
  <c r="M441" i="38"/>
  <c r="T440" i="38"/>
  <c r="P440" i="38"/>
  <c r="L440" i="38"/>
  <c r="S439" i="38"/>
  <c r="O439" i="38"/>
  <c r="K439" i="38"/>
  <c r="R437" i="38"/>
  <c r="N437" i="38"/>
  <c r="U443" i="38"/>
  <c r="Q443" i="38"/>
  <c r="M443" i="38"/>
  <c r="T442" i="38"/>
  <c r="P442" i="38"/>
  <c r="L442" i="38"/>
  <c r="S444" i="38"/>
  <c r="O444" i="38"/>
  <c r="K444" i="38"/>
  <c r="R433" i="38"/>
  <c r="N433" i="38"/>
  <c r="U434" i="38"/>
  <c r="Q434" i="38"/>
  <c r="M434" i="38"/>
  <c r="T507" i="38"/>
  <c r="P507" i="38"/>
  <c r="L507" i="38"/>
  <c r="S506" i="38"/>
  <c r="O506" i="38"/>
  <c r="K506" i="38"/>
  <c r="R505" i="38"/>
  <c r="N505" i="38"/>
  <c r="U504" i="38"/>
  <c r="Q504" i="38"/>
  <c r="M504" i="38"/>
  <c r="T503" i="38"/>
  <c r="P503" i="38"/>
  <c r="L503" i="38"/>
  <c r="S502" i="38"/>
  <c r="O502" i="38"/>
  <c r="K502" i="38"/>
  <c r="R501" i="38"/>
  <c r="N501" i="38"/>
  <c r="U500" i="38"/>
  <c r="Q500" i="38"/>
  <c r="M500" i="38"/>
  <c r="T511" i="38"/>
  <c r="P511" i="38"/>
  <c r="L511" i="38"/>
  <c r="S510" i="38"/>
  <c r="O510" i="38"/>
  <c r="K510" i="38"/>
  <c r="R509" i="38"/>
  <c r="N509" i="38"/>
  <c r="U508" i="38"/>
  <c r="Q508" i="38"/>
  <c r="M508" i="38"/>
  <c r="T513" i="38"/>
  <c r="P513" i="38"/>
  <c r="L513" i="38"/>
  <c r="S512" i="38"/>
  <c r="O512" i="38"/>
  <c r="K512" i="38"/>
  <c r="R514" i="38"/>
  <c r="N514" i="38"/>
  <c r="U430" i="38"/>
  <c r="Q430" i="38"/>
  <c r="M430" i="38"/>
  <c r="T424" i="38"/>
  <c r="P424" i="38"/>
  <c r="L424" i="38"/>
  <c r="S423" i="38"/>
  <c r="O423" i="38"/>
  <c r="K423" i="38"/>
  <c r="R422" i="38"/>
  <c r="N422" i="38"/>
  <c r="U426" i="38"/>
  <c r="Q426" i="38"/>
  <c r="M426" i="38"/>
  <c r="T425" i="38"/>
  <c r="P425" i="38"/>
  <c r="L425" i="38"/>
  <c r="S427" i="38"/>
  <c r="O427" i="38"/>
  <c r="K427" i="38"/>
  <c r="R418" i="38"/>
  <c r="N418" i="38"/>
  <c r="U415" i="38"/>
  <c r="Q415" i="38"/>
  <c r="M415" i="38"/>
  <c r="T414" i="38"/>
  <c r="P414" i="38"/>
  <c r="L414" i="38"/>
  <c r="S413" i="38"/>
  <c r="O413" i="38"/>
  <c r="K413" i="38"/>
  <c r="R412" i="38"/>
  <c r="N412" i="38"/>
  <c r="T535" i="38"/>
  <c r="L535" i="38"/>
  <c r="O526" i="38"/>
  <c r="U540" i="38"/>
  <c r="Q540" i="38"/>
  <c r="M540" i="38"/>
  <c r="T539" i="38"/>
  <c r="P539" i="38"/>
  <c r="L539" i="38"/>
  <c r="S541" i="38"/>
  <c r="O541" i="38"/>
  <c r="K541" i="38"/>
  <c r="N521" i="38"/>
  <c r="R521" i="38"/>
  <c r="K522" i="38"/>
  <c r="O522" i="38"/>
  <c r="S522" i="38"/>
  <c r="L523" i="38"/>
  <c r="P523" i="38"/>
  <c r="T523" i="38"/>
  <c r="M524" i="38"/>
  <c r="Q524" i="38"/>
  <c r="U524" i="38"/>
  <c r="R520" i="38"/>
  <c r="N520" i="38"/>
  <c r="U519" i="38"/>
  <c r="Q519" i="38"/>
  <c r="M519" i="38"/>
  <c r="T518" i="38"/>
  <c r="P518" i="38"/>
  <c r="L518" i="38"/>
  <c r="S438" i="38"/>
  <c r="O438" i="38"/>
  <c r="K438" i="38"/>
  <c r="R441" i="38"/>
  <c r="N441" i="38"/>
  <c r="U440" i="38"/>
  <c r="Q440" i="38"/>
  <c r="M440" i="38"/>
  <c r="T439" i="38"/>
  <c r="P439" i="38"/>
  <c r="L439" i="38"/>
  <c r="S437" i="38"/>
  <c r="O437" i="38"/>
  <c r="K437" i="38"/>
  <c r="R443" i="38"/>
  <c r="N443" i="38"/>
  <c r="U442" i="38"/>
  <c r="Q442" i="38"/>
  <c r="M442" i="38"/>
  <c r="T444" i="38"/>
  <c r="P444" i="38"/>
  <c r="L444" i="38"/>
  <c r="S433" i="38"/>
  <c r="O433" i="38"/>
  <c r="K433" i="38"/>
  <c r="R434" i="38"/>
  <c r="N434" i="38"/>
  <c r="U507" i="38"/>
  <c r="Q507" i="38"/>
  <c r="M507" i="38"/>
  <c r="T506" i="38"/>
  <c r="P506" i="38"/>
  <c r="L506" i="38"/>
  <c r="S505" i="38"/>
  <c r="O505" i="38"/>
  <c r="K505" i="38"/>
  <c r="R504" i="38"/>
  <c r="N504" i="38"/>
  <c r="U503" i="38"/>
  <c r="Q503" i="38"/>
  <c r="M503" i="38"/>
  <c r="T502" i="38"/>
  <c r="P502" i="38"/>
  <c r="L502" i="38"/>
  <c r="S501" i="38"/>
  <c r="O501" i="38"/>
  <c r="K501" i="38"/>
  <c r="R500" i="38"/>
  <c r="N500" i="38"/>
  <c r="U511" i="38"/>
  <c r="Q511" i="38"/>
  <c r="M511" i="38"/>
  <c r="T510" i="38"/>
  <c r="P510" i="38"/>
  <c r="L510" i="38"/>
  <c r="S509" i="38"/>
  <c r="O509" i="38"/>
  <c r="K509" i="38"/>
  <c r="R508" i="38"/>
  <c r="N508" i="38"/>
  <c r="U513" i="38"/>
  <c r="Q513" i="38"/>
  <c r="M513" i="38"/>
  <c r="T512" i="38"/>
  <c r="P512" i="38"/>
  <c r="L512" i="38"/>
  <c r="S514" i="38"/>
  <c r="O514" i="38"/>
  <c r="K514" i="38"/>
  <c r="R430" i="38"/>
  <c r="N430" i="38"/>
  <c r="U424" i="38"/>
  <c r="Q424" i="38"/>
  <c r="M424" i="38"/>
  <c r="T423" i="38"/>
  <c r="P423" i="38"/>
  <c r="L423" i="38"/>
  <c r="S422" i="38"/>
  <c r="O422" i="38"/>
  <c r="K422" i="38"/>
  <c r="R426" i="38"/>
  <c r="N426" i="38"/>
  <c r="U425" i="38"/>
  <c r="Q425" i="38"/>
  <c r="M425" i="38"/>
  <c r="T427" i="38"/>
  <c r="P427" i="38"/>
  <c r="L427" i="38"/>
  <c r="S418" i="38"/>
  <c r="O418" i="38"/>
  <c r="K418" i="38"/>
  <c r="R415" i="38"/>
  <c r="N415" i="38"/>
  <c r="U414" i="38"/>
  <c r="Q414" i="38"/>
  <c r="M414" i="38"/>
  <c r="T413" i="38"/>
  <c r="N413" i="38"/>
  <c r="Q412" i="38"/>
  <c r="U473" i="38"/>
  <c r="Q473" i="38"/>
  <c r="M473" i="38"/>
  <c r="T472" i="38"/>
  <c r="P472" i="38"/>
  <c r="L472" i="38"/>
  <c r="S471" i="38"/>
  <c r="O471" i="38"/>
  <c r="K471" i="38"/>
  <c r="R470" i="38"/>
  <c r="N470" i="38"/>
  <c r="U469" i="38"/>
  <c r="Q469" i="38"/>
  <c r="M469" i="38"/>
  <c r="T468" i="38"/>
  <c r="P468" i="38"/>
  <c r="L468" i="38"/>
  <c r="S467" i="38"/>
  <c r="O467" i="38"/>
  <c r="K467" i="38"/>
  <c r="R466" i="38"/>
  <c r="N466" i="38"/>
  <c r="U465" i="38"/>
  <c r="Q465" i="38"/>
  <c r="M465" i="38"/>
  <c r="T464" i="38"/>
  <c r="P464" i="38"/>
  <c r="L464" i="38"/>
  <c r="S463" i="38"/>
  <c r="O463" i="38"/>
  <c r="K463" i="38"/>
  <c r="R462" i="38"/>
  <c r="N462" i="38"/>
  <c r="U461" i="38"/>
  <c r="Q461" i="38"/>
  <c r="M461" i="38"/>
  <c r="T460" i="38"/>
  <c r="P460" i="38"/>
  <c r="L460" i="38"/>
  <c r="S459" i="38"/>
  <c r="O459" i="38"/>
  <c r="K459" i="38"/>
  <c r="R458" i="38"/>
  <c r="N458" i="38"/>
  <c r="U457" i="38"/>
  <c r="Q457" i="38"/>
  <c r="M457" i="38"/>
  <c r="T456" i="38"/>
  <c r="P456" i="38"/>
  <c r="L456" i="38"/>
  <c r="S455" i="38"/>
  <c r="O455" i="38"/>
  <c r="K455" i="38"/>
  <c r="R454" i="38"/>
  <c r="N454" i="38"/>
  <c r="U453" i="38"/>
  <c r="Q453" i="38"/>
  <c r="M453" i="38"/>
  <c r="T452" i="38"/>
  <c r="P452" i="38"/>
  <c r="L452" i="38"/>
  <c r="S451" i="38"/>
  <c r="O451" i="38"/>
  <c r="K451" i="38"/>
  <c r="R450" i="38"/>
  <c r="N450" i="38"/>
  <c r="U449" i="38"/>
  <c r="Q449" i="38"/>
  <c r="M449" i="38"/>
  <c r="T489" i="38"/>
  <c r="P489" i="38"/>
  <c r="L489" i="38"/>
  <c r="S488" i="38"/>
  <c r="O488" i="38"/>
  <c r="K488" i="38"/>
  <c r="R487" i="38"/>
  <c r="N487" i="38"/>
  <c r="U486" i="38"/>
  <c r="Q486" i="38"/>
  <c r="M486" i="38"/>
  <c r="T485" i="38"/>
  <c r="P485" i="38"/>
  <c r="L485" i="38"/>
  <c r="S484" i="38"/>
  <c r="O484" i="38"/>
  <c r="K484" i="38"/>
  <c r="R483" i="38"/>
  <c r="N483" i="38"/>
  <c r="U482" i="38"/>
  <c r="Q482" i="38"/>
  <c r="M482" i="38"/>
  <c r="T481" i="38"/>
  <c r="P481" i="38"/>
  <c r="L481" i="38"/>
  <c r="S480" i="38"/>
  <c r="O480" i="38"/>
  <c r="K480" i="38"/>
  <c r="R479" i="38"/>
  <c r="N479" i="38"/>
  <c r="U478" i="38"/>
  <c r="Q478" i="38"/>
  <c r="M478" i="38"/>
  <c r="T477" i="38"/>
  <c r="P477" i="38"/>
  <c r="L477" i="38"/>
  <c r="S476" i="38"/>
  <c r="O476" i="38"/>
  <c r="K476" i="38"/>
  <c r="R475" i="38"/>
  <c r="N475" i="38"/>
  <c r="U474" i="38"/>
  <c r="Q474" i="38"/>
  <c r="M474" i="38"/>
  <c r="T497" i="38"/>
  <c r="P497" i="38"/>
  <c r="L497" i="38"/>
  <c r="S496" i="38"/>
  <c r="O496" i="38"/>
  <c r="K496" i="38"/>
  <c r="R495" i="38"/>
  <c r="N495" i="38"/>
  <c r="U494" i="38"/>
  <c r="Q494" i="38"/>
  <c r="M494" i="38"/>
  <c r="T493" i="38"/>
  <c r="P493" i="38"/>
  <c r="L493" i="38"/>
  <c r="S492" i="38"/>
  <c r="O492" i="38"/>
  <c r="K492" i="38"/>
  <c r="R491" i="38"/>
  <c r="N491" i="38"/>
  <c r="U490" i="38"/>
  <c r="Q490" i="38"/>
  <c r="M490" i="38"/>
  <c r="T417" i="38"/>
  <c r="P417" i="38"/>
  <c r="L417" i="38"/>
  <c r="S416" i="38"/>
  <c r="O416" i="38"/>
  <c r="K416" i="38"/>
  <c r="R388" i="38"/>
  <c r="N388" i="38"/>
  <c r="U386" i="38"/>
  <c r="Q386" i="38"/>
  <c r="M386" i="38"/>
  <c r="T385" i="38"/>
  <c r="P385" i="38"/>
  <c r="L385" i="38"/>
  <c r="S384" i="38"/>
  <c r="O384" i="38"/>
  <c r="K384" i="38"/>
  <c r="R383" i="38"/>
  <c r="N383" i="38"/>
  <c r="U377" i="38"/>
  <c r="Q377" i="38"/>
  <c r="M377" i="38"/>
  <c r="T378" i="38"/>
  <c r="P378" i="38"/>
  <c r="L378" i="38"/>
  <c r="S376" i="38"/>
  <c r="O376" i="38"/>
  <c r="K376" i="38"/>
  <c r="N379" i="38"/>
  <c r="R379" i="38"/>
  <c r="K380" i="38"/>
  <c r="O380" i="38"/>
  <c r="S380" i="38"/>
  <c r="T354" i="38"/>
  <c r="P354" i="38"/>
  <c r="L354" i="38"/>
  <c r="S353" i="38"/>
  <c r="O353" i="38"/>
  <c r="K353" i="38"/>
  <c r="R352" i="38"/>
  <c r="N352" i="38"/>
  <c r="U351" i="38"/>
  <c r="Q351" i="38"/>
  <c r="M351" i="38"/>
  <c r="T350" i="38"/>
  <c r="P350" i="38"/>
  <c r="L350" i="38"/>
  <c r="S349" i="38"/>
  <c r="O349" i="38"/>
  <c r="K349" i="38"/>
  <c r="R348" i="38"/>
  <c r="N348" i="38"/>
  <c r="U347" i="38"/>
  <c r="Q347" i="38"/>
  <c r="M347" i="38"/>
  <c r="T346" i="38"/>
  <c r="P346" i="38"/>
  <c r="L346" i="38"/>
  <c r="S345" i="38"/>
  <c r="O345" i="38"/>
  <c r="K345" i="38"/>
  <c r="R344" i="38"/>
  <c r="N344" i="38"/>
  <c r="U343" i="38"/>
  <c r="Q343" i="38"/>
  <c r="M343" i="38"/>
  <c r="T342" i="38"/>
  <c r="P342" i="38"/>
  <c r="L342" i="38"/>
  <c r="S341" i="38"/>
  <c r="O341" i="38"/>
  <c r="K341" i="38"/>
  <c r="R340" i="38"/>
  <c r="N340" i="38"/>
  <c r="U339" i="38"/>
  <c r="Q339" i="38"/>
  <c r="M339" i="38"/>
  <c r="T370" i="38"/>
  <c r="P370" i="38"/>
  <c r="L370" i="38"/>
  <c r="S369" i="38"/>
  <c r="O369" i="38"/>
  <c r="K369" i="38"/>
  <c r="R368" i="38"/>
  <c r="N368" i="38"/>
  <c r="U367" i="38"/>
  <c r="Q367" i="38"/>
  <c r="M367" i="38"/>
  <c r="T366" i="38"/>
  <c r="P366" i="38"/>
  <c r="L366" i="38"/>
  <c r="S365" i="38"/>
  <c r="O365" i="38"/>
  <c r="K365" i="38"/>
  <c r="R364" i="38"/>
  <c r="N364" i="38"/>
  <c r="U363" i="38"/>
  <c r="Q363" i="38"/>
  <c r="M363" i="38"/>
  <c r="T362" i="38"/>
  <c r="P362" i="38"/>
  <c r="L362" i="38"/>
  <c r="S361" i="38"/>
  <c r="O361" i="38"/>
  <c r="K361" i="38"/>
  <c r="R360" i="38"/>
  <c r="N360" i="38"/>
  <c r="U359" i="38"/>
  <c r="Q359" i="38"/>
  <c r="M359" i="38"/>
  <c r="T358" i="38"/>
  <c r="P358" i="38"/>
  <c r="L358" i="38"/>
  <c r="S357" i="38"/>
  <c r="O357" i="38"/>
  <c r="K357" i="38"/>
  <c r="R356" i="38"/>
  <c r="N356" i="38"/>
  <c r="P413" i="38"/>
  <c r="S412" i="38"/>
  <c r="K412" i="38"/>
  <c r="R473" i="38"/>
  <c r="N473" i="38"/>
  <c r="U472" i="38"/>
  <c r="Q472" i="38"/>
  <c r="M472" i="38"/>
  <c r="T471" i="38"/>
  <c r="P471" i="38"/>
  <c r="L471" i="38"/>
  <c r="S470" i="38"/>
  <c r="O470" i="38"/>
  <c r="K470" i="38"/>
  <c r="R469" i="38"/>
  <c r="N469" i="38"/>
  <c r="U468" i="38"/>
  <c r="Q468" i="38"/>
  <c r="M468" i="38"/>
  <c r="T467" i="38"/>
  <c r="P467" i="38"/>
  <c r="L467" i="38"/>
  <c r="S466" i="38"/>
  <c r="O466" i="38"/>
  <c r="K466" i="38"/>
  <c r="R465" i="38"/>
  <c r="N465" i="38"/>
  <c r="U464" i="38"/>
  <c r="Q464" i="38"/>
  <c r="M464" i="38"/>
  <c r="T463" i="38"/>
  <c r="P463" i="38"/>
  <c r="L463" i="38"/>
  <c r="S462" i="38"/>
  <c r="O462" i="38"/>
  <c r="K462" i="38"/>
  <c r="R461" i="38"/>
  <c r="N461" i="38"/>
  <c r="U460" i="38"/>
  <c r="Q460" i="38"/>
  <c r="M460" i="38"/>
  <c r="T459" i="38"/>
  <c r="P459" i="38"/>
  <c r="L459" i="38"/>
  <c r="S458" i="38"/>
  <c r="O458" i="38"/>
  <c r="K458" i="38"/>
  <c r="R457" i="38"/>
  <c r="N457" i="38"/>
  <c r="U456" i="38"/>
  <c r="Q456" i="38"/>
  <c r="M456" i="38"/>
  <c r="T455" i="38"/>
  <c r="P455" i="38"/>
  <c r="L455" i="38"/>
  <c r="S454" i="38"/>
  <c r="O454" i="38"/>
  <c r="K454" i="38"/>
  <c r="R453" i="38"/>
  <c r="N453" i="38"/>
  <c r="U452" i="38"/>
  <c r="Q452" i="38"/>
  <c r="M452" i="38"/>
  <c r="T451" i="38"/>
  <c r="P451" i="38"/>
  <c r="L451" i="38"/>
  <c r="S450" i="38"/>
  <c r="O450" i="38"/>
  <c r="K450" i="38"/>
  <c r="R449" i="38"/>
  <c r="N449" i="38"/>
  <c r="U489" i="38"/>
  <c r="Q489" i="38"/>
  <c r="M489" i="38"/>
  <c r="T488" i="38"/>
  <c r="P488" i="38"/>
  <c r="L488" i="38"/>
  <c r="S487" i="38"/>
  <c r="O487" i="38"/>
  <c r="K487" i="38"/>
  <c r="R486" i="38"/>
  <c r="N486" i="38"/>
  <c r="U485" i="38"/>
  <c r="Q485" i="38"/>
  <c r="M485" i="38"/>
  <c r="T484" i="38"/>
  <c r="P484" i="38"/>
  <c r="L484" i="38"/>
  <c r="S483" i="38"/>
  <c r="O483" i="38"/>
  <c r="K483" i="38"/>
  <c r="R482" i="38"/>
  <c r="N482" i="38"/>
  <c r="U481" i="38"/>
  <c r="Q481" i="38"/>
  <c r="M481" i="38"/>
  <c r="T480" i="38"/>
  <c r="P480" i="38"/>
  <c r="L480" i="38"/>
  <c r="S479" i="38"/>
  <c r="O479" i="38"/>
  <c r="K479" i="38"/>
  <c r="R478" i="38"/>
  <c r="N478" i="38"/>
  <c r="U477" i="38"/>
  <c r="Q477" i="38"/>
  <c r="M477" i="38"/>
  <c r="T476" i="38"/>
  <c r="P476" i="38"/>
  <c r="L476" i="38"/>
  <c r="S475" i="38"/>
  <c r="O475" i="38"/>
  <c r="K475" i="38"/>
  <c r="R474" i="38"/>
  <c r="N474" i="38"/>
  <c r="U497" i="38"/>
  <c r="Q497" i="38"/>
  <c r="M497" i="38"/>
  <c r="T496" i="38"/>
  <c r="P496" i="38"/>
  <c r="L496" i="38"/>
  <c r="S495" i="38"/>
  <c r="O495" i="38"/>
  <c r="K495" i="38"/>
  <c r="R494" i="38"/>
  <c r="N494" i="38"/>
  <c r="U493" i="38"/>
  <c r="Q493" i="38"/>
  <c r="M493" i="38"/>
  <c r="T492" i="38"/>
  <c r="P492" i="38"/>
  <c r="L492" i="38"/>
  <c r="S491" i="38"/>
  <c r="O491" i="38"/>
  <c r="K491" i="38"/>
  <c r="R490" i="38"/>
  <c r="N490" i="38"/>
  <c r="U417" i="38"/>
  <c r="Q417" i="38"/>
  <c r="M417" i="38"/>
  <c r="T416" i="38"/>
  <c r="P416" i="38"/>
  <c r="L416" i="38"/>
  <c r="S388" i="38"/>
  <c r="O388" i="38"/>
  <c r="K388" i="38"/>
  <c r="R386" i="38"/>
  <c r="N386" i="38"/>
  <c r="U385" i="38"/>
  <c r="Q385" i="38"/>
  <c r="M385" i="38"/>
  <c r="T384" i="38"/>
  <c r="P384" i="38"/>
  <c r="L384" i="38"/>
  <c r="S383" i="38"/>
  <c r="O383" i="38"/>
  <c r="K383" i="38"/>
  <c r="R377" i="38"/>
  <c r="N377" i="38"/>
  <c r="U378" i="38"/>
  <c r="Q378" i="38"/>
  <c r="M378" i="38"/>
  <c r="T376" i="38"/>
  <c r="P376" i="38"/>
  <c r="L376" i="38"/>
  <c r="M379" i="38"/>
  <c r="Q379" i="38"/>
  <c r="U379" i="38"/>
  <c r="N380" i="38"/>
  <c r="R380" i="38"/>
  <c r="U354" i="38"/>
  <c r="Q354" i="38"/>
  <c r="M354" i="38"/>
  <c r="T353" i="38"/>
  <c r="P353" i="38"/>
  <c r="L353" i="38"/>
  <c r="S352" i="38"/>
  <c r="O352" i="38"/>
  <c r="K352" i="38"/>
  <c r="R351" i="38"/>
  <c r="N351" i="38"/>
  <c r="U350" i="38"/>
  <c r="Q350" i="38"/>
  <c r="M350" i="38"/>
  <c r="T349" i="38"/>
  <c r="P349" i="38"/>
  <c r="L349" i="38"/>
  <c r="S348" i="38"/>
  <c r="O348" i="38"/>
  <c r="K348" i="38"/>
  <c r="R347" i="38"/>
  <c r="N347" i="38"/>
  <c r="U346" i="38"/>
  <c r="Q346" i="38"/>
  <c r="M346" i="38"/>
  <c r="T345" i="38"/>
  <c r="P345" i="38"/>
  <c r="L345" i="38"/>
  <c r="S344" i="38"/>
  <c r="O344" i="38"/>
  <c r="K344" i="38"/>
  <c r="R343" i="38"/>
  <c r="N343" i="38"/>
  <c r="U342" i="38"/>
  <c r="Q342" i="38"/>
  <c r="M342" i="38"/>
  <c r="T341" i="38"/>
  <c r="P341" i="38"/>
  <c r="L341" i="38"/>
  <c r="S340" i="38"/>
  <c r="O340" i="38"/>
  <c r="K340" i="38"/>
  <c r="R339" i="38"/>
  <c r="N339" i="38"/>
  <c r="U370" i="38"/>
  <c r="Q370" i="38"/>
  <c r="M370" i="38"/>
  <c r="T369" i="38"/>
  <c r="P369" i="38"/>
  <c r="L369" i="38"/>
  <c r="S368" i="38"/>
  <c r="O368" i="38"/>
  <c r="K368" i="38"/>
  <c r="R367" i="38"/>
  <c r="N367" i="38"/>
  <c r="U366" i="38"/>
  <c r="Q366" i="38"/>
  <c r="M366" i="38"/>
  <c r="T365" i="38"/>
  <c r="P365" i="38"/>
  <c r="L365" i="38"/>
  <c r="S364" i="38"/>
  <c r="O364" i="38"/>
  <c r="T583" i="38"/>
  <c r="P583" i="38"/>
  <c r="L583" i="38"/>
  <c r="R582" i="38"/>
  <c r="N582" i="38"/>
  <c r="U581" i="38"/>
  <c r="Q581" i="38"/>
  <c r="M581" i="38"/>
  <c r="T580" i="38"/>
  <c r="P580" i="38"/>
  <c r="L580" i="38"/>
  <c r="R579" i="38"/>
  <c r="N579" i="38"/>
  <c r="U577" i="38"/>
  <c r="Q577" i="38"/>
  <c r="M577" i="38"/>
  <c r="T576" i="38"/>
  <c r="P576" i="38"/>
  <c r="L576" i="38"/>
  <c r="S575" i="38"/>
  <c r="O575" i="38"/>
  <c r="K575" i="38"/>
  <c r="R574" i="38"/>
  <c r="N574" i="38"/>
  <c r="U573" i="38"/>
  <c r="Q573" i="38"/>
  <c r="M573" i="38"/>
  <c r="T572" i="38"/>
  <c r="P572" i="38"/>
  <c r="L572" i="38"/>
  <c r="S571" i="38"/>
  <c r="O571" i="38"/>
  <c r="K571" i="38"/>
  <c r="R570" i="38"/>
  <c r="N570" i="38"/>
  <c r="U569" i="38"/>
  <c r="Q569" i="38"/>
  <c r="M569" i="38"/>
  <c r="T568" i="38"/>
  <c r="P568" i="38"/>
  <c r="L568" i="38"/>
  <c r="S567" i="38"/>
  <c r="O567" i="38"/>
  <c r="K567" i="38"/>
  <c r="R566" i="38"/>
  <c r="N566" i="38"/>
  <c r="U565" i="38"/>
  <c r="Q565" i="38"/>
  <c r="M565" i="38"/>
  <c r="T564" i="38"/>
  <c r="P564" i="38"/>
  <c r="L564" i="38"/>
  <c r="S563" i="38"/>
  <c r="O563" i="38"/>
  <c r="K563" i="38"/>
  <c r="R562" i="38"/>
  <c r="N562" i="38"/>
  <c r="U561" i="38"/>
  <c r="Q561" i="38"/>
  <c r="M561" i="38"/>
  <c r="T553" i="38"/>
  <c r="P553" i="38"/>
  <c r="L553" i="38"/>
  <c r="S552" i="38"/>
  <c r="O552" i="38"/>
  <c r="K552" i="38"/>
  <c r="R551" i="38"/>
  <c r="N551" i="38"/>
  <c r="K554" i="38"/>
  <c r="O554" i="38"/>
  <c r="S554" i="38"/>
  <c r="L555" i="38"/>
  <c r="P555" i="38"/>
  <c r="T555" i="38"/>
  <c r="M556" i="38"/>
  <c r="Q556" i="38"/>
  <c r="U556" i="38"/>
  <c r="R549" i="38"/>
  <c r="N549" i="38"/>
  <c r="U548" i="38"/>
  <c r="Q548" i="38"/>
  <c r="M548" i="38"/>
  <c r="T547" i="38"/>
  <c r="P547" i="38"/>
  <c r="L547" i="38"/>
  <c r="S546" i="38"/>
  <c r="O546" i="38"/>
  <c r="K546" i="38"/>
  <c r="R545" i="38"/>
  <c r="N545" i="38"/>
  <c r="K550" i="38"/>
  <c r="O550" i="38"/>
  <c r="S550" i="38"/>
  <c r="T534" i="38"/>
  <c r="P534" i="38"/>
  <c r="L534" i="38"/>
  <c r="S533" i="38"/>
  <c r="O533" i="38"/>
  <c r="K533" i="38"/>
  <c r="R532" i="38"/>
  <c r="N532" i="38"/>
  <c r="U531" i="38"/>
  <c r="Q531" i="38"/>
  <c r="M531" i="38"/>
  <c r="T530" i="38"/>
  <c r="P530" i="38"/>
  <c r="L530" i="38"/>
  <c r="S529" i="38"/>
  <c r="O529" i="38"/>
  <c r="K529" i="38"/>
  <c r="R528" i="38"/>
  <c r="N528" i="38"/>
  <c r="U527" i="38"/>
  <c r="Q527" i="38"/>
  <c r="M527" i="38"/>
  <c r="T536" i="38"/>
  <c r="P536" i="38"/>
  <c r="L536" i="38"/>
  <c r="S538" i="38"/>
  <c r="O538" i="38"/>
  <c r="K538" i="38"/>
  <c r="R537" i="38"/>
  <c r="N537" i="38"/>
  <c r="U535" i="38"/>
  <c r="Q535" i="38"/>
  <c r="M535" i="38"/>
  <c r="T526" i="38"/>
  <c r="P526" i="38"/>
  <c r="U583" i="38"/>
  <c r="Q583" i="38"/>
  <c r="M583" i="38"/>
  <c r="S582" i="38"/>
  <c r="O582" i="38"/>
  <c r="K582" i="38"/>
  <c r="R581" i="38"/>
  <c r="N581" i="38"/>
  <c r="U580" i="38"/>
  <c r="Q580" i="38"/>
  <c r="M580" i="38"/>
  <c r="U579" i="38"/>
  <c r="Q579" i="38"/>
  <c r="M579" i="38"/>
  <c r="R577" i="38"/>
  <c r="N577" i="38"/>
  <c r="U576" i="38"/>
  <c r="Q576" i="38"/>
  <c r="M576" i="38"/>
  <c r="T575" i="38"/>
  <c r="P575" i="38"/>
  <c r="L575" i="38"/>
  <c r="S574" i="38"/>
  <c r="O574" i="38"/>
  <c r="K574" i="38"/>
  <c r="R573" i="38"/>
  <c r="N573" i="38"/>
  <c r="U572" i="38"/>
  <c r="Q572" i="38"/>
  <c r="M572" i="38"/>
  <c r="T571" i="38"/>
  <c r="P571" i="38"/>
  <c r="L571" i="38"/>
  <c r="S570" i="38"/>
  <c r="O570" i="38"/>
  <c r="K570" i="38"/>
  <c r="R569" i="38"/>
  <c r="N569" i="38"/>
  <c r="U568" i="38"/>
  <c r="Q568" i="38"/>
  <c r="M568" i="38"/>
  <c r="T567" i="38"/>
  <c r="P567" i="38"/>
  <c r="L567" i="38"/>
  <c r="S566" i="38"/>
  <c r="O566" i="38"/>
  <c r="K566" i="38"/>
  <c r="R565" i="38"/>
  <c r="N565" i="38"/>
  <c r="U564" i="38"/>
  <c r="Q564" i="38"/>
  <c r="M564" i="38"/>
  <c r="T563" i="38"/>
  <c r="P563" i="38"/>
  <c r="L563" i="38"/>
  <c r="S562" i="38"/>
  <c r="O562" i="38"/>
  <c r="K562" i="38"/>
  <c r="R561" i="38"/>
  <c r="N561" i="38"/>
  <c r="U553" i="38"/>
  <c r="Q553" i="38"/>
  <c r="M553" i="38"/>
  <c r="T552" i="38"/>
  <c r="P552" i="38"/>
  <c r="L552" i="38"/>
  <c r="S551" i="38"/>
  <c r="O551" i="38"/>
  <c r="K551" i="38"/>
  <c r="N554" i="38"/>
  <c r="R554" i="38"/>
  <c r="K555" i="38"/>
  <c r="O555" i="38"/>
  <c r="S555" i="38"/>
  <c r="L556" i="38"/>
  <c r="P556" i="38"/>
  <c r="T556" i="38"/>
  <c r="S549" i="38"/>
  <c r="O549" i="38"/>
  <c r="K549" i="38"/>
  <c r="R548" i="38"/>
  <c r="N548" i="38"/>
  <c r="U547" i="38"/>
  <c r="Q547" i="38"/>
  <c r="M547" i="38"/>
  <c r="T546" i="38"/>
  <c r="P546" i="38"/>
  <c r="L546" i="38"/>
  <c r="S545" i="38"/>
  <c r="O545" i="38"/>
  <c r="K545" i="38"/>
  <c r="N550" i="38"/>
  <c r="R550" i="38"/>
  <c r="U534" i="38"/>
  <c r="Q534" i="38"/>
  <c r="M534" i="38"/>
  <c r="T533" i="38"/>
  <c r="P533" i="38"/>
  <c r="L533" i="38"/>
  <c r="S532" i="38"/>
  <c r="O532" i="38"/>
  <c r="K532" i="38"/>
  <c r="R531" i="38"/>
  <c r="N531" i="38"/>
  <c r="U530" i="38"/>
  <c r="Q530" i="38"/>
  <c r="M530" i="38"/>
  <c r="T529" i="38"/>
  <c r="P529" i="38"/>
  <c r="L529" i="38"/>
  <c r="S528" i="38"/>
  <c r="O528" i="38"/>
  <c r="K528" i="38"/>
  <c r="R527" i="38"/>
  <c r="N527" i="38"/>
  <c r="U536" i="38"/>
  <c r="Q536" i="38"/>
  <c r="M536" i="38"/>
  <c r="T538" i="38"/>
  <c r="P538" i="38"/>
  <c r="L538" i="38"/>
  <c r="S537" i="38"/>
  <c r="O537" i="38"/>
  <c r="K537" i="38"/>
  <c r="N535" i="38"/>
  <c r="Q526" i="38"/>
  <c r="K526" i="38"/>
  <c r="R540" i="38"/>
  <c r="N540" i="38"/>
  <c r="U539" i="38"/>
  <c r="Q539" i="38"/>
  <c r="M539" i="38"/>
  <c r="T541" i="38"/>
  <c r="P541" i="38"/>
  <c r="L541" i="38"/>
  <c r="M521" i="38"/>
  <c r="Q521" i="38"/>
  <c r="U521" i="38"/>
  <c r="N522" i="38"/>
  <c r="R522" i="38"/>
  <c r="K523" i="38"/>
  <c r="O523" i="38"/>
  <c r="S523" i="38"/>
  <c r="L524" i="38"/>
  <c r="P524" i="38"/>
  <c r="T524" i="38"/>
  <c r="S520" i="38"/>
  <c r="O520" i="38"/>
  <c r="K520" i="38"/>
  <c r="R519" i="38"/>
  <c r="N519" i="38"/>
  <c r="U518" i="38"/>
  <c r="Q518" i="38"/>
  <c r="M518" i="38"/>
  <c r="T438" i="38"/>
  <c r="P438" i="38"/>
  <c r="L438" i="38"/>
  <c r="S441" i="38"/>
  <c r="O441" i="38"/>
  <c r="K441" i="38"/>
  <c r="R440" i="38"/>
  <c r="N440" i="38"/>
  <c r="U439" i="38"/>
  <c r="Q439" i="38"/>
  <c r="M439" i="38"/>
  <c r="T437" i="38"/>
  <c r="P437" i="38"/>
  <c r="L437" i="38"/>
  <c r="S443" i="38"/>
  <c r="O443" i="38"/>
  <c r="K443" i="38"/>
  <c r="R442" i="38"/>
  <c r="N442" i="38"/>
  <c r="U444" i="38"/>
  <c r="Q444" i="38"/>
  <c r="M444" i="38"/>
  <c r="T433" i="38"/>
  <c r="P433" i="38"/>
  <c r="L433" i="38"/>
  <c r="S434" i="38"/>
  <c r="O434" i="38"/>
  <c r="K434" i="38"/>
  <c r="R507" i="38"/>
  <c r="N507" i="38"/>
  <c r="U506" i="38"/>
  <c r="Q506" i="38"/>
  <c r="M506" i="38"/>
  <c r="T505" i="38"/>
  <c r="P505" i="38"/>
  <c r="L505" i="38"/>
  <c r="S504" i="38"/>
  <c r="O504" i="38"/>
  <c r="K504" i="38"/>
  <c r="R503" i="38"/>
  <c r="N503" i="38"/>
  <c r="U502" i="38"/>
  <c r="Q502" i="38"/>
  <c r="M502" i="38"/>
  <c r="T501" i="38"/>
  <c r="P501" i="38"/>
  <c r="L501" i="38"/>
  <c r="S500" i="38"/>
  <c r="O500" i="38"/>
  <c r="K500" i="38"/>
  <c r="R511" i="38"/>
  <c r="N511" i="38"/>
  <c r="U510" i="38"/>
  <c r="Q510" i="38"/>
  <c r="M510" i="38"/>
  <c r="T509" i="38"/>
  <c r="P509" i="38"/>
  <c r="L509" i="38"/>
  <c r="S508" i="38"/>
  <c r="O508" i="38"/>
  <c r="K508" i="38"/>
  <c r="R513" i="38"/>
  <c r="N513" i="38"/>
  <c r="U512" i="38"/>
  <c r="Q512" i="38"/>
  <c r="M512" i="38"/>
  <c r="T514" i="38"/>
  <c r="P514" i="38"/>
  <c r="L514" i="38"/>
  <c r="S430" i="38"/>
  <c r="O430" i="38"/>
  <c r="K430" i="38"/>
  <c r="R424" i="38"/>
  <c r="N424" i="38"/>
  <c r="U423" i="38"/>
  <c r="Q423" i="38"/>
  <c r="M423" i="38"/>
  <c r="T422" i="38"/>
  <c r="P422" i="38"/>
  <c r="L422" i="38"/>
  <c r="S426" i="38"/>
  <c r="O426" i="38"/>
  <c r="K426" i="38"/>
  <c r="R425" i="38"/>
  <c r="N425" i="38"/>
  <c r="U427" i="38"/>
  <c r="Q427" i="38"/>
  <c r="M427" i="38"/>
  <c r="T418" i="38"/>
  <c r="P418" i="38"/>
  <c r="L418" i="38"/>
  <c r="S415" i="38"/>
  <c r="O415" i="38"/>
  <c r="K415" i="38"/>
  <c r="R414" i="38"/>
  <c r="N414" i="38"/>
  <c r="U413" i="38"/>
  <c r="Q413" i="38"/>
  <c r="M413" i="38"/>
  <c r="T412" i="38"/>
  <c r="P412" i="38"/>
  <c r="L412" i="38"/>
  <c r="P535" i="38"/>
  <c r="S526" i="38"/>
  <c r="L526" i="38"/>
  <c r="S540" i="38"/>
  <c r="O540" i="38"/>
  <c r="K540" i="38"/>
  <c r="R539" i="38"/>
  <c r="N539" i="38"/>
  <c r="U541" i="38"/>
  <c r="Q541" i="38"/>
  <c r="M541" i="38"/>
  <c r="L521" i="38"/>
  <c r="P521" i="38"/>
  <c r="T521" i="38"/>
  <c r="M522" i="38"/>
  <c r="Q522" i="38"/>
  <c r="U522" i="38"/>
  <c r="N523" i="38"/>
  <c r="R523" i="38"/>
  <c r="K524" i="38"/>
  <c r="O524" i="38"/>
  <c r="S524" i="38"/>
  <c r="T520" i="38"/>
  <c r="P520" i="38"/>
  <c r="L520" i="38"/>
  <c r="S519" i="38"/>
  <c r="O519" i="38"/>
  <c r="K519" i="38"/>
  <c r="R518" i="38"/>
  <c r="N518" i="38"/>
  <c r="U438" i="38"/>
  <c r="Q438" i="38"/>
  <c r="M438" i="38"/>
  <c r="T441" i="38"/>
  <c r="P441" i="38"/>
  <c r="L441" i="38"/>
  <c r="S440" i="38"/>
  <c r="O440" i="38"/>
  <c r="K440" i="38"/>
  <c r="R439" i="38"/>
  <c r="N439" i="38"/>
  <c r="U437" i="38"/>
  <c r="Q437" i="38"/>
  <c r="M437" i="38"/>
  <c r="T443" i="38"/>
  <c r="P443" i="38"/>
  <c r="L443" i="38"/>
  <c r="S442" i="38"/>
  <c r="O442" i="38"/>
  <c r="K442" i="38"/>
  <c r="R444" i="38"/>
  <c r="N444" i="38"/>
  <c r="U433" i="38"/>
  <c r="Q433" i="38"/>
  <c r="M433" i="38"/>
  <c r="T434" i="38"/>
  <c r="P434" i="38"/>
  <c r="L434" i="38"/>
  <c r="S507" i="38"/>
  <c r="O507" i="38"/>
  <c r="K507" i="38"/>
  <c r="R506" i="38"/>
  <c r="N506" i="38"/>
  <c r="U505" i="38"/>
  <c r="Q505" i="38"/>
  <c r="M505" i="38"/>
  <c r="T504" i="38"/>
  <c r="P504" i="38"/>
  <c r="L504" i="38"/>
  <c r="S503" i="38"/>
  <c r="O503" i="38"/>
  <c r="K503" i="38"/>
  <c r="R502" i="38"/>
  <c r="N502" i="38"/>
  <c r="U501" i="38"/>
  <c r="Q501" i="38"/>
  <c r="M501" i="38"/>
  <c r="T500" i="38"/>
  <c r="P500" i="38"/>
  <c r="L500" i="38"/>
  <c r="S511" i="38"/>
  <c r="O511" i="38"/>
  <c r="K511" i="38"/>
  <c r="R510" i="38"/>
  <c r="N510" i="38"/>
  <c r="U509" i="38"/>
  <c r="Q509" i="38"/>
  <c r="M509" i="38"/>
  <c r="T508" i="38"/>
  <c r="P508" i="38"/>
  <c r="L508" i="38"/>
  <c r="S513" i="38"/>
  <c r="O513" i="38"/>
  <c r="K513" i="38"/>
  <c r="R512" i="38"/>
  <c r="N512" i="38"/>
  <c r="U514" i="38"/>
  <c r="Q514" i="38"/>
  <c r="M514" i="38"/>
  <c r="T430" i="38"/>
  <c r="P430" i="38"/>
  <c r="L430" i="38"/>
  <c r="S424" i="38"/>
  <c r="O424" i="38"/>
  <c r="K424" i="38"/>
  <c r="R423" i="38"/>
  <c r="N423" i="38"/>
  <c r="U422" i="38"/>
  <c r="Q422" i="38"/>
  <c r="M422" i="38"/>
  <c r="T426" i="38"/>
  <c r="P426" i="38"/>
  <c r="L426" i="38"/>
  <c r="S425" i="38"/>
  <c r="O425" i="38"/>
  <c r="K425" i="38"/>
  <c r="R427" i="38"/>
  <c r="N427" i="38"/>
  <c r="U418" i="38"/>
  <c r="Q418" i="38"/>
  <c r="M418" i="38"/>
  <c r="T415" i="38"/>
  <c r="P415" i="38"/>
  <c r="L415" i="38"/>
  <c r="S414" i="38"/>
  <c r="O414" i="38"/>
  <c r="K414" i="38"/>
  <c r="R413" i="38"/>
  <c r="U412" i="38"/>
  <c r="M412" i="38"/>
  <c r="S473" i="38"/>
  <c r="O473" i="38"/>
  <c r="K473" i="38"/>
  <c r="R472" i="38"/>
  <c r="N472" i="38"/>
  <c r="U471" i="38"/>
  <c r="Q471" i="38"/>
  <c r="M471" i="38"/>
  <c r="T470" i="38"/>
  <c r="P470" i="38"/>
  <c r="L470" i="38"/>
  <c r="S469" i="38"/>
  <c r="O469" i="38"/>
  <c r="K469" i="38"/>
  <c r="R468" i="38"/>
  <c r="N468" i="38"/>
  <c r="U467" i="38"/>
  <c r="Q467" i="38"/>
  <c r="M467" i="38"/>
  <c r="T466" i="38"/>
  <c r="P466" i="38"/>
  <c r="L466" i="38"/>
  <c r="S465" i="38"/>
  <c r="O465" i="38"/>
  <c r="K465" i="38"/>
  <c r="R464" i="38"/>
  <c r="N464" i="38"/>
  <c r="U463" i="38"/>
  <c r="Q463" i="38"/>
  <c r="M463" i="38"/>
  <c r="T462" i="38"/>
  <c r="P462" i="38"/>
  <c r="L462" i="38"/>
  <c r="S461" i="38"/>
  <c r="O461" i="38"/>
  <c r="K461" i="38"/>
  <c r="R460" i="38"/>
  <c r="N460" i="38"/>
  <c r="U459" i="38"/>
  <c r="Q459" i="38"/>
  <c r="M459" i="38"/>
  <c r="T458" i="38"/>
  <c r="P458" i="38"/>
  <c r="L458" i="38"/>
  <c r="S457" i="38"/>
  <c r="O457" i="38"/>
  <c r="K457" i="38"/>
  <c r="R456" i="38"/>
  <c r="N456" i="38"/>
  <c r="U455" i="38"/>
  <c r="Q455" i="38"/>
  <c r="M455" i="38"/>
  <c r="T454" i="38"/>
  <c r="P454" i="38"/>
  <c r="L454" i="38"/>
  <c r="S453" i="38"/>
  <c r="O453" i="38"/>
  <c r="K453" i="38"/>
  <c r="R452" i="38"/>
  <c r="N452" i="38"/>
  <c r="U451" i="38"/>
  <c r="Q451" i="38"/>
  <c r="M451" i="38"/>
  <c r="T450" i="38"/>
  <c r="P450" i="38"/>
  <c r="L450" i="38"/>
  <c r="S449" i="38"/>
  <c r="O449" i="38"/>
  <c r="K449" i="38"/>
  <c r="R489" i="38"/>
  <c r="N489" i="38"/>
  <c r="U488" i="38"/>
  <c r="Q488" i="38"/>
  <c r="M488" i="38"/>
  <c r="T487" i="38"/>
  <c r="P487" i="38"/>
  <c r="L487" i="38"/>
  <c r="S486" i="38"/>
  <c r="O486" i="38"/>
  <c r="K486" i="38"/>
  <c r="R485" i="38"/>
  <c r="N485" i="38"/>
  <c r="U484" i="38"/>
  <c r="Q484" i="38"/>
  <c r="M484" i="38"/>
  <c r="T483" i="38"/>
  <c r="P483" i="38"/>
  <c r="L483" i="38"/>
  <c r="S482" i="38"/>
  <c r="O482" i="38"/>
  <c r="K482" i="38"/>
  <c r="R481" i="38"/>
  <c r="N481" i="38"/>
  <c r="U480" i="38"/>
  <c r="Q480" i="38"/>
  <c r="M480" i="38"/>
  <c r="T479" i="38"/>
  <c r="P479" i="38"/>
  <c r="L479" i="38"/>
  <c r="S478" i="38"/>
  <c r="O478" i="38"/>
  <c r="K478" i="38"/>
  <c r="R477" i="38"/>
  <c r="N477" i="38"/>
  <c r="U476" i="38"/>
  <c r="Q476" i="38"/>
  <c r="M476" i="38"/>
  <c r="T475" i="38"/>
  <c r="P475" i="38"/>
  <c r="L475" i="38"/>
  <c r="S474" i="38"/>
  <c r="O474" i="38"/>
  <c r="K474" i="38"/>
  <c r="R497" i="38"/>
  <c r="N497" i="38"/>
  <c r="U496" i="38"/>
  <c r="Q496" i="38"/>
  <c r="M496" i="38"/>
  <c r="T495" i="38"/>
  <c r="P495" i="38"/>
  <c r="L495" i="38"/>
  <c r="S494" i="38"/>
  <c r="O494" i="38"/>
  <c r="K494" i="38"/>
  <c r="R493" i="38"/>
  <c r="N493" i="38"/>
  <c r="U492" i="38"/>
  <c r="Q492" i="38"/>
  <c r="M492" i="38"/>
  <c r="T491" i="38"/>
  <c r="P491" i="38"/>
  <c r="L491" i="38"/>
  <c r="S490" i="38"/>
  <c r="O490" i="38"/>
  <c r="K490" i="38"/>
  <c r="R417" i="38"/>
  <c r="N417" i="38"/>
  <c r="U416" i="38"/>
  <c r="Q416" i="38"/>
  <c r="M416" i="38"/>
  <c r="T388" i="38"/>
  <c r="P388" i="38"/>
  <c r="L388" i="38"/>
  <c r="S386" i="38"/>
  <c r="O386" i="38"/>
  <c r="K386" i="38"/>
  <c r="R385" i="38"/>
  <c r="N385" i="38"/>
  <c r="U384" i="38"/>
  <c r="Q384" i="38"/>
  <c r="M384" i="38"/>
  <c r="T383" i="38"/>
  <c r="P383" i="38"/>
  <c r="L383" i="38"/>
  <c r="S377" i="38"/>
  <c r="O377" i="38"/>
  <c r="K377" i="38"/>
  <c r="R378" i="38"/>
  <c r="N378" i="38"/>
  <c r="U376" i="38"/>
  <c r="Q376" i="38"/>
  <c r="M376" i="38"/>
  <c r="L379" i="38"/>
  <c r="P379" i="38"/>
  <c r="T379" i="38"/>
  <c r="M380" i="38"/>
  <c r="Q380" i="38"/>
  <c r="U380" i="38"/>
  <c r="R354" i="38"/>
  <c r="N354" i="38"/>
  <c r="U353" i="38"/>
  <c r="Q353" i="38"/>
  <c r="M353" i="38"/>
  <c r="T352" i="38"/>
  <c r="P352" i="38"/>
  <c r="L352" i="38"/>
  <c r="S351" i="38"/>
  <c r="O351" i="38"/>
  <c r="K351" i="38"/>
  <c r="R350" i="38"/>
  <c r="N350" i="38"/>
  <c r="U349" i="38"/>
  <c r="Q349" i="38"/>
  <c r="M349" i="38"/>
  <c r="T348" i="38"/>
  <c r="P348" i="38"/>
  <c r="L348" i="38"/>
  <c r="S347" i="38"/>
  <c r="O347" i="38"/>
  <c r="K347" i="38"/>
  <c r="R346" i="38"/>
  <c r="N346" i="38"/>
  <c r="U345" i="38"/>
  <c r="Q345" i="38"/>
  <c r="M345" i="38"/>
  <c r="T344" i="38"/>
  <c r="P344" i="38"/>
  <c r="L344" i="38"/>
  <c r="S343" i="38"/>
  <c r="O343" i="38"/>
  <c r="K343" i="38"/>
  <c r="R342" i="38"/>
  <c r="N342" i="38"/>
  <c r="U341" i="38"/>
  <c r="Q341" i="38"/>
  <c r="M341" i="38"/>
  <c r="T340" i="38"/>
  <c r="P340" i="38"/>
  <c r="L340" i="38"/>
  <c r="S339" i="38"/>
  <c r="O339" i="38"/>
  <c r="K339" i="38"/>
  <c r="R370" i="38"/>
  <c r="N370" i="38"/>
  <c r="U369" i="38"/>
  <c r="Q369" i="38"/>
  <c r="M369" i="38"/>
  <c r="T368" i="38"/>
  <c r="P368" i="38"/>
  <c r="L368" i="38"/>
  <c r="S367" i="38"/>
  <c r="O367" i="38"/>
  <c r="K367" i="38"/>
  <c r="R366" i="38"/>
  <c r="N366" i="38"/>
  <c r="U365" i="38"/>
  <c r="Q365" i="38"/>
  <c r="M365" i="38"/>
  <c r="T364" i="38"/>
  <c r="P364" i="38"/>
  <c r="L364" i="38"/>
  <c r="S363" i="38"/>
  <c r="O363" i="38"/>
  <c r="K363" i="38"/>
  <c r="R362" i="38"/>
  <c r="N362" i="38"/>
  <c r="U361" i="38"/>
  <c r="Q361" i="38"/>
  <c r="M361" i="38"/>
  <c r="T360" i="38"/>
  <c r="P360" i="38"/>
  <c r="L360" i="38"/>
  <c r="S359" i="38"/>
  <c r="O359" i="38"/>
  <c r="K359" i="38"/>
  <c r="R358" i="38"/>
  <c r="N358" i="38"/>
  <c r="U357" i="38"/>
  <c r="Q357" i="38"/>
  <c r="M357" i="38"/>
  <c r="T356" i="38"/>
  <c r="P356" i="38"/>
  <c r="L356" i="38"/>
  <c r="L413" i="38"/>
  <c r="O412" i="38"/>
  <c r="T473" i="38"/>
  <c r="P473" i="38"/>
  <c r="L473" i="38"/>
  <c r="S472" i="38"/>
  <c r="O472" i="38"/>
  <c r="K472" i="38"/>
  <c r="R471" i="38"/>
  <c r="N471" i="38"/>
  <c r="U470" i="38"/>
  <c r="Q470" i="38"/>
  <c r="M470" i="38"/>
  <c r="T469" i="38"/>
  <c r="P469" i="38"/>
  <c r="L469" i="38"/>
  <c r="S468" i="38"/>
  <c r="O468" i="38"/>
  <c r="K468" i="38"/>
  <c r="R467" i="38"/>
  <c r="N467" i="38"/>
  <c r="U466" i="38"/>
  <c r="Q466" i="38"/>
  <c r="M466" i="38"/>
  <c r="T465" i="38"/>
  <c r="P465" i="38"/>
  <c r="L465" i="38"/>
  <c r="S464" i="38"/>
  <c r="O464" i="38"/>
  <c r="K464" i="38"/>
  <c r="R463" i="38"/>
  <c r="N463" i="38"/>
  <c r="U462" i="38"/>
  <c r="Q462" i="38"/>
  <c r="M462" i="38"/>
  <c r="T461" i="38"/>
  <c r="P461" i="38"/>
  <c r="L461" i="38"/>
  <c r="S460" i="38"/>
  <c r="O460" i="38"/>
  <c r="K460" i="38"/>
  <c r="R459" i="38"/>
  <c r="N459" i="38"/>
  <c r="U458" i="38"/>
  <c r="Q458" i="38"/>
  <c r="M458" i="38"/>
  <c r="T457" i="38"/>
  <c r="P457" i="38"/>
  <c r="L457" i="38"/>
  <c r="S456" i="38"/>
  <c r="O456" i="38"/>
  <c r="K456" i="38"/>
  <c r="R455" i="38"/>
  <c r="N455" i="38"/>
  <c r="U454" i="38"/>
  <c r="Q454" i="38"/>
  <c r="M454" i="38"/>
  <c r="T453" i="38"/>
  <c r="P453" i="38"/>
  <c r="L453" i="38"/>
  <c r="S452" i="38"/>
  <c r="O452" i="38"/>
  <c r="K452" i="38"/>
  <c r="R451" i="38"/>
  <c r="N451" i="38"/>
  <c r="U450" i="38"/>
  <c r="Q450" i="38"/>
  <c r="M450" i="38"/>
  <c r="T449" i="38"/>
  <c r="P449" i="38"/>
  <c r="L449" i="38"/>
  <c r="S489" i="38"/>
  <c r="O489" i="38"/>
  <c r="K489" i="38"/>
  <c r="R488" i="38"/>
  <c r="N488" i="38"/>
  <c r="U487" i="38"/>
  <c r="Q487" i="38"/>
  <c r="M487" i="38"/>
  <c r="T486" i="38"/>
  <c r="P486" i="38"/>
  <c r="L486" i="38"/>
  <c r="S485" i="38"/>
  <c r="O485" i="38"/>
  <c r="K485" i="38"/>
  <c r="R484" i="38"/>
  <c r="N484" i="38"/>
  <c r="U483" i="38"/>
  <c r="Q483" i="38"/>
  <c r="M483" i="38"/>
  <c r="T482" i="38"/>
  <c r="P482" i="38"/>
  <c r="L482" i="38"/>
  <c r="S481" i="38"/>
  <c r="O481" i="38"/>
  <c r="K481" i="38"/>
  <c r="R480" i="38"/>
  <c r="N480" i="38"/>
  <c r="U479" i="38"/>
  <c r="Q479" i="38"/>
  <c r="M479" i="38"/>
  <c r="T478" i="38"/>
  <c r="P478" i="38"/>
  <c r="L478" i="38"/>
  <c r="S477" i="38"/>
  <c r="O477" i="38"/>
  <c r="K477" i="38"/>
  <c r="R476" i="38"/>
  <c r="N476" i="38"/>
  <c r="U475" i="38"/>
  <c r="Q475" i="38"/>
  <c r="M475" i="38"/>
  <c r="T474" i="38"/>
  <c r="P474" i="38"/>
  <c r="L474" i="38"/>
  <c r="S497" i="38"/>
  <c r="O497" i="38"/>
  <c r="K497" i="38"/>
  <c r="R496" i="38"/>
  <c r="N496" i="38"/>
  <c r="U495" i="38"/>
  <c r="Q495" i="38"/>
  <c r="M495" i="38"/>
  <c r="T494" i="38"/>
  <c r="P494" i="38"/>
  <c r="L494" i="38"/>
  <c r="S493" i="38"/>
  <c r="O493" i="38"/>
  <c r="K493" i="38"/>
  <c r="R492" i="38"/>
  <c r="N492" i="38"/>
  <c r="U491" i="38"/>
  <c r="Q491" i="38"/>
  <c r="M491" i="38"/>
  <c r="T490" i="38"/>
  <c r="P490" i="38"/>
  <c r="L490" i="38"/>
  <c r="S417" i="38"/>
  <c r="O417" i="38"/>
  <c r="K417" i="38"/>
  <c r="R416" i="38"/>
  <c r="N416" i="38"/>
  <c r="U388" i="38"/>
  <c r="Q388" i="38"/>
  <c r="M388" i="38"/>
  <c r="T386" i="38"/>
  <c r="P386" i="38"/>
  <c r="L386" i="38"/>
  <c r="S385" i="38"/>
  <c r="O385" i="38"/>
  <c r="K385" i="38"/>
  <c r="R384" i="38"/>
  <c r="N384" i="38"/>
  <c r="U383" i="38"/>
  <c r="Q383" i="38"/>
  <c r="M383" i="38"/>
  <c r="T377" i="38"/>
  <c r="P377" i="38"/>
  <c r="L377" i="38"/>
  <c r="S378" i="38"/>
  <c r="O378" i="38"/>
  <c r="K378" i="38"/>
  <c r="R376" i="38"/>
  <c r="N376" i="38"/>
  <c r="K379" i="38"/>
  <c r="O379" i="38"/>
  <c r="S379" i="38"/>
  <c r="L380" i="38"/>
  <c r="P380" i="38"/>
  <c r="T380" i="38"/>
  <c r="S354" i="38"/>
  <c r="O354" i="38"/>
  <c r="K354" i="38"/>
  <c r="R353" i="38"/>
  <c r="N353" i="38"/>
  <c r="U352" i="38"/>
  <c r="Q352" i="38"/>
  <c r="M352" i="38"/>
  <c r="T351" i="38"/>
  <c r="P351" i="38"/>
  <c r="L351" i="38"/>
  <c r="S350" i="38"/>
  <c r="O350" i="38"/>
  <c r="K350" i="38"/>
  <c r="R349" i="38"/>
  <c r="N349" i="38"/>
  <c r="U348" i="38"/>
  <c r="Q348" i="38"/>
  <c r="M348" i="38"/>
  <c r="T347" i="38"/>
  <c r="P347" i="38"/>
  <c r="L347" i="38"/>
  <c r="S346" i="38"/>
  <c r="O346" i="38"/>
  <c r="K346" i="38"/>
  <c r="R345" i="38"/>
  <c r="N345" i="38"/>
  <c r="U344" i="38"/>
  <c r="Q344" i="38"/>
  <c r="M344" i="38"/>
  <c r="T343" i="38"/>
  <c r="P343" i="38"/>
  <c r="L343" i="38"/>
  <c r="S342" i="38"/>
  <c r="O342" i="38"/>
  <c r="K342" i="38"/>
  <c r="R341" i="38"/>
  <c r="N341" i="38"/>
  <c r="U340" i="38"/>
  <c r="Q340" i="38"/>
  <c r="M340" i="38"/>
  <c r="T339" i="38"/>
  <c r="P339" i="38"/>
  <c r="L339" i="38"/>
  <c r="S370" i="38"/>
  <c r="O370" i="38"/>
  <c r="K370" i="38"/>
  <c r="R369" i="38"/>
  <c r="N369" i="38"/>
  <c r="U368" i="38"/>
  <c r="Q368" i="38"/>
  <c r="M368" i="38"/>
  <c r="T367" i="38"/>
  <c r="P367" i="38"/>
  <c r="L367" i="38"/>
  <c r="S366" i="38"/>
  <c r="O366" i="38"/>
  <c r="K366" i="38"/>
  <c r="R365" i="38"/>
  <c r="N365" i="38"/>
  <c r="U364" i="38"/>
  <c r="Q364" i="38"/>
  <c r="M364" i="38"/>
  <c r="T363" i="38"/>
  <c r="P363" i="38"/>
  <c r="L363" i="38"/>
  <c r="S362" i="38"/>
  <c r="O362" i="38"/>
  <c r="K362" i="38"/>
  <c r="R361" i="38"/>
  <c r="N361" i="38"/>
  <c r="U360" i="38"/>
  <c r="Q360" i="38"/>
  <c r="M360" i="38"/>
  <c r="T359" i="38"/>
  <c r="P359" i="38"/>
  <c r="L359" i="38"/>
  <c r="S358" i="38"/>
  <c r="O358" i="38"/>
  <c r="K358" i="38"/>
  <c r="R357" i="38"/>
  <c r="N357" i="38"/>
  <c r="U356" i="38"/>
  <c r="Q356" i="38"/>
  <c r="M356" i="38"/>
  <c r="T355" i="38"/>
  <c r="Q355" i="38"/>
  <c r="R363" i="38"/>
  <c r="U362" i="38"/>
  <c r="M362" i="38"/>
  <c r="P361" i="38"/>
  <c r="S360" i="38"/>
  <c r="K360" i="38"/>
  <c r="N359" i="38"/>
  <c r="Q358" i="38"/>
  <c r="T357" i="38"/>
  <c r="L357" i="38"/>
  <c r="O356" i="38"/>
  <c r="S355" i="38"/>
  <c r="M355" i="38"/>
  <c r="T374" i="38"/>
  <c r="P374" i="38"/>
  <c r="L374" i="38"/>
  <c r="S373" i="38"/>
  <c r="O373" i="38"/>
  <c r="K373" i="38"/>
  <c r="R372" i="38"/>
  <c r="N372" i="38"/>
  <c r="U371" i="38"/>
  <c r="Q371" i="38"/>
  <c r="M371" i="38"/>
  <c r="T406" i="38"/>
  <c r="P406" i="38"/>
  <c r="L406" i="38"/>
  <c r="S407" i="38"/>
  <c r="O407" i="38"/>
  <c r="K407" i="38"/>
  <c r="R402" i="38"/>
  <c r="N402" i="38"/>
  <c r="K403" i="38"/>
  <c r="O403" i="38"/>
  <c r="S403" i="38"/>
  <c r="T399" i="38"/>
  <c r="P399" i="38"/>
  <c r="L399" i="38"/>
  <c r="S398" i="38"/>
  <c r="O398" i="38"/>
  <c r="K398" i="38"/>
  <c r="R396" i="38"/>
  <c r="N396" i="38"/>
  <c r="U393" i="38"/>
  <c r="Q393" i="38"/>
  <c r="M393" i="38"/>
  <c r="T395" i="38"/>
  <c r="P395" i="38"/>
  <c r="L395" i="38"/>
  <c r="S394" i="38"/>
  <c r="O394" i="38"/>
  <c r="K394" i="38"/>
  <c r="R319" i="38"/>
  <c r="N319" i="38"/>
  <c r="U318" i="38"/>
  <c r="Q318" i="38"/>
  <c r="M318" i="38"/>
  <c r="T317" i="38"/>
  <c r="P317" i="38"/>
  <c r="L317" i="38"/>
  <c r="S316" i="38"/>
  <c r="O316" i="38"/>
  <c r="K316" i="38"/>
  <c r="R315" i="38"/>
  <c r="N315" i="38"/>
  <c r="U314" i="38"/>
  <c r="Q314" i="38"/>
  <c r="M314" i="38"/>
  <c r="T323" i="38"/>
  <c r="P323" i="38"/>
  <c r="L323" i="38"/>
  <c r="S322" i="38"/>
  <c r="O322" i="38"/>
  <c r="K322" i="38"/>
  <c r="R321" i="38"/>
  <c r="N321" i="38"/>
  <c r="U320" i="38"/>
  <c r="Q320" i="38"/>
  <c r="M320" i="38"/>
  <c r="T325" i="38"/>
  <c r="P325" i="38"/>
  <c r="L325" i="38"/>
  <c r="S324" i="38"/>
  <c r="O324" i="38"/>
  <c r="K324" i="38"/>
  <c r="R326" i="38"/>
  <c r="N326" i="38"/>
  <c r="U300" i="38"/>
  <c r="Q300" i="38"/>
  <c r="M300" i="38"/>
  <c r="T299" i="38"/>
  <c r="P299" i="38"/>
  <c r="L299" i="38"/>
  <c r="S298" i="38"/>
  <c r="O298" i="38"/>
  <c r="K298" i="38"/>
  <c r="R297" i="38"/>
  <c r="N297" i="38"/>
  <c r="U296" i="38"/>
  <c r="Q296" i="38"/>
  <c r="M296" i="38"/>
  <c r="T295" i="38"/>
  <c r="P295" i="38"/>
  <c r="L295" i="38"/>
  <c r="S294" i="38"/>
  <c r="O294" i="38"/>
  <c r="K294" i="38"/>
  <c r="R293" i="38"/>
  <c r="N293" i="38"/>
  <c r="U292" i="38"/>
  <c r="Q292" i="38"/>
  <c r="M292" i="38"/>
  <c r="T291" i="38"/>
  <c r="P291" i="38"/>
  <c r="L291" i="38"/>
  <c r="S290" i="38"/>
  <c r="O290" i="38"/>
  <c r="K290" i="38"/>
  <c r="R289" i="38"/>
  <c r="N289" i="38"/>
  <c r="U288" i="38"/>
  <c r="Q288" i="38"/>
  <c r="M288" i="38"/>
  <c r="T287" i="38"/>
  <c r="P287" i="38"/>
  <c r="L287" i="38"/>
  <c r="S286" i="38"/>
  <c r="O286" i="38"/>
  <c r="K286" i="38"/>
  <c r="R285" i="38"/>
  <c r="N285" i="38"/>
  <c r="T284" i="38"/>
  <c r="P284" i="38"/>
  <c r="K284" i="38"/>
  <c r="R283" i="38"/>
  <c r="N283" i="38"/>
  <c r="U282" i="38"/>
  <c r="Q282" i="38"/>
  <c r="M282" i="38"/>
  <c r="T281" i="38"/>
  <c r="P281" i="38"/>
  <c r="L281" i="38"/>
  <c r="S280" i="38"/>
  <c r="O280" i="38"/>
  <c r="K280" i="38"/>
  <c r="R279" i="38"/>
  <c r="N279" i="38"/>
  <c r="U278" i="38"/>
  <c r="Q278" i="38"/>
  <c r="M278" i="38"/>
  <c r="T277" i="38"/>
  <c r="P277" i="38"/>
  <c r="L277" i="38"/>
  <c r="S276" i="38"/>
  <c r="O276" i="38"/>
  <c r="K276" i="38"/>
  <c r="R275" i="38"/>
  <c r="N275" i="38"/>
  <c r="U274" i="38"/>
  <c r="Q274" i="38"/>
  <c r="M274" i="38"/>
  <c r="T273" i="38"/>
  <c r="P273" i="38"/>
  <c r="L273" i="38"/>
  <c r="S272" i="38"/>
  <c r="O272" i="38"/>
  <c r="K272" i="38"/>
  <c r="R271" i="38"/>
  <c r="N271" i="38"/>
  <c r="U270" i="38"/>
  <c r="Q270" i="38"/>
  <c r="M270" i="38"/>
  <c r="T269" i="38"/>
  <c r="P269" i="38"/>
  <c r="L269" i="38"/>
  <c r="S311" i="38"/>
  <c r="O311" i="38"/>
  <c r="K311" i="38"/>
  <c r="R310" i="38"/>
  <c r="N310" i="38"/>
  <c r="U309" i="38"/>
  <c r="Q309" i="38"/>
  <c r="M309" i="38"/>
  <c r="T308" i="38"/>
  <c r="P308" i="38"/>
  <c r="L308" i="38"/>
  <c r="S307" i="38"/>
  <c r="O307" i="38"/>
  <c r="K307" i="38"/>
  <c r="R306" i="38"/>
  <c r="N306" i="38"/>
  <c r="U305" i="38"/>
  <c r="Q305" i="38"/>
  <c r="M305" i="38"/>
  <c r="T304" i="38"/>
  <c r="P304" i="38"/>
  <c r="L304" i="38"/>
  <c r="S303" i="38"/>
  <c r="O303" i="38"/>
  <c r="K303" i="38"/>
  <c r="R302" i="38"/>
  <c r="N302" i="38"/>
  <c r="U301" i="38"/>
  <c r="Q301" i="38"/>
  <c r="M301" i="38"/>
  <c r="T263" i="38"/>
  <c r="P263" i="38"/>
  <c r="L263" i="38"/>
  <c r="S262" i="38"/>
  <c r="O262" i="38"/>
  <c r="K262" i="38"/>
  <c r="R261" i="38"/>
  <c r="N261" i="38"/>
  <c r="U266" i="38"/>
  <c r="Q266" i="38"/>
  <c r="M266" i="38"/>
  <c r="T265" i="38"/>
  <c r="P265" i="38"/>
  <c r="L265" i="38"/>
  <c r="S264" i="38"/>
  <c r="O264" i="38"/>
  <c r="K264" i="38"/>
  <c r="R330" i="38"/>
  <c r="N330" i="38"/>
  <c r="U329" i="38"/>
  <c r="Q329" i="38"/>
  <c r="M329" i="38"/>
  <c r="T331" i="38"/>
  <c r="P331" i="38"/>
  <c r="L331" i="38"/>
  <c r="S253" i="38"/>
  <c r="O253" i="38"/>
  <c r="K253" i="38"/>
  <c r="R252" i="38"/>
  <c r="N252" i="38"/>
  <c r="U251" i="38"/>
  <c r="Q251" i="38"/>
  <c r="M251" i="38"/>
  <c r="T250" i="38"/>
  <c r="P250" i="38"/>
  <c r="L250" i="38"/>
  <c r="S249" i="38"/>
  <c r="O249" i="38"/>
  <c r="K249" i="38"/>
  <c r="R248" i="38"/>
  <c r="N248" i="38"/>
  <c r="U247" i="38"/>
  <c r="Q247" i="38"/>
  <c r="M247" i="38"/>
  <c r="T246" i="38"/>
  <c r="P246" i="38"/>
  <c r="L246" i="38"/>
  <c r="S245" i="38"/>
  <c r="O245" i="38"/>
  <c r="K245" i="38"/>
  <c r="R259" i="38"/>
  <c r="N259" i="38"/>
  <c r="U258" i="38"/>
  <c r="Q258" i="38"/>
  <c r="M258" i="38"/>
  <c r="T257" i="38"/>
  <c r="P257" i="38"/>
  <c r="L257" i="38"/>
  <c r="S256" i="38"/>
  <c r="O256" i="38"/>
  <c r="K256" i="38"/>
  <c r="R255" i="38"/>
  <c r="R355" i="38"/>
  <c r="N355" i="38"/>
  <c r="U374" i="38"/>
  <c r="Q374" i="38"/>
  <c r="M374" i="38"/>
  <c r="T373" i="38"/>
  <c r="P373" i="38"/>
  <c r="L373" i="38"/>
  <c r="S372" i="38"/>
  <c r="O372" i="38"/>
  <c r="K372" i="38"/>
  <c r="R371" i="38"/>
  <c r="N371" i="38"/>
  <c r="U406" i="38"/>
  <c r="Q406" i="38"/>
  <c r="M406" i="38"/>
  <c r="T407" i="38"/>
  <c r="P407" i="38"/>
  <c r="L407" i="38"/>
  <c r="S402" i="38"/>
  <c r="S401" i="38"/>
  <c r="O402" i="38"/>
  <c r="K402" i="38"/>
  <c r="K401" i="38"/>
  <c r="N403" i="38"/>
  <c r="R403" i="38"/>
  <c r="U399" i="38"/>
  <c r="Q399" i="38"/>
  <c r="M399" i="38"/>
  <c r="T398" i="38"/>
  <c r="P398" i="38"/>
  <c r="L398" i="38"/>
  <c r="S396" i="38"/>
  <c r="O396" i="38"/>
  <c r="K396" i="38"/>
  <c r="R393" i="38"/>
  <c r="N393" i="38"/>
  <c r="U395" i="38"/>
  <c r="Q395" i="38"/>
  <c r="M395" i="38"/>
  <c r="T394" i="38"/>
  <c r="P394" i="38"/>
  <c r="L394" i="38"/>
  <c r="S319" i="38"/>
  <c r="O319" i="38"/>
  <c r="K319" i="38"/>
  <c r="R318" i="38"/>
  <c r="N318" i="38"/>
  <c r="U317" i="38"/>
  <c r="Q317" i="38"/>
  <c r="M317" i="38"/>
  <c r="T316" i="38"/>
  <c r="P316" i="38"/>
  <c r="L316" i="38"/>
  <c r="S315" i="38"/>
  <c r="O315" i="38"/>
  <c r="K315" i="38"/>
  <c r="R314" i="38"/>
  <c r="N314" i="38"/>
  <c r="U323" i="38"/>
  <c r="Q323" i="38"/>
  <c r="M323" i="38"/>
  <c r="T322" i="38"/>
  <c r="P322" i="38"/>
  <c r="L322" i="38"/>
  <c r="S321" i="38"/>
  <c r="O321" i="38"/>
  <c r="K321" i="38"/>
  <c r="R320" i="38"/>
  <c r="N320" i="38"/>
  <c r="U325" i="38"/>
  <c r="Q325" i="38"/>
  <c r="M325" i="38"/>
  <c r="T324" i="38"/>
  <c r="P324" i="38"/>
  <c r="L324" i="38"/>
  <c r="S326" i="38"/>
  <c r="O326" i="38"/>
  <c r="K326" i="38"/>
  <c r="R300" i="38"/>
  <c r="N300" i="38"/>
  <c r="U299" i="38"/>
  <c r="Q299" i="38"/>
  <c r="M299" i="38"/>
  <c r="T298" i="38"/>
  <c r="P298" i="38"/>
  <c r="L298" i="38"/>
  <c r="S297" i="38"/>
  <c r="O297" i="38"/>
  <c r="K297" i="38"/>
  <c r="R296" i="38"/>
  <c r="N296" i="38"/>
  <c r="U295" i="38"/>
  <c r="Q295" i="38"/>
  <c r="M295" i="38"/>
  <c r="T294" i="38"/>
  <c r="P294" i="38"/>
  <c r="L294" i="38"/>
  <c r="S293" i="38"/>
  <c r="O293" i="38"/>
  <c r="K293" i="38"/>
  <c r="R292" i="38"/>
  <c r="N292" i="38"/>
  <c r="U291" i="38"/>
  <c r="Q291" i="38"/>
  <c r="M291" i="38"/>
  <c r="T290" i="38"/>
  <c r="P290" i="38"/>
  <c r="L290" i="38"/>
  <c r="S289" i="38"/>
  <c r="O289" i="38"/>
  <c r="K289" i="38"/>
  <c r="R288" i="38"/>
  <c r="N288" i="38"/>
  <c r="U287" i="38"/>
  <c r="Q287" i="38"/>
  <c r="M287" i="38"/>
  <c r="T286" i="38"/>
  <c r="P286" i="38"/>
  <c r="L286" i="38"/>
  <c r="S285" i="38"/>
  <c r="O285" i="38"/>
  <c r="K285" i="38"/>
  <c r="S284" i="38"/>
  <c r="O284" i="38"/>
  <c r="U283" i="38"/>
  <c r="Q283" i="38"/>
  <c r="M283" i="38"/>
  <c r="T282" i="38"/>
  <c r="P282" i="38"/>
  <c r="L282" i="38"/>
  <c r="S281" i="38"/>
  <c r="O281" i="38"/>
  <c r="K281" i="38"/>
  <c r="R280" i="38"/>
  <c r="N280" i="38"/>
  <c r="U279" i="38"/>
  <c r="Q279" i="38"/>
  <c r="M279" i="38"/>
  <c r="T278" i="38"/>
  <c r="P278" i="38"/>
  <c r="L278" i="38"/>
  <c r="S277" i="38"/>
  <c r="O277" i="38"/>
  <c r="K277" i="38"/>
  <c r="R276" i="38"/>
  <c r="N276" i="38"/>
  <c r="U275" i="38"/>
  <c r="Q275" i="38"/>
  <c r="M275" i="38"/>
  <c r="T274" i="38"/>
  <c r="P274" i="38"/>
  <c r="L274" i="38"/>
  <c r="S273" i="38"/>
  <c r="O273" i="38"/>
  <c r="K273" i="38"/>
  <c r="R272" i="38"/>
  <c r="N272" i="38"/>
  <c r="U271" i="38"/>
  <c r="Q271" i="38"/>
  <c r="M271" i="38"/>
  <c r="T270" i="38"/>
  <c r="P270" i="38"/>
  <c r="L270" i="38"/>
  <c r="S269" i="38"/>
  <c r="O269" i="38"/>
  <c r="K269" i="38"/>
  <c r="R311" i="38"/>
  <c r="N311" i="38"/>
  <c r="U310" i="38"/>
  <c r="Q310" i="38"/>
  <c r="M310" i="38"/>
  <c r="T309" i="38"/>
  <c r="P309" i="38"/>
  <c r="L309" i="38"/>
  <c r="S308" i="38"/>
  <c r="O308" i="38"/>
  <c r="K308" i="38"/>
  <c r="R307" i="38"/>
  <c r="N307" i="38"/>
  <c r="U306" i="38"/>
  <c r="Q306" i="38"/>
  <c r="M306" i="38"/>
  <c r="T305" i="38"/>
  <c r="P305" i="38"/>
  <c r="L305" i="38"/>
  <c r="S304" i="38"/>
  <c r="O304" i="38"/>
  <c r="K304" i="38"/>
  <c r="R303" i="38"/>
  <c r="N303" i="38"/>
  <c r="U302" i="38"/>
  <c r="Q302" i="38"/>
  <c r="M302" i="38"/>
  <c r="T301" i="38"/>
  <c r="P301" i="38"/>
  <c r="L301" i="38"/>
  <c r="S263" i="38"/>
  <c r="O263" i="38"/>
  <c r="K263" i="38"/>
  <c r="R262" i="38"/>
  <c r="N262" i="38"/>
  <c r="U261" i="38"/>
  <c r="Q261" i="38"/>
  <c r="M261" i="38"/>
  <c r="T266" i="38"/>
  <c r="P266" i="38"/>
  <c r="L266" i="38"/>
  <c r="S265" i="38"/>
  <c r="O265" i="38"/>
  <c r="K265" i="38"/>
  <c r="R264" i="38"/>
  <c r="N264" i="38"/>
  <c r="U330" i="38"/>
  <c r="Q330" i="38"/>
  <c r="M330" i="38"/>
  <c r="T329" i="38"/>
  <c r="P329" i="38"/>
  <c r="L329" i="38"/>
  <c r="S331" i="38"/>
  <c r="O331" i="38"/>
  <c r="K331" i="38"/>
  <c r="R253" i="38"/>
  <c r="N253" i="38"/>
  <c r="U252" i="38"/>
  <c r="Q252" i="38"/>
  <c r="M252" i="38"/>
  <c r="T251" i="38"/>
  <c r="P251" i="38"/>
  <c r="L251" i="38"/>
  <c r="S250" i="38"/>
  <c r="O250" i="38"/>
  <c r="K250" i="38"/>
  <c r="R249" i="38"/>
  <c r="N249" i="38"/>
  <c r="U248" i="38"/>
  <c r="Q248" i="38"/>
  <c r="M248" i="38"/>
  <c r="T247" i="38"/>
  <c r="P247" i="38"/>
  <c r="L247" i="38"/>
  <c r="S246" i="38"/>
  <c r="O246" i="38"/>
  <c r="K246" i="38"/>
  <c r="R245" i="38"/>
  <c r="N245" i="38"/>
  <c r="U259" i="38"/>
  <c r="Q259" i="38"/>
  <c r="M259" i="38"/>
  <c r="T258" i="38"/>
  <c r="P258" i="38"/>
  <c r="L258" i="38"/>
  <c r="S257" i="38"/>
  <c r="O257" i="38"/>
  <c r="K257" i="38"/>
  <c r="R256" i="38"/>
  <c r="N256" i="38"/>
  <c r="U255" i="38"/>
  <c r="Q255" i="38"/>
  <c r="M255" i="38"/>
  <c r="T254" i="38"/>
  <c r="P254" i="38"/>
  <c r="L254" i="38"/>
  <c r="L255" i="38"/>
  <c r="O254" i="38"/>
  <c r="T239" i="38"/>
  <c r="P239" i="38"/>
  <c r="L239" i="38"/>
  <c r="S238" i="38"/>
  <c r="O238" i="38"/>
  <c r="K238" i="38"/>
  <c r="R237" i="38"/>
  <c r="N237" i="38"/>
  <c r="U236" i="38"/>
  <c r="Q236" i="38"/>
  <c r="M236" i="38"/>
  <c r="T241" i="38"/>
  <c r="P241" i="38"/>
  <c r="L241" i="38"/>
  <c r="S240" i="38"/>
  <c r="O240" i="38"/>
  <c r="K240" i="38"/>
  <c r="R242" i="38"/>
  <c r="N242" i="38"/>
  <c r="U230" i="38"/>
  <c r="Q230" i="38"/>
  <c r="M230" i="38"/>
  <c r="T229" i="38"/>
  <c r="P229" i="38"/>
  <c r="L229" i="38"/>
  <c r="S234" i="38"/>
  <c r="O234" i="38"/>
  <c r="K234" i="38"/>
  <c r="R233" i="38"/>
  <c r="N233" i="38"/>
  <c r="U232" i="38"/>
  <c r="Q232" i="38"/>
  <c r="M232" i="38"/>
  <c r="T231" i="38"/>
  <c r="P231" i="38"/>
  <c r="L231" i="38"/>
  <c r="S204" i="38"/>
  <c r="O204" i="38"/>
  <c r="K204" i="38"/>
  <c r="R203" i="38"/>
  <c r="N203" i="38"/>
  <c r="U202" i="38"/>
  <c r="Q202" i="38"/>
  <c r="M202" i="38"/>
  <c r="T206" i="38"/>
  <c r="P206" i="38"/>
  <c r="L206" i="38"/>
  <c r="S205" i="38"/>
  <c r="O205" i="38"/>
  <c r="K205" i="38"/>
  <c r="R207" i="38"/>
  <c r="N207" i="38"/>
  <c r="U196" i="38"/>
  <c r="Q196" i="38"/>
  <c r="M196" i="38"/>
  <c r="L197" i="38"/>
  <c r="P197" i="38"/>
  <c r="T197" i="38"/>
  <c r="S198" i="38"/>
  <c r="O198" i="38"/>
  <c r="K198" i="38"/>
  <c r="R195" i="38"/>
  <c r="N195" i="38"/>
  <c r="U199" i="38"/>
  <c r="Q199" i="38"/>
  <c r="M199" i="38"/>
  <c r="T223" i="38"/>
  <c r="P223" i="38"/>
  <c r="L223" i="38"/>
  <c r="S222" i="38"/>
  <c r="O222" i="38"/>
  <c r="K222" i="38"/>
  <c r="R221" i="38"/>
  <c r="N221" i="38"/>
  <c r="U220" i="38"/>
  <c r="Q220" i="38"/>
  <c r="M220" i="38"/>
  <c r="T224" i="38"/>
  <c r="P224" i="38"/>
  <c r="L224" i="38"/>
  <c r="S212" i="38"/>
  <c r="O212" i="38"/>
  <c r="K212" i="38"/>
  <c r="R213" i="38"/>
  <c r="N213" i="38"/>
  <c r="U211" i="38"/>
  <c r="Q211" i="38"/>
  <c r="M211" i="38"/>
  <c r="T215" i="38"/>
  <c r="P215" i="38"/>
  <c r="L215" i="38"/>
  <c r="S214" i="38"/>
  <c r="O214" i="38"/>
  <c r="K214" i="38"/>
  <c r="R216" i="38"/>
  <c r="N216" i="38"/>
  <c r="U186" i="38"/>
  <c r="Q186" i="38"/>
  <c r="M186" i="38"/>
  <c r="T185" i="38"/>
  <c r="P185" i="38"/>
  <c r="L185" i="38"/>
  <c r="S184" i="38"/>
  <c r="O184" i="38"/>
  <c r="K184" i="38"/>
  <c r="R183" i="38"/>
  <c r="N183" i="38"/>
  <c r="U182" i="38"/>
  <c r="Q182" i="38"/>
  <c r="M182" i="38"/>
  <c r="T181" i="38"/>
  <c r="P181" i="38"/>
  <c r="L181" i="38"/>
  <c r="S180" i="38"/>
  <c r="O180" i="38"/>
  <c r="K180" i="38"/>
  <c r="R179" i="38"/>
  <c r="N179" i="38"/>
  <c r="U178" i="38"/>
  <c r="Q178" i="38"/>
  <c r="M178" i="38"/>
  <c r="T177" i="38"/>
  <c r="P177" i="38"/>
  <c r="L177" i="38"/>
  <c r="S176" i="38"/>
  <c r="O176" i="38"/>
  <c r="K176" i="38"/>
  <c r="R175" i="38"/>
  <c r="N175" i="38"/>
  <c r="U174" i="38"/>
  <c r="Q174" i="38"/>
  <c r="M174" i="38"/>
  <c r="T173" i="38"/>
  <c r="P173" i="38"/>
  <c r="L173" i="38"/>
  <c r="S172" i="38"/>
  <c r="O172" i="38"/>
  <c r="K172" i="38"/>
  <c r="R171" i="38"/>
  <c r="N171" i="38"/>
  <c r="U190" i="38"/>
  <c r="Q190" i="38"/>
  <c r="M190" i="38"/>
  <c r="T189" i="38"/>
  <c r="P189" i="38"/>
  <c r="L189" i="38"/>
  <c r="S188" i="38"/>
  <c r="O188" i="38"/>
  <c r="K188" i="38"/>
  <c r="R187" i="38"/>
  <c r="N187" i="38"/>
  <c r="U167" i="38"/>
  <c r="Q167" i="38"/>
  <c r="M167" i="38"/>
  <c r="T168" i="38"/>
  <c r="P168" i="38"/>
  <c r="L168" i="38"/>
  <c r="S169" i="38"/>
  <c r="O169" i="38"/>
  <c r="K169" i="38"/>
  <c r="R170" i="38"/>
  <c r="N170" i="38"/>
  <c r="U159" i="38"/>
  <c r="Q159" i="38"/>
  <c r="M159" i="38"/>
  <c r="T158" i="38"/>
  <c r="P158" i="38"/>
  <c r="L158" i="38"/>
  <c r="S157" i="38"/>
  <c r="O157" i="38"/>
  <c r="K157" i="38"/>
  <c r="R156" i="38"/>
  <c r="N156" i="38"/>
  <c r="U155" i="38"/>
  <c r="Q155" i="38"/>
  <c r="M155" i="38"/>
  <c r="T154" i="38"/>
  <c r="P154" i="38"/>
  <c r="L154" i="38"/>
  <c r="S153" i="38"/>
  <c r="O153" i="38"/>
  <c r="K153" i="38"/>
  <c r="R152" i="38"/>
  <c r="N152" i="38"/>
  <c r="U162" i="38"/>
  <c r="Q162" i="38"/>
  <c r="M162" i="38"/>
  <c r="T161" i="38"/>
  <c r="P161" i="38"/>
  <c r="L161" i="38"/>
  <c r="S160" i="38"/>
  <c r="O160" i="38"/>
  <c r="K160" i="38"/>
  <c r="R141" i="38"/>
  <c r="N141" i="38"/>
  <c r="U140" i="38"/>
  <c r="Q140" i="38"/>
  <c r="M140" i="38"/>
  <c r="L142" i="38"/>
  <c r="P142" i="38"/>
  <c r="T142" i="38"/>
  <c r="M143" i="38"/>
  <c r="Q143" i="38"/>
  <c r="U143" i="38"/>
  <c r="R144" i="38"/>
  <c r="N144" i="38"/>
  <c r="U139" i="38"/>
  <c r="Q139" i="38"/>
  <c r="M139" i="38"/>
  <c r="T146" i="38"/>
  <c r="P146" i="38"/>
  <c r="L146" i="38"/>
  <c r="S145" i="38"/>
  <c r="O145" i="38"/>
  <c r="K145" i="38"/>
  <c r="R147" i="38"/>
  <c r="N147" i="38"/>
  <c r="U138" i="38"/>
  <c r="Q138" i="38"/>
  <c r="M138" i="38"/>
  <c r="T137" i="38"/>
  <c r="P137" i="38"/>
  <c r="L137" i="38"/>
  <c r="S136" i="38"/>
  <c r="O136" i="38"/>
  <c r="K136" i="38"/>
  <c r="R148" i="38"/>
  <c r="N148" i="38"/>
  <c r="U126" i="38"/>
  <c r="Q126" i="38"/>
  <c r="M126" i="38"/>
  <c r="T125" i="38"/>
  <c r="P125" i="38"/>
  <c r="L125" i="38"/>
  <c r="S124" i="38"/>
  <c r="O124" i="38"/>
  <c r="K124" i="38"/>
  <c r="R123" i="38"/>
  <c r="N123" i="38"/>
  <c r="U122" i="38"/>
  <c r="Q122" i="38"/>
  <c r="M122" i="38"/>
  <c r="T121" i="38"/>
  <c r="P121" i="38"/>
  <c r="L121" i="38"/>
  <c r="S129" i="38"/>
  <c r="O129" i="38"/>
  <c r="K129" i="38"/>
  <c r="R128" i="38"/>
  <c r="N128" i="38"/>
  <c r="U127" i="38"/>
  <c r="Q127" i="38"/>
  <c r="M127" i="38"/>
  <c r="T131" i="38"/>
  <c r="P131" i="38"/>
  <c r="L131" i="38"/>
  <c r="S130" i="38"/>
  <c r="O130" i="38"/>
  <c r="K130" i="38"/>
  <c r="R113" i="38"/>
  <c r="N113" i="38"/>
  <c r="U112" i="38"/>
  <c r="Q112" i="38"/>
  <c r="M112" i="38"/>
  <c r="T111" i="38"/>
  <c r="P111" i="38"/>
  <c r="L111" i="38"/>
  <c r="S110" i="38"/>
  <c r="O110" i="38"/>
  <c r="K110" i="38"/>
  <c r="R115" i="38"/>
  <c r="N115" i="38"/>
  <c r="U114" i="38"/>
  <c r="Q114" i="38"/>
  <c r="M114" i="38"/>
  <c r="T116" i="38"/>
  <c r="P116" i="38"/>
  <c r="L116" i="38"/>
  <c r="S109" i="38"/>
  <c r="O109" i="38"/>
  <c r="K109" i="38"/>
  <c r="R117" i="38"/>
  <c r="N117" i="38"/>
  <c r="U75" i="38"/>
  <c r="Q75" i="38"/>
  <c r="M75" i="38"/>
  <c r="T74" i="38"/>
  <c r="P74" i="38"/>
  <c r="L74" i="38"/>
  <c r="S76" i="38"/>
  <c r="O76" i="38"/>
  <c r="K76" i="38"/>
  <c r="R81" i="38"/>
  <c r="N81" i="38"/>
  <c r="K82" i="38"/>
  <c r="O82" i="38"/>
  <c r="S82" i="38"/>
  <c r="T79" i="38"/>
  <c r="P79" i="38"/>
  <c r="L79" i="38"/>
  <c r="S77" i="38"/>
  <c r="O77" i="38"/>
  <c r="K77" i="38"/>
  <c r="R78" i="38"/>
  <c r="N78" i="38"/>
  <c r="U70" i="38"/>
  <c r="Q70" i="38"/>
  <c r="M70" i="38"/>
  <c r="L71" i="38"/>
  <c r="P71" i="38"/>
  <c r="T71" i="38"/>
  <c r="S69" i="38"/>
  <c r="O69" i="38"/>
  <c r="K69" i="38"/>
  <c r="R68" i="38"/>
  <c r="N68" i="38"/>
  <c r="K72" i="38"/>
  <c r="O72" i="38"/>
  <c r="S72" i="38"/>
  <c r="T63" i="38"/>
  <c r="P63" i="38"/>
  <c r="L63" i="38"/>
  <c r="S64" i="38"/>
  <c r="O64" i="38"/>
  <c r="K64" i="38"/>
  <c r="R61" i="38"/>
  <c r="N61" i="38"/>
  <c r="U101" i="38"/>
  <c r="Q101" i="38"/>
  <c r="M101" i="38"/>
  <c r="T100" i="38"/>
  <c r="P100" i="38"/>
  <c r="L100" i="38"/>
  <c r="S99" i="38"/>
  <c r="O99" i="38"/>
  <c r="K99" i="38"/>
  <c r="R98" i="38"/>
  <c r="N98" i="38"/>
  <c r="U97" i="38"/>
  <c r="Q97" i="38"/>
  <c r="M97" i="38"/>
  <c r="T102" i="38"/>
  <c r="P102" i="38"/>
  <c r="L102" i="38"/>
  <c r="S103" i="38"/>
  <c r="O103" i="38"/>
  <c r="K103" i="38"/>
  <c r="R104" i="38"/>
  <c r="N104" i="38"/>
  <c r="U105" i="38"/>
  <c r="Q105" i="38"/>
  <c r="M105" i="38"/>
  <c r="T106" i="38"/>
  <c r="T95" i="38"/>
  <c r="T94" i="38"/>
  <c r="P106" i="38"/>
  <c r="P95" i="38"/>
  <c r="P94" i="38"/>
  <c r="L106" i="38"/>
  <c r="L95" i="38"/>
  <c r="L94" i="38"/>
  <c r="S96" i="38"/>
  <c r="O96" i="38"/>
  <c r="K96" i="38"/>
  <c r="R51" i="38"/>
  <c r="N51" i="38"/>
  <c r="U52" i="38"/>
  <c r="Q52" i="38"/>
  <c r="M52" i="38"/>
  <c r="T53" i="38"/>
  <c r="P53" i="38"/>
  <c r="L53" i="38"/>
  <c r="S54" i="38"/>
  <c r="O54" i="38"/>
  <c r="K54" i="38"/>
  <c r="R55" i="38"/>
  <c r="N55" i="38"/>
  <c r="U56" i="38"/>
  <c r="Q56" i="38"/>
  <c r="M56" i="38"/>
  <c r="T57" i="38"/>
  <c r="P57" i="38"/>
  <c r="L57" i="38"/>
  <c r="S58" i="38"/>
  <c r="O58" i="38"/>
  <c r="K58" i="38"/>
  <c r="N59" i="38"/>
  <c r="R59" i="38"/>
  <c r="U43" i="38"/>
  <c r="Q43" i="38"/>
  <c r="M43" i="38"/>
  <c r="T44" i="38"/>
  <c r="P44" i="38"/>
  <c r="L44" i="38"/>
  <c r="S45" i="38"/>
  <c r="O45" i="38"/>
  <c r="K45" i="38"/>
  <c r="R46" i="38"/>
  <c r="N46" i="38"/>
  <c r="U47" i="38"/>
  <c r="Q47" i="38"/>
  <c r="M47" i="38"/>
  <c r="T48" i="38"/>
  <c r="P48" i="38"/>
  <c r="L48" i="38"/>
  <c r="S49" i="38"/>
  <c r="O49" i="38"/>
  <c r="K49" i="38"/>
  <c r="R40" i="38"/>
  <c r="N40" i="38"/>
  <c r="U41" i="38"/>
  <c r="Q41" i="38"/>
  <c r="M41" i="38"/>
  <c r="T38" i="38"/>
  <c r="P38" i="38"/>
  <c r="L38" i="38"/>
  <c r="S36" i="38"/>
  <c r="O36" i="38"/>
  <c r="K36" i="38"/>
  <c r="R37" i="38"/>
  <c r="N37" i="38"/>
  <c r="U33" i="38"/>
  <c r="Q33" i="38"/>
  <c r="M33" i="38"/>
  <c r="T89" i="38"/>
  <c r="P89" i="38"/>
  <c r="L89" i="38"/>
  <c r="S90" i="38"/>
  <c r="O90" i="38"/>
  <c r="K90" i="38"/>
  <c r="R91" i="38"/>
  <c r="N91" i="38"/>
  <c r="U92" i="38"/>
  <c r="Q92" i="38"/>
  <c r="M92" i="38"/>
  <c r="T86" i="38"/>
  <c r="P86" i="38"/>
  <c r="L86" i="38"/>
  <c r="S87" i="38"/>
  <c r="O87" i="38"/>
  <c r="K87" i="38"/>
  <c r="N88" i="38"/>
  <c r="R88" i="38"/>
  <c r="U31" i="38"/>
  <c r="Q31" i="38"/>
  <c r="M31" i="38"/>
  <c r="L32" i="38"/>
  <c r="P32" i="38"/>
  <c r="T32" i="38"/>
  <c r="R29" i="38"/>
  <c r="M29" i="38"/>
  <c r="U30" i="38"/>
  <c r="Q30" i="38"/>
  <c r="M30" i="38"/>
  <c r="T27" i="38"/>
  <c r="P27" i="38"/>
  <c r="L27" i="38"/>
  <c r="M28" i="38"/>
  <c r="Q28" i="38"/>
  <c r="U28" i="38"/>
  <c r="R26" i="38"/>
  <c r="N26" i="38"/>
  <c r="T24" i="38"/>
  <c r="P24" i="38"/>
  <c r="K24" i="38"/>
  <c r="S23" i="38"/>
  <c r="O23" i="38"/>
  <c r="K23" i="38"/>
  <c r="R22" i="38"/>
  <c r="N22" i="38"/>
  <c r="U21" i="38"/>
  <c r="Q21" i="38"/>
  <c r="M21" i="38"/>
  <c r="L19" i="38"/>
  <c r="P19" i="38"/>
  <c r="T19" i="38"/>
  <c r="S17" i="38"/>
  <c r="O17" i="38"/>
  <c r="K17" i="38"/>
  <c r="N16" i="38"/>
  <c r="R16" i="38"/>
  <c r="U15" i="38"/>
  <c r="Q15" i="38"/>
  <c r="M15" i="38"/>
  <c r="T14" i="38"/>
  <c r="P14" i="38"/>
  <c r="L14" i="38"/>
  <c r="S13" i="38"/>
  <c r="O13" i="38"/>
  <c r="K13" i="38"/>
  <c r="R12" i="38"/>
  <c r="N12" i="38"/>
  <c r="K20" i="38"/>
  <c r="O20" i="38"/>
  <c r="S20" i="38"/>
  <c r="K12" i="38"/>
  <c r="R20" i="38"/>
  <c r="U254" i="38"/>
  <c r="M254" i="38"/>
  <c r="S239" i="38"/>
  <c r="K364" i="38"/>
  <c r="N363" i="38"/>
  <c r="Q362" i="38"/>
  <c r="T361" i="38"/>
  <c r="L361" i="38"/>
  <c r="O360" i="38"/>
  <c r="R359" i="38"/>
  <c r="U358" i="38"/>
  <c r="M358" i="38"/>
  <c r="P357" i="38"/>
  <c r="S356" i="38"/>
  <c r="K356" i="38"/>
  <c r="O355" i="38"/>
  <c r="K355" i="38"/>
  <c r="R374" i="38"/>
  <c r="N374" i="38"/>
  <c r="U373" i="38"/>
  <c r="Q373" i="38"/>
  <c r="M373" i="38"/>
  <c r="T372" i="38"/>
  <c r="P372" i="38"/>
  <c r="L372" i="38"/>
  <c r="S371" i="38"/>
  <c r="O371" i="38"/>
  <c r="K371" i="38"/>
  <c r="R406" i="38"/>
  <c r="N406" i="38"/>
  <c r="U407" i="38"/>
  <c r="Q407" i="38"/>
  <c r="M407" i="38"/>
  <c r="T402" i="38"/>
  <c r="P402" i="38"/>
  <c r="L402" i="38"/>
  <c r="M403" i="38"/>
  <c r="Q403" i="38"/>
  <c r="U403" i="38"/>
  <c r="R399" i="38"/>
  <c r="N399" i="38"/>
  <c r="U398" i="38"/>
  <c r="Q398" i="38"/>
  <c r="M398" i="38"/>
  <c r="T396" i="38"/>
  <c r="P396" i="38"/>
  <c r="L396" i="38"/>
  <c r="S393" i="38"/>
  <c r="O393" i="38"/>
  <c r="K393" i="38"/>
  <c r="R395" i="38"/>
  <c r="N395" i="38"/>
  <c r="U394" i="38"/>
  <c r="Q394" i="38"/>
  <c r="M394" i="38"/>
  <c r="T319" i="38"/>
  <c r="P319" i="38"/>
  <c r="L319" i="38"/>
  <c r="S318" i="38"/>
  <c r="O318" i="38"/>
  <c r="K318" i="38"/>
  <c r="R317" i="38"/>
  <c r="N317" i="38"/>
  <c r="U316" i="38"/>
  <c r="Q316" i="38"/>
  <c r="M316" i="38"/>
  <c r="T315" i="38"/>
  <c r="P315" i="38"/>
  <c r="L315" i="38"/>
  <c r="S314" i="38"/>
  <c r="O314" i="38"/>
  <c r="K314" i="38"/>
  <c r="R323" i="38"/>
  <c r="N323" i="38"/>
  <c r="U322" i="38"/>
  <c r="Q322" i="38"/>
  <c r="M322" i="38"/>
  <c r="T321" i="38"/>
  <c r="P321" i="38"/>
  <c r="L321" i="38"/>
  <c r="S320" i="38"/>
  <c r="O320" i="38"/>
  <c r="K320" i="38"/>
  <c r="R325" i="38"/>
  <c r="N325" i="38"/>
  <c r="U324" i="38"/>
  <c r="Q324" i="38"/>
  <c r="M324" i="38"/>
  <c r="T326" i="38"/>
  <c r="P326" i="38"/>
  <c r="L326" i="38"/>
  <c r="S300" i="38"/>
  <c r="O300" i="38"/>
  <c r="K300" i="38"/>
  <c r="R299" i="38"/>
  <c r="N299" i="38"/>
  <c r="U298" i="38"/>
  <c r="Q298" i="38"/>
  <c r="M298" i="38"/>
  <c r="T297" i="38"/>
  <c r="P297" i="38"/>
  <c r="L297" i="38"/>
  <c r="S296" i="38"/>
  <c r="O296" i="38"/>
  <c r="K296" i="38"/>
  <c r="R295" i="38"/>
  <c r="N295" i="38"/>
  <c r="U294" i="38"/>
  <c r="Q294" i="38"/>
  <c r="M294" i="38"/>
  <c r="T293" i="38"/>
  <c r="P293" i="38"/>
  <c r="L293" i="38"/>
  <c r="S292" i="38"/>
  <c r="O292" i="38"/>
  <c r="K292" i="38"/>
  <c r="R291" i="38"/>
  <c r="N291" i="38"/>
  <c r="U290" i="38"/>
  <c r="Q290" i="38"/>
  <c r="M290" i="38"/>
  <c r="T289" i="38"/>
  <c r="P289" i="38"/>
  <c r="L289" i="38"/>
  <c r="S288" i="38"/>
  <c r="O288" i="38"/>
  <c r="K288" i="38"/>
  <c r="R287" i="38"/>
  <c r="N287" i="38"/>
  <c r="U286" i="38"/>
  <c r="Q286" i="38"/>
  <c r="M286" i="38"/>
  <c r="T285" i="38"/>
  <c r="P285" i="38"/>
  <c r="L285" i="38"/>
  <c r="R284" i="38"/>
  <c r="M284" i="38"/>
  <c r="T283" i="38"/>
  <c r="P283" i="38"/>
  <c r="L283" i="38"/>
  <c r="S282" i="38"/>
  <c r="O282" i="38"/>
  <c r="K282" i="38"/>
  <c r="R281" i="38"/>
  <c r="N281" i="38"/>
  <c r="U280" i="38"/>
  <c r="Q280" i="38"/>
  <c r="M280" i="38"/>
  <c r="T279" i="38"/>
  <c r="P279" i="38"/>
  <c r="L279" i="38"/>
  <c r="S278" i="38"/>
  <c r="O278" i="38"/>
  <c r="K278" i="38"/>
  <c r="R277" i="38"/>
  <c r="N277" i="38"/>
  <c r="U276" i="38"/>
  <c r="Q276" i="38"/>
  <c r="M276" i="38"/>
  <c r="T275" i="38"/>
  <c r="P275" i="38"/>
  <c r="L275" i="38"/>
  <c r="S274" i="38"/>
  <c r="O274" i="38"/>
  <c r="K274" i="38"/>
  <c r="R273" i="38"/>
  <c r="N273" i="38"/>
  <c r="U272" i="38"/>
  <c r="Q272" i="38"/>
  <c r="M272" i="38"/>
  <c r="T271" i="38"/>
  <c r="P271" i="38"/>
  <c r="L271" i="38"/>
  <c r="S270" i="38"/>
  <c r="O270" i="38"/>
  <c r="K270" i="38"/>
  <c r="R269" i="38"/>
  <c r="N269" i="38"/>
  <c r="U311" i="38"/>
  <c r="Q311" i="38"/>
  <c r="M311" i="38"/>
  <c r="T310" i="38"/>
  <c r="P310" i="38"/>
  <c r="L310" i="38"/>
  <c r="S309" i="38"/>
  <c r="O309" i="38"/>
  <c r="K309" i="38"/>
  <c r="R308" i="38"/>
  <c r="N308" i="38"/>
  <c r="U307" i="38"/>
  <c r="Q307" i="38"/>
  <c r="M307" i="38"/>
  <c r="T306" i="38"/>
  <c r="P306" i="38"/>
  <c r="L306" i="38"/>
  <c r="S305" i="38"/>
  <c r="O305" i="38"/>
  <c r="K305" i="38"/>
  <c r="R304" i="38"/>
  <c r="N304" i="38"/>
  <c r="U303" i="38"/>
  <c r="Q303" i="38"/>
  <c r="M303" i="38"/>
  <c r="T302" i="38"/>
  <c r="P302" i="38"/>
  <c r="L302" i="38"/>
  <c r="S301" i="38"/>
  <c r="O301" i="38"/>
  <c r="K301" i="38"/>
  <c r="R263" i="38"/>
  <c r="N263" i="38"/>
  <c r="U262" i="38"/>
  <c r="Q262" i="38"/>
  <c r="M262" i="38"/>
  <c r="T261" i="38"/>
  <c r="P261" i="38"/>
  <c r="L261" i="38"/>
  <c r="S266" i="38"/>
  <c r="O266" i="38"/>
  <c r="K266" i="38"/>
  <c r="R265" i="38"/>
  <c r="N265" i="38"/>
  <c r="U264" i="38"/>
  <c r="Q264" i="38"/>
  <c r="M264" i="38"/>
  <c r="T330" i="38"/>
  <c r="P330" i="38"/>
  <c r="L330" i="38"/>
  <c r="S329" i="38"/>
  <c r="O329" i="38"/>
  <c r="K329" i="38"/>
  <c r="R331" i="38"/>
  <c r="N331" i="38"/>
  <c r="U253" i="38"/>
  <c r="Q253" i="38"/>
  <c r="M253" i="38"/>
  <c r="T252" i="38"/>
  <c r="P252" i="38"/>
  <c r="L252" i="38"/>
  <c r="S251" i="38"/>
  <c r="O251" i="38"/>
  <c r="K251" i="38"/>
  <c r="R250" i="38"/>
  <c r="N250" i="38"/>
  <c r="U249" i="38"/>
  <c r="Q249" i="38"/>
  <c r="M249" i="38"/>
  <c r="T248" i="38"/>
  <c r="P248" i="38"/>
  <c r="L248" i="38"/>
  <c r="S247" i="38"/>
  <c r="O247" i="38"/>
  <c r="K247" i="38"/>
  <c r="R246" i="38"/>
  <c r="N246" i="38"/>
  <c r="U245" i="38"/>
  <c r="Q245" i="38"/>
  <c r="M245" i="38"/>
  <c r="T259" i="38"/>
  <c r="P259" i="38"/>
  <c r="L259" i="38"/>
  <c r="S258" i="38"/>
  <c r="O258" i="38"/>
  <c r="K258" i="38"/>
  <c r="R257" i="38"/>
  <c r="N257" i="38"/>
  <c r="U256" i="38"/>
  <c r="Q256" i="38"/>
  <c r="M256" i="38"/>
  <c r="T255" i="38"/>
  <c r="U355" i="38"/>
  <c r="P355" i="38"/>
  <c r="L355" i="38"/>
  <c r="S374" i="38"/>
  <c r="O374" i="38"/>
  <c r="K374" i="38"/>
  <c r="R373" i="38"/>
  <c r="N373" i="38"/>
  <c r="U372" i="38"/>
  <c r="Q372" i="38"/>
  <c r="M372" i="38"/>
  <c r="T371" i="38"/>
  <c r="P371" i="38"/>
  <c r="L371" i="38"/>
  <c r="S406" i="38"/>
  <c r="O406" i="38"/>
  <c r="K406" i="38"/>
  <c r="R407" i="38"/>
  <c r="N407" i="38"/>
  <c r="U402" i="38"/>
  <c r="Q402" i="38"/>
  <c r="M402" i="38"/>
  <c r="L403" i="38"/>
  <c r="P403" i="38"/>
  <c r="T403" i="38"/>
  <c r="S399" i="38"/>
  <c r="O399" i="38"/>
  <c r="K399" i="38"/>
  <c r="R398" i="38"/>
  <c r="N398" i="38"/>
  <c r="U396" i="38"/>
  <c r="Q396" i="38"/>
  <c r="M396" i="38"/>
  <c r="T393" i="38"/>
  <c r="P393" i="38"/>
  <c r="L393" i="38"/>
  <c r="S395" i="38"/>
  <c r="O395" i="38"/>
  <c r="K395" i="38"/>
  <c r="R394" i="38"/>
  <c r="N394" i="38"/>
  <c r="U319" i="38"/>
  <c r="Q319" i="38"/>
  <c r="M319" i="38"/>
  <c r="T318" i="38"/>
  <c r="P318" i="38"/>
  <c r="L318" i="38"/>
  <c r="S317" i="38"/>
  <c r="O317" i="38"/>
  <c r="K317" i="38"/>
  <c r="R316" i="38"/>
  <c r="N316" i="38"/>
  <c r="U315" i="38"/>
  <c r="Q315" i="38"/>
  <c r="M315" i="38"/>
  <c r="T314" i="38"/>
  <c r="P314" i="38"/>
  <c r="L314" i="38"/>
  <c r="S323" i="38"/>
  <c r="O323" i="38"/>
  <c r="K323" i="38"/>
  <c r="R322" i="38"/>
  <c r="N322" i="38"/>
  <c r="U321" i="38"/>
  <c r="Q321" i="38"/>
  <c r="M321" i="38"/>
  <c r="T320" i="38"/>
  <c r="P320" i="38"/>
  <c r="L320" i="38"/>
  <c r="S325" i="38"/>
  <c r="O325" i="38"/>
  <c r="K325" i="38"/>
  <c r="R324" i="38"/>
  <c r="N324" i="38"/>
  <c r="U326" i="38"/>
  <c r="Q326" i="38"/>
  <c r="M326" i="38"/>
  <c r="T300" i="38"/>
  <c r="P300" i="38"/>
  <c r="L300" i="38"/>
  <c r="S299" i="38"/>
  <c r="O299" i="38"/>
  <c r="K299" i="38"/>
  <c r="R298" i="38"/>
  <c r="N298" i="38"/>
  <c r="U297" i="38"/>
  <c r="Q297" i="38"/>
  <c r="M297" i="38"/>
  <c r="T296" i="38"/>
  <c r="P296" i="38"/>
  <c r="L296" i="38"/>
  <c r="S295" i="38"/>
  <c r="O295" i="38"/>
  <c r="K295" i="38"/>
  <c r="R294" i="38"/>
  <c r="N294" i="38"/>
  <c r="U293" i="38"/>
  <c r="Q293" i="38"/>
  <c r="M293" i="38"/>
  <c r="T292" i="38"/>
  <c r="P292" i="38"/>
  <c r="L292" i="38"/>
  <c r="S291" i="38"/>
  <c r="O291" i="38"/>
  <c r="K291" i="38"/>
  <c r="R290" i="38"/>
  <c r="N290" i="38"/>
  <c r="U289" i="38"/>
  <c r="Q289" i="38"/>
  <c r="M289" i="38"/>
  <c r="T288" i="38"/>
  <c r="P288" i="38"/>
  <c r="L288" i="38"/>
  <c r="S287" i="38"/>
  <c r="O287" i="38"/>
  <c r="K287" i="38"/>
  <c r="R286" i="38"/>
  <c r="N286" i="38"/>
  <c r="U285" i="38"/>
  <c r="Q285" i="38"/>
  <c r="M285" i="38"/>
  <c r="U284" i="38"/>
  <c r="Q284" i="38"/>
  <c r="L284" i="38"/>
  <c r="S283" i="38"/>
  <c r="O283" i="38"/>
  <c r="K283" i="38"/>
  <c r="R282" i="38"/>
  <c r="N282" i="38"/>
  <c r="U281" i="38"/>
  <c r="Q281" i="38"/>
  <c r="M281" i="38"/>
  <c r="T280" i="38"/>
  <c r="P280" i="38"/>
  <c r="L280" i="38"/>
  <c r="S279" i="38"/>
  <c r="O279" i="38"/>
  <c r="K279" i="38"/>
  <c r="R278" i="38"/>
  <c r="N278" i="38"/>
  <c r="U277" i="38"/>
  <c r="Q277" i="38"/>
  <c r="M277" i="38"/>
  <c r="T276" i="38"/>
  <c r="P276" i="38"/>
  <c r="L276" i="38"/>
  <c r="S275" i="38"/>
  <c r="O275" i="38"/>
  <c r="K275" i="38"/>
  <c r="R274" i="38"/>
  <c r="N274" i="38"/>
  <c r="U273" i="38"/>
  <c r="Q273" i="38"/>
  <c r="M273" i="38"/>
  <c r="T272" i="38"/>
  <c r="P272" i="38"/>
  <c r="L272" i="38"/>
  <c r="S271" i="38"/>
  <c r="O271" i="38"/>
  <c r="K271" i="38"/>
  <c r="R270" i="38"/>
  <c r="N270" i="38"/>
  <c r="U269" i="38"/>
  <c r="Q269" i="38"/>
  <c r="M269" i="38"/>
  <c r="T311" i="38"/>
  <c r="P311" i="38"/>
  <c r="L311" i="38"/>
  <c r="S310" i="38"/>
  <c r="O310" i="38"/>
  <c r="K310" i="38"/>
  <c r="R309" i="38"/>
  <c r="N309" i="38"/>
  <c r="U308" i="38"/>
  <c r="Q308" i="38"/>
  <c r="M308" i="38"/>
  <c r="T307" i="38"/>
  <c r="P307" i="38"/>
  <c r="L307" i="38"/>
  <c r="S306" i="38"/>
  <c r="O306" i="38"/>
  <c r="K306" i="38"/>
  <c r="R305" i="38"/>
  <c r="N305" i="38"/>
  <c r="U304" i="38"/>
  <c r="Q304" i="38"/>
  <c r="M304" i="38"/>
  <c r="T303" i="38"/>
  <c r="P303" i="38"/>
  <c r="L303" i="38"/>
  <c r="S302" i="38"/>
  <c r="O302" i="38"/>
  <c r="K302" i="38"/>
  <c r="R301" i="38"/>
  <c r="N301" i="38"/>
  <c r="U263" i="38"/>
  <c r="Q263" i="38"/>
  <c r="M263" i="38"/>
  <c r="T262" i="38"/>
  <c r="P262" i="38"/>
  <c r="L262" i="38"/>
  <c r="S261" i="38"/>
  <c r="O261" i="38"/>
  <c r="K261" i="38"/>
  <c r="R266" i="38"/>
  <c r="N266" i="38"/>
  <c r="U265" i="38"/>
  <c r="Q265" i="38"/>
  <c r="M265" i="38"/>
  <c r="T264" i="38"/>
  <c r="P264" i="38"/>
  <c r="L264" i="38"/>
  <c r="S330" i="38"/>
  <c r="O330" i="38"/>
  <c r="K330" i="38"/>
  <c r="R329" i="38"/>
  <c r="N329" i="38"/>
  <c r="U331" i="38"/>
  <c r="Q331" i="38"/>
  <c r="M331" i="38"/>
  <c r="T253" i="38"/>
  <c r="P253" i="38"/>
  <c r="L253" i="38"/>
  <c r="S252" i="38"/>
  <c r="O252" i="38"/>
  <c r="K252" i="38"/>
  <c r="R251" i="38"/>
  <c r="N251" i="38"/>
  <c r="U250" i="38"/>
  <c r="Q250" i="38"/>
  <c r="M250" i="38"/>
  <c r="T249" i="38"/>
  <c r="P249" i="38"/>
  <c r="L249" i="38"/>
  <c r="S248" i="38"/>
  <c r="O248" i="38"/>
  <c r="K248" i="38"/>
  <c r="R247" i="38"/>
  <c r="N247" i="38"/>
  <c r="U246" i="38"/>
  <c r="Q246" i="38"/>
  <c r="M246" i="38"/>
  <c r="T245" i="38"/>
  <c r="P245" i="38"/>
  <c r="L245" i="38"/>
  <c r="S259" i="38"/>
  <c r="O259" i="38"/>
  <c r="K259" i="38"/>
  <c r="R258" i="38"/>
  <c r="N258" i="38"/>
  <c r="U257" i="38"/>
  <c r="Q257" i="38"/>
  <c r="M257" i="38"/>
  <c r="T256" i="38"/>
  <c r="P256" i="38"/>
  <c r="L256" i="38"/>
  <c r="S255" i="38"/>
  <c r="O255" i="38"/>
  <c r="K255" i="38"/>
  <c r="R254" i="38"/>
  <c r="N254" i="38"/>
  <c r="P255" i="38"/>
  <c r="S254" i="38"/>
  <c r="K254" i="38"/>
  <c r="R239" i="38"/>
  <c r="N239" i="38"/>
  <c r="U238" i="38"/>
  <c r="Q238" i="38"/>
  <c r="M238" i="38"/>
  <c r="T237" i="38"/>
  <c r="P237" i="38"/>
  <c r="L237" i="38"/>
  <c r="S236" i="38"/>
  <c r="O236" i="38"/>
  <c r="K236" i="38"/>
  <c r="R241" i="38"/>
  <c r="N241" i="38"/>
  <c r="U240" i="38"/>
  <c r="Q240" i="38"/>
  <c r="M240" i="38"/>
  <c r="T242" i="38"/>
  <c r="P242" i="38"/>
  <c r="L242" i="38"/>
  <c r="S230" i="38"/>
  <c r="O230" i="38"/>
  <c r="K230" i="38"/>
  <c r="R229" i="38"/>
  <c r="N229" i="38"/>
  <c r="U234" i="38"/>
  <c r="Q234" i="38"/>
  <c r="M234" i="38"/>
  <c r="T233" i="38"/>
  <c r="P233" i="38"/>
  <c r="L233" i="38"/>
  <c r="S232" i="38"/>
  <c r="O232" i="38"/>
  <c r="K232" i="38"/>
  <c r="R231" i="38"/>
  <c r="N231" i="38"/>
  <c r="U204" i="38"/>
  <c r="Q204" i="38"/>
  <c r="M204" i="38"/>
  <c r="T203" i="38"/>
  <c r="P203" i="38"/>
  <c r="L203" i="38"/>
  <c r="S202" i="38"/>
  <c r="O202" i="38"/>
  <c r="K202" i="38"/>
  <c r="R206" i="38"/>
  <c r="N206" i="38"/>
  <c r="U205" i="38"/>
  <c r="Q205" i="38"/>
  <c r="M205" i="38"/>
  <c r="T207" i="38"/>
  <c r="P207" i="38"/>
  <c r="L207" i="38"/>
  <c r="S196" i="38"/>
  <c r="O196" i="38"/>
  <c r="K196" i="38"/>
  <c r="N197" i="38"/>
  <c r="R197" i="38"/>
  <c r="U198" i="38"/>
  <c r="Q198" i="38"/>
  <c r="M198" i="38"/>
  <c r="T195" i="38"/>
  <c r="P195" i="38"/>
  <c r="L195" i="38"/>
  <c r="S199" i="38"/>
  <c r="O199" i="38"/>
  <c r="K199" i="38"/>
  <c r="R223" i="38"/>
  <c r="N223" i="38"/>
  <c r="U222" i="38"/>
  <c r="Q222" i="38"/>
  <c r="M222" i="38"/>
  <c r="T221" i="38"/>
  <c r="P221" i="38"/>
  <c r="L221" i="38"/>
  <c r="S220" i="38"/>
  <c r="O220" i="38"/>
  <c r="K220" i="38"/>
  <c r="R224" i="38"/>
  <c r="N224" i="38"/>
  <c r="U212" i="38"/>
  <c r="Q212" i="38"/>
  <c r="M212" i="38"/>
  <c r="T213" i="38"/>
  <c r="P213" i="38"/>
  <c r="L213" i="38"/>
  <c r="S211" i="38"/>
  <c r="O211" i="38"/>
  <c r="K211" i="38"/>
  <c r="R215" i="38"/>
  <c r="N215" i="38"/>
  <c r="U214" i="38"/>
  <c r="Q214" i="38"/>
  <c r="M214" i="38"/>
  <c r="T216" i="38"/>
  <c r="P216" i="38"/>
  <c r="L216" i="38"/>
  <c r="S186" i="38"/>
  <c r="O186" i="38"/>
  <c r="K186" i="38"/>
  <c r="R185" i="38"/>
  <c r="N185" i="38"/>
  <c r="U184" i="38"/>
  <c r="Q184" i="38"/>
  <c r="M184" i="38"/>
  <c r="T183" i="38"/>
  <c r="P183" i="38"/>
  <c r="L183" i="38"/>
  <c r="S182" i="38"/>
  <c r="O182" i="38"/>
  <c r="K182" i="38"/>
  <c r="R181" i="38"/>
  <c r="N181" i="38"/>
  <c r="U180" i="38"/>
  <c r="Q180" i="38"/>
  <c r="M180" i="38"/>
  <c r="T179" i="38"/>
  <c r="P179" i="38"/>
  <c r="L179" i="38"/>
  <c r="S178" i="38"/>
  <c r="O178" i="38"/>
  <c r="K178" i="38"/>
  <c r="R177" i="38"/>
  <c r="N177" i="38"/>
  <c r="U176" i="38"/>
  <c r="Q176" i="38"/>
  <c r="M176" i="38"/>
  <c r="T175" i="38"/>
  <c r="P175" i="38"/>
  <c r="L175" i="38"/>
  <c r="S174" i="38"/>
  <c r="O174" i="38"/>
  <c r="K174" i="38"/>
  <c r="R173" i="38"/>
  <c r="N173" i="38"/>
  <c r="U172" i="38"/>
  <c r="Q172" i="38"/>
  <c r="M172" i="38"/>
  <c r="T171" i="38"/>
  <c r="P171" i="38"/>
  <c r="L171" i="38"/>
  <c r="S190" i="38"/>
  <c r="O190" i="38"/>
  <c r="K190" i="38"/>
  <c r="R189" i="38"/>
  <c r="N189" i="38"/>
  <c r="U188" i="38"/>
  <c r="Q188" i="38"/>
  <c r="M188" i="38"/>
  <c r="T187" i="38"/>
  <c r="P187" i="38"/>
  <c r="L187" i="38"/>
  <c r="S167" i="38"/>
  <c r="O167" i="38"/>
  <c r="K167" i="38"/>
  <c r="R168" i="38"/>
  <c r="N168" i="38"/>
  <c r="U169" i="38"/>
  <c r="Q169" i="38"/>
  <c r="M169" i="38"/>
  <c r="T170" i="38"/>
  <c r="P170" i="38"/>
  <c r="L170" i="38"/>
  <c r="S159" i="38"/>
  <c r="O159" i="38"/>
  <c r="K159" i="38"/>
  <c r="R158" i="38"/>
  <c r="N158" i="38"/>
  <c r="U157" i="38"/>
  <c r="Q157" i="38"/>
  <c r="M157" i="38"/>
  <c r="T156" i="38"/>
  <c r="P156" i="38"/>
  <c r="L156" i="38"/>
  <c r="S155" i="38"/>
  <c r="O155" i="38"/>
  <c r="K155" i="38"/>
  <c r="R154" i="38"/>
  <c r="N154" i="38"/>
  <c r="U153" i="38"/>
  <c r="Q153" i="38"/>
  <c r="M153" i="38"/>
  <c r="T152" i="38"/>
  <c r="P152" i="38"/>
  <c r="L152" i="38"/>
  <c r="S162" i="38"/>
  <c r="O162" i="38"/>
  <c r="K162" i="38"/>
  <c r="R161" i="38"/>
  <c r="N161" i="38"/>
  <c r="U160" i="38"/>
  <c r="Q160" i="38"/>
  <c r="M160" i="38"/>
  <c r="T141" i="38"/>
  <c r="P141" i="38"/>
  <c r="L141" i="38"/>
  <c r="S140" i="38"/>
  <c r="O140" i="38"/>
  <c r="K140" i="38"/>
  <c r="N142" i="38"/>
  <c r="R142" i="38"/>
  <c r="K143" i="38"/>
  <c r="O143" i="38"/>
  <c r="S143" i="38"/>
  <c r="T144" i="38"/>
  <c r="P144" i="38"/>
  <c r="L144" i="38"/>
  <c r="S139" i="38"/>
  <c r="O139" i="38"/>
  <c r="K139" i="38"/>
  <c r="R146" i="38"/>
  <c r="N146" i="38"/>
  <c r="U145" i="38"/>
  <c r="Q145" i="38"/>
  <c r="M145" i="38"/>
  <c r="T147" i="38"/>
  <c r="P147" i="38"/>
  <c r="L147" i="38"/>
  <c r="S138" i="38"/>
  <c r="O138" i="38"/>
  <c r="K138" i="38"/>
  <c r="R137" i="38"/>
  <c r="N137" i="38"/>
  <c r="U136" i="38"/>
  <c r="Q136" i="38"/>
  <c r="M136" i="38"/>
  <c r="T148" i="38"/>
  <c r="P148" i="38"/>
  <c r="L148" i="38"/>
  <c r="S126" i="38"/>
  <c r="O126" i="38"/>
  <c r="K126" i="38"/>
  <c r="R125" i="38"/>
  <c r="N125" i="38"/>
  <c r="U124" i="38"/>
  <c r="Q124" i="38"/>
  <c r="M124" i="38"/>
  <c r="T123" i="38"/>
  <c r="P123" i="38"/>
  <c r="L123" i="38"/>
  <c r="S122" i="38"/>
  <c r="O122" i="38"/>
  <c r="K122" i="38"/>
  <c r="R121" i="38"/>
  <c r="N121" i="38"/>
  <c r="U129" i="38"/>
  <c r="Q129" i="38"/>
  <c r="M129" i="38"/>
  <c r="T128" i="38"/>
  <c r="P128" i="38"/>
  <c r="L128" i="38"/>
  <c r="S127" i="38"/>
  <c r="O127" i="38"/>
  <c r="K127" i="38"/>
  <c r="R131" i="38"/>
  <c r="N131" i="38"/>
  <c r="U130" i="38"/>
  <c r="Q130" i="38"/>
  <c r="M130" i="38"/>
  <c r="T113" i="38"/>
  <c r="P113" i="38"/>
  <c r="L113" i="38"/>
  <c r="S112" i="38"/>
  <c r="O112" i="38"/>
  <c r="K112" i="38"/>
  <c r="R111" i="38"/>
  <c r="N111" i="38"/>
  <c r="U110" i="38"/>
  <c r="Q110" i="38"/>
  <c r="M110" i="38"/>
  <c r="T115" i="38"/>
  <c r="P115" i="38"/>
  <c r="L115" i="38"/>
  <c r="S114" i="38"/>
  <c r="O114" i="38"/>
  <c r="K114" i="38"/>
  <c r="R116" i="38"/>
  <c r="N116" i="38"/>
  <c r="U109" i="38"/>
  <c r="Q109" i="38"/>
  <c r="M109" i="38"/>
  <c r="T117" i="38"/>
  <c r="P117" i="38"/>
  <c r="L117" i="38"/>
  <c r="S75" i="38"/>
  <c r="O75" i="38"/>
  <c r="K75" i="38"/>
  <c r="R74" i="38"/>
  <c r="N74" i="38"/>
  <c r="U76" i="38"/>
  <c r="Q76" i="38"/>
  <c r="M76" i="38"/>
  <c r="T81" i="38"/>
  <c r="P81" i="38"/>
  <c r="L81" i="38"/>
  <c r="M82" i="38"/>
  <c r="Q82" i="38"/>
  <c r="U82" i="38"/>
  <c r="R79" i="38"/>
  <c r="N79" i="38"/>
  <c r="U77" i="38"/>
  <c r="Q77" i="38"/>
  <c r="M77" i="38"/>
  <c r="T78" i="38"/>
  <c r="P78" i="38"/>
  <c r="L78" i="38"/>
  <c r="S70" i="38"/>
  <c r="O70" i="38"/>
  <c r="K70" i="38"/>
  <c r="N71" i="38"/>
  <c r="R71" i="38"/>
  <c r="U69" i="38"/>
  <c r="Q69" i="38"/>
  <c r="M69" i="38"/>
  <c r="T68" i="38"/>
  <c r="P68" i="38"/>
  <c r="L68" i="38"/>
  <c r="M72" i="38"/>
  <c r="Q72" i="38"/>
  <c r="U72" i="38"/>
  <c r="R63" i="38"/>
  <c r="N63" i="38"/>
  <c r="U64" i="38"/>
  <c r="Q64" i="38"/>
  <c r="M64" i="38"/>
  <c r="T61" i="38"/>
  <c r="P61" i="38"/>
  <c r="L61" i="38"/>
  <c r="S101" i="38"/>
  <c r="O101" i="38"/>
  <c r="K101" i="38"/>
  <c r="R100" i="38"/>
  <c r="N100" i="38"/>
  <c r="U99" i="38"/>
  <c r="Q99" i="38"/>
  <c r="M99" i="38"/>
  <c r="T98" i="38"/>
  <c r="P98" i="38"/>
  <c r="L98" i="38"/>
  <c r="S97" i="38"/>
  <c r="O97" i="38"/>
  <c r="K97" i="38"/>
  <c r="R102" i="38"/>
  <c r="N102" i="38"/>
  <c r="U103" i="38"/>
  <c r="Q103" i="38"/>
  <c r="M103" i="38"/>
  <c r="T104" i="38"/>
  <c r="P104" i="38"/>
  <c r="L104" i="38"/>
  <c r="S105" i="38"/>
  <c r="O105" i="38"/>
  <c r="K105" i="38"/>
  <c r="R106" i="38"/>
  <c r="R95" i="38"/>
  <c r="R94" i="38"/>
  <c r="N106" i="38"/>
  <c r="N95" i="38"/>
  <c r="N94" i="38"/>
  <c r="U96" i="38"/>
  <c r="Q96" i="38"/>
  <c r="M96" i="38"/>
  <c r="T51" i="38"/>
  <c r="P51" i="38"/>
  <c r="L51" i="38"/>
  <c r="S52" i="38"/>
  <c r="O52" i="38"/>
  <c r="K52" i="38"/>
  <c r="R53" i="38"/>
  <c r="N53" i="38"/>
  <c r="U54" i="38"/>
  <c r="Q54" i="38"/>
  <c r="M54" i="38"/>
  <c r="T55" i="38"/>
  <c r="P55" i="38"/>
  <c r="L55" i="38"/>
  <c r="S56" i="38"/>
  <c r="O56" i="38"/>
  <c r="K56" i="38"/>
  <c r="R57" i="38"/>
  <c r="N57" i="38"/>
  <c r="U58" i="38"/>
  <c r="Q58" i="38"/>
  <c r="M58" i="38"/>
  <c r="L59" i="38"/>
  <c r="P59" i="38"/>
  <c r="T59" i="38"/>
  <c r="S43" i="38"/>
  <c r="O43" i="38"/>
  <c r="K43" i="38"/>
  <c r="R44" i="38"/>
  <c r="N44" i="38"/>
  <c r="U45" i="38"/>
  <c r="Q45" i="38"/>
  <c r="M45" i="38"/>
  <c r="T46" i="38"/>
  <c r="P46" i="38"/>
  <c r="L46" i="38"/>
  <c r="S47" i="38"/>
  <c r="O47" i="38"/>
  <c r="K47" i="38"/>
  <c r="R48" i="38"/>
  <c r="N48" i="38"/>
  <c r="U49" i="38"/>
  <c r="Q49" i="38"/>
  <c r="M49" i="38"/>
  <c r="T40" i="38"/>
  <c r="P40" i="38"/>
  <c r="L40" i="38"/>
  <c r="S41" i="38"/>
  <c r="O41" i="38"/>
  <c r="K41" i="38"/>
  <c r="R38" i="38"/>
  <c r="N38" i="38"/>
  <c r="U36" i="38"/>
  <c r="Q36" i="38"/>
  <c r="M36" i="38"/>
  <c r="T37" i="38"/>
  <c r="P37" i="38"/>
  <c r="L37" i="38"/>
  <c r="S33" i="38"/>
  <c r="O33" i="38"/>
  <c r="K33" i="38"/>
  <c r="R89" i="38"/>
  <c r="N89" i="38"/>
  <c r="U90" i="38"/>
  <c r="Q90" i="38"/>
  <c r="M90" i="38"/>
  <c r="T91" i="38"/>
  <c r="P91" i="38"/>
  <c r="L91" i="38"/>
  <c r="S92" i="38"/>
  <c r="O92" i="38"/>
  <c r="K92" i="38"/>
  <c r="R86" i="38"/>
  <c r="N86" i="38"/>
  <c r="U87" i="38"/>
  <c r="Q87" i="38"/>
  <c r="M87" i="38"/>
  <c r="L88" i="38"/>
  <c r="T88" i="38"/>
  <c r="O31" i="38"/>
  <c r="N32" i="38"/>
  <c r="T29" i="38"/>
  <c r="K29" i="38"/>
  <c r="O30" i="38"/>
  <c r="R27" i="38"/>
  <c r="K28" i="38"/>
  <c r="S28" i="38"/>
  <c r="P26" i="38"/>
  <c r="R24" i="38"/>
  <c r="U23" i="38"/>
  <c r="M23" i="38"/>
  <c r="P22" i="38"/>
  <c r="S21" i="38"/>
  <c r="K21" i="38"/>
  <c r="R19" i="38"/>
  <c r="Q17" i="38"/>
  <c r="L16" i="38"/>
  <c r="T16" i="38"/>
  <c r="O15" i="38"/>
  <c r="R14" i="38"/>
  <c r="U13" i="38"/>
  <c r="M13" i="38"/>
  <c r="P12" i="38"/>
  <c r="M20" i="38"/>
  <c r="U20" i="38"/>
  <c r="N255" i="38"/>
  <c r="U239" i="38"/>
  <c r="O239" i="38"/>
  <c r="K239" i="38"/>
  <c r="R238" i="38"/>
  <c r="N238" i="38"/>
  <c r="U237" i="38"/>
  <c r="Q237" i="38"/>
  <c r="M237" i="38"/>
  <c r="T236" i="38"/>
  <c r="P236" i="38"/>
  <c r="L236" i="38"/>
  <c r="S241" i="38"/>
  <c r="O241" i="38"/>
  <c r="K241" i="38"/>
  <c r="R240" i="38"/>
  <c r="N240" i="38"/>
  <c r="U242" i="38"/>
  <c r="Q242" i="38"/>
  <c r="M242" i="38"/>
  <c r="T230" i="38"/>
  <c r="P230" i="38"/>
  <c r="L230" i="38"/>
  <c r="S229" i="38"/>
  <c r="O229" i="38"/>
  <c r="K229" i="38"/>
  <c r="R234" i="38"/>
  <c r="N234" i="38"/>
  <c r="U233" i="38"/>
  <c r="Q233" i="38"/>
  <c r="M233" i="38"/>
  <c r="T232" i="38"/>
  <c r="P232" i="38"/>
  <c r="L232" i="38"/>
  <c r="S231" i="38"/>
  <c r="O231" i="38"/>
  <c r="K231" i="38"/>
  <c r="R204" i="38"/>
  <c r="N204" i="38"/>
  <c r="U203" i="38"/>
  <c r="Q203" i="38"/>
  <c r="M203" i="38"/>
  <c r="T202" i="38"/>
  <c r="P202" i="38"/>
  <c r="L202" i="38"/>
  <c r="S206" i="38"/>
  <c r="O206" i="38"/>
  <c r="K206" i="38"/>
  <c r="R205" i="38"/>
  <c r="N205" i="38"/>
  <c r="U207" i="38"/>
  <c r="Q207" i="38"/>
  <c r="M207" i="38"/>
  <c r="T196" i="38"/>
  <c r="P196" i="38"/>
  <c r="L196" i="38"/>
  <c r="M197" i="38"/>
  <c r="Q197" i="38"/>
  <c r="U197" i="38"/>
  <c r="R198" i="38"/>
  <c r="N198" i="38"/>
  <c r="U195" i="38"/>
  <c r="Q195" i="38"/>
  <c r="M195" i="38"/>
  <c r="T199" i="38"/>
  <c r="P199" i="38"/>
  <c r="L199" i="38"/>
  <c r="S223" i="38"/>
  <c r="O223" i="38"/>
  <c r="K223" i="38"/>
  <c r="R222" i="38"/>
  <c r="N222" i="38"/>
  <c r="U221" i="38"/>
  <c r="Q221" i="38"/>
  <c r="M221" i="38"/>
  <c r="T220" i="38"/>
  <c r="P220" i="38"/>
  <c r="L220" i="38"/>
  <c r="S224" i="38"/>
  <c r="O224" i="38"/>
  <c r="K224" i="38"/>
  <c r="R212" i="38"/>
  <c r="N212" i="38"/>
  <c r="U213" i="38"/>
  <c r="Q213" i="38"/>
  <c r="M213" i="38"/>
  <c r="T211" i="38"/>
  <c r="P211" i="38"/>
  <c r="L211" i="38"/>
  <c r="S215" i="38"/>
  <c r="O215" i="38"/>
  <c r="K215" i="38"/>
  <c r="R214" i="38"/>
  <c r="N214" i="38"/>
  <c r="U216" i="38"/>
  <c r="Q216" i="38"/>
  <c r="M216" i="38"/>
  <c r="T186" i="38"/>
  <c r="P186" i="38"/>
  <c r="L186" i="38"/>
  <c r="S185" i="38"/>
  <c r="O185" i="38"/>
  <c r="K185" i="38"/>
  <c r="R184" i="38"/>
  <c r="N184" i="38"/>
  <c r="U183" i="38"/>
  <c r="Q183" i="38"/>
  <c r="M183" i="38"/>
  <c r="T182" i="38"/>
  <c r="P182" i="38"/>
  <c r="L182" i="38"/>
  <c r="S181" i="38"/>
  <c r="O181" i="38"/>
  <c r="K181" i="38"/>
  <c r="R180" i="38"/>
  <c r="N180" i="38"/>
  <c r="U179" i="38"/>
  <c r="Q179" i="38"/>
  <c r="M179" i="38"/>
  <c r="T178" i="38"/>
  <c r="P178" i="38"/>
  <c r="L178" i="38"/>
  <c r="S177" i="38"/>
  <c r="O177" i="38"/>
  <c r="K177" i="38"/>
  <c r="R176" i="38"/>
  <c r="N176" i="38"/>
  <c r="U175" i="38"/>
  <c r="Q175" i="38"/>
  <c r="M175" i="38"/>
  <c r="T174" i="38"/>
  <c r="P174" i="38"/>
  <c r="L174" i="38"/>
  <c r="S173" i="38"/>
  <c r="O173" i="38"/>
  <c r="K173" i="38"/>
  <c r="R172" i="38"/>
  <c r="N172" i="38"/>
  <c r="U171" i="38"/>
  <c r="Q171" i="38"/>
  <c r="M171" i="38"/>
  <c r="T190" i="38"/>
  <c r="P190" i="38"/>
  <c r="L190" i="38"/>
  <c r="S189" i="38"/>
  <c r="O189" i="38"/>
  <c r="K189" i="38"/>
  <c r="R188" i="38"/>
  <c r="N188" i="38"/>
  <c r="U187" i="38"/>
  <c r="Q187" i="38"/>
  <c r="M187" i="38"/>
  <c r="T167" i="38"/>
  <c r="P167" i="38"/>
  <c r="L167" i="38"/>
  <c r="S168" i="38"/>
  <c r="O168" i="38"/>
  <c r="K168" i="38"/>
  <c r="R169" i="38"/>
  <c r="N169" i="38"/>
  <c r="U170" i="38"/>
  <c r="Q170" i="38"/>
  <c r="M170" i="38"/>
  <c r="T159" i="38"/>
  <c r="P159" i="38"/>
  <c r="L159" i="38"/>
  <c r="S158" i="38"/>
  <c r="O158" i="38"/>
  <c r="K158" i="38"/>
  <c r="R157" i="38"/>
  <c r="N157" i="38"/>
  <c r="U156" i="38"/>
  <c r="Q156" i="38"/>
  <c r="M156" i="38"/>
  <c r="T155" i="38"/>
  <c r="P155" i="38"/>
  <c r="L155" i="38"/>
  <c r="S154" i="38"/>
  <c r="O154" i="38"/>
  <c r="K154" i="38"/>
  <c r="R153" i="38"/>
  <c r="N153" i="38"/>
  <c r="U152" i="38"/>
  <c r="Q152" i="38"/>
  <c r="M152" i="38"/>
  <c r="T162" i="38"/>
  <c r="P162" i="38"/>
  <c r="L162" i="38"/>
  <c r="S161" i="38"/>
  <c r="O161" i="38"/>
  <c r="K161" i="38"/>
  <c r="R160" i="38"/>
  <c r="N160" i="38"/>
  <c r="U141" i="38"/>
  <c r="Q141" i="38"/>
  <c r="M141" i="38"/>
  <c r="T140" i="38"/>
  <c r="P140" i="38"/>
  <c r="L140" i="38"/>
  <c r="M142" i="38"/>
  <c r="Q142" i="38"/>
  <c r="U142" i="38"/>
  <c r="N143" i="38"/>
  <c r="R143" i="38"/>
  <c r="U144" i="38"/>
  <c r="Q144" i="38"/>
  <c r="M144" i="38"/>
  <c r="T139" i="38"/>
  <c r="P139" i="38"/>
  <c r="L139" i="38"/>
  <c r="S146" i="38"/>
  <c r="O146" i="38"/>
  <c r="K146" i="38"/>
  <c r="R145" i="38"/>
  <c r="N145" i="38"/>
  <c r="U147" i="38"/>
  <c r="Q147" i="38"/>
  <c r="M147" i="38"/>
  <c r="T138" i="38"/>
  <c r="P138" i="38"/>
  <c r="L138" i="38"/>
  <c r="S137" i="38"/>
  <c r="O137" i="38"/>
  <c r="K137" i="38"/>
  <c r="R136" i="38"/>
  <c r="N136" i="38"/>
  <c r="U148" i="38"/>
  <c r="Q148" i="38"/>
  <c r="M148" i="38"/>
  <c r="T126" i="38"/>
  <c r="P126" i="38"/>
  <c r="L126" i="38"/>
  <c r="S125" i="38"/>
  <c r="O125" i="38"/>
  <c r="K125" i="38"/>
  <c r="R124" i="38"/>
  <c r="N124" i="38"/>
  <c r="U123" i="38"/>
  <c r="Q123" i="38"/>
  <c r="M123" i="38"/>
  <c r="T122" i="38"/>
  <c r="P122" i="38"/>
  <c r="L122" i="38"/>
  <c r="S121" i="38"/>
  <c r="O121" i="38"/>
  <c r="K121" i="38"/>
  <c r="R129" i="38"/>
  <c r="N129" i="38"/>
  <c r="U128" i="38"/>
  <c r="Q128" i="38"/>
  <c r="M128" i="38"/>
  <c r="T127" i="38"/>
  <c r="P127" i="38"/>
  <c r="L127" i="38"/>
  <c r="S131" i="38"/>
  <c r="O131" i="38"/>
  <c r="K131" i="38"/>
  <c r="R130" i="38"/>
  <c r="N130" i="38"/>
  <c r="U113" i="38"/>
  <c r="Q113" i="38"/>
  <c r="M113" i="38"/>
  <c r="T112" i="38"/>
  <c r="P112" i="38"/>
  <c r="L112" i="38"/>
  <c r="S111" i="38"/>
  <c r="O111" i="38"/>
  <c r="K111" i="38"/>
  <c r="R110" i="38"/>
  <c r="N110" i="38"/>
  <c r="U115" i="38"/>
  <c r="Q115" i="38"/>
  <c r="M115" i="38"/>
  <c r="T114" i="38"/>
  <c r="P114" i="38"/>
  <c r="L114" i="38"/>
  <c r="S116" i="38"/>
  <c r="O116" i="38"/>
  <c r="K116" i="38"/>
  <c r="R109" i="38"/>
  <c r="N109" i="38"/>
  <c r="U117" i="38"/>
  <c r="Q117" i="38"/>
  <c r="M117" i="38"/>
  <c r="T75" i="38"/>
  <c r="P75" i="38"/>
  <c r="L75" i="38"/>
  <c r="S74" i="38"/>
  <c r="O74" i="38"/>
  <c r="K74" i="38"/>
  <c r="R76" i="38"/>
  <c r="N76" i="38"/>
  <c r="U81" i="38"/>
  <c r="Q81" i="38"/>
  <c r="M81" i="38"/>
  <c r="L82" i="38"/>
  <c r="P82" i="38"/>
  <c r="T82" i="38"/>
  <c r="S79" i="38"/>
  <c r="O79" i="38"/>
  <c r="K79" i="38"/>
  <c r="R77" i="38"/>
  <c r="N77" i="38"/>
  <c r="U78" i="38"/>
  <c r="Q78" i="38"/>
  <c r="M78" i="38"/>
  <c r="T70" i="38"/>
  <c r="P70" i="38"/>
  <c r="L70" i="38"/>
  <c r="M71" i="38"/>
  <c r="Q71" i="38"/>
  <c r="U71" i="38"/>
  <c r="R69" i="38"/>
  <c r="N69" i="38"/>
  <c r="U68" i="38"/>
  <c r="Q68" i="38"/>
  <c r="M68" i="38"/>
  <c r="L72" i="38"/>
  <c r="P72" i="38"/>
  <c r="T72" i="38"/>
  <c r="S63" i="38"/>
  <c r="O63" i="38"/>
  <c r="K63" i="38"/>
  <c r="R64" i="38"/>
  <c r="N64" i="38"/>
  <c r="U61" i="38"/>
  <c r="Q61" i="38"/>
  <c r="M61" i="38"/>
  <c r="T101" i="38"/>
  <c r="P101" i="38"/>
  <c r="L101" i="38"/>
  <c r="S100" i="38"/>
  <c r="O100" i="38"/>
  <c r="K100" i="38"/>
  <c r="R99" i="38"/>
  <c r="N99" i="38"/>
  <c r="U98" i="38"/>
  <c r="Q98" i="38"/>
  <c r="M98" i="38"/>
  <c r="T97" i="38"/>
  <c r="P97" i="38"/>
  <c r="L97" i="38"/>
  <c r="S102" i="38"/>
  <c r="O102" i="38"/>
  <c r="K102" i="38"/>
  <c r="R103" i="38"/>
  <c r="N103" i="38"/>
  <c r="U104" i="38"/>
  <c r="Q104" i="38"/>
  <c r="M104" i="38"/>
  <c r="T105" i="38"/>
  <c r="P105" i="38"/>
  <c r="L105" i="38"/>
  <c r="S106" i="38"/>
  <c r="S95" i="38"/>
  <c r="S94" i="38"/>
  <c r="O106" i="38"/>
  <c r="O95" i="38"/>
  <c r="O94" i="38"/>
  <c r="K106" i="38"/>
  <c r="K95" i="38"/>
  <c r="K94" i="38"/>
  <c r="R96" i="38"/>
  <c r="N96" i="38"/>
  <c r="U51" i="38"/>
  <c r="Q51" i="38"/>
  <c r="M51" i="38"/>
  <c r="T52" i="38"/>
  <c r="P52" i="38"/>
  <c r="L52" i="38"/>
  <c r="S53" i="38"/>
  <c r="O53" i="38"/>
  <c r="K53" i="38"/>
  <c r="R54" i="38"/>
  <c r="N54" i="38"/>
  <c r="U55" i="38"/>
  <c r="Q55" i="38"/>
  <c r="M55" i="38"/>
  <c r="T56" i="38"/>
  <c r="P56" i="38"/>
  <c r="L56" i="38"/>
  <c r="S57" i="38"/>
  <c r="O57" i="38"/>
  <c r="K57" i="38"/>
  <c r="R58" i="38"/>
  <c r="N58" i="38"/>
  <c r="K59" i="38"/>
  <c r="O59" i="38"/>
  <c r="S59" i="38"/>
  <c r="T43" i="38"/>
  <c r="P43" i="38"/>
  <c r="L43" i="38"/>
  <c r="S44" i="38"/>
  <c r="O44" i="38"/>
  <c r="K44" i="38"/>
  <c r="R45" i="38"/>
  <c r="N45" i="38"/>
  <c r="U46" i="38"/>
  <c r="Q46" i="38"/>
  <c r="M46" i="38"/>
  <c r="T47" i="38"/>
  <c r="P47" i="38"/>
  <c r="L47" i="38"/>
  <c r="S48" i="38"/>
  <c r="O48" i="38"/>
  <c r="K48" i="38"/>
  <c r="R49" i="38"/>
  <c r="N49" i="38"/>
  <c r="U40" i="38"/>
  <c r="Q40" i="38"/>
  <c r="M40" i="38"/>
  <c r="T41" i="38"/>
  <c r="P41" i="38"/>
  <c r="L41" i="38"/>
  <c r="S38" i="38"/>
  <c r="O38" i="38"/>
  <c r="K38" i="38"/>
  <c r="R36" i="38"/>
  <c r="N36" i="38"/>
  <c r="U37" i="38"/>
  <c r="Q37" i="38"/>
  <c r="M37" i="38"/>
  <c r="T33" i="38"/>
  <c r="P33" i="38"/>
  <c r="L33" i="38"/>
  <c r="S89" i="38"/>
  <c r="O89" i="38"/>
  <c r="K89" i="38"/>
  <c r="R90" i="38"/>
  <c r="N90" i="38"/>
  <c r="U91" i="38"/>
  <c r="Q91" i="38"/>
  <c r="M91" i="38"/>
  <c r="T92" i="38"/>
  <c r="P92" i="38"/>
  <c r="L92" i="38"/>
  <c r="S86" i="38"/>
  <c r="O86" i="38"/>
  <c r="K86" i="38"/>
  <c r="R87" i="38"/>
  <c r="N87" i="38"/>
  <c r="K88" i="38"/>
  <c r="O88" i="38"/>
  <c r="S88" i="38"/>
  <c r="T31" i="38"/>
  <c r="P31" i="38"/>
  <c r="L31" i="38"/>
  <c r="M32" i="38"/>
  <c r="Q32" i="38"/>
  <c r="U32" i="38"/>
  <c r="S29" i="38"/>
  <c r="N29" i="38"/>
  <c r="T30" i="38"/>
  <c r="P30" i="38"/>
  <c r="L30" i="38"/>
  <c r="S27" i="38"/>
  <c r="O27" i="38"/>
  <c r="K27" i="38"/>
  <c r="N28" i="38"/>
  <c r="R28" i="38"/>
  <c r="U26" i="38"/>
  <c r="Q26" i="38"/>
  <c r="M26" i="38"/>
  <c r="U24" i="38"/>
  <c r="Q24" i="38"/>
  <c r="L24" i="38"/>
  <c r="R23" i="38"/>
  <c r="N23" i="38"/>
  <c r="U22" i="38"/>
  <c r="Q22" i="38"/>
  <c r="M22" i="38"/>
  <c r="T21" i="38"/>
  <c r="P21" i="38"/>
  <c r="L21" i="38"/>
  <c r="M19" i="38"/>
  <c r="Q19" i="38"/>
  <c r="U19" i="38"/>
  <c r="R17" i="38"/>
  <c r="N17" i="38"/>
  <c r="K16" i="38"/>
  <c r="O16" i="38"/>
  <c r="S16" i="38"/>
  <c r="T15" i="38"/>
  <c r="P15" i="38"/>
  <c r="L15" i="38"/>
  <c r="S14" i="38"/>
  <c r="O14" i="38"/>
  <c r="K14" i="38"/>
  <c r="R13" i="38"/>
  <c r="N13" i="38"/>
  <c r="U12" i="38"/>
  <c r="Q12" i="38"/>
  <c r="M12" i="38"/>
  <c r="P20" i="38"/>
  <c r="T558" i="38"/>
  <c r="T557" i="38"/>
  <c r="P558" i="38"/>
  <c r="P557" i="38"/>
  <c r="L558" i="38"/>
  <c r="L557" i="38"/>
  <c r="S544" i="38"/>
  <c r="O544" i="38"/>
  <c r="K544" i="38"/>
  <c r="S517" i="38"/>
  <c r="O517" i="38"/>
  <c r="K517" i="38"/>
  <c r="R448" i="38"/>
  <c r="N448" i="38"/>
  <c r="U445" i="38"/>
  <c r="Q445" i="38"/>
  <c r="M445" i="38"/>
  <c r="T435" i="38"/>
  <c r="P435" i="38"/>
  <c r="L435" i="38"/>
  <c r="S431" i="38"/>
  <c r="S429" i="38"/>
  <c r="O431" i="38"/>
  <c r="K431" i="38"/>
  <c r="R428" i="38"/>
  <c r="N428" i="38"/>
  <c r="U420" i="38"/>
  <c r="Q420" i="38"/>
  <c r="M420" i="38"/>
  <c r="T419" i="38"/>
  <c r="P419" i="38"/>
  <c r="L419" i="38"/>
  <c r="S411" i="38"/>
  <c r="O411" i="38"/>
  <c r="K411" i="38"/>
  <c r="R408" i="38"/>
  <c r="N408" i="38"/>
  <c r="U400" i="38"/>
  <c r="Q400" i="38"/>
  <c r="M400" i="38"/>
  <c r="T397" i="38"/>
  <c r="P397" i="38"/>
  <c r="L397" i="38"/>
  <c r="S392" i="38"/>
  <c r="O392" i="38"/>
  <c r="K392" i="38"/>
  <c r="R389" i="38"/>
  <c r="N389" i="38"/>
  <c r="U387" i="38"/>
  <c r="Q387" i="38"/>
  <c r="M387" i="38"/>
  <c r="T382" i="38"/>
  <c r="P382" i="38"/>
  <c r="L382" i="38"/>
  <c r="S338" i="38"/>
  <c r="O338" i="38"/>
  <c r="K338" i="38"/>
  <c r="R336" i="38"/>
  <c r="N336" i="38"/>
  <c r="U335" i="38"/>
  <c r="Q335" i="38"/>
  <c r="M335" i="38"/>
  <c r="T332" i="38"/>
  <c r="P332" i="38"/>
  <c r="L332" i="38"/>
  <c r="S313" i="38"/>
  <c r="O313" i="38"/>
  <c r="K313" i="38"/>
  <c r="R268" i="38"/>
  <c r="N268" i="38"/>
  <c r="U244" i="38"/>
  <c r="Q244" i="38"/>
  <c r="M244" i="38"/>
  <c r="T228" i="38"/>
  <c r="P228" i="38"/>
  <c r="L228" i="38"/>
  <c r="S225" i="38"/>
  <c r="O225" i="38"/>
  <c r="K225" i="38"/>
  <c r="R219" i="38"/>
  <c r="N219" i="38"/>
  <c r="U217" i="38"/>
  <c r="Q217" i="38"/>
  <c r="M217" i="38"/>
  <c r="T208" i="38"/>
  <c r="P208" i="38"/>
  <c r="L208" i="38"/>
  <c r="S200" i="38"/>
  <c r="O200" i="38"/>
  <c r="K200" i="38"/>
  <c r="R193" i="38"/>
  <c r="N193" i="38"/>
  <c r="U192" i="38"/>
  <c r="Q192" i="38"/>
  <c r="M192" i="38"/>
  <c r="T166" i="38"/>
  <c r="P166" i="38"/>
  <c r="L166" i="38"/>
  <c r="S164" i="38"/>
  <c r="O164" i="38"/>
  <c r="K164" i="38"/>
  <c r="R163" i="38"/>
  <c r="N163" i="38"/>
  <c r="U151" i="38"/>
  <c r="Q151" i="38"/>
  <c r="M151" i="38"/>
  <c r="T149" i="38"/>
  <c r="P149" i="38"/>
  <c r="L149" i="38"/>
  <c r="S135" i="38"/>
  <c r="O135" i="38"/>
  <c r="K135" i="38"/>
  <c r="R133" i="38"/>
  <c r="N133" i="38"/>
  <c r="U132" i="38"/>
  <c r="Q132" i="38"/>
  <c r="M132" i="38"/>
  <c r="T120" i="38"/>
  <c r="P120" i="38"/>
  <c r="L120" i="38"/>
  <c r="S118" i="38"/>
  <c r="O118" i="38"/>
  <c r="K118" i="38"/>
  <c r="S93" i="38"/>
  <c r="O93" i="38"/>
  <c r="K93" i="38"/>
  <c r="R85" i="38"/>
  <c r="N85" i="38"/>
  <c r="U80" i="38"/>
  <c r="Q80" i="38"/>
  <c r="M80" i="38"/>
  <c r="T67" i="38"/>
  <c r="P67" i="38"/>
  <c r="L67" i="38"/>
  <c r="S65" i="38"/>
  <c r="O65" i="38"/>
  <c r="K65" i="38"/>
  <c r="R62" i="38"/>
  <c r="N62" i="38"/>
  <c r="U50" i="38"/>
  <c r="Q50" i="38"/>
  <c r="M50" i="38"/>
  <c r="T42" i="38"/>
  <c r="P42" i="38"/>
  <c r="L42" i="38"/>
  <c r="S39" i="38"/>
  <c r="O39" i="38"/>
  <c r="K39" i="38"/>
  <c r="R34" i="38"/>
  <c r="N34" i="38"/>
  <c r="U25" i="38"/>
  <c r="Q25" i="38"/>
  <c r="M25" i="38"/>
  <c r="T18" i="38"/>
  <c r="O18" i="38"/>
  <c r="M11" i="38"/>
  <c r="Q11" i="38"/>
  <c r="U11" i="38"/>
  <c r="P18" i="38"/>
  <c r="N11" i="38"/>
  <c r="U558" i="38"/>
  <c r="U557" i="38"/>
  <c r="Q558" i="38"/>
  <c r="Q557" i="38"/>
  <c r="M558" i="38"/>
  <c r="M557" i="38"/>
  <c r="T544" i="38"/>
  <c r="P544" i="38"/>
  <c r="L544" i="38"/>
  <c r="R517" i="38"/>
  <c r="N517" i="38"/>
  <c r="U448" i="38"/>
  <c r="Q448" i="38"/>
  <c r="M448" i="38"/>
  <c r="T445" i="38"/>
  <c r="P445" i="38"/>
  <c r="L445" i="38"/>
  <c r="S435" i="38"/>
  <c r="S432" i="38"/>
  <c r="O435" i="38"/>
  <c r="K435" i="38"/>
  <c r="K432" i="38"/>
  <c r="R431" i="38"/>
  <c r="N431" i="38"/>
  <c r="N429" i="38"/>
  <c r="U428" i="38"/>
  <c r="Q428" i="38"/>
  <c r="M428" i="38"/>
  <c r="T420" i="38"/>
  <c r="P420" i="38"/>
  <c r="L420" i="38"/>
  <c r="S419" i="38"/>
  <c r="O419" i="38"/>
  <c r="K419" i="38"/>
  <c r="R411" i="38"/>
  <c r="N411" i="38"/>
  <c r="U408" i="38"/>
  <c r="Q408" i="38"/>
  <c r="M408" i="38"/>
  <c r="T400" i="38"/>
  <c r="P400" i="38"/>
  <c r="L400" i="38"/>
  <c r="S397" i="38"/>
  <c r="O397" i="38"/>
  <c r="K397" i="38"/>
  <c r="R392" i="38"/>
  <c r="N392" i="38"/>
  <c r="U389" i="38"/>
  <c r="Q389" i="38"/>
  <c r="M389" i="38"/>
  <c r="T387" i="38"/>
  <c r="P387" i="38"/>
  <c r="L387" i="38"/>
  <c r="S382" i="38"/>
  <c r="O382" i="38"/>
  <c r="K382" i="38"/>
  <c r="R338" i="38"/>
  <c r="N338" i="38"/>
  <c r="U336" i="38"/>
  <c r="Q336" i="38"/>
  <c r="M336" i="38"/>
  <c r="T335" i="38"/>
  <c r="P335" i="38"/>
  <c r="L335" i="38"/>
  <c r="S332" i="38"/>
  <c r="O332" i="38"/>
  <c r="K332" i="38"/>
  <c r="R313" i="38"/>
  <c r="N313" i="38"/>
  <c r="U268" i="38"/>
  <c r="Q268" i="38"/>
  <c r="M268" i="38"/>
  <c r="T244" i="38"/>
  <c r="P244" i="38"/>
  <c r="L244" i="38"/>
  <c r="S228" i="38"/>
  <c r="O228" i="38"/>
  <c r="K228" i="38"/>
  <c r="R225" i="38"/>
  <c r="N225" i="38"/>
  <c r="U219" i="38"/>
  <c r="Q219" i="38"/>
  <c r="M219" i="38"/>
  <c r="T217" i="38"/>
  <c r="P217" i="38"/>
  <c r="L217" i="38"/>
  <c r="S208" i="38"/>
  <c r="O208" i="38"/>
  <c r="K208" i="38"/>
  <c r="R200" i="38"/>
  <c r="N200" i="38"/>
  <c r="U193" i="38"/>
  <c r="Q193" i="38"/>
  <c r="M193" i="38"/>
  <c r="T192" i="38"/>
  <c r="P192" i="38"/>
  <c r="L192" i="38"/>
  <c r="S166" i="38"/>
  <c r="O166" i="38"/>
  <c r="K166" i="38"/>
  <c r="R164" i="38"/>
  <c r="N164" i="38"/>
  <c r="U163" i="38"/>
  <c r="Q163" i="38"/>
  <c r="M163" i="38"/>
  <c r="T151" i="38"/>
  <c r="P151" i="38"/>
  <c r="L151" i="38"/>
  <c r="S149" i="38"/>
  <c r="O149" i="38"/>
  <c r="K149" i="38"/>
  <c r="R135" i="38"/>
  <c r="N135" i="38"/>
  <c r="U133" i="38"/>
  <c r="Q133" i="38"/>
  <c r="M133" i="38"/>
  <c r="T132" i="38"/>
  <c r="P132" i="38"/>
  <c r="L132" i="38"/>
  <c r="S120" i="38"/>
  <c r="O120" i="38"/>
  <c r="K120" i="38"/>
  <c r="R118" i="38"/>
  <c r="N118" i="38"/>
  <c r="P93" i="38"/>
  <c r="S85" i="38"/>
  <c r="R80" i="38"/>
  <c r="U67" i="38"/>
  <c r="M67" i="38"/>
  <c r="P65" i="38"/>
  <c r="S62" i="38"/>
  <c r="K62" i="38"/>
  <c r="N50" i="38"/>
  <c r="Q42" i="38"/>
  <c r="T39" i="38"/>
  <c r="L39" i="38"/>
  <c r="O34" i="38"/>
  <c r="R25" i="38"/>
  <c r="U18" i="38"/>
  <c r="P88" i="38"/>
  <c r="S31" i="38"/>
  <c r="K31" i="38"/>
  <c r="R32" i="38"/>
  <c r="O29" i="38"/>
  <c r="S30" i="38"/>
  <c r="K30" i="38"/>
  <c r="N27" i="38"/>
  <c r="O28" i="38"/>
  <c r="T26" i="38"/>
  <c r="L26" i="38"/>
  <c r="M24" i="38"/>
  <c r="Q23" i="38"/>
  <c r="T22" i="38"/>
  <c r="L22" i="38"/>
  <c r="O21" i="38"/>
  <c r="N19" i="38"/>
  <c r="U17" i="38"/>
  <c r="M17" i="38"/>
  <c r="P16" i="38"/>
  <c r="S15" i="38"/>
  <c r="K15" i="38"/>
  <c r="N14" i="38"/>
  <c r="Q13" i="38"/>
  <c r="T12" i="38"/>
  <c r="L12" i="38"/>
  <c r="Q20" i="38"/>
  <c r="N20" i="38"/>
  <c r="Q254" i="38"/>
  <c r="Q239" i="38"/>
  <c r="M239" i="38"/>
  <c r="T238" i="38"/>
  <c r="P238" i="38"/>
  <c r="L238" i="38"/>
  <c r="S237" i="38"/>
  <c r="O237" i="38"/>
  <c r="K237" i="38"/>
  <c r="R236" i="38"/>
  <c r="N236" i="38"/>
  <c r="U241" i="38"/>
  <c r="Q241" i="38"/>
  <c r="M241" i="38"/>
  <c r="T240" i="38"/>
  <c r="P240" i="38"/>
  <c r="L240" i="38"/>
  <c r="S242" i="38"/>
  <c r="O242" i="38"/>
  <c r="K242" i="38"/>
  <c r="R230" i="38"/>
  <c r="N230" i="38"/>
  <c r="U229" i="38"/>
  <c r="Q229" i="38"/>
  <c r="M229" i="38"/>
  <c r="T234" i="38"/>
  <c r="P234" i="38"/>
  <c r="L234" i="38"/>
  <c r="S233" i="38"/>
  <c r="O233" i="38"/>
  <c r="K233" i="38"/>
  <c r="R232" i="38"/>
  <c r="N232" i="38"/>
  <c r="U231" i="38"/>
  <c r="Q231" i="38"/>
  <c r="M231" i="38"/>
  <c r="T204" i="38"/>
  <c r="P204" i="38"/>
  <c r="L204" i="38"/>
  <c r="S203" i="38"/>
  <c r="O203" i="38"/>
  <c r="K203" i="38"/>
  <c r="R202" i="38"/>
  <c r="N202" i="38"/>
  <c r="U206" i="38"/>
  <c r="Q206" i="38"/>
  <c r="M206" i="38"/>
  <c r="T205" i="38"/>
  <c r="P205" i="38"/>
  <c r="L205" i="38"/>
  <c r="S207" i="38"/>
  <c r="O207" i="38"/>
  <c r="K207" i="38"/>
  <c r="R196" i="38"/>
  <c r="N196" i="38"/>
  <c r="K197" i="38"/>
  <c r="O197" i="38"/>
  <c r="S197" i="38"/>
  <c r="T198" i="38"/>
  <c r="P198" i="38"/>
  <c r="L198" i="38"/>
  <c r="S195" i="38"/>
  <c r="O195" i="38"/>
  <c r="K195" i="38"/>
  <c r="R199" i="38"/>
  <c r="N199" i="38"/>
  <c r="U223" i="38"/>
  <c r="Q223" i="38"/>
  <c r="M223" i="38"/>
  <c r="T222" i="38"/>
  <c r="P222" i="38"/>
  <c r="L222" i="38"/>
  <c r="S221" i="38"/>
  <c r="O221" i="38"/>
  <c r="K221" i="38"/>
  <c r="R220" i="38"/>
  <c r="N220" i="38"/>
  <c r="U224" i="38"/>
  <c r="Q224" i="38"/>
  <c r="M224" i="38"/>
  <c r="T212" i="38"/>
  <c r="P212" i="38"/>
  <c r="L212" i="38"/>
  <c r="S213" i="38"/>
  <c r="O213" i="38"/>
  <c r="K213" i="38"/>
  <c r="R211" i="38"/>
  <c r="N211" i="38"/>
  <c r="U215" i="38"/>
  <c r="Q215" i="38"/>
  <c r="M215" i="38"/>
  <c r="T214" i="38"/>
  <c r="P214" i="38"/>
  <c r="L214" i="38"/>
  <c r="S216" i="38"/>
  <c r="O216" i="38"/>
  <c r="K216" i="38"/>
  <c r="R186" i="38"/>
  <c r="N186" i="38"/>
  <c r="U185" i="38"/>
  <c r="Q185" i="38"/>
  <c r="M185" i="38"/>
  <c r="T184" i="38"/>
  <c r="P184" i="38"/>
  <c r="L184" i="38"/>
  <c r="S183" i="38"/>
  <c r="O183" i="38"/>
  <c r="K183" i="38"/>
  <c r="R182" i="38"/>
  <c r="N182" i="38"/>
  <c r="U181" i="38"/>
  <c r="Q181" i="38"/>
  <c r="M181" i="38"/>
  <c r="T180" i="38"/>
  <c r="P180" i="38"/>
  <c r="L180" i="38"/>
  <c r="S179" i="38"/>
  <c r="O179" i="38"/>
  <c r="K179" i="38"/>
  <c r="R178" i="38"/>
  <c r="N178" i="38"/>
  <c r="U177" i="38"/>
  <c r="Q177" i="38"/>
  <c r="M177" i="38"/>
  <c r="T176" i="38"/>
  <c r="P176" i="38"/>
  <c r="L176" i="38"/>
  <c r="S175" i="38"/>
  <c r="O175" i="38"/>
  <c r="K175" i="38"/>
  <c r="R174" i="38"/>
  <c r="N174" i="38"/>
  <c r="U173" i="38"/>
  <c r="Q173" i="38"/>
  <c r="M173" i="38"/>
  <c r="T172" i="38"/>
  <c r="P172" i="38"/>
  <c r="L172" i="38"/>
  <c r="S171" i="38"/>
  <c r="O171" i="38"/>
  <c r="K171" i="38"/>
  <c r="R190" i="38"/>
  <c r="N190" i="38"/>
  <c r="U189" i="38"/>
  <c r="Q189" i="38"/>
  <c r="M189" i="38"/>
  <c r="T188" i="38"/>
  <c r="P188" i="38"/>
  <c r="L188" i="38"/>
  <c r="S187" i="38"/>
  <c r="O187" i="38"/>
  <c r="K187" i="38"/>
  <c r="R167" i="38"/>
  <c r="N167" i="38"/>
  <c r="U168" i="38"/>
  <c r="Q168" i="38"/>
  <c r="M168" i="38"/>
  <c r="T169" i="38"/>
  <c r="P169" i="38"/>
  <c r="L169" i="38"/>
  <c r="S170" i="38"/>
  <c r="O170" i="38"/>
  <c r="K170" i="38"/>
  <c r="R159" i="38"/>
  <c r="N159" i="38"/>
  <c r="U158" i="38"/>
  <c r="Q158" i="38"/>
  <c r="M158" i="38"/>
  <c r="T157" i="38"/>
  <c r="P157" i="38"/>
  <c r="L157" i="38"/>
  <c r="S156" i="38"/>
  <c r="O156" i="38"/>
  <c r="K156" i="38"/>
  <c r="R155" i="38"/>
  <c r="N155" i="38"/>
  <c r="U154" i="38"/>
  <c r="Q154" i="38"/>
  <c r="M154" i="38"/>
  <c r="T153" i="38"/>
  <c r="P153" i="38"/>
  <c r="L153" i="38"/>
  <c r="S152" i="38"/>
  <c r="O152" i="38"/>
  <c r="K152" i="38"/>
  <c r="R162" i="38"/>
  <c r="N162" i="38"/>
  <c r="U161" i="38"/>
  <c r="Q161" i="38"/>
  <c r="M161" i="38"/>
  <c r="T160" i="38"/>
  <c r="P160" i="38"/>
  <c r="L160" i="38"/>
  <c r="S141" i="38"/>
  <c r="O141" i="38"/>
  <c r="K141" i="38"/>
  <c r="R140" i="38"/>
  <c r="N140" i="38"/>
  <c r="K142" i="38"/>
  <c r="O142" i="38"/>
  <c r="S142" i="38"/>
  <c r="L143" i="38"/>
  <c r="P143" i="38"/>
  <c r="T143" i="38"/>
  <c r="S144" i="38"/>
  <c r="O144" i="38"/>
  <c r="K144" i="38"/>
  <c r="R139" i="38"/>
  <c r="N139" i="38"/>
  <c r="U146" i="38"/>
  <c r="Q146" i="38"/>
  <c r="M146" i="38"/>
  <c r="T145" i="38"/>
  <c r="P145" i="38"/>
  <c r="L145" i="38"/>
  <c r="S147" i="38"/>
  <c r="O147" i="38"/>
  <c r="K147" i="38"/>
  <c r="R138" i="38"/>
  <c r="N138" i="38"/>
  <c r="U137" i="38"/>
  <c r="Q137" i="38"/>
  <c r="M137" i="38"/>
  <c r="T136" i="38"/>
  <c r="P136" i="38"/>
  <c r="L136" i="38"/>
  <c r="S148" i="38"/>
  <c r="O148" i="38"/>
  <c r="K148" i="38"/>
  <c r="R126" i="38"/>
  <c r="N126" i="38"/>
  <c r="U125" i="38"/>
  <c r="Q125" i="38"/>
  <c r="M125" i="38"/>
  <c r="T124" i="38"/>
  <c r="P124" i="38"/>
  <c r="L124" i="38"/>
  <c r="S123" i="38"/>
  <c r="O123" i="38"/>
  <c r="K123" i="38"/>
  <c r="R122" i="38"/>
  <c r="N122" i="38"/>
  <c r="U121" i="38"/>
  <c r="Q121" i="38"/>
  <c r="M121" i="38"/>
  <c r="T129" i="38"/>
  <c r="P129" i="38"/>
  <c r="L129" i="38"/>
  <c r="S128" i="38"/>
  <c r="O128" i="38"/>
  <c r="K128" i="38"/>
  <c r="R127" i="38"/>
  <c r="N127" i="38"/>
  <c r="U131" i="38"/>
  <c r="Q131" i="38"/>
  <c r="M131" i="38"/>
  <c r="T130" i="38"/>
  <c r="P130" i="38"/>
  <c r="L130" i="38"/>
  <c r="S113" i="38"/>
  <c r="O113" i="38"/>
  <c r="K113" i="38"/>
  <c r="R112" i="38"/>
  <c r="N112" i="38"/>
  <c r="U111" i="38"/>
  <c r="Q111" i="38"/>
  <c r="M111" i="38"/>
  <c r="T110" i="38"/>
  <c r="P110" i="38"/>
  <c r="L110" i="38"/>
  <c r="S115" i="38"/>
  <c r="O115" i="38"/>
  <c r="K115" i="38"/>
  <c r="R114" i="38"/>
  <c r="N114" i="38"/>
  <c r="U116" i="38"/>
  <c r="Q116" i="38"/>
  <c r="M116" i="38"/>
  <c r="T109" i="38"/>
  <c r="P109" i="38"/>
  <c r="L109" i="38"/>
  <c r="S117" i="38"/>
  <c r="O117" i="38"/>
  <c r="K117" i="38"/>
  <c r="R75" i="38"/>
  <c r="N75" i="38"/>
  <c r="U74" i="38"/>
  <c r="Q74" i="38"/>
  <c r="M74" i="38"/>
  <c r="T76" i="38"/>
  <c r="P76" i="38"/>
  <c r="L76" i="38"/>
  <c r="S81" i="38"/>
  <c r="O81" i="38"/>
  <c r="K81" i="38"/>
  <c r="N82" i="38"/>
  <c r="R82" i="38"/>
  <c r="U79" i="38"/>
  <c r="Q79" i="38"/>
  <c r="M79" i="38"/>
  <c r="T77" i="38"/>
  <c r="P77" i="38"/>
  <c r="L77" i="38"/>
  <c r="S78" i="38"/>
  <c r="O78" i="38"/>
  <c r="K78" i="38"/>
  <c r="R70" i="38"/>
  <c r="N70" i="38"/>
  <c r="K71" i="38"/>
  <c r="O71" i="38"/>
  <c r="S71" i="38"/>
  <c r="T69" i="38"/>
  <c r="P69" i="38"/>
  <c r="L69" i="38"/>
  <c r="S68" i="38"/>
  <c r="O68" i="38"/>
  <c r="K68" i="38"/>
  <c r="N72" i="38"/>
  <c r="R72" i="38"/>
  <c r="U63" i="38"/>
  <c r="Q63" i="38"/>
  <c r="M63" i="38"/>
  <c r="T64" i="38"/>
  <c r="P64" i="38"/>
  <c r="L64" i="38"/>
  <c r="S61" i="38"/>
  <c r="O61" i="38"/>
  <c r="K61" i="38"/>
  <c r="R101" i="38"/>
  <c r="N101" i="38"/>
  <c r="U100" i="38"/>
  <c r="Q100" i="38"/>
  <c r="M100" i="38"/>
  <c r="T99" i="38"/>
  <c r="P99" i="38"/>
  <c r="L99" i="38"/>
  <c r="S98" i="38"/>
  <c r="O98" i="38"/>
  <c r="K98" i="38"/>
  <c r="R97" i="38"/>
  <c r="N97" i="38"/>
  <c r="U102" i="38"/>
  <c r="Q102" i="38"/>
  <c r="M102" i="38"/>
  <c r="T103" i="38"/>
  <c r="P103" i="38"/>
  <c r="L103" i="38"/>
  <c r="S104" i="38"/>
  <c r="O104" i="38"/>
  <c r="K104" i="38"/>
  <c r="R105" i="38"/>
  <c r="N105" i="38"/>
  <c r="U106" i="38"/>
  <c r="U95" i="38"/>
  <c r="U94" i="38"/>
  <c r="Q106" i="38"/>
  <c r="Q95" i="38"/>
  <c r="Q94" i="38"/>
  <c r="M106" i="38"/>
  <c r="M95" i="38"/>
  <c r="M94" i="38"/>
  <c r="T96" i="38"/>
  <c r="P96" i="38"/>
  <c r="L96" i="38"/>
  <c r="S51" i="38"/>
  <c r="O51" i="38"/>
  <c r="K51" i="38"/>
  <c r="R52" i="38"/>
  <c r="N52" i="38"/>
  <c r="U53" i="38"/>
  <c r="Q53" i="38"/>
  <c r="M53" i="38"/>
  <c r="T54" i="38"/>
  <c r="P54" i="38"/>
  <c r="L54" i="38"/>
  <c r="S55" i="38"/>
  <c r="O55" i="38"/>
  <c r="K55" i="38"/>
  <c r="R56" i="38"/>
  <c r="N56" i="38"/>
  <c r="U57" i="38"/>
  <c r="Q57" i="38"/>
  <c r="M57" i="38"/>
  <c r="T58" i="38"/>
  <c r="P58" i="38"/>
  <c r="L58" i="38"/>
  <c r="M59" i="38"/>
  <c r="Q59" i="38"/>
  <c r="U59" i="38"/>
  <c r="R43" i="38"/>
  <c r="N43" i="38"/>
  <c r="U44" i="38"/>
  <c r="Q44" i="38"/>
  <c r="M44" i="38"/>
  <c r="T45" i="38"/>
  <c r="P45" i="38"/>
  <c r="L45" i="38"/>
  <c r="S46" i="38"/>
  <c r="O46" i="38"/>
  <c r="K46" i="38"/>
  <c r="R47" i="38"/>
  <c r="N47" i="38"/>
  <c r="U48" i="38"/>
  <c r="Q48" i="38"/>
  <c r="M48" i="38"/>
  <c r="T49" i="38"/>
  <c r="P49" i="38"/>
  <c r="L49" i="38"/>
  <c r="S40" i="38"/>
  <c r="O40" i="38"/>
  <c r="K40" i="38"/>
  <c r="R41" i="38"/>
  <c r="N41" i="38"/>
  <c r="U38" i="38"/>
  <c r="Q38" i="38"/>
  <c r="M38" i="38"/>
  <c r="T36" i="38"/>
  <c r="P36" i="38"/>
  <c r="L36" i="38"/>
  <c r="S37" i="38"/>
  <c r="O37" i="38"/>
  <c r="K37" i="38"/>
  <c r="R33" i="38"/>
  <c r="N33" i="38"/>
  <c r="U89" i="38"/>
  <c r="Q89" i="38"/>
  <c r="M89" i="38"/>
  <c r="T90" i="38"/>
  <c r="P90" i="38"/>
  <c r="L90" i="38"/>
  <c r="S91" i="38"/>
  <c r="O91" i="38"/>
  <c r="K91" i="38"/>
  <c r="R92" i="38"/>
  <c r="N92" i="38"/>
  <c r="U86" i="38"/>
  <c r="Q86" i="38"/>
  <c r="M86" i="38"/>
  <c r="T87" i="38"/>
  <c r="P87" i="38"/>
  <c r="L87" i="38"/>
  <c r="M88" i="38"/>
  <c r="Q88" i="38"/>
  <c r="U88" i="38"/>
  <c r="R31" i="38"/>
  <c r="N31" i="38"/>
  <c r="K32" i="38"/>
  <c r="O32" i="38"/>
  <c r="S32" i="38"/>
  <c r="U29" i="38"/>
  <c r="P29" i="38"/>
  <c r="L29" i="38"/>
  <c r="R30" i="38"/>
  <c r="N30" i="38"/>
  <c r="U27" i="38"/>
  <c r="Q27" i="38"/>
  <c r="M27" i="38"/>
  <c r="L28" i="38"/>
  <c r="P28" i="38"/>
  <c r="T28" i="38"/>
  <c r="S26" i="38"/>
  <c r="O26" i="38"/>
  <c r="K26" i="38"/>
  <c r="S24" i="38"/>
  <c r="O24" i="38"/>
  <c r="T23" i="38"/>
  <c r="P23" i="38"/>
  <c r="L23" i="38"/>
  <c r="S22" i="38"/>
  <c r="O22" i="38"/>
  <c r="K22" i="38"/>
  <c r="R21" i="38"/>
  <c r="N21" i="38"/>
  <c r="K19" i="38"/>
  <c r="O19" i="38"/>
  <c r="S19" i="38"/>
  <c r="T17" i="38"/>
  <c r="P17" i="38"/>
  <c r="L17" i="38"/>
  <c r="M16" i="38"/>
  <c r="Q16" i="38"/>
  <c r="U16" i="38"/>
  <c r="R15" i="38"/>
  <c r="N15" i="38"/>
  <c r="U14" i="38"/>
  <c r="Q14" i="38"/>
  <c r="M14" i="38"/>
  <c r="T13" i="38"/>
  <c r="P13" i="38"/>
  <c r="L13" i="38"/>
  <c r="S12" i="38"/>
  <c r="O12" i="38"/>
  <c r="L20" i="38"/>
  <c r="T20" i="38"/>
  <c r="R558" i="38"/>
  <c r="R557" i="38"/>
  <c r="N558" i="38"/>
  <c r="N557" i="38"/>
  <c r="U544" i="38"/>
  <c r="Q544" i="38"/>
  <c r="M544" i="38"/>
  <c r="U517" i="38"/>
  <c r="Q517" i="38"/>
  <c r="M517" i="38"/>
  <c r="T448" i="38"/>
  <c r="P448" i="38"/>
  <c r="L448" i="38"/>
  <c r="S445" i="38"/>
  <c r="O445" i="38"/>
  <c r="K445" i="38"/>
  <c r="R435" i="38"/>
  <c r="R432" i="38"/>
  <c r="N435" i="38"/>
  <c r="N432" i="38"/>
  <c r="U431" i="38"/>
  <c r="U429" i="38"/>
  <c r="Q431" i="38"/>
  <c r="M431" i="38"/>
  <c r="M429" i="38"/>
  <c r="T428" i="38"/>
  <c r="P428" i="38"/>
  <c r="L428" i="38"/>
  <c r="S420" i="38"/>
  <c r="O420" i="38"/>
  <c r="K420" i="38"/>
  <c r="R419" i="38"/>
  <c r="N419" i="38"/>
  <c r="U411" i="38"/>
  <c r="Q411" i="38"/>
  <c r="M411" i="38"/>
  <c r="T408" i="38"/>
  <c r="P408" i="38"/>
  <c r="L408" i="38"/>
  <c r="L405" i="38"/>
  <c r="L404" i="38"/>
  <c r="S400" i="38"/>
  <c r="O400" i="38"/>
  <c r="K400" i="38"/>
  <c r="R397" i="38"/>
  <c r="N397" i="38"/>
  <c r="U392" i="38"/>
  <c r="Q392" i="38"/>
  <c r="M392" i="38"/>
  <c r="T389" i="38"/>
  <c r="P389" i="38"/>
  <c r="L389" i="38"/>
  <c r="S387" i="38"/>
  <c r="O387" i="38"/>
  <c r="K387" i="38"/>
  <c r="R382" i="38"/>
  <c r="N382" i="38"/>
  <c r="U338" i="38"/>
  <c r="Q338" i="38"/>
  <c r="M338" i="38"/>
  <c r="T336" i="38"/>
  <c r="P336" i="38"/>
  <c r="L336" i="38"/>
  <c r="S335" i="38"/>
  <c r="O335" i="38"/>
  <c r="K335" i="38"/>
  <c r="R332" i="38"/>
  <c r="N332" i="38"/>
  <c r="U313" i="38"/>
  <c r="Q313" i="38"/>
  <c r="M313" i="38"/>
  <c r="T268" i="38"/>
  <c r="P268" i="38"/>
  <c r="L268" i="38"/>
  <c r="S244" i="38"/>
  <c r="O244" i="38"/>
  <c r="K244" i="38"/>
  <c r="R228" i="38"/>
  <c r="N228" i="38"/>
  <c r="U225" i="38"/>
  <c r="Q225" i="38"/>
  <c r="M225" i="38"/>
  <c r="T219" i="38"/>
  <c r="P219" i="38"/>
  <c r="L219" i="38"/>
  <c r="S217" i="38"/>
  <c r="O217" i="38"/>
  <c r="K217" i="38"/>
  <c r="R208" i="38"/>
  <c r="N208" i="38"/>
  <c r="U200" i="38"/>
  <c r="Q200" i="38"/>
  <c r="M200" i="38"/>
  <c r="T193" i="38"/>
  <c r="P193" i="38"/>
  <c r="L193" i="38"/>
  <c r="S192" i="38"/>
  <c r="O192" i="38"/>
  <c r="K192" i="38"/>
  <c r="R166" i="38"/>
  <c r="N166" i="38"/>
  <c r="U164" i="38"/>
  <c r="Q164" i="38"/>
  <c r="M164" i="38"/>
  <c r="T163" i="38"/>
  <c r="P163" i="38"/>
  <c r="L163" i="38"/>
  <c r="S151" i="38"/>
  <c r="O151" i="38"/>
  <c r="K151" i="38"/>
  <c r="R149" i="38"/>
  <c r="N149" i="38"/>
  <c r="U135" i="38"/>
  <c r="Q135" i="38"/>
  <c r="M135" i="38"/>
  <c r="T133" i="38"/>
  <c r="P133" i="38"/>
  <c r="L133" i="38"/>
  <c r="S132" i="38"/>
  <c r="O132" i="38"/>
  <c r="K132" i="38"/>
  <c r="R120" i="38"/>
  <c r="N120" i="38"/>
  <c r="U118" i="38"/>
  <c r="Q118" i="38"/>
  <c r="M118" i="38"/>
  <c r="U93" i="38"/>
  <c r="Q93" i="38"/>
  <c r="M93" i="38"/>
  <c r="T85" i="38"/>
  <c r="P85" i="38"/>
  <c r="L85" i="38"/>
  <c r="S80" i="38"/>
  <c r="O80" i="38"/>
  <c r="K80" i="38"/>
  <c r="R67" i="38"/>
  <c r="N67" i="38"/>
  <c r="U65" i="38"/>
  <c r="Q65" i="38"/>
  <c r="M65" i="38"/>
  <c r="T62" i="38"/>
  <c r="P62" i="38"/>
  <c r="L62" i="38"/>
  <c r="S50" i="38"/>
  <c r="O50" i="38"/>
  <c r="K50" i="38"/>
  <c r="R42" i="38"/>
  <c r="N42" i="38"/>
  <c r="U39" i="38"/>
  <c r="Q39" i="38"/>
  <c r="M39" i="38"/>
  <c r="T34" i="38"/>
  <c r="P34" i="38"/>
  <c r="L34" i="38"/>
  <c r="S25" i="38"/>
  <c r="O25" i="38"/>
  <c r="K25" i="38"/>
  <c r="Q18" i="38"/>
  <c r="M18" i="38"/>
  <c r="O11" i="38"/>
  <c r="S11" i="38"/>
  <c r="R18" i="38"/>
  <c r="L18" i="38"/>
  <c r="R11" i="38"/>
  <c r="S558" i="38"/>
  <c r="S557" i="38"/>
  <c r="O558" i="38"/>
  <c r="O557" i="38"/>
  <c r="K558" i="38"/>
  <c r="K557" i="38"/>
  <c r="R544" i="38"/>
  <c r="N544" i="38"/>
  <c r="N543" i="38"/>
  <c r="T517" i="38"/>
  <c r="P517" i="38"/>
  <c r="L517" i="38"/>
  <c r="S448" i="38"/>
  <c r="O448" i="38"/>
  <c r="K448" i="38"/>
  <c r="R445" i="38"/>
  <c r="N445" i="38"/>
  <c r="U435" i="38"/>
  <c r="Q435" i="38"/>
  <c r="M435" i="38"/>
  <c r="T431" i="38"/>
  <c r="T429" i="38"/>
  <c r="P431" i="38"/>
  <c r="L431" i="38"/>
  <c r="S428" i="38"/>
  <c r="O428" i="38"/>
  <c r="O421" i="38"/>
  <c r="K428" i="38"/>
  <c r="R420" i="38"/>
  <c r="N420" i="38"/>
  <c r="U419" i="38"/>
  <c r="Q419" i="38"/>
  <c r="M419" i="38"/>
  <c r="T411" i="38"/>
  <c r="P411" i="38"/>
  <c r="L411" i="38"/>
  <c r="S408" i="38"/>
  <c r="O408" i="38"/>
  <c r="K408" i="38"/>
  <c r="R400" i="38"/>
  <c r="N400" i="38"/>
  <c r="U397" i="38"/>
  <c r="Q397" i="38"/>
  <c r="M397" i="38"/>
  <c r="T392" i="38"/>
  <c r="P392" i="38"/>
  <c r="L392" i="38"/>
  <c r="S389" i="38"/>
  <c r="O389" i="38"/>
  <c r="K389" i="38"/>
  <c r="R387" i="38"/>
  <c r="N387" i="38"/>
  <c r="U382" i="38"/>
  <c r="Q382" i="38"/>
  <c r="M382" i="38"/>
  <c r="T338" i="38"/>
  <c r="P338" i="38"/>
  <c r="L338" i="38"/>
  <c r="S336" i="38"/>
  <c r="O336" i="38"/>
  <c r="K336" i="38"/>
  <c r="R335" i="38"/>
  <c r="N335" i="38"/>
  <c r="U332" i="38"/>
  <c r="Q332" i="38"/>
  <c r="M332" i="38"/>
  <c r="T313" i="38"/>
  <c r="P313" i="38"/>
  <c r="L313" i="38"/>
  <c r="S268" i="38"/>
  <c r="O268" i="38"/>
  <c r="K268" i="38"/>
  <c r="R244" i="38"/>
  <c r="N244" i="38"/>
  <c r="U228" i="38"/>
  <c r="Q228" i="38"/>
  <c r="M228" i="38"/>
  <c r="T225" i="38"/>
  <c r="P225" i="38"/>
  <c r="L225" i="38"/>
  <c r="S219" i="38"/>
  <c r="O219" i="38"/>
  <c r="K219" i="38"/>
  <c r="R217" i="38"/>
  <c r="N217" i="38"/>
  <c r="U208" i="38"/>
  <c r="Q208" i="38"/>
  <c r="M208" i="38"/>
  <c r="T200" i="38"/>
  <c r="P200" i="38"/>
  <c r="L200" i="38"/>
  <c r="S193" i="38"/>
  <c r="O193" i="38"/>
  <c r="K193" i="38"/>
  <c r="R192" i="38"/>
  <c r="N192" i="38"/>
  <c r="U166" i="38"/>
  <c r="Q166" i="38"/>
  <c r="M166" i="38"/>
  <c r="T164" i="38"/>
  <c r="P164" i="38"/>
  <c r="L164" i="38"/>
  <c r="S163" i="38"/>
  <c r="O163" i="38"/>
  <c r="K163" i="38"/>
  <c r="R151" i="38"/>
  <c r="N151" i="38"/>
  <c r="U149" i="38"/>
  <c r="Q149" i="38"/>
  <c r="M149" i="38"/>
  <c r="T135" i="38"/>
  <c r="P135" i="38"/>
  <c r="L135" i="38"/>
  <c r="S133" i="38"/>
  <c r="O133" i="38"/>
  <c r="K133" i="38"/>
  <c r="R132" i="38"/>
  <c r="N132" i="38"/>
  <c r="U120" i="38"/>
  <c r="Q120" i="38"/>
  <c r="M120" i="38"/>
  <c r="T118" i="38"/>
  <c r="P118" i="38"/>
  <c r="L118" i="38"/>
  <c r="R93" i="38"/>
  <c r="N93" i="38"/>
  <c r="U85" i="38"/>
  <c r="Q85" i="38"/>
  <c r="M85" i="38"/>
  <c r="T80" i="38"/>
  <c r="P80" i="38"/>
  <c r="L80" i="38"/>
  <c r="S67" i="38"/>
  <c r="O67" i="38"/>
  <c r="K67" i="38"/>
  <c r="K66" i="38"/>
  <c r="R65" i="38"/>
  <c r="N65" i="38"/>
  <c r="U62" i="38"/>
  <c r="Q62" i="38"/>
  <c r="M62" i="38"/>
  <c r="T50" i="38"/>
  <c r="P50" i="38"/>
  <c r="L50" i="38"/>
  <c r="S42" i="38"/>
  <c r="O42" i="38"/>
  <c r="K42" i="38"/>
  <c r="R39" i="38"/>
  <c r="N39" i="38"/>
  <c r="U34" i="38"/>
  <c r="Q34" i="38"/>
  <c r="M34" i="38"/>
  <c r="T25" i="38"/>
  <c r="P25" i="38"/>
  <c r="L25" i="38"/>
  <c r="N18" i="38"/>
  <c r="P11" i="38"/>
  <c r="K11" i="38"/>
  <c r="T93" i="38"/>
  <c r="L93" i="38"/>
  <c r="O85" i="38"/>
  <c r="K85" i="38"/>
  <c r="N80" i="38"/>
  <c r="Q67" i="38"/>
  <c r="T65" i="38"/>
  <c r="L65" i="38"/>
  <c r="O62" i="38"/>
  <c r="R50" i="38"/>
  <c r="U42" i="38"/>
  <c r="M42" i="38"/>
  <c r="P39" i="38"/>
  <c r="S34" i="38"/>
  <c r="K34" i="38"/>
  <c r="N25" i="38"/>
  <c r="L11" i="38"/>
  <c r="T11" i="38"/>
  <c r="Q29" i="38"/>
  <c r="K579" i="38"/>
  <c r="K583" i="38"/>
  <c r="N284" i="38"/>
  <c r="N24" i="38"/>
  <c r="S18" i="38"/>
  <c r="D34" i="27"/>
  <c r="T516" i="38"/>
  <c r="Q429" i="38"/>
  <c r="K436" i="38"/>
  <c r="T328" i="38"/>
  <c r="T327" i="38"/>
  <c r="S516" i="38"/>
  <c r="T337" i="38"/>
  <c r="U432" i="38"/>
  <c r="U337" i="38"/>
  <c r="L421" i="38"/>
  <c r="T432" i="38"/>
  <c r="K421" i="38"/>
  <c r="O447" i="38"/>
  <c r="O446" i="38"/>
  <c r="P447" i="38"/>
  <c r="P446" i="38"/>
  <c r="R516" i="38"/>
  <c r="S337" i="38"/>
  <c r="O429" i="38"/>
  <c r="N447" i="38"/>
  <c r="N446" i="38"/>
  <c r="K405" i="38"/>
  <c r="K404" i="38"/>
  <c r="S447" i="38"/>
  <c r="S446" i="38"/>
  <c r="P421" i="38"/>
  <c r="O436" i="38"/>
  <c r="M543" i="38"/>
  <c r="L436" i="38"/>
  <c r="K543" i="38"/>
  <c r="K542" i="38"/>
  <c r="N191" i="38"/>
  <c r="P429" i="38"/>
  <c r="U516" i="38"/>
  <c r="M447" i="38"/>
  <c r="M446" i="38"/>
  <c r="N436" i="38"/>
  <c r="T447" i="38"/>
  <c r="T446" i="38"/>
  <c r="M421" i="38"/>
  <c r="R429" i="38"/>
  <c r="Q447" i="38"/>
  <c r="Q446" i="38"/>
  <c r="L543" i="38"/>
  <c r="L542" i="38"/>
  <c r="N421" i="38"/>
  <c r="M436" i="38"/>
  <c r="R447" i="38"/>
  <c r="R446" i="38"/>
  <c r="L516" i="38"/>
  <c r="P405" i="38"/>
  <c r="P404" i="38"/>
  <c r="S436" i="38"/>
  <c r="Q543" i="38"/>
  <c r="M201" i="38"/>
  <c r="Q227" i="38"/>
  <c r="K267" i="38"/>
  <c r="P312" i="38"/>
  <c r="L410" i="38"/>
  <c r="L267" i="38"/>
  <c r="Q312" i="38"/>
  <c r="N312" i="38"/>
  <c r="R337" i="38"/>
  <c r="O84" i="38"/>
  <c r="O83" i="38"/>
  <c r="N267" i="38"/>
  <c r="L194" i="38"/>
  <c r="O267" i="38"/>
  <c r="T312" i="38"/>
  <c r="M194" i="38"/>
  <c r="R201" i="38"/>
  <c r="K243" i="38"/>
  <c r="P267" i="38"/>
  <c r="U312" i="38"/>
  <c r="M267" i="38"/>
  <c r="R312" i="38"/>
  <c r="S312" i="38"/>
  <c r="P194" i="38"/>
  <c r="N243" i="38"/>
  <c r="M328" i="38"/>
  <c r="M327" i="38"/>
  <c r="L337" i="38"/>
  <c r="S421" i="38"/>
  <c r="R436" i="38"/>
  <c r="R543" i="38"/>
  <c r="Q194" i="38"/>
  <c r="O243" i="38"/>
  <c r="M337" i="38"/>
  <c r="T421" i="38"/>
  <c r="L243" i="38"/>
  <c r="Q267" i="38"/>
  <c r="M405" i="38"/>
  <c r="M404" i="38"/>
  <c r="Q421" i="38"/>
  <c r="P436" i="38"/>
  <c r="U447" i="38"/>
  <c r="U446" i="38"/>
  <c r="P543" i="38"/>
  <c r="P542" i="38"/>
  <c r="M243" i="38"/>
  <c r="R267" i="38"/>
  <c r="K337" i="38"/>
  <c r="R421" i="38"/>
  <c r="L432" i="38"/>
  <c r="Q436" i="38"/>
  <c r="K516" i="38"/>
  <c r="O543" i="38"/>
  <c r="O542" i="38"/>
  <c r="P516" i="38"/>
  <c r="Q516" i="38"/>
  <c r="U543" i="38"/>
  <c r="U542" i="38"/>
  <c r="U421" i="38"/>
  <c r="O432" i="38"/>
  <c r="P328" i="38"/>
  <c r="P327" i="38"/>
  <c r="O66" i="38"/>
  <c r="S267" i="38"/>
  <c r="M432" i="38"/>
  <c r="T267" i="38"/>
  <c r="M516" i="38"/>
  <c r="O260" i="38"/>
  <c r="R375" i="38"/>
  <c r="S66" i="38"/>
  <c r="T194" i="38"/>
  <c r="R243" i="38"/>
  <c r="L312" i="38"/>
  <c r="Q328" i="38"/>
  <c r="Q327" i="38"/>
  <c r="P337" i="38"/>
  <c r="S405" i="38"/>
  <c r="S404" i="38"/>
  <c r="L429" i="38"/>
  <c r="Q432" i="38"/>
  <c r="K447" i="38"/>
  <c r="K446" i="38"/>
  <c r="U194" i="38"/>
  <c r="S243" i="38"/>
  <c r="M312" i="38"/>
  <c r="Q337" i="38"/>
  <c r="L447" i="38"/>
  <c r="L446" i="38"/>
  <c r="P243" i="38"/>
  <c r="U267" i="38"/>
  <c r="O328" i="38"/>
  <c r="O327" i="38"/>
  <c r="N337" i="38"/>
  <c r="Q405" i="38"/>
  <c r="Q404" i="38"/>
  <c r="T436" i="38"/>
  <c r="N516" i="38"/>
  <c r="T543" i="38"/>
  <c r="T542" i="38"/>
  <c r="K312" i="38"/>
  <c r="O337" i="38"/>
  <c r="R405" i="38"/>
  <c r="R404" i="38"/>
  <c r="K429" i="38"/>
  <c r="P432" i="38"/>
  <c r="U436" i="38"/>
  <c r="O516" i="38"/>
  <c r="S543" i="38"/>
  <c r="S542" i="38"/>
  <c r="O218" i="38"/>
  <c r="R334" i="38"/>
  <c r="P391" i="38"/>
  <c r="T410" i="38"/>
  <c r="N201" i="38"/>
  <c r="S60" i="38"/>
  <c r="R235" i="38"/>
  <c r="T243" i="38"/>
  <c r="U243" i="38"/>
  <c r="O312" i="38"/>
  <c r="O401" i="38"/>
  <c r="U201" i="38"/>
  <c r="Q381" i="38"/>
  <c r="N375" i="38"/>
  <c r="R210" i="38"/>
  <c r="Q542" i="38"/>
  <c r="L108" i="38"/>
  <c r="T108" i="38"/>
  <c r="Q119" i="38"/>
  <c r="P134" i="38"/>
  <c r="R150" i="38"/>
  <c r="Q165" i="38"/>
  <c r="R165" i="38"/>
  <c r="K210" i="38"/>
  <c r="S210" i="38"/>
  <c r="R227" i="38"/>
  <c r="K60" i="38"/>
  <c r="M66" i="38"/>
  <c r="L525" i="38"/>
  <c r="L515" i="38"/>
  <c r="Q66" i="38"/>
  <c r="K84" i="38"/>
  <c r="K83" i="38"/>
  <c r="Q401" i="38"/>
  <c r="P499" i="38"/>
  <c r="P498" i="38"/>
  <c r="R560" i="38"/>
  <c r="Q578" i="38"/>
  <c r="S10" i="38"/>
  <c r="K578" i="38"/>
  <c r="T10" i="38"/>
  <c r="M84" i="38"/>
  <c r="M83" i="38"/>
  <c r="U84" i="38"/>
  <c r="U83" i="38"/>
  <c r="P108" i="38"/>
  <c r="M119" i="38"/>
  <c r="U119" i="38"/>
  <c r="L134" i="38"/>
  <c r="T134" i="38"/>
  <c r="N150" i="38"/>
  <c r="M165" i="38"/>
  <c r="U165" i="38"/>
  <c r="R191" i="38"/>
  <c r="Q201" i="38"/>
  <c r="N210" i="38"/>
  <c r="K218" i="38"/>
  <c r="K209" i="38"/>
  <c r="S218" i="38"/>
  <c r="S209" i="38"/>
  <c r="M227" i="38"/>
  <c r="U227" i="38"/>
  <c r="N334" i="38"/>
  <c r="M381" i="38"/>
  <c r="U381" i="38"/>
  <c r="L391" i="38"/>
  <c r="T391" i="38"/>
  <c r="P410" i="38"/>
  <c r="N542" i="38"/>
  <c r="N66" i="38"/>
  <c r="P84" i="38"/>
  <c r="P83" i="38"/>
  <c r="Q108" i="38"/>
  <c r="N165" i="38"/>
  <c r="O210" i="38"/>
  <c r="N227" i="38"/>
  <c r="M542" i="38"/>
  <c r="M73" i="38"/>
  <c r="U73" i="38"/>
  <c r="N235" i="38"/>
  <c r="U66" i="38"/>
  <c r="K260" i="38"/>
  <c r="S260" i="38"/>
  <c r="M401" i="38"/>
  <c r="U401" i="38"/>
  <c r="N119" i="38"/>
  <c r="M134" i="38"/>
  <c r="U134" i="38"/>
  <c r="O150" i="38"/>
  <c r="K191" i="38"/>
  <c r="S191" i="38"/>
  <c r="L218" i="38"/>
  <c r="T218" i="38"/>
  <c r="O334" i="38"/>
  <c r="N381" i="38"/>
  <c r="M391" i="38"/>
  <c r="U391" i="38"/>
  <c r="U390" i="38"/>
  <c r="Q410" i="38"/>
  <c r="Q191" i="38"/>
  <c r="K194" i="38"/>
  <c r="S194" i="38"/>
  <c r="R218" i="38"/>
  <c r="L227" i="38"/>
  <c r="T227" i="38"/>
  <c r="M334" i="38"/>
  <c r="U334" i="38"/>
  <c r="N10" i="38"/>
  <c r="Q10" i="38"/>
  <c r="L10" i="38"/>
  <c r="P10" i="38"/>
  <c r="Q84" i="38"/>
  <c r="Q83" i="38"/>
  <c r="R542" i="38"/>
  <c r="R10" i="38"/>
  <c r="O10" i="38"/>
  <c r="R66" i="38"/>
  <c r="L84" i="38"/>
  <c r="L83" i="38"/>
  <c r="T84" i="38"/>
  <c r="T83" i="38"/>
  <c r="M108" i="38"/>
  <c r="U108" i="38"/>
  <c r="R119" i="38"/>
  <c r="Q134" i="38"/>
  <c r="K150" i="38"/>
  <c r="S150" i="38"/>
  <c r="O191" i="38"/>
  <c r="P218" i="38"/>
  <c r="K334" i="38"/>
  <c r="S334" i="38"/>
  <c r="R381" i="38"/>
  <c r="Q391" i="38"/>
  <c r="M410" i="38"/>
  <c r="U410" i="38"/>
  <c r="P35" i="38"/>
  <c r="Q73" i="38"/>
  <c r="R108" i="38"/>
  <c r="O119" i="38"/>
  <c r="N134" i="38"/>
  <c r="P150" i="38"/>
  <c r="O165" i="38"/>
  <c r="L191" i="38"/>
  <c r="T191" i="38"/>
  <c r="N194" i="38"/>
  <c r="K201" i="38"/>
  <c r="S201" i="38"/>
  <c r="P210" i="38"/>
  <c r="M218" i="38"/>
  <c r="U218" i="38"/>
  <c r="O227" i="38"/>
  <c r="P334" i="38"/>
  <c r="O381" i="38"/>
  <c r="N391" i="38"/>
  <c r="R410" i="38"/>
  <c r="P66" i="38"/>
  <c r="R84" i="38"/>
  <c r="R83" i="38"/>
  <c r="K108" i="38"/>
  <c r="S108" i="38"/>
  <c r="P119" i="38"/>
  <c r="O134" i="38"/>
  <c r="Q150" i="38"/>
  <c r="P165" i="38"/>
  <c r="M191" i="38"/>
  <c r="U191" i="38"/>
  <c r="O194" i="38"/>
  <c r="L201" i="38"/>
  <c r="T201" i="38"/>
  <c r="Q210" i="38"/>
  <c r="N218" i="38"/>
  <c r="P227" i="38"/>
  <c r="Q334" i="38"/>
  <c r="P381" i="38"/>
  <c r="O391" i="38"/>
  <c r="K410" i="38"/>
  <c r="S410" i="38"/>
  <c r="N35" i="38"/>
  <c r="Q60" i="38"/>
  <c r="O73" i="38"/>
  <c r="P235" i="38"/>
  <c r="Q35" i="38"/>
  <c r="L60" i="38"/>
  <c r="T60" i="38"/>
  <c r="R73" i="38"/>
  <c r="K235" i="38"/>
  <c r="S235" i="38"/>
  <c r="N328" i="38"/>
  <c r="N327" i="38"/>
  <c r="K328" i="38"/>
  <c r="K327" i="38"/>
  <c r="S328" i="38"/>
  <c r="S327" i="38"/>
  <c r="L260" i="38"/>
  <c r="T260" i="38"/>
  <c r="P401" i="38"/>
  <c r="O35" i="38"/>
  <c r="R60" i="38"/>
  <c r="P73" i="38"/>
  <c r="Q235" i="38"/>
  <c r="L328" i="38"/>
  <c r="L327" i="38"/>
  <c r="M260" i="38"/>
  <c r="U260" i="38"/>
  <c r="R260" i="38"/>
  <c r="N401" i="38"/>
  <c r="M375" i="38"/>
  <c r="U375" i="38"/>
  <c r="L499" i="38"/>
  <c r="L498" i="38"/>
  <c r="T499" i="38"/>
  <c r="T498" i="38"/>
  <c r="S525" i="38"/>
  <c r="S515" i="38"/>
  <c r="K499" i="38"/>
  <c r="K498" i="38"/>
  <c r="S499" i="38"/>
  <c r="S498" i="38"/>
  <c r="Q525" i="38"/>
  <c r="N560" i="38"/>
  <c r="M578" i="38"/>
  <c r="U578" i="38"/>
  <c r="P525" i="38"/>
  <c r="M560" i="38"/>
  <c r="U560" i="38"/>
  <c r="R578" i="38"/>
  <c r="L375" i="38"/>
  <c r="T375" i="38"/>
  <c r="O375" i="38"/>
  <c r="N499" i="38"/>
  <c r="N498" i="38"/>
  <c r="M499" i="38"/>
  <c r="M498" i="38"/>
  <c r="U499" i="38"/>
  <c r="U498" i="38"/>
  <c r="U525" i="38"/>
  <c r="P560" i="38"/>
  <c r="O578" i="38"/>
  <c r="R525" i="38"/>
  <c r="O560" i="38"/>
  <c r="L578" i="38"/>
  <c r="T578" i="38"/>
  <c r="L35" i="38"/>
  <c r="T35" i="38"/>
  <c r="O60" i="38"/>
  <c r="S84" i="38"/>
  <c r="S83" i="38"/>
  <c r="N108" i="38"/>
  <c r="K119" i="38"/>
  <c r="S119" i="38"/>
  <c r="R134" i="38"/>
  <c r="L150" i="38"/>
  <c r="T150" i="38"/>
  <c r="K165" i="38"/>
  <c r="S165" i="38"/>
  <c r="P191" i="38"/>
  <c r="R194" i="38"/>
  <c r="O201" i="38"/>
  <c r="L210" i="38"/>
  <c r="T210" i="38"/>
  <c r="Q218" i="38"/>
  <c r="K227" i="38"/>
  <c r="S227" i="38"/>
  <c r="L334" i="38"/>
  <c r="T334" i="38"/>
  <c r="K381" i="38"/>
  <c r="S381" i="38"/>
  <c r="R391" i="38"/>
  <c r="N410" i="38"/>
  <c r="U10" i="38"/>
  <c r="M10" i="38"/>
  <c r="L66" i="38"/>
  <c r="T66" i="38"/>
  <c r="N84" i="38"/>
  <c r="N83" i="38"/>
  <c r="O108" i="38"/>
  <c r="L119" i="38"/>
  <c r="T119" i="38"/>
  <c r="K134" i="38"/>
  <c r="S134" i="38"/>
  <c r="M150" i="38"/>
  <c r="U150" i="38"/>
  <c r="L165" i="38"/>
  <c r="T165" i="38"/>
  <c r="P201" i="38"/>
  <c r="M210" i="38"/>
  <c r="U210" i="38"/>
  <c r="Q243" i="38"/>
  <c r="L381" i="38"/>
  <c r="T381" i="38"/>
  <c r="K391" i="38"/>
  <c r="K390" i="38"/>
  <c r="S391" i="38"/>
  <c r="S390" i="38"/>
  <c r="O410" i="38"/>
  <c r="R35" i="38"/>
  <c r="M60" i="38"/>
  <c r="U60" i="38"/>
  <c r="K73" i="38"/>
  <c r="S73" i="38"/>
  <c r="L235" i="38"/>
  <c r="T235" i="38"/>
  <c r="M35" i="38"/>
  <c r="U35" i="38"/>
  <c r="P60" i="38"/>
  <c r="N73" i="38"/>
  <c r="O235" i="38"/>
  <c r="R328" i="38"/>
  <c r="R327" i="38"/>
  <c r="O405" i="38"/>
  <c r="O404" i="38"/>
  <c r="P260" i="38"/>
  <c r="L401" i="38"/>
  <c r="T401" i="38"/>
  <c r="N405" i="38"/>
  <c r="N404" i="38"/>
  <c r="K35" i="38"/>
  <c r="S35" i="38"/>
  <c r="N60" i="38"/>
  <c r="L73" i="38"/>
  <c r="T73" i="38"/>
  <c r="M235" i="38"/>
  <c r="U235" i="38"/>
  <c r="Q260" i="38"/>
  <c r="U405" i="38"/>
  <c r="U404" i="38"/>
  <c r="U328" i="38"/>
  <c r="U327" i="38"/>
  <c r="N260" i="38"/>
  <c r="R401" i="38"/>
  <c r="T405" i="38"/>
  <c r="T404" i="38"/>
  <c r="Q375" i="38"/>
  <c r="O499" i="38"/>
  <c r="O498" i="38"/>
  <c r="K525" i="38"/>
  <c r="T525" i="38"/>
  <c r="Q560" i="38"/>
  <c r="N578" i="38"/>
  <c r="P375" i="38"/>
  <c r="K375" i="38"/>
  <c r="S375" i="38"/>
  <c r="R499" i="38"/>
  <c r="R498" i="38"/>
  <c r="O525" i="38"/>
  <c r="Q499" i="38"/>
  <c r="Q498" i="38"/>
  <c r="M525" i="38"/>
  <c r="L560" i="38"/>
  <c r="T560" i="38"/>
  <c r="S578" i="38"/>
  <c r="N525" i="38"/>
  <c r="K560" i="38"/>
  <c r="S560" i="38"/>
  <c r="P578" i="38"/>
  <c r="W18" i="38"/>
  <c r="K18" i="38"/>
  <c r="K10" i="38"/>
  <c r="E18" i="38"/>
  <c r="D559" i="38"/>
  <c r="R333" i="38"/>
  <c r="T515" i="38"/>
  <c r="O409" i="38"/>
  <c r="R515" i="38"/>
  <c r="O209" i="38"/>
  <c r="P515" i="38"/>
  <c r="O515" i="38"/>
  <c r="K515" i="38"/>
  <c r="L409" i="38"/>
  <c r="N409" i="38"/>
  <c r="U515" i="38"/>
  <c r="M409" i="38"/>
  <c r="O390" i="38"/>
  <c r="N209" i="38"/>
  <c r="N515" i="38"/>
  <c r="M515" i="38"/>
  <c r="T409" i="38"/>
  <c r="Q515" i="38"/>
  <c r="Q409" i="38"/>
  <c r="P409" i="38"/>
  <c r="R209" i="38"/>
  <c r="M390" i="38"/>
  <c r="L209" i="38"/>
  <c r="L390" i="38"/>
  <c r="P390" i="38"/>
  <c r="S409" i="38"/>
  <c r="K409" i="38"/>
  <c r="R409" i="38"/>
  <c r="U409" i="38"/>
  <c r="N333" i="38"/>
  <c r="R226" i="38"/>
  <c r="O333" i="38"/>
  <c r="K226" i="38"/>
  <c r="M333" i="38"/>
  <c r="S226" i="38"/>
  <c r="Q209" i="38"/>
  <c r="U226" i="38"/>
  <c r="T226" i="38"/>
  <c r="M226" i="38"/>
  <c r="L226" i="38"/>
  <c r="Q390" i="38"/>
  <c r="U333" i="38"/>
  <c r="K9" i="38"/>
  <c r="N226" i="38"/>
  <c r="T390" i="38"/>
  <c r="P107" i="38"/>
  <c r="T209" i="38"/>
  <c r="N107" i="38"/>
  <c r="L107" i="38"/>
  <c r="U9" i="38"/>
  <c r="S9" i="38"/>
  <c r="T107" i="38"/>
  <c r="O107" i="38"/>
  <c r="T9" i="38"/>
  <c r="Q226" i="38"/>
  <c r="Q107" i="38"/>
  <c r="T333" i="38"/>
  <c r="Q333" i="38"/>
  <c r="K107" i="38"/>
  <c r="N390" i="38"/>
  <c r="P333" i="38"/>
  <c r="U209" i="38"/>
  <c r="R107" i="38"/>
  <c r="K333" i="38"/>
  <c r="P209" i="38"/>
  <c r="U107" i="38"/>
  <c r="R9" i="38"/>
  <c r="P9" i="38"/>
  <c r="Q9" i="38"/>
  <c r="M9" i="38"/>
  <c r="R390" i="38"/>
  <c r="L333" i="38"/>
  <c r="P226" i="38"/>
  <c r="S107" i="38"/>
  <c r="O226" i="38"/>
  <c r="M209" i="38"/>
  <c r="S333" i="38"/>
  <c r="M107" i="38"/>
  <c r="O9" i="38"/>
  <c r="L9" i="38"/>
  <c r="N9" i="38"/>
  <c r="F18" i="38"/>
  <c r="E10" i="38"/>
  <c r="Y18" i="38"/>
  <c r="AL18" i="38"/>
  <c r="W10" i="38"/>
  <c r="D584" i="38"/>
  <c r="F578" i="38"/>
  <c r="F560" i="38"/>
  <c r="H560" i="38"/>
  <c r="E559" i="38"/>
  <c r="W9" i="38"/>
  <c r="Y9" i="38"/>
  <c r="AL9" i="38"/>
  <c r="Y10" i="38"/>
  <c r="AL10" i="38"/>
  <c r="E9" i="38"/>
  <c r="F9" i="38"/>
  <c r="F10" i="38"/>
  <c r="J18" i="38"/>
  <c r="H18" i="38"/>
  <c r="F559" i="38"/>
  <c r="G559" i="38"/>
  <c r="H578" i="38"/>
  <c r="E584" i="38"/>
  <c r="F584" i="38"/>
  <c r="F9" i="27"/>
  <c r="H9" i="38"/>
  <c r="J9" i="38"/>
  <c r="J10" i="38"/>
  <c r="H10" i="38"/>
  <c r="H559" i="38"/>
  <c r="G584" i="38"/>
  <c r="J578" i="38"/>
  <c r="I559" i="38"/>
  <c r="H584" i="38"/>
  <c r="I584" i="38"/>
  <c r="J584" i="38"/>
  <c r="J559" i="38"/>
  <c r="J560" i="38"/>
  <c r="K559" i="38"/>
  <c r="K584" i="38"/>
  <c r="L559" i="38"/>
  <c r="L584" i="38"/>
  <c r="M559" i="38"/>
  <c r="M584" i="38"/>
  <c r="N559" i="38"/>
  <c r="N584" i="38"/>
  <c r="O559" i="38"/>
  <c r="O584" i="38"/>
  <c r="P559" i="38"/>
  <c r="P584" i="38"/>
  <c r="Q559" i="38"/>
  <c r="Q584" i="38"/>
  <c r="R559" i="38"/>
  <c r="R584" i="38"/>
  <c r="S559" i="38"/>
  <c r="S584" i="38"/>
  <c r="T559" i="38"/>
  <c r="T584" i="38"/>
  <c r="U559" i="38"/>
  <c r="U584" i="38"/>
  <c r="V559" i="38"/>
  <c r="V584" i="38"/>
  <c r="W559" i="38"/>
  <c r="W584" i="38"/>
  <c r="Y578" i="38"/>
  <c r="X559" i="38"/>
  <c r="Y560" i="38"/>
  <c r="Y559" i="38"/>
  <c r="X584" i="38"/>
  <c r="Y584" i="38"/>
  <c r="Z559" i="38"/>
  <c r="Z584" i="38"/>
  <c r="AA559" i="38"/>
  <c r="AA584" i="38"/>
  <c r="AC578" i="38"/>
  <c r="AB559" i="38"/>
  <c r="AC559" i="38"/>
  <c r="AB584" i="38"/>
  <c r="AC584" i="38"/>
  <c r="AD559" i="38"/>
  <c r="AD584" i="38"/>
  <c r="AE559" i="38"/>
  <c r="AE584" i="38"/>
  <c r="AG578" i="38"/>
  <c r="AF559" i="38"/>
  <c r="AF584" i="38"/>
  <c r="AG584" i="38"/>
  <c r="AG559" i="38"/>
  <c r="AG560" i="38"/>
  <c r="AH559" i="38"/>
  <c r="AH584" i="38"/>
  <c r="AI559" i="38"/>
  <c r="AI584" i="38"/>
  <c r="AK578" i="38"/>
  <c r="AL578" i="38"/>
  <c r="AK560" i="38"/>
  <c r="AL560" i="38"/>
  <c r="AJ559" i="38"/>
  <c r="AK559" i="38"/>
  <c r="AL559" i="38"/>
  <c r="AJ584" i="38"/>
  <c r="AK584" i="38"/>
  <c r="AL584" i="38"/>
  <c r="C34" i="27"/>
  <c r="C92" i="27"/>
  <c r="C49" i="27"/>
  <c r="C74" i="27"/>
  <c r="D35" i="27"/>
  <c r="D36" i="27"/>
  <c r="C42" i="27"/>
  <c r="C45" i="27"/>
  <c r="C85" i="27"/>
  <c r="D96" i="27"/>
  <c r="D43" i="27"/>
  <c r="D39" i="27"/>
  <c r="D44" i="27"/>
  <c r="C38" i="27"/>
  <c r="C46" i="27"/>
  <c r="C41" i="27"/>
  <c r="C84" i="27"/>
  <c r="D84" i="27"/>
  <c r="C93" i="27"/>
  <c r="C7" i="27"/>
  <c r="D80" i="27"/>
  <c r="D92" i="27"/>
  <c r="C48" i="27"/>
  <c r="C50" i="27"/>
  <c r="C80" i="27"/>
  <c r="D49" i="27"/>
  <c r="D50" i="27"/>
  <c r="D47" i="27"/>
  <c r="D48" i="27"/>
  <c r="D41" i="27"/>
  <c r="D45" i="27"/>
  <c r="D40" i="27"/>
  <c r="D38" i="27"/>
  <c r="D42" i="27"/>
  <c r="D46" i="27"/>
  <c r="C36" i="27"/>
  <c r="C40" i="27"/>
  <c r="C44" i="27"/>
  <c r="C35" i="27"/>
  <c r="C39" i="27"/>
  <c r="C43" i="27"/>
  <c r="C88" i="27"/>
  <c r="C96" i="27"/>
  <c r="C81" i="27"/>
  <c r="C89" i="27"/>
  <c r="D81" i="27"/>
  <c r="D5" i="8"/>
  <c r="C4" i="27"/>
  <c r="D95" i="27"/>
  <c r="D87" i="27"/>
  <c r="D83" i="27"/>
  <c r="D85" i="27"/>
  <c r="D86" i="27"/>
  <c r="D89" i="27"/>
  <c r="D91" i="27"/>
  <c r="D94" i="27"/>
  <c r="C82" i="27"/>
  <c r="C86" i="27"/>
  <c r="C90" i="27"/>
  <c r="C94" i="27"/>
  <c r="D82" i="27"/>
  <c r="D88" i="27"/>
  <c r="C83" i="27"/>
  <c r="C87" i="27"/>
  <c r="C91" i="27"/>
  <c r="C95" i="27"/>
  <c r="D93" i="27"/>
  <c r="D74" i="27"/>
  <c r="C14" i="27"/>
  <c r="D51" i="27"/>
  <c r="C51" i="27"/>
  <c r="D97" i="27"/>
  <c r="C97"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 ref="S36" authorId="0">
      <text>
        <r>
          <rPr>
            <b/>
            <sz val="9"/>
            <color indexed="81"/>
            <rFont val="Tahoma"/>
            <family val="2"/>
          </rPr>
          <t>aly13:</t>
        </r>
        <r>
          <rPr>
            <sz val="9"/>
            <color indexed="81"/>
            <rFont val="Tahoma"/>
            <family val="2"/>
          </rPr>
          <t xml:space="preserve">
</t>
        </r>
      </text>
    </comment>
    <comment ref="S46" authorId="0">
      <text>
        <r>
          <rPr>
            <b/>
            <sz val="9"/>
            <color indexed="81"/>
            <rFont val="Tahoma"/>
            <family val="2"/>
          </rPr>
          <t>aly13:</t>
        </r>
        <r>
          <rPr>
            <sz val="9"/>
            <color indexed="81"/>
            <rFont val="Tahoma"/>
            <family val="2"/>
          </rPr>
          <t xml:space="preserve">
</t>
        </r>
      </text>
    </comment>
    <comment ref="S50" authorId="0">
      <text>
        <r>
          <rPr>
            <b/>
            <sz val="9"/>
            <color indexed="81"/>
            <rFont val="Tahoma"/>
            <family val="2"/>
          </rPr>
          <t>aly13:</t>
        </r>
        <r>
          <rPr>
            <sz val="9"/>
            <color indexed="81"/>
            <rFont val="Tahoma"/>
            <family val="2"/>
          </rPr>
          <t xml:space="preserve">
</t>
        </r>
      </text>
    </comment>
    <comment ref="S58" authorId="0">
      <text>
        <r>
          <rPr>
            <b/>
            <sz val="9"/>
            <color indexed="81"/>
            <rFont val="Tahoma"/>
            <family val="2"/>
          </rPr>
          <t>aly13:</t>
        </r>
        <r>
          <rPr>
            <sz val="9"/>
            <color indexed="81"/>
            <rFont val="Tahoma"/>
            <family val="2"/>
          </rPr>
          <t xml:space="preserve">
</t>
        </r>
      </text>
    </comment>
    <comment ref="S6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<sst xmlns="http://schemas.openxmlformats.org/spreadsheetml/2006/main" count="10472" uniqueCount="3271">
  <si>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</si>
  <si>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</si>
  <si>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</si>
  <si>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</si>
  <si>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</si>
  <si>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</si>
  <si>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</si>
  <si>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</si>
  <si>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</si>
  <si>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</si>
  <si>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</si>
  <si>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</si>
  <si>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</si>
  <si>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</si>
  <si>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</si>
  <si>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</si>
  <si>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</si>
  <si>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</si>
  <si>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</si>
  <si>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</si>
  <si>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</si>
  <si>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</si>
  <si>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</si>
  <si>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</si>
  <si>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</si>
  <si>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</si>
  <si>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</si>
  <si>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</si>
  <si>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</si>
  <si>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</si>
  <si>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</si>
  <si>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</si>
  <si>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</si>
  <si>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</si>
  <si>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</si>
  <si>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</si>
  <si>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</si>
  <si>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</si>
  <si>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</si>
  <si>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</si>
  <si>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</si>
  <si>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</si>
  <si>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</si>
  <si>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</si>
  <si>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</si>
  <si>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</si>
  <si>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</si>
  <si>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</si>
  <si>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</si>
  <si>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</si>
  <si>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</si>
  <si>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</si>
  <si>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</si>
  <si>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</si>
  <si>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</si>
  <si>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</si>
  <si>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</si>
  <si>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</si>
  <si>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</si>
  <si>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</si>
  <si>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</si>
  <si>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</si>
  <si>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</si>
  <si>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</si>
  <si>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</si>
  <si>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</si>
  <si>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</si>
  <si>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</si>
  <si>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</si>
  <si>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</si>
  <si>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</si>
  <si>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</si>
  <si>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</si>
  <si>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</si>
  <si>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</si>
  <si>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</si>
  <si>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</si>
  <si>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</si>
  <si>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</si>
  <si>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</si>
  <si>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</si>
  <si>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</si>
  <si>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</si>
  <si>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</si>
  <si>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</si>
  <si>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</si>
  <si>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</si>
  <si>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</si>
  <si>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</si>
  <si>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</si>
  <si>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</si>
  <si>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</si>
  <si>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</si>
  <si>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</si>
  <si>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</si>
  <si>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</si>
  <si>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</si>
  <si>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</si>
  <si>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</si>
  <si>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</si>
  <si>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</si>
  <si>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</si>
  <si>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</si>
  <si>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</si>
  <si>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</si>
  <si>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</si>
  <si>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</si>
  <si>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</si>
  <si>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</si>
  <si>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</si>
  <si>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</si>
  <si>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</si>
  <si>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</si>
  <si>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</si>
  <si>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</si>
  <si>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</si>
  <si>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</si>
  <si>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</si>
  <si>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</si>
  <si>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DESARROLLO CURRICULAR</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</si>
  <si>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</si>
  <si>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</si>
  <si>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</si>
  <si>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</si>
  <si>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Se realizará al menos una (1) actividad anual, por cada unidad o carrera involucrada, para socializar y aplicar las políticas de vinculación acordadas.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</si>
  <si>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</si>
  <si>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</si>
  <si>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</si>
  <si>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GESTIÓN DEL CONOCIMIENTO</t>
  </si>
  <si>
    <t>1) Se implementará el macroproyecto de desarrollo físico para la optimización del espacio físico en el período 2012-2016.</t>
  </si>
  <si>
    <t>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</si>
  <si>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</si>
  <si>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</si>
  <si>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</si>
  <si>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</si>
  <si>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</si>
  <si>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</si>
  <si>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</si>
  <si>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</si>
  <si>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</si>
  <si>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</si>
  <si>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</si>
  <si>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</si>
  <si>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</si>
  <si>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Se establecerá Sistema de educación superior regularizado en términos de calidad y pertinencia y articulado con el nivel medio.</t>
  </si>
  <si>
    <t>Personal docente y Administrativo , de Campo y Autoridades</t>
  </si>
  <si>
    <t>Presupuesto</t>
  </si>
  <si>
    <t>Proyectos</t>
  </si>
  <si>
    <t>Taller</t>
  </si>
  <si>
    <t>Convenio</t>
  </si>
  <si>
    <t>Proyecto</t>
  </si>
  <si>
    <t>Estudiantes</t>
  </si>
  <si>
    <t>Docentes</t>
  </si>
  <si>
    <t>Talleres</t>
  </si>
  <si>
    <t>inscripcion a congreso</t>
  </si>
  <si>
    <t>otorgar becas al personal docente de postgrados</t>
  </si>
  <si>
    <t>proceso</t>
  </si>
  <si>
    <t>Garantizar una educacion de calidad e integral</t>
  </si>
  <si>
    <t>Plan de estudio</t>
  </si>
  <si>
    <t>La CIA</t>
  </si>
  <si>
    <t>Rectoría. Vice Rectoría  Académica. Directora Curla. Sub Directora académica. Jefes de Personal y Jefes de departamento</t>
  </si>
  <si>
    <t>Eficientar los procesos educativos y académicos</t>
  </si>
  <si>
    <t>Convenios establecidos para mejora de la calidad educativa de acuerdo al nuevo modelo educativo de la UNAH y  de las exigencias del mercado de trabajo.</t>
  </si>
  <si>
    <t>Convenios ejecutados</t>
  </si>
  <si>
    <t>Personal  Docente y Académico</t>
  </si>
  <si>
    <t>Admisiones CURLA, Vinculacion, VOAE, Subdireccion Academica CURLA.</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</si>
  <si>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</si>
  <si>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</si>
  <si>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</si>
  <si>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</si>
  <si>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</si>
  <si>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</si>
  <si>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</si>
  <si>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</si>
  <si>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</si>
  <si>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Visita</t>
  </si>
  <si>
    <t>Incripcion a cusros</t>
  </si>
  <si>
    <t>Investigación</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</si>
  <si>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</si>
  <si>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</si>
  <si>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</si>
  <si>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</si>
  <si>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</si>
  <si>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</si>
  <si>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</si>
  <si>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</si>
  <si>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</si>
  <si>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</si>
  <si>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</si>
  <si>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</si>
  <si>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</si>
  <si>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</si>
  <si>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</si>
  <si>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</si>
  <si>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</si>
  <si>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</si>
  <si>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</si>
  <si>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</si>
  <si>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</si>
  <si>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</si>
  <si>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</si>
  <si>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</si>
  <si>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</si>
  <si>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</si>
  <si>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</si>
  <si>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</si>
  <si>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</si>
  <si>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</si>
  <si>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</si>
  <si>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</si>
  <si>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</si>
  <si>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</si>
  <si>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</si>
  <si>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</si>
  <si>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</si>
  <si>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</si>
  <si>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</si>
  <si>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</si>
  <si>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</si>
  <si>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</si>
  <si>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</si>
  <si>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</si>
  <si>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</si>
  <si>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</si>
  <si>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</si>
  <si>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</si>
  <si>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</si>
  <si>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</si>
  <si>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</si>
  <si>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</si>
  <si>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</si>
  <si>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</si>
  <si>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</si>
  <si>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</si>
  <si>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</si>
  <si>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</si>
  <si>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</si>
  <si>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</si>
  <si>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</si>
  <si>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</si>
  <si>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</si>
  <si>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</si>
  <si>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</si>
  <si>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</si>
  <si>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</si>
  <si>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</si>
  <si>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</si>
  <si>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</si>
  <si>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</si>
  <si>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</si>
  <si>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</si>
  <si>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</si>
  <si>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</si>
  <si>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</si>
  <si>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</si>
  <si>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</si>
  <si>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</si>
  <si>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</si>
  <si>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</si>
  <si>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</si>
  <si>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</si>
  <si>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</si>
  <si>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</si>
  <si>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</si>
  <si>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</si>
  <si>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</si>
  <si>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</si>
  <si>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</si>
  <si>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</si>
  <si>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</si>
  <si>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</si>
  <si>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</si>
  <si>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</si>
  <si>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</si>
  <si>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</si>
  <si>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</si>
  <si>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</si>
  <si>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</si>
  <si>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</si>
  <si>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</si>
  <si>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</si>
  <si>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</si>
  <si>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</si>
  <si>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</si>
  <si>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</si>
  <si>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</si>
  <si>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</si>
  <si>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</si>
  <si>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</si>
  <si>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</si>
  <si>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</si>
  <si>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</si>
  <si>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</si>
  <si>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</si>
  <si>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</si>
  <si>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</si>
  <si>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</si>
  <si>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</si>
  <si>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</si>
  <si>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</si>
  <si>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</si>
  <si>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</si>
  <si>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</si>
  <si>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</si>
  <si>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</si>
  <si>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</si>
  <si>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</si>
  <si>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</si>
  <si>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</si>
  <si>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</si>
  <si>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</si>
  <si>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</si>
  <si>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</si>
  <si>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</si>
  <si>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</si>
  <si>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</si>
  <si>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</si>
  <si>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</si>
  <si>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</si>
  <si>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</si>
  <si>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</si>
  <si>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</si>
  <si>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</si>
  <si>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</si>
  <si>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</si>
  <si>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</si>
  <si>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</si>
  <si>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</si>
  <si>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</si>
  <si>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</si>
  <si>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</si>
  <si>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</si>
  <si>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</si>
  <si>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</si>
  <si>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</si>
  <si>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</si>
  <si>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</si>
  <si>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</si>
  <si>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</si>
  <si>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</si>
  <si>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</si>
  <si>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</si>
  <si>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</si>
  <si>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</si>
  <si>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</si>
  <si>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</si>
  <si>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</si>
  <si>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</si>
  <si>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</si>
  <si>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</si>
  <si>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</si>
  <si>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</si>
  <si>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</si>
  <si>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</si>
  <si>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</si>
  <si>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</si>
  <si>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</si>
  <si>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</si>
  <si>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</si>
  <si>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</si>
  <si>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</si>
  <si>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</si>
  <si>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</si>
  <si>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</si>
  <si>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</si>
  <si>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</si>
  <si>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</si>
  <si>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</si>
  <si>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</si>
  <si>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</si>
  <si>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</si>
  <si>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</si>
  <si>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</si>
  <si>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</si>
  <si>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</si>
  <si>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</si>
  <si>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</si>
  <si>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</si>
  <si>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</si>
  <si>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</si>
  <si>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</si>
  <si>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</si>
  <si>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</si>
  <si>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</si>
  <si>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</si>
  <si>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</si>
  <si>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</si>
  <si>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</si>
  <si>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</si>
  <si>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</si>
  <si>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</si>
  <si>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</si>
  <si>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</si>
  <si>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</si>
  <si>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</si>
  <si>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</si>
  <si>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</si>
  <si>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</si>
  <si>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</si>
  <si>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</si>
  <si>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</si>
  <si>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</si>
  <si>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</si>
  <si>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</si>
  <si>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</si>
  <si>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</si>
  <si>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</si>
  <si>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</si>
  <si>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</si>
  <si>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</si>
  <si>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</si>
  <si>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</si>
  <si>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</si>
  <si>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</si>
  <si>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</si>
  <si>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</si>
  <si>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</si>
  <si>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</si>
  <si>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</si>
  <si>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</si>
  <si>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</si>
  <si>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</si>
  <si>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</si>
  <si>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</si>
  <si>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</si>
  <si>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</si>
  <si>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</si>
  <si>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</si>
  <si>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</si>
  <si>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</si>
  <si>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</si>
  <si>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</si>
  <si>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</si>
  <si>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</si>
  <si>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</si>
  <si>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</si>
  <si>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</si>
  <si>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</si>
  <si>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</si>
  <si>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</si>
  <si>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</si>
  <si>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</si>
  <si>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</si>
  <si>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</si>
  <si>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</si>
  <si>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</si>
  <si>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</si>
  <si>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</si>
  <si>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</si>
  <si>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</si>
  <si>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</si>
  <si>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</si>
  <si>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</si>
  <si>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</si>
  <si>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</si>
  <si>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</si>
  <si>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</si>
  <si>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</si>
  <si>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</si>
  <si>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</si>
  <si>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</si>
  <si>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</si>
  <si>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</si>
  <si>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</si>
  <si>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</si>
  <si>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</si>
  <si>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</si>
  <si>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</si>
  <si>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</si>
  <si>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</si>
  <si>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</si>
  <si>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</si>
  <si>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</si>
  <si>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</si>
  <si>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</si>
  <si>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</si>
  <si>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</si>
  <si>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</si>
  <si>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</si>
  <si>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</si>
  <si>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</si>
  <si>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</si>
  <si>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</si>
  <si>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Gestión del conocimiento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</si>
  <si>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</si>
  <si>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</si>
  <si>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</si>
  <si>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</si>
  <si>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</si>
  <si>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</si>
  <si>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</si>
  <si>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</si>
  <si>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</si>
  <si>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</si>
  <si>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</si>
  <si>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</si>
  <si>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</si>
  <si>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</si>
  <si>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</si>
  <si>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</si>
  <si>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</si>
  <si>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</si>
  <si>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</si>
  <si>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</si>
  <si>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</si>
  <si>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</si>
  <si>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</si>
  <si>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</si>
  <si>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</si>
  <si>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</si>
  <si>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</si>
  <si>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</si>
  <si>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</si>
  <si>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</si>
  <si>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</si>
  <si>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</si>
  <si>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</si>
  <si>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</si>
  <si>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</si>
  <si>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</si>
  <si>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</si>
  <si>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</si>
  <si>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</si>
  <si>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</si>
  <si>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</si>
  <si>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</si>
  <si>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</si>
  <si>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</si>
  <si>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</si>
  <si>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</si>
  <si>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</si>
  <si>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</si>
  <si>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</si>
  <si>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</si>
  <si>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</si>
  <si>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</si>
  <si>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</si>
  <si>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</si>
  <si>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</si>
  <si>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</si>
  <si>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</si>
  <si>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</si>
  <si>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</si>
  <si>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</si>
  <si>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</si>
  <si>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</si>
  <si>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</si>
  <si>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</si>
  <si>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</si>
  <si>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</si>
  <si>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</si>
  <si>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</si>
  <si>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</si>
  <si>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</si>
  <si>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</si>
  <si>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</si>
  <si>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</si>
  <si>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</si>
  <si>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</si>
  <si>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</si>
  <si>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b) El proceso de aprendizaje de la carrera responde al Modelo Educativo de la UNAH.</t>
  </si>
  <si>
    <t>1)  Realizar al menos cuatro (4) convenios con universidades del exterior para la adecuación de los currículos al Modelo Educativo y a la modernización de los mismos.</t>
  </si>
  <si>
    <t>1) % de docentes que están desarrollando innovaciones educativas.</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</si>
  <si>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</si>
  <si>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</si>
  <si>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</si>
  <si>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</si>
  <si>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</si>
  <si>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</si>
  <si>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2) Participar al menos en dos (2) programas de capacitación , talleres, cursos y seminarios internacionales por la Facultad y por Centro Regional.</t>
  </si>
  <si>
    <t>Inventario actualizado de herramientas informáticas cuyo uso se ha promovido.</t>
  </si>
  <si>
    <t>c) Las Unidades Académicas de la UNAH en todos los niveles, socializan y aplican las políticas de investigación de la UNAH.</t>
  </si>
  <si>
    <t>d) LasFacultades y Centros Universitarios Regionales promueven la  publicación de las investigaciones realizadas por su personal docente y estudiantes.</t>
  </si>
  <si>
    <t>3) Al menos 20 trabajos de investigación se publican en revistas científicas del exterior.</t>
  </si>
  <si>
    <t>4) Realizar, al menos, una (1) reunión o presentación anual por cada unidad académica.</t>
  </si>
  <si>
    <t xml:space="preserve">e) Las Facultades y Centros Regionales Universitarios gestionan recursos internos y externos para el desarrollo de sus investigaciones científicas.  </t>
  </si>
  <si>
    <t>1) En el período 2012-2015 se gestionará recursos para,  al menos, veinte (20) proyectos de investigación.</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</si>
  <si>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</si>
  <si>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</si>
  <si>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</si>
  <si>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</si>
  <si>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socializan y aplican las políticas de vinculación UNAH-Sociedad a la práctica profesional universitaria y las vinculan a la docencia y a la investigación.</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</si>
  <si>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</si>
  <si>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</si>
  <si>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</si>
  <si>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</si>
  <si>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</si>
  <si>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</si>
  <si>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</si>
  <si>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</si>
  <si>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</si>
  <si>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</si>
  <si>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</si>
  <si>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</si>
  <si>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</si>
  <si>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</si>
  <si>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Implementado proyecto de fortalecimiento de la Oficina de Registro.</t>
  </si>
  <si>
    <t>3) Se realizarán  al menos dos (2) estudios de mercado para la determinación de la oferta de trabajo y la apertura de nuevas carreras.</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</si>
  <si>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</si>
  <si>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</si>
  <si>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 Adhesión de la UNAH  a la iniciativa latinoamericana por la interculturalidad (UNESCO-IESALC)</t>
  </si>
  <si>
    <t>1) Integración de las bases de datos de Registro y Admisiones. 2) Desarrollo de los Módulos de acceso al Sistema Integrado para Registro, Admisiones, VOAE y Secretaría General.</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</si>
  <si>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</si>
  <si>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</si>
  <si>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</si>
  <si>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</si>
  <si>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</si>
  <si>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</si>
  <si>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</si>
  <si>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Al menos un 80%  de los docentes contratados son de tiempo completo.                                                                                                                                                                                         2) Requisito y control de trabajo académico con enfoque integral de las funciones docentes.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</si>
  <si>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</si>
  <si>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</si>
  <si>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</si>
  <si>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</si>
  <si>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</si>
  <si>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se realizará al menos, durante el período, un estudio por carrera, por facultad del perfil del egresado de acuerdo a las demandas del mercado laboral.</t>
  </si>
  <si>
    <t>1) Se realizarán por lo menos dos (2) encuestas de satisfacción de los graduados.</t>
  </si>
  <si>
    <t>b) El desempeño de los graduados aporta al crecimiento de la empresa o institución y al desarrollo de la sociedad.</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</si>
  <si>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</si>
  <si>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</si>
  <si>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Aumentar a nivel nacional la cobertura de la UNAH y el acceso actual de la población para ingresar a realizar estudios universitarios.
2) Aumentar la pertinencia de la oferta académica de la UNAH.</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</si>
  <si>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</si>
  <si>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</si>
  <si>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</si>
  <si>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</si>
  <si>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</si>
  <si>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2) Manejo oportuno y eficiente de los conflictos internos que se originen producto de discrepancias o problemas entre los distintos sectores de la UNAH.                                             3) Política pública con enfoque de derechos en proceso de formulación.</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</si>
  <si>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</si>
  <si>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</si>
  <si>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</si>
  <si>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</si>
  <si>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 xml:space="preserve">2) Número de carreras que tranversalizan el eje ética y bioética.                                                                                                                                                                                                               </t>
  </si>
  <si>
    <t>2) Nivel de profundización y práctica de los proyectos culturales por la identidad: Ventura Ramos, Froylán Turcios, Roberto Sosa, Juan Ramón Molina, y otros.</t>
  </si>
  <si>
    <t>c) CULTURA</t>
  </si>
  <si>
    <t>1) Número de reuniones para promoverla concientización y acciones del Programa LO ESENCIAL.</t>
  </si>
  <si>
    <t>d) CIUDADANÍA</t>
  </si>
  <si>
    <t>1) Número de iniciativas prácticas en cultura, buenos ejercicios y de ciudadanía en proceso, sobre todo en el campo de los derechos humanos y desarrollo.</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</si>
  <si>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</si>
  <si>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</si>
  <si>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</si>
  <si>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</si>
  <si>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</si>
  <si>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</si>
  <si>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</si>
  <si>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</si>
  <si>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</si>
  <si>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</si>
  <si>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</si>
  <si>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</si>
  <si>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</si>
  <si>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</si>
  <si>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</si>
  <si>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</si>
  <si>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</si>
  <si>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</si>
  <si>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</si>
  <si>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</si>
  <si>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</si>
  <si>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</si>
  <si>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</si>
  <si>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</si>
  <si>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</si>
  <si>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</si>
  <si>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</si>
  <si>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</si>
  <si>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</si>
  <si>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</si>
  <si>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</si>
  <si>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</si>
  <si>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</si>
  <si>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</si>
  <si>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</si>
  <si>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</si>
  <si>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</si>
  <si>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</si>
  <si>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</si>
  <si>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</si>
  <si>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</si>
  <si>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</si>
  <si>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</si>
  <si>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</si>
  <si>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</si>
  <si>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</si>
  <si>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</si>
  <si>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</si>
  <si>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</si>
  <si>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</si>
  <si>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</si>
  <si>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</si>
  <si>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</si>
  <si>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</si>
  <si>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</si>
  <si>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</si>
  <si>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</si>
  <si>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</si>
  <si>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</si>
  <si>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</si>
  <si>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</si>
  <si>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</si>
  <si>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</si>
  <si>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</si>
  <si>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</si>
  <si>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</si>
  <si>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</si>
  <si>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</si>
  <si>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</si>
  <si>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</si>
  <si>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</si>
  <si>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</si>
  <si>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</si>
  <si>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</si>
  <si>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</si>
  <si>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</si>
  <si>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</si>
  <si>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</si>
  <si>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</si>
  <si>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</si>
  <si>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</si>
  <si>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</si>
  <si>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</si>
  <si>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</si>
  <si>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</si>
  <si>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</si>
  <si>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</si>
  <si>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</si>
  <si>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</si>
  <si>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</si>
  <si>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</si>
  <si>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</si>
  <si>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</si>
  <si>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</si>
  <si>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</si>
  <si>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</si>
  <si>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</si>
  <si>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</si>
  <si>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</si>
  <si>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</si>
  <si>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</si>
  <si>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</si>
  <si>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</si>
  <si>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</si>
  <si>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</si>
  <si>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</si>
  <si>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</si>
  <si>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</si>
  <si>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</si>
  <si>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</si>
  <si>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</si>
  <si>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</si>
  <si>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</si>
  <si>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</si>
  <si>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</si>
  <si>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</si>
  <si>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</si>
  <si>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</si>
  <si>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</si>
  <si>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</si>
  <si>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</si>
  <si>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</si>
  <si>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</si>
  <si>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</si>
  <si>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</si>
  <si>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</si>
  <si>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</si>
  <si>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</si>
  <si>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</si>
  <si>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</si>
  <si>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</si>
  <si>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</si>
  <si>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</si>
  <si>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</si>
  <si>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</si>
  <si>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</si>
  <si>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</si>
  <si>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</si>
  <si>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</si>
  <si>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</si>
  <si>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</si>
  <si>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</si>
  <si>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</si>
  <si>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</si>
  <si>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</si>
  <si>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</si>
  <si>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</si>
  <si>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</si>
  <si>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</si>
  <si>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</si>
  <si>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</si>
  <si>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</si>
  <si>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</si>
  <si>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</si>
  <si>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</si>
  <si>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</si>
  <si>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</si>
  <si>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</si>
  <si>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</si>
  <si>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</si>
  <si>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</si>
  <si>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</si>
  <si>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</si>
  <si>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</si>
  <si>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</si>
  <si>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</si>
  <si>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</si>
  <si>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</si>
  <si>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</si>
  <si>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</si>
  <si>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</si>
  <si>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</si>
  <si>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</si>
  <si>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</si>
  <si>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</si>
  <si>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</si>
  <si>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</si>
  <si>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</si>
  <si>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</si>
  <si>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</si>
  <si>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</si>
  <si>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</si>
  <si>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</si>
  <si>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</si>
  <si>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</si>
  <si>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</si>
  <si>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</si>
  <si>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</si>
  <si>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</si>
  <si>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</si>
  <si>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</si>
  <si>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</si>
  <si>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</si>
  <si>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</si>
  <si>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</si>
  <si>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</si>
  <si>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</si>
  <si>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</si>
  <si>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</si>
  <si>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</si>
  <si>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</si>
  <si>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</si>
  <si>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</si>
  <si>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</si>
  <si>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</si>
  <si>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</si>
  <si>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</si>
  <si>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</si>
  <si>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</si>
  <si>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</si>
  <si>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</si>
  <si>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</si>
  <si>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</si>
  <si>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</si>
  <si>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</si>
  <si>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</si>
  <si>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</si>
  <si>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</si>
  <si>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</si>
  <si>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</si>
  <si>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</si>
  <si>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</si>
  <si>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</si>
  <si>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</si>
  <si>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</si>
  <si>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</si>
  <si>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</si>
  <si>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</si>
  <si>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</si>
  <si>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</si>
  <si>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</si>
  <si>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</si>
  <si>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</si>
  <si>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</si>
  <si>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</si>
  <si>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</si>
  <si>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</si>
  <si>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</si>
  <si>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</si>
  <si>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</si>
  <si>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</si>
  <si>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</si>
  <si>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</si>
  <si>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</si>
  <si>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</si>
  <si>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</si>
  <si>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</si>
  <si>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</si>
  <si>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</si>
  <si>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</si>
  <si>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</si>
  <si>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</si>
  <si>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</si>
  <si>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</si>
  <si>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</si>
  <si>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</si>
  <si>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</si>
  <si>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</si>
  <si>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</si>
  <si>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</si>
  <si>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</si>
  <si>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</si>
  <si>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</si>
  <si>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</si>
  <si>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</si>
  <si>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</si>
  <si>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</si>
  <si>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</si>
  <si>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</si>
  <si>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</si>
  <si>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</si>
  <si>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</si>
  <si>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</si>
  <si>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</si>
  <si>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</si>
  <si>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</si>
  <si>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</si>
  <si>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</si>
  <si>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</si>
  <si>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</si>
  <si>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</si>
  <si>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</si>
  <si>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</si>
  <si>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</si>
  <si>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</si>
  <si>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</si>
  <si>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</si>
  <si>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</si>
  <si>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</si>
  <si>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</si>
  <si>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</si>
  <si>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</si>
  <si>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</si>
  <si>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</si>
  <si>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</si>
  <si>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</si>
  <si>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</si>
  <si>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</si>
  <si>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</si>
  <si>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</si>
  <si>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</si>
  <si>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</si>
  <si>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</si>
  <si>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</si>
  <si>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</si>
  <si>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</si>
  <si>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</si>
  <si>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</si>
  <si>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</si>
  <si>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</si>
  <si>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</si>
  <si>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</si>
  <si>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</si>
  <si>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</si>
  <si>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</si>
  <si>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</si>
  <si>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</si>
  <si>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</si>
  <si>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</si>
  <si>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</si>
  <si>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</si>
  <si>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</si>
  <si>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</si>
  <si>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</si>
  <si>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</si>
  <si>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</si>
  <si>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</si>
  <si>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</si>
  <si>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</si>
  <si>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</si>
  <si>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</si>
  <si>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</si>
  <si>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</si>
  <si>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</si>
  <si>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</si>
  <si>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</si>
  <si>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</si>
  <si>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</si>
  <si>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</si>
  <si>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</si>
  <si>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</si>
  <si>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</si>
  <si>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</si>
  <si>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</si>
  <si>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</si>
  <si>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</si>
  <si>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</si>
  <si>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</si>
  <si>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</si>
  <si>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</si>
  <si>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</si>
  <si>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</si>
  <si>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</si>
  <si>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</si>
  <si>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</si>
  <si>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</si>
  <si>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</si>
  <si>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</si>
  <si>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</si>
  <si>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</si>
  <si>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</si>
  <si>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</si>
  <si>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</si>
  <si>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</si>
  <si>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</si>
  <si>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</si>
  <si>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</si>
  <si>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</si>
  <si>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</si>
  <si>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</si>
  <si>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</si>
  <si>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</si>
  <si>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</si>
  <si>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</si>
  <si>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</si>
  <si>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</si>
  <si>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</si>
  <si>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</si>
  <si>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</si>
  <si>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</si>
  <si>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</si>
  <si>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</si>
  <si>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</si>
  <si>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</si>
  <si>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</si>
  <si>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</si>
  <si>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</si>
  <si>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</si>
  <si>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</si>
  <si>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</si>
  <si>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</si>
  <si>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</si>
  <si>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</si>
  <si>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</si>
  <si>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</si>
  <si>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</si>
  <si>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</si>
  <si>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</si>
  <si>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</si>
  <si>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</si>
  <si>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</si>
  <si>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</si>
  <si>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</si>
  <si>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</si>
  <si>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</si>
  <si>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</si>
  <si>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</si>
  <si>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</si>
  <si>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</si>
  <si>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</si>
  <si>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</si>
  <si>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</si>
  <si>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</si>
  <si>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</si>
  <si>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</si>
  <si>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</si>
  <si>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</si>
  <si>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</si>
  <si>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</si>
  <si>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</si>
  <si>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</si>
  <si>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</si>
  <si>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</si>
  <si>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</si>
  <si>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</si>
  <si>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</si>
  <si>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</si>
  <si>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</si>
  <si>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</si>
  <si>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</si>
  <si>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</si>
  <si>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</si>
  <si>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</si>
  <si>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</si>
  <si>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</si>
  <si>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</si>
  <si>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</si>
  <si>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</si>
  <si>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</si>
  <si>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</si>
  <si>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</si>
  <si>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</si>
  <si>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</si>
  <si>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</si>
  <si>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</si>
  <si>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</si>
  <si>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</si>
  <si>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</si>
  <si>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</si>
  <si>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</si>
  <si>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</si>
  <si>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</si>
  <si>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</si>
  <si>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</si>
  <si>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</si>
  <si>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</si>
  <si>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</si>
  <si>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</si>
  <si>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</si>
  <si>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</si>
  <si>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</si>
  <si>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</si>
  <si>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</si>
  <si>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</si>
  <si>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</si>
  <si>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</si>
  <si>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</si>
  <si>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</si>
  <si>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</si>
  <si>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</si>
  <si>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</si>
  <si>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</si>
  <si>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</si>
  <si>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</si>
  <si>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</si>
  <si>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</si>
  <si>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</si>
  <si>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</si>
  <si>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</si>
  <si>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</si>
  <si>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</si>
  <si>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</si>
  <si>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</si>
  <si>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</si>
  <si>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</si>
  <si>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</si>
  <si>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</si>
  <si>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</si>
  <si>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</si>
  <si>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</si>
  <si>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</si>
  <si>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</si>
  <si>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</si>
  <si>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</si>
  <si>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</si>
  <si>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</si>
  <si>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</si>
  <si>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</si>
  <si>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</si>
  <si>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</si>
  <si>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</si>
  <si>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</si>
  <si>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</si>
  <si>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</si>
  <si>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</si>
  <si>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</si>
  <si>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</si>
  <si>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</si>
  <si>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</si>
  <si>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</si>
  <si>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</si>
  <si>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</si>
  <si>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</si>
  <si>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</si>
  <si>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</si>
  <si>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</si>
  <si>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</si>
  <si>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</si>
  <si>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</si>
  <si>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</si>
  <si>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</si>
  <si>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</si>
  <si>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</si>
  <si>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</si>
  <si>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</si>
  <si>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</si>
  <si>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</si>
  <si>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</si>
  <si>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</si>
  <si>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</si>
  <si>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</si>
  <si>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</si>
  <si>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</si>
  <si>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</si>
  <si>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</si>
  <si>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</si>
  <si>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</si>
  <si>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</si>
  <si>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</si>
  <si>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</si>
  <si>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</si>
  <si>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</si>
  <si>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</si>
  <si>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</si>
  <si>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</si>
  <si>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</si>
  <si>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</si>
  <si>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</si>
  <si>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</si>
  <si>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</si>
  <si>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</si>
  <si>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</si>
  <si>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</si>
  <si>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</si>
  <si>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</si>
  <si>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</si>
  <si>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</si>
  <si>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</si>
  <si>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</si>
  <si>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</si>
  <si>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</si>
  <si>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</si>
  <si>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</si>
  <si>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</si>
  <si>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</si>
  <si>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</si>
  <si>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</si>
  <si>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</si>
  <si>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</si>
  <si>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</si>
  <si>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</si>
  <si>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</si>
  <si>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</si>
  <si>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</si>
  <si>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</si>
  <si>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</si>
  <si>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</si>
  <si>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</si>
  <si>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</si>
  <si>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</si>
  <si>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</si>
  <si>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</si>
  <si>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</si>
  <si>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</si>
  <si>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</si>
  <si>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</si>
  <si>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</si>
  <si>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</si>
  <si>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</si>
  <si>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</si>
  <si>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</si>
  <si>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</si>
  <si>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</si>
  <si>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</si>
  <si>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</si>
  <si>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</si>
  <si>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</si>
  <si>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</si>
  <si>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</si>
  <si>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</si>
  <si>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</si>
  <si>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</si>
  <si>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</si>
  <si>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</si>
  <si>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</si>
  <si>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</si>
  <si>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</si>
  <si>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</si>
  <si>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</si>
  <si>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</si>
  <si>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</si>
  <si>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</si>
  <si>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</si>
  <si>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</si>
  <si>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</si>
  <si>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</si>
  <si>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</si>
  <si>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</si>
  <si>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</si>
  <si>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</si>
  <si>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</si>
  <si>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</si>
  <si>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</si>
  <si>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</si>
  <si>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</si>
  <si>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</si>
  <si>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</si>
  <si>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</si>
  <si>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</si>
  <si>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</si>
  <si>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</si>
  <si>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</si>
  <si>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</si>
  <si>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</si>
  <si>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</si>
  <si>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</si>
  <si>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</si>
  <si>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</si>
  <si>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</si>
  <si>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</si>
  <si>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</si>
  <si>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</si>
  <si>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</si>
  <si>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</si>
  <si>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</si>
  <si>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</si>
  <si>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</si>
  <si>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</si>
  <si>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</si>
  <si>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</si>
  <si>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</si>
  <si>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</si>
  <si>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</si>
  <si>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</si>
  <si>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</si>
  <si>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</si>
  <si>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</si>
  <si>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</si>
  <si>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</si>
  <si>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</si>
  <si>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</si>
  <si>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</si>
  <si>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</si>
  <si>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</si>
  <si>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</si>
  <si>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</si>
  <si>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</si>
  <si>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</si>
  <si>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</si>
  <si>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</si>
  <si>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</si>
  <si>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</si>
  <si>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</si>
  <si>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</si>
  <si>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</si>
  <si>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</si>
  <si>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</si>
  <si>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</si>
  <si>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</si>
  <si>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</si>
  <si>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</si>
  <si>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</si>
  <si>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</si>
  <si>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</si>
  <si>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</si>
  <si>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</si>
  <si>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</si>
  <si>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</si>
  <si>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</si>
  <si>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</si>
  <si>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</si>
  <si>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</si>
  <si>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</si>
  <si>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</si>
  <si>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</si>
  <si>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</si>
  <si>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</si>
  <si>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</si>
  <si>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</si>
  <si>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</si>
  <si>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</si>
  <si>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</si>
  <si>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</si>
  <si>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</si>
  <si>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</si>
  <si>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</si>
  <si>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</si>
  <si>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</si>
  <si>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</si>
  <si>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</si>
  <si>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</si>
  <si>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</si>
  <si>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</si>
  <si>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</si>
  <si>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</si>
  <si>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</si>
  <si>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</si>
  <si>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</si>
  <si>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</si>
  <si>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</si>
  <si>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</si>
  <si>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</si>
  <si>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</si>
  <si>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</si>
  <si>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</si>
  <si>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</si>
  <si>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</si>
  <si>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</si>
  <si>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</si>
  <si>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</si>
  <si>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</si>
  <si>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</si>
  <si>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</si>
  <si>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</si>
  <si>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</si>
  <si>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</si>
  <si>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</si>
  <si>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</si>
  <si>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</si>
  <si>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</si>
  <si>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</si>
  <si>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</si>
  <si>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</si>
  <si>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</si>
  <si>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</si>
  <si>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</si>
  <si>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</si>
  <si>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</si>
  <si>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</si>
  <si>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</si>
  <si>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</si>
  <si>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</si>
  <si>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</si>
  <si>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</si>
  <si>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</si>
  <si>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</si>
  <si>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</si>
  <si>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</si>
  <si>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</si>
  <si>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</si>
  <si>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</si>
  <si>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</si>
  <si>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</si>
  <si>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</si>
  <si>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</si>
  <si>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</si>
  <si>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</si>
  <si>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</si>
  <si>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</si>
  <si>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</si>
  <si>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</si>
  <si>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</si>
  <si>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</si>
  <si>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</si>
  <si>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</si>
  <si>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</si>
  <si>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</si>
  <si>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</si>
  <si>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</si>
  <si>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</si>
  <si>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</si>
  <si>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</si>
  <si>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</si>
  <si>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</si>
  <si>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</si>
  <si>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</si>
  <si>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</si>
  <si>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</si>
  <si>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</si>
  <si>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</si>
  <si>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</si>
  <si>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</si>
  <si>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</si>
  <si>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</si>
  <si>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</si>
  <si>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</si>
  <si>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</si>
  <si>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</si>
  <si>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</si>
  <si>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</si>
  <si>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</si>
  <si>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</si>
  <si>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</si>
  <si>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</si>
  <si>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</si>
  <si>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</si>
  <si>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</si>
  <si>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</si>
  <si>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</si>
  <si>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</si>
  <si>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</si>
  <si>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</si>
  <si>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</si>
  <si>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</si>
  <si>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</si>
  <si>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</si>
  <si>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</si>
  <si>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</si>
  <si>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</si>
  <si>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</si>
  <si>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</si>
  <si>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</si>
  <si>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</si>
  <si>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</si>
  <si>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</si>
  <si>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</si>
  <si>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</si>
  <si>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</si>
  <si>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</si>
  <si>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</si>
  <si>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</si>
  <si>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</si>
  <si>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</si>
  <si>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</si>
  <si>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</si>
  <si>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</si>
  <si>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</si>
  <si>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</si>
  <si>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</si>
  <si>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</si>
  <si>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</si>
  <si>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</si>
  <si>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</si>
  <si>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</si>
  <si>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</si>
  <si>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</si>
  <si>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</si>
  <si>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</si>
  <si>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</si>
  <si>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</si>
  <si>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</si>
  <si>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</si>
  <si>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</si>
  <si>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</si>
  <si>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</si>
  <si>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</si>
  <si>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</si>
  <si>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</si>
  <si>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</si>
  <si>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</si>
  <si>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</si>
  <si>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Documento</t>
  </si>
  <si>
    <t>Compromiso del docente para desarrollar la actividad</t>
  </si>
  <si>
    <t>Actualizacion de los programas analiticos de acuerdo al nuevo modelo educativo.</t>
  </si>
  <si>
    <t>Programas analiticos elaborados y actualizados.</t>
  </si>
  <si>
    <t>Estudiantes.</t>
  </si>
  <si>
    <t>Docentes del departamento.</t>
  </si>
  <si>
    <t>Actualizacion de manuales e implementacion de practicas de quimica verde.</t>
  </si>
  <si>
    <t>Manuales actualizados.</t>
  </si>
  <si>
    <t>Capacitacion</t>
  </si>
  <si>
    <t>Disposicion del Instituto de Superacion Docente</t>
  </si>
  <si>
    <t xml:space="preserve">Capacitar a los nuevos docentes en el nuevo modelo educativo </t>
  </si>
  <si>
    <t>Diplomas y certificados de participacion</t>
  </si>
  <si>
    <t>Sub Direccion Academica</t>
  </si>
  <si>
    <t xml:space="preserve">Diplomas </t>
  </si>
  <si>
    <t>Perfil de Proyecto</t>
  </si>
  <si>
    <t>Disposicion del docente para elaborar el proyecto</t>
  </si>
  <si>
    <t>Involucrar a los docentes en investigacion</t>
  </si>
  <si>
    <t>Informe de proyecto</t>
  </si>
  <si>
    <t>CURLA</t>
  </si>
  <si>
    <t xml:space="preserve">Ing. Alexis Rodriguez </t>
  </si>
  <si>
    <t>CURLA y  alrededores</t>
  </si>
  <si>
    <t>Ing. Alexis Rodriguez Ing. Roque Castillo</t>
  </si>
  <si>
    <t>Comité</t>
  </si>
  <si>
    <t>Disposicion de Claustro de Profesores</t>
  </si>
  <si>
    <t>Dar seguimiento a los proyectos de vinculacion.</t>
  </si>
  <si>
    <t>Informes de avances de cada actividad.</t>
  </si>
  <si>
    <t>Dra. Emma Quintanilla</t>
  </si>
  <si>
    <t xml:space="preserve">Disposicion de docentes </t>
  </si>
  <si>
    <t>Aportar conocimientos practicos sobre quimica a estudiantes de secundaria y Universitarios</t>
  </si>
  <si>
    <t>Informe a jefatura y coordinacion de vinculacion</t>
  </si>
  <si>
    <t>Institutos y Universidades de la comunidad</t>
  </si>
  <si>
    <t>3.b.2</t>
  </si>
  <si>
    <t>Formar valores en los estudiantes</t>
  </si>
  <si>
    <t>Hospitales y comunidades necesitadas</t>
  </si>
  <si>
    <t>Ing. Roque Castillo</t>
  </si>
  <si>
    <t>Aporte tecnico a comunidades garifunas</t>
  </si>
  <si>
    <t>Comunidades  Garifunas</t>
  </si>
  <si>
    <t>Dra. Delmy Morales</t>
  </si>
  <si>
    <t>3.b.9</t>
  </si>
  <si>
    <t>Aporte tecnico a monitoreos de calidad de agua en la reserva de vida silvestre del Colibri Esmeralda</t>
  </si>
  <si>
    <t>Comunidades de Olancho</t>
  </si>
  <si>
    <t>Dra. Emilia Cruz Ing. Alexis Rodriguez</t>
  </si>
  <si>
    <t>Capacitar a los estudiantes y a las comunidades en uso y propagacion de plantas medicinales</t>
  </si>
  <si>
    <t>Comunidades aledañas al CURLA</t>
  </si>
  <si>
    <t>Aporte tecnico a monitoreos de calidad de agua en El Rio Juan Lopez</t>
  </si>
  <si>
    <t>Comunidades aledañas al porvenir</t>
  </si>
  <si>
    <t>Aporte tecnico a monitoreos de calidad de agua en comunidades de Yoro</t>
  </si>
  <si>
    <t>Comunidades de Yoro</t>
  </si>
  <si>
    <t xml:space="preserve">Dra. Emilia Cruz   </t>
  </si>
  <si>
    <t>Aporte tecnico al analisis quimico de agua, suelos y tallos de los manglares</t>
  </si>
  <si>
    <t>Manglares de Litoral Atlantico, litoral sur  y Roatan</t>
  </si>
  <si>
    <t>Ing Alexis Rodriguez</t>
  </si>
  <si>
    <t>Realizar analisis de calidad de agua a precio accesible a las comunidades</t>
  </si>
  <si>
    <t>Comunidades aledañas a la Ceiba</t>
  </si>
  <si>
    <t>Carrera</t>
  </si>
  <si>
    <t>Disposicion de la comision de Oferta Academica</t>
  </si>
  <si>
    <t>Ampliar la oferta academica para satisfacer la necesidad de tecnicos clinicos y agricolas a nivel nacional.</t>
  </si>
  <si>
    <t>Informe del diagnostico de la demanda de una carrera tecnica</t>
  </si>
  <si>
    <t>Comunidad en general.</t>
  </si>
  <si>
    <t>Comision de Oferta Academica</t>
  </si>
  <si>
    <t>Mejorar la calidad de Informes de Laboratorio y trabajos de investigacion</t>
  </si>
  <si>
    <t>Informe del taller realizado</t>
  </si>
  <si>
    <t>Estudiantes de las diferentes asignaturas de Qumica</t>
  </si>
  <si>
    <t>2) Estudiantes involucrados en actividades profesionalizantes.</t>
  </si>
  <si>
    <t>Pasantia</t>
  </si>
  <si>
    <t>Disposicion del coodinador de laboratorio de analisis ambiental</t>
  </si>
  <si>
    <t>Capacitar al estudiante en tecnicas basicas para monitoreo de calidad de agua</t>
  </si>
  <si>
    <t>Informe de la capacitacion y diploma a estudiantes.</t>
  </si>
  <si>
    <t>Estudiantes de Quimica Analitica.</t>
  </si>
  <si>
    <t>3) Idem</t>
  </si>
  <si>
    <t>Disposicion del docente para organizar la gira</t>
  </si>
  <si>
    <t>Involucrar al estudiante en actividades profesionalizantes.</t>
  </si>
  <si>
    <t>Informe de la visita realizada.</t>
  </si>
  <si>
    <t>Estudiantes de Quimica Analitica y Organica.</t>
  </si>
  <si>
    <t>Ing Alexis Rodriguez Ing. Roque Castillo</t>
  </si>
  <si>
    <t>4) Idem</t>
  </si>
  <si>
    <t>Disposicion del docente para involucrar a los alumnos en los proyectos de vinculacion.</t>
  </si>
  <si>
    <t>Informe de las actividades realizadas.</t>
  </si>
  <si>
    <t>Actividades de reparacion</t>
  </si>
  <si>
    <t>Disposicion de Rectoria para aprobar presupuesto</t>
  </si>
  <si>
    <t>Cumplir con las recomendaciones de bioseguridad de los Laboratorios de Qumica</t>
  </si>
  <si>
    <t>Informe de las mejoras realizadas</t>
  </si>
  <si>
    <t>Estudiantes que cursan asignaturas de Quimica</t>
  </si>
  <si>
    <t>Comision de Desechos Quimicos.</t>
  </si>
  <si>
    <t>6.b.2</t>
  </si>
  <si>
    <t>Oficina</t>
  </si>
  <si>
    <t>Disposicion de administracion para la adquisicion del mobiliario</t>
  </si>
  <si>
    <t>Acondicionar cubiculos de docentes nuevos</t>
  </si>
  <si>
    <t>Compra de mobiliario</t>
  </si>
  <si>
    <t>Docentes y Estudiantes</t>
  </si>
  <si>
    <t>Tecnologia</t>
  </si>
  <si>
    <t>Gestion con estudiantes y administracion.</t>
  </si>
  <si>
    <t>Mejorar las tecnicas de enseñanza de acuerdo al modelo educativo.</t>
  </si>
  <si>
    <t>Informe de gestion realizada.</t>
  </si>
  <si>
    <t>Jefatura y Docentes del Departamento.</t>
  </si>
  <si>
    <t>Inscripcion</t>
  </si>
  <si>
    <t>Evaluacion</t>
  </si>
  <si>
    <t>Disposicion de la Jefatura para aplicar las evaluaciones</t>
  </si>
  <si>
    <t>Mejorar desempeño docente</t>
  </si>
  <si>
    <t>Resultados de cada evaluacion</t>
  </si>
  <si>
    <t>Jefatura Departamento de Qumica</t>
  </si>
  <si>
    <t>6.c.1</t>
  </si>
  <si>
    <t>6.d.1</t>
  </si>
  <si>
    <t>Instructor</t>
  </si>
  <si>
    <t>Coordinacion de Recursos Humanos</t>
  </si>
  <si>
    <t>Descarga academica de docentes que poseen cargos administrativos. (3 de 8)</t>
  </si>
  <si>
    <t>Contratacion del Asistente Tecnico de Laboratorio</t>
  </si>
  <si>
    <t>Jefatura y Comité de concurso</t>
  </si>
  <si>
    <t>Disposicion del Departamento de Economia Agricola .</t>
  </si>
  <si>
    <t>Mejorar el desempeño docente</t>
  </si>
  <si>
    <t xml:space="preserve">Diploma </t>
  </si>
  <si>
    <t>Personal docente y administrativo</t>
  </si>
  <si>
    <t>Jefatura</t>
  </si>
  <si>
    <t>Disposicion del coordinador de analisis ambiental</t>
  </si>
  <si>
    <t xml:space="preserve">Personal docente  </t>
  </si>
  <si>
    <t xml:space="preserve">Disposicion de la Facultad de Quimica y Farmacia </t>
  </si>
  <si>
    <t>Personal docente</t>
  </si>
  <si>
    <t xml:space="preserve">Jefatura </t>
  </si>
  <si>
    <t>Disposicion de la Comision de Desechos Quimicos</t>
  </si>
  <si>
    <t>Implementar un sistema de desechos quimicos para el CURLA</t>
  </si>
  <si>
    <t>Informes y base de datos de desechos quimicos</t>
  </si>
  <si>
    <t>Docentes del CURLA</t>
  </si>
  <si>
    <t>Comision de Desechos Quimicos</t>
  </si>
  <si>
    <t>Mejorar las practicas de laboratorio con instrumentos calibrados</t>
  </si>
  <si>
    <t>Docentes del  Departamento</t>
  </si>
  <si>
    <t xml:space="preserve">Ing. Alexis Rodriguez  </t>
  </si>
  <si>
    <t>Disposicion de la Subdireccion Financiera y Administrativa</t>
  </si>
  <si>
    <t>Actualizar conocimiento de los docentes</t>
  </si>
  <si>
    <t>Docentes del departamento</t>
  </si>
  <si>
    <t>Diseño</t>
  </si>
  <si>
    <t>Disposicion de docentes para diseñar asignatura en linea</t>
  </si>
  <si>
    <t>Implementacion de clases virtuales para CURLA-TR</t>
  </si>
  <si>
    <t>Aprobacion de la asignatura virtual por parte de la Vicerrectoria Academica</t>
  </si>
  <si>
    <t>Estudiantes CURLA-TR</t>
  </si>
  <si>
    <t>Botes, plasticos y recipientes</t>
  </si>
  <si>
    <t>Parlantes</t>
  </si>
  <si>
    <t>Camara Fotografica Digital</t>
  </si>
  <si>
    <t>Reactivos Quimicos</t>
  </si>
  <si>
    <t>Dar alternativas eco amigables para el control de plagas</t>
  </si>
  <si>
    <t>Informe de avances de proyecto</t>
  </si>
  <si>
    <t>Reducir el impacto ambiental de los efluentes de los estanques de Tilapia</t>
  </si>
  <si>
    <t>Dar alternativas eco amigables para elaboracion de tintas de impresora</t>
  </si>
  <si>
    <t>6.b.3</t>
  </si>
  <si>
    <t>Equipo</t>
  </si>
  <si>
    <t>Disposicion de la administracion para la adquisicion de Reactivos y materiales de laboratorio.</t>
  </si>
  <si>
    <t>Informe de compras.</t>
  </si>
  <si>
    <t>Coordinacion de Laboratorio</t>
  </si>
  <si>
    <t>Material de vidrio de laboratorio</t>
  </si>
  <si>
    <t>pHmetro</t>
  </si>
  <si>
    <t>Balanzas</t>
  </si>
  <si>
    <t>6.b.4</t>
  </si>
  <si>
    <t>Disposicion de la administracion para dar el mantenimiento al equipo.</t>
  </si>
  <si>
    <t>Equipar el laboratorio para el desarrollo de las practicas.</t>
  </si>
  <si>
    <t>Mantener en buen estado el equipo de laboratorio</t>
  </si>
  <si>
    <t>Informe del Equipo reparado.</t>
  </si>
  <si>
    <t>6.b.5</t>
  </si>
  <si>
    <t>5.a.6.4</t>
  </si>
  <si>
    <t>Evitar la contaminacion ambiental con desechos quimicos</t>
  </si>
  <si>
    <t>Informe de Desechos</t>
  </si>
  <si>
    <t>Instructores y Estudiantes</t>
  </si>
  <si>
    <t>Comision de desechos quimicos.</t>
  </si>
  <si>
    <t>Cinta pH</t>
  </si>
  <si>
    <t>Material de etiquetado</t>
  </si>
  <si>
    <t>Botes esteriles</t>
  </si>
  <si>
    <t xml:space="preserve">Cajas de nutrientes Colilert </t>
  </si>
  <si>
    <t xml:space="preserve">Sistema de medicion DBO </t>
  </si>
  <si>
    <t>Incubadora para DBO</t>
  </si>
  <si>
    <t>Termometro Digital para incubadora</t>
  </si>
  <si>
    <t>Termocopla Fluke</t>
  </si>
  <si>
    <t xml:space="preserve">Termoreactor Hach </t>
  </si>
  <si>
    <t>Charolas para aguas residuales</t>
  </si>
  <si>
    <t>Charolas para aguas potables</t>
  </si>
  <si>
    <t>Cajas de Reactivos Hach</t>
  </si>
  <si>
    <t xml:space="preserve">Disposicion del docente asignado </t>
  </si>
  <si>
    <t>Ing. Alexis Rodriguez</t>
  </si>
  <si>
    <t>5) Idem</t>
  </si>
  <si>
    <t>Microscopios</t>
  </si>
  <si>
    <t>Telescopio</t>
  </si>
  <si>
    <t>Esfigmanometro</t>
  </si>
  <si>
    <t>Estetescopios</t>
  </si>
  <si>
    <t>Termometros</t>
  </si>
  <si>
    <t>Glucometro</t>
  </si>
  <si>
    <t>Mantenimiento de Equipo de laboratorio Quimica</t>
  </si>
  <si>
    <t>Mantenimiento de Equipo de laboratorio Suelos</t>
  </si>
  <si>
    <t>Mantenimiento de Equipo de Produccion Vegetal</t>
  </si>
  <si>
    <t>Mantenimiento de Equipo de Aires Acondicionados</t>
  </si>
  <si>
    <t>Mantenimiento de Equipo de Biologia</t>
  </si>
  <si>
    <t>Mantenimiento de Equipo ( Impresoras y Fotocopiadoras)</t>
  </si>
  <si>
    <t>Aplicación de los conocimientos adquiridos sobre Innovacion Educativa.</t>
  </si>
  <si>
    <t>Lista de Asistencia 
Evaluacion y Aplicación</t>
  </si>
  <si>
    <t>Docente</t>
  </si>
  <si>
    <t>Comité de Desarrollo Curricular</t>
  </si>
  <si>
    <t xml:space="preserve"> No participacion del todo el personal Docente
 No respuesta del personal idonio</t>
  </si>
  <si>
    <t>CAPACITADO(A)</t>
  </si>
  <si>
    <t>ASIGNACIÓN DE FONDO PRESUPUESTARIO</t>
  </si>
  <si>
    <t>DOCENTES DE CARRERA PRIORITARIA PARA REFORMA CURRICULAR, ATENCIÓN TELECENTRO ROATÁN.</t>
  </si>
  <si>
    <t>DIPLOMAS</t>
  </si>
  <si>
    <t>DOCENTES, ESTUDIANTES</t>
  </si>
  <si>
    <t>JEFATURA, SUB-COMISIÓN DESARROLLO CURRICUOLAR - ESCUELA DE TURISMO SUB-DIRECCION ADMINISTRATIVO, DIRECCIÓN</t>
  </si>
  <si>
    <t xml:space="preserve"> % de docentes que están desarrollando innovaciones educativas.</t>
  </si>
  <si>
    <t xml:space="preserve"> Docentes con experiencias de innovación curricular.</t>
  </si>
  <si>
    <t xml:space="preserve"> 75% de docentes que están desarrollando innovaciones educativas.</t>
  </si>
  <si>
    <t xml:space="preserve"> 2.-Aplicación del Modelo Educativo en el proceso de enseñanza-aprendizaje en todas las Facultades y Centros Regionales. </t>
  </si>
  <si>
    <t>Porcentaje de planes de estudio actualizados a nivel nacional en todas las carreras y facultades.</t>
  </si>
  <si>
    <t>3.-Implementándose innovaciones en la Didáctica aplicada en las diferentes carreras de la Escuela de Turismo.</t>
  </si>
  <si>
    <t xml:space="preserve">4.- Aplicación del Modelo Educativo en el proceso de enseñanza-aprendizaje en la Carrera de Administracion de Empresas UNAH-CURLA. </t>
  </si>
  <si>
    <t xml:space="preserve">5.- Convenios, redes, proyectos, grupos de trabajo de cooperación académica en ejecución.   </t>
  </si>
  <si>
    <t xml:space="preserve">6. Aplicación del Modelo Educativo en el proceso de enseñanza-aprendizaje en todas las Facultades y Centros Regionales. </t>
  </si>
  <si>
    <t>1.a</t>
  </si>
  <si>
    <t>2.a</t>
  </si>
  <si>
    <t>2.a.1 Impartir talleres de capacitación a toda la comunidad docente de las carreras de Enfermeria, Ingenieria Forestal y Agronomia  sobre los fundamentos y principios del nuevo modelo educativo.                                                        Promoción e incentivos para la innovación educativa.</t>
  </si>
  <si>
    <t>3.a</t>
  </si>
  <si>
    <t xml:space="preserve"> 3.a.1Talleres de capacitación a toda la comunidad docente  de la Escuela de Turismo sobre la innovación educativa. </t>
  </si>
  <si>
    <t>4.a</t>
  </si>
  <si>
    <t>4.a.1 Impartir dos (2) talleres al personal docente de la Carrera de Administración de Empresas, Economia agricola , sobre Calidad e Innovacion Educativa.</t>
  </si>
  <si>
    <t>4.b</t>
  </si>
  <si>
    <t xml:space="preserve">4.b.1 Actualizacion de manuales con practicas innovadoras contribuyendo a la proteccion del medio ambiente. </t>
  </si>
  <si>
    <t>6.a</t>
  </si>
  <si>
    <t>6.a.1  Impartir talleres de capacitación a toda el personal docente del departamento de Quimica  sobre los fundamentos y principios el nuevo modelo educativo (APRENDER UNAH)..</t>
  </si>
  <si>
    <t>6.b</t>
  </si>
  <si>
    <t>6.b.2 Impartir talleres de capacitación a toda la comunidad docente de las areas de Humanidades, Fisica, Ciencias Sociales, Matematicas sobre los fundamentos y principios del nuevo modelo educativo.                                                       Promoción e incentivos para la innovación educativa.</t>
  </si>
  <si>
    <t>6.c</t>
  </si>
  <si>
    <t xml:space="preserve">6.c.1impartir talleres en el Area Pedagogica,  psicologia y en las areas de la salud            </t>
  </si>
  <si>
    <t>1.a.1Realizar talleres encaminados a adquirir conocimientos curriculares para poder hacer las reformas en los  programas analiticos de todas las asignaturas para ajustarlas  al modelo educativo de la UNAH y a las exigencias del desarrollo tecnologico, cientifico y del entorno social.</t>
  </si>
  <si>
    <t xml:space="preserve">Talleres de Innovaciones y tecnicas pedagogicas, Psicologia, ferias de la salud, Nuevo modelo educativo </t>
  </si>
  <si>
    <t xml:space="preserve"> Índice de repitencia, índice de eficiencia terminal, índice de deserción, índice académico global, porcentaje de aprobación. Informes de seguimiento a graduados.</t>
  </si>
  <si>
    <t xml:space="preserve"> Se realizará por lo menos un (1) estudio de las demandas de profesionales que el mercado necesita.</t>
  </si>
  <si>
    <t xml:space="preserve"> Porcentaje de ejecución de las recomendaciones de mejora contenidas en los planes de Autoevaluación.</t>
  </si>
  <si>
    <t xml:space="preserve">3.a.2 Realización de investigaciones de mercado que permitan evaluar la pertinencia de los planes de estudio.  (TALLER)                                                                                                                                                                                        Realizar anualmente el diagnóstico de la carrera. (taller estudio de oferta y demanda).                                   Taller para analizar y discutir mediante procesos participativos los resultados  del diagnóstico para incorporar los resultados al plan de estudios.                                  Taller para la distribución de Unidades Valorativas en todos los planes de estudios de la ESTUS (Escuela de Turismo) </t>
  </si>
  <si>
    <t xml:space="preserve"> Nuevo Modelo Educativo incorporado en por lo menos 15 carreras.</t>
  </si>
  <si>
    <t>a.1 No tener el apoyo economico para la socializacion en ciudad universitaria</t>
  </si>
  <si>
    <t>Comprension analitica del estudio de la carrera de administracion de empresa en UNAH-CURLA</t>
  </si>
  <si>
    <t>Plan de estudios</t>
  </si>
  <si>
    <t xml:space="preserve"> Socializacion del 100% del plan de estudio actualizado.</t>
  </si>
  <si>
    <t xml:space="preserve">1.a.2  Socializacion del plan de estudio actualizado con autoridades de Administracion de Empresas de Ciudad Universitaria.
1.a.3 Socializacion del plan de estudio actualizado con docentes y estudiantes de la Carrera de Administracion de Empresa CURLA.
</t>
  </si>
  <si>
    <t>5.a.1Realizar un apoyo de universidades líderes, reformas en los planes y programas de estudio de todas las carreras para ajustarlas al Modelo Educativo de la UNAH y a las exigencias del desarrollo tecnológico, científico y del entorno social.</t>
  </si>
  <si>
    <t>5.a</t>
  </si>
  <si>
    <t>5.b</t>
  </si>
  <si>
    <t>5.b.1 Gestionar convenios via correo electronico con universidades del exterior con el proposito de fortalecer el nuevo Modelo Educativo de la UNAH.</t>
  </si>
  <si>
    <t>6.d</t>
  </si>
  <si>
    <t>6.d.1  Impartir talleres de capacitación a toda el personal docente del departamento de Quimica  sobre los fundamentos y principios el nuevo modelo educativo (APRENDER UNAH)..</t>
  </si>
  <si>
    <t>7.a</t>
  </si>
  <si>
    <t xml:space="preserve"> Número de experiencias de innovación curricular.</t>
  </si>
  <si>
    <t>2.- Porcentaje de ejecución de las recomendaciones de mejora contenidas en los planes de Autoevaluación.</t>
  </si>
  <si>
    <t>2.a.1Realizar autoevaluación de Telecentro al final del año</t>
  </si>
  <si>
    <t>7.-Implementándose innovaciones en la Didáctica aplicada en las diferentes carreras.</t>
  </si>
  <si>
    <t>7.a.1 Incorporar todas las carreras de la Escuela de Turismo al nuevo modelo educativo.</t>
  </si>
  <si>
    <t xml:space="preserve"> 8.-Mejora sostenida de los índices de  resultados de aprendizaje de los estudiantes. </t>
  </si>
  <si>
    <t xml:space="preserve">8.a.1 Mantener una base de datos con índices de repitencia, eficiencia terminal, índices de deserción, índice académico global, porcentaje de aprobación de estudiantes de la Escuela de Turismo.        </t>
  </si>
  <si>
    <t>8.a</t>
  </si>
  <si>
    <t>8.b</t>
  </si>
  <si>
    <t>8.b.1Promoción de la obligatoriedad de mantenimiento del sistema de estadísiticas por parte de todas las instancias de gestión académica.</t>
  </si>
  <si>
    <t>9.-Modelo educativo ha sido incorporado en las carreras programadas.</t>
  </si>
  <si>
    <t>9.b</t>
  </si>
  <si>
    <t xml:space="preserve"> 9.b.1Virtualización de 10 asignaturas de la carrera de ecoturismo</t>
  </si>
  <si>
    <t xml:space="preserve">10.-Estudios de pertinencia realizados. </t>
  </si>
  <si>
    <t>10.a</t>
  </si>
  <si>
    <t xml:space="preserve"> 10.a.1Realización de investigaciones de mercado que permitan evaluar la pertinencia de los planes de estudio.                                                                                                               Intitucionalización de comisiones y sub comisiones de desarrollo curricular.</t>
  </si>
  <si>
    <t>11.- A través de la implementación del proceso de Gestión de la Calidad Académica  se ejecutan acciones de mejora continua.</t>
  </si>
  <si>
    <t>11.a</t>
  </si>
  <si>
    <t xml:space="preserve">11.a.1 Intercambios académicos de estudiantes y profesores en el ámbito regional y extra-regional.  </t>
  </si>
  <si>
    <t>11.b</t>
  </si>
  <si>
    <t xml:space="preserve">11.b.1Seguimiento al plan de mejora continua en la carrera de Ecoturismo:         11.b.2Crear herramientas para dar seguimiento a graduados                             11.b.3Crear herramientas para realizar estudios de satisfacción del desempeño de los graduados por los empleadores.                              11.b.4Crear herramientas para evaluar el impacto en la constuccione de la identidad nacional de los eventos culturales, artísticos y deportivos desarrollados.                           11.b.5Crear criterios para evaluar Teoría y practica </t>
  </si>
  <si>
    <t>1) Plan de Estudio finalizado.</t>
  </si>
  <si>
    <t>Viaje</t>
  </si>
  <si>
    <t>mesas dde trabajo</t>
  </si>
  <si>
    <t>Proceder a la estructuracion del nuevo plan de estudios</t>
  </si>
  <si>
    <t>Presentar propuesta de plan de estudio</t>
  </si>
  <si>
    <t>Estudiantes de la carrera de enfermeria</t>
  </si>
  <si>
    <t>Revision</t>
  </si>
  <si>
    <t xml:space="preserve">Presentacion del plan de estudio revisado </t>
  </si>
  <si>
    <t>Contar con un plan  de estudios actualizado de acuerdo a las exigencias actuales.</t>
  </si>
  <si>
    <t>Plan de estudio finalizado</t>
  </si>
  <si>
    <t>Estudiantes de la Carrera de Enfermeria</t>
  </si>
  <si>
    <t>Capacitado</t>
  </si>
  <si>
    <t>Capacitacion Docente para implementacion del nuevo plan.</t>
  </si>
  <si>
    <t>Elevar el nivel academico docente.</t>
  </si>
  <si>
    <t>Plan de capacitacion y listados de asistencia</t>
  </si>
  <si>
    <t>Docentes, Enfermeras de Servicio, Directores de Hospitales.</t>
  </si>
  <si>
    <t>convenio</t>
  </si>
  <si>
    <t>convenios sub-critos</t>
  </si>
  <si>
    <t xml:space="preserve">intercambiode experiencia </t>
  </si>
  <si>
    <t>documento de convenio</t>
  </si>
  <si>
    <t>estudiantes y docentes</t>
  </si>
  <si>
    <t>1) 100% de docentes que están desarrollando innovaciones educativas.</t>
  </si>
  <si>
    <t xml:space="preserve">capacitacion </t>
  </si>
  <si>
    <t>docentes capacitados</t>
  </si>
  <si>
    <t>actualizacion docentes en areas virtuales</t>
  </si>
  <si>
    <t xml:space="preserve">plan de capacitacio y listado de asistencia </t>
  </si>
  <si>
    <t xml:space="preserve">Docentes </t>
  </si>
  <si>
    <t xml:space="preserve"> 1) Índice de repitencia, índice de eficiencia terminal, índice de deserción, índice académico global, porcentaje de aprobación. 2) Informes de seguimiento a graduados.</t>
  </si>
  <si>
    <t>monitoreo</t>
  </si>
  <si>
    <t>Indices de resultado en mejora continua.</t>
  </si>
  <si>
    <t>Logro de indices de resultado de acuerdo a los estadares de calidad.</t>
  </si>
  <si>
    <t>Documento con resultados de monitoria y evaluacion</t>
  </si>
  <si>
    <t xml:space="preserve">Base de datos dinamico y confiable. </t>
  </si>
  <si>
    <t>Informacion disponible con agilidad y efectividad.</t>
  </si>
  <si>
    <t>Base de datos disponible.</t>
  </si>
  <si>
    <t>1) Nuevo Modelo Educativo incorporado en la Carrera de Enfermeria CURLA.</t>
  </si>
  <si>
    <t>Docentes aplican los enfoques del Modelo Educativo.</t>
  </si>
  <si>
    <t>Profesionales con conocimientos innovadores y de calidad.</t>
  </si>
  <si>
    <t>Resultado de estudio del impacto en los espacios de trabajo de estudiantes y egresados.</t>
  </si>
  <si>
    <t>Docentes Estudiantes</t>
  </si>
  <si>
    <t>Actualizacion</t>
  </si>
  <si>
    <t>Pensun Academico actualizado</t>
  </si>
  <si>
    <t>La sociedad disponiendo profesionales de calidad.</t>
  </si>
  <si>
    <t>Estudios de aceptacion de graduado.</t>
  </si>
  <si>
    <t>Estudiantes y Graduados.</t>
  </si>
  <si>
    <t>Plan de mejoras implementado.</t>
  </si>
  <si>
    <t>Cumplir los estadares de calidad instituciones</t>
  </si>
  <si>
    <t>Proyectos en ejecucion</t>
  </si>
  <si>
    <t>Socializar</t>
  </si>
  <si>
    <t>Proceso de socializacion desarrollandose</t>
  </si>
  <si>
    <t>Estudiantes empoderados de la normativa institucional y de la Carrera.</t>
  </si>
  <si>
    <t>Propuesta de reglamentacion aprobada.</t>
  </si>
  <si>
    <t>Contar con normativa interna de la Carrera.</t>
  </si>
  <si>
    <t>Documento de normas y reglamentos disponibles.</t>
  </si>
  <si>
    <t>12.- Currículos actualizados de la Carrera de Enfermeria del Centro Universitario Regional del Litoral Atlantico de acuerdo a exigencias y tendencias modernas y resultados de las investigaciones realizadas.</t>
  </si>
  <si>
    <t xml:space="preserve">13.- Convenios, redes, proyectos, grupos de trabajo de cooperación académica en ejecución.   </t>
  </si>
  <si>
    <t>13.a.1 Suscribir convenios con otras universidades nacionales e internacionales.</t>
  </si>
  <si>
    <t>14.- Aplicación del Modelo Educativo en el proceso de enseñanza-aprendizaje en la Carrera de Enfermria CURLA.</t>
  </si>
  <si>
    <t xml:space="preserve">14.a.1 Monitorear y analizar informacion e implementar acciones de mejoras según indices de resultado.                       </t>
  </si>
  <si>
    <t>14.a.2 Implementar sistema estadistico automatizado.</t>
  </si>
  <si>
    <t xml:space="preserve">15.-Mejora sostenida de los índices de  resultados de aprendizaje de los estudiantes. </t>
  </si>
  <si>
    <t>2) Resultados de estudios realizados menos un (1) estudio de las demandas de profesionales que el mercado necesita con empleadores, graduados, estudiantes y docentes.</t>
  </si>
  <si>
    <t>15.a.1 Evaluar periodicamente la aplicación del Modelo Educativo en las actividades de Docencia.</t>
  </si>
  <si>
    <t>16.- Creadas las condiciones para que la Carrera de Enfermeria participe del proceso de acreditación conducido por el SHACES y ACAP.</t>
  </si>
  <si>
    <t xml:space="preserve">1) Normas Académicas de la UNAH socializadas.                                                                                                                                                                                                                            </t>
  </si>
  <si>
    <t xml:space="preserve">17.- Contar con normativa académica actualizada y pertinente y aplicándose de forma correcta en las diferentes instacias de la UNAH.                </t>
  </si>
  <si>
    <t xml:space="preserve">16.a.1 Socializar la normativa academica institucional.                       </t>
  </si>
  <si>
    <t>17.a.1 Actualizar y Presentar propuesta al Consejo Universitario de la reglamentacion interna de la  Carrera de Enfermeria.</t>
  </si>
  <si>
    <t xml:space="preserve">12. a.1 Realizar viajes para talleres de Revision Curricular.                                                                       </t>
  </si>
  <si>
    <t>12.a</t>
  </si>
  <si>
    <t>12.b</t>
  </si>
  <si>
    <t>12.c</t>
  </si>
  <si>
    <t>13.a</t>
  </si>
  <si>
    <t xml:space="preserve">12.b.1 Finalizar la Revision Curricular y contar con el documento del Plan de Estudio de la Carrera de Enfermeria. </t>
  </si>
  <si>
    <t xml:space="preserve">12.c.1 Capacitar Docentes para la implementacion del nuevo plan de estudios.                         </t>
  </si>
  <si>
    <t>13.b</t>
  </si>
  <si>
    <t>14.a</t>
  </si>
  <si>
    <t>15.a</t>
  </si>
  <si>
    <t>15.b.1 Actualizar periodicamente los currículos de acuerdo a estudios de pertinencia y de mercado, a realizar  conforme a los planes de mejora del proceso de autoevaluación.</t>
  </si>
  <si>
    <t>15.b</t>
  </si>
  <si>
    <t>15.c.1 Ejecutar proyectos para los estandares no alcanzados.</t>
  </si>
  <si>
    <t>15.c</t>
  </si>
  <si>
    <t xml:space="preserve">13.b.1Inicar proyecto con la Universidad de William Jewell Colege en la Comunidad del Matagua, Yoro.                                              </t>
  </si>
  <si>
    <t>13.c.1 Capacitar al personal docente en uso de aulas virtuales y  paquetes innovadores de tecnologias.                       .</t>
  </si>
  <si>
    <t>13.c</t>
  </si>
  <si>
    <t>1) La Carrera de Enfermeria cuenta con un Comité de Investigacion conformado.</t>
  </si>
  <si>
    <t>Propuestas de investigacion aprobadas.</t>
  </si>
  <si>
    <t>Resolucion de problemas de poblacion objetivo</t>
  </si>
  <si>
    <t>Proyectos de investigacion registrados.</t>
  </si>
  <si>
    <t>Comunidad beneficiada</t>
  </si>
  <si>
    <t>Comité de Investigacion</t>
  </si>
  <si>
    <t>Plan de accion</t>
  </si>
  <si>
    <t>Equiupos conformados</t>
  </si>
  <si>
    <t>Elevar el grado de productividad en las actividades.</t>
  </si>
  <si>
    <t>Notificacion de coordinaciones.</t>
  </si>
  <si>
    <t>100% de los Docentes de la Carrera de Enfermeria CURLA capacitados.</t>
  </si>
  <si>
    <t>Docentes capacitados</t>
  </si>
  <si>
    <t>Apliar conocimientos sobre investigacion cientifica.</t>
  </si>
  <si>
    <t>Listado de asistencia a capacitacion.</t>
  </si>
  <si>
    <t>Comité de Investigacion    Carrera de Enfermeria CURLA</t>
  </si>
  <si>
    <t>1) Crear al menos (1) revista científica especializadas en Turismo.</t>
  </si>
  <si>
    <t>Publicación de resultados de investigaciones sobre indicadores investigados para el Observatorio de Turismo Sostenible y Cambio ]Climático.</t>
  </si>
  <si>
    <t>Evidencia de gestiones realizadas con las unidades correspondientes.</t>
  </si>
  <si>
    <t>Usuarios del Observatorio</t>
  </si>
  <si>
    <t>Comité de Investigación de la ESTUS, Coordinación de Carrera, Jefatura de carrera, Coordinación regional de Investigación, DICU, VRA</t>
  </si>
  <si>
    <t>2) Se realiza al menos una presentación anual de socialización.</t>
  </si>
  <si>
    <t>Evento</t>
  </si>
  <si>
    <t>ASIGNACIÓN PRESUPUESTARIA</t>
  </si>
  <si>
    <t>Usuarios del Observatorio, Estudiantes y Docentes.</t>
  </si>
  <si>
    <t xml:space="preserve">3) Al menos un trabajo científico de importancia es publicado anualmente en la página WEB de la UNAH.                                                                                                                                                                                                                                                                                                         </t>
  </si>
  <si>
    <t>publicación</t>
  </si>
  <si>
    <t>Publicación de resultados de investigaciones sobre indicadores investigados para el Observatorio de Turismo Sostenible y Cambio Climático en la página web de la UNAH.</t>
  </si>
  <si>
    <t>4) Libros, revistas y materiales de investigación publicados y puestos a disposición de la comunidad universitaria por el sistema de difusión científica, creativa y cultural: librería, biblioteca, editorial, UTV, periódicos, y otros.</t>
  </si>
  <si>
    <t>Difusión de resultados de investigaciones sobre indicadores investigados para el Observatorio de Turismo Sostenible y Cambio Climático en Coloquio.</t>
  </si>
  <si>
    <t>GESTIÓN REALIZADA MEDIANTE OFICIOS</t>
  </si>
  <si>
    <t>5) Al menos 3 trabajos de investigación se publican en revistas científicas del exterior.</t>
  </si>
  <si>
    <t>Difusión de resultados de investigaciones sobre indicadores investigados para el Observatorio de Turismo Sostenible y Cambio Climático en revista científica internacional.</t>
  </si>
  <si>
    <t>a) La carrera o área del conocimiento cuenta con una unidad de investigación científica que promueve y gestiona el desarrollo de proyectos de investigación que contribuyen a la solución de problemas y a la generación de conocimiento pertinente.</t>
  </si>
  <si>
    <t>1) Plantas caracterizadas in-situ de cada especie.</t>
  </si>
  <si>
    <t>1) Al menos (3) profesionales por área de conocimiento son formados en el exterior.</t>
  </si>
  <si>
    <t>c) La carrera socializa y aplica las políticas de investigación de la UNAH o de la unidad académica superior a la que pertenece.</t>
  </si>
  <si>
    <t>1) Se realiza al menos una presentación anual de socialización.</t>
  </si>
  <si>
    <t>d) La carrera promueve y publica las investigaciones realizadas por su personal docente y estudiantil.</t>
  </si>
  <si>
    <t>2) Al menos un trabajo científico de importancia es publicado anualmente en la página WEB de la UNAH por cada unidad académica que tiene una unidad de investigación.</t>
  </si>
  <si>
    <t>e) La carrera utiliza los resultados de las investigaciones para contribuir a la solución de los problemas prioritarios del país y al desarrollo científico y técnico.</t>
  </si>
  <si>
    <t>1) Iniciar y finalizar al menos, durante el período, veinte (20) proyectos de investigación científica ligados a resolución de problemas.</t>
  </si>
  <si>
    <t>2) Realizar, al menos, una (1) reunión o presentación anual por cada unidad académica.</t>
  </si>
  <si>
    <t xml:space="preserve">f) La carrera gestiona recursos internos y externos para el desarrollo de sus investigaciones científicas.  </t>
  </si>
  <si>
    <t>b) carrera desarrolla jornadas de formación, capacitación y actualización en investigación científica.</t>
  </si>
  <si>
    <t>1) % de unidades académicas que cuentan con unidades, institutos, o comités de investigación científica.</t>
  </si>
  <si>
    <t>Es de urgente necesidad un comité que coordine  la investigacion</t>
  </si>
  <si>
    <t>Nota de Comité formado</t>
  </si>
  <si>
    <t>Comunidad Unioversitaria</t>
  </si>
  <si>
    <t>Jefe Dpto.</t>
  </si>
  <si>
    <t>1) Al menos (2) profesionales por Facultad y Centro Regional son formados en el exterior.</t>
  </si>
  <si>
    <t>Número de docentes capacitados.</t>
  </si>
  <si>
    <t>Ensayo</t>
  </si>
  <si>
    <t>Los cultivos asociados elevan su rendimiento bajo el manejo de cultivos en callejones</t>
  </si>
  <si>
    <t>Elevar la calidad de vida del pequeño y mediano productor de cultivos alimenticios basicos</t>
  </si>
  <si>
    <t>Presentacion de informes periodicos de avance y publicacion</t>
  </si>
  <si>
    <t>Pequeños y mediados productores de subsistencia en laderas</t>
  </si>
  <si>
    <t>Dr. Guillermo Valle</t>
  </si>
  <si>
    <t>En sayo</t>
  </si>
  <si>
    <t>Los sistemas pastoriles mantienen o elevan el rendimiento del ganado y bajan los costos de produccion</t>
  </si>
  <si>
    <t>Mejorar la eficiencia de produccion y bajar costos de produccion del pequeño y mediano productor</t>
  </si>
  <si>
    <t>Pequeños y medianos ganaderos de la costa norte</t>
  </si>
  <si>
    <t>Dr. Guillermo Valle y             Dr. Oscar Martinez.</t>
  </si>
  <si>
    <t>1) El 50% de unidades académicas cuentan con unidades, comités de investigación científica.</t>
  </si>
  <si>
    <t>Informe</t>
  </si>
  <si>
    <t>No atiendan la convocatoria</t>
  </si>
  <si>
    <t>Creacion de unidades de investigacion por carrera</t>
  </si>
  <si>
    <t>Lista de Asistencia
Certificacion de creacion de unidades de investigacion por carreras.</t>
  </si>
  <si>
    <t xml:space="preserve">CRIC y P y las unidades académicas </t>
  </si>
  <si>
    <t>1) Al menos (2) profesionales por Carrera del Centro Regional formados en la tematica de investigacion cientifica  según la necesidad.</t>
  </si>
  <si>
    <t>No atiendan a la convocatoria o no dan retroalimentación para fortalecer el programa</t>
  </si>
  <si>
    <t xml:space="preserve">Creacion del programa de capacitaicon para gestionar las capacitacion </t>
  </si>
  <si>
    <t>La capacitaciones
El programa de ejecucion del Programa</t>
  </si>
  <si>
    <t>CRIC y P
Jefes y Coordinadores de Unidades de Investigacion</t>
  </si>
  <si>
    <t>Numero de convocados capacitados.</t>
  </si>
  <si>
    <t>CRIC y P</t>
  </si>
  <si>
    <t>Numero de reuniones realizadas</t>
  </si>
  <si>
    <t xml:space="preserve">1) Se realiza al menos una presentación anual de socialización.                                                                                                                                                                                                         2) Al menos un trabajo científico de importancia es publicado anualmente en la página WEB de la UNAH por cada unidad académica que tiene una unidad de investigación.                                                                                                                                                                                                                                                                                                        </t>
  </si>
  <si>
    <t>3) Al menos 2 trabajos de investigación se publican en revistas científicas.</t>
  </si>
  <si>
    <t>Publicación</t>
  </si>
  <si>
    <t xml:space="preserve">No publicar los trabajos cientificos </t>
  </si>
  <si>
    <t>Divulgacion de llos trabajo realizados</t>
  </si>
  <si>
    <t>Revista
Pagina de la Unah</t>
  </si>
  <si>
    <t>Docente, Estudiante, Poblacion en General</t>
  </si>
  <si>
    <t>CRIC y P
Unidades de I</t>
  </si>
  <si>
    <t>Divulgación de conocimiento generado a través de la investigación</t>
  </si>
  <si>
    <t>Listas de participación</t>
  </si>
  <si>
    <t>Docentes, estudiantes, autoridades y población en general</t>
  </si>
  <si>
    <t xml:space="preserve">CRICyP y unidades de investigación </t>
  </si>
  <si>
    <t xml:space="preserve">1a1lPlanificar y ejecutar dos (2) proyectos de investigacion según ejes y temas prioritarios  del Pais.                                </t>
  </si>
  <si>
    <t>1..b.1 Formar equipos multidisciplinarios para incrementar la capacidad de respuesta a los problemas sociales.</t>
  </si>
  <si>
    <t>1.b</t>
  </si>
  <si>
    <t xml:space="preserve"> 2.a.1.Coordinar con la Unidad de Investigacion Cientifica Institucional dos (2) capacitciones anuales. </t>
  </si>
  <si>
    <t>2.a.</t>
  </si>
  <si>
    <t>3.- Publicaciones de la Escuela de Turismo Sostenible en línea acorde a los nuevos formatos internacionales de publicación digital.</t>
  </si>
  <si>
    <t>3.a.1Crear en la Escuela de Turismo del CURLA, una revista científica en la que se publican las investigaciones que servirán como fuente de información primaria para el observatorio de Turismo Sostenible y Cambio Climático.</t>
  </si>
  <si>
    <t>3.b.1Realizar un evento de lanzamiento de la revista de Turismo.</t>
  </si>
  <si>
    <t xml:space="preserve">3.c.1 Realizar gestiones para publicar un trabajo de investigación en la página web. De la UNAH. </t>
  </si>
  <si>
    <t>3.b</t>
  </si>
  <si>
    <t>3.c</t>
  </si>
  <si>
    <t>3.d.1organización de coloquio de Turismo.</t>
  </si>
  <si>
    <t>3.d</t>
  </si>
  <si>
    <t>3.e.1 Menbrecía en revistas científicas del exterior aquellos trabajos científicos importantes.</t>
  </si>
  <si>
    <t>3.e</t>
  </si>
  <si>
    <t xml:space="preserve">4.-Mantenimiento y conservación de la colección de plantas en el Banco de Germoplasma </t>
  </si>
  <si>
    <t>4.a.1 Caracterizacion y fenologia de la especie, podas sanitaria y de produccion, fertilizacion  y control de plagas.</t>
  </si>
  <si>
    <t>5.- profesionales por área de conocimiento formados en el exterior</t>
  </si>
  <si>
    <t>5.a.1Crear un programa de formación, capacitación y actualización científica en la Universidad, a través de becas, programas, talleres, cursos y seminarios.</t>
  </si>
  <si>
    <t>6.- Participar al menos en dos (2) programas de capacitación por área de conocimiento.</t>
  </si>
  <si>
    <t>7.- Participar en, al menos, seis (6) talleres, cursos y seminarios por cada área de conocimiento, tanto a nivel nacional como internacional.</t>
  </si>
  <si>
    <t>8.- Organizar al menos seis (6) talleres, cursos o seminarios por área de conocimiento a nivel nacional.</t>
  </si>
  <si>
    <t>8.a.1Crear en la UNAH revistas científicas en la que se publican las investigaciones importantes realizadas.</t>
  </si>
  <si>
    <t xml:space="preserve">9.- Unidades académicas inmersas en procesos de investigación Científica realizan  reuniones  o presentaciones anuales de socialización ante la Sociedad. </t>
  </si>
  <si>
    <t>9.a.1Realizar reuniones y presentaciones para sociabilizar la aplicación de las políticas de investigación de la UNAH, o de la unidad académica específica inmersa en los procesos de investigación.</t>
  </si>
  <si>
    <t>10.- Revistas científicas publicadas.</t>
  </si>
  <si>
    <t>10.a.1 Difundir en revistas científicas del exterior aquellos trabajos científicos importantes.</t>
  </si>
  <si>
    <t>9.a</t>
  </si>
  <si>
    <t>11.-Trabajos científicos de importancia publicados anualmente en la página WEB de la UNAH.</t>
  </si>
  <si>
    <t>12.-Trabajos de investigación son publicados en revistas de prestigio del exterior.</t>
  </si>
  <si>
    <t>13.- Reuniones o presentaciones realizadas.</t>
  </si>
  <si>
    <t>13.a.1 realizar presentaciones para la difusión de los trabajos científicos al público en general, especialmente   a los sectores relacionados con los campos de la investigación.</t>
  </si>
  <si>
    <t>14.- Proyectos de investigación Científica ligados a resolución de problemas finalizados.</t>
  </si>
  <si>
    <t>14.a.1 Identificar, previamente, al desarrollo de una investigación, el campo o área y el problema para realizar la investigación.</t>
  </si>
  <si>
    <t>15.- Hallazgos y las recomendaciones de las investigaciones finalizadas presentadas.</t>
  </si>
  <si>
    <t>15.a.1 Presentar los hallazgos y las recomendaciones de las investigaciones finalizadas a las autoridades de la UNAH y éstas, a su vez, ante el organismo, público o privado, con el que se acordó la investigación.</t>
  </si>
  <si>
    <t>16.-Monto de los recursos gestionados para los proyectos de investigación.</t>
  </si>
  <si>
    <t>16.a.1 Presentar ante     las autoridades competentes o un Comité de Gestión Científica los proyectos a desarrollar, ya sea con fondos internos o externos, para su financiamiento.</t>
  </si>
  <si>
    <t>17.- Las Facultades y los Centros Regionales cuentan con una unidad, instituto o comité de investigación científica, funcionando con alta calidad y pertinencia.</t>
  </si>
  <si>
    <t>17.a.1  Crear el Comité de Investigacion del Dpto.</t>
  </si>
  <si>
    <t>17.a</t>
  </si>
  <si>
    <t>18.- Profesionales por área de conocimiento formados en el exterior.</t>
  </si>
  <si>
    <t>19.- Participar al menos en dos (2) programas de capacitación , talleres, cursos y seminarios internacionales por la Facultad y por Centro Regional.</t>
  </si>
  <si>
    <t>20.- Organizar al menos seis (6) talleres, cursos o seminarios por área de conocimiento a nivel nacional.</t>
  </si>
  <si>
    <t xml:space="preserve">20.-)Políticas de investigación aplicándose adecuadamente. </t>
  </si>
  <si>
    <t>20.a.1Los profesores del Dpto. realizan investigaciones enmarcadas en la politica de investigacion de la UNAH : 3 ensayos en agroforesteria con cultivos</t>
  </si>
  <si>
    <t>20.a</t>
  </si>
  <si>
    <t>20.b.1 Realizar 2 ensayos en sistemas silvopastoriles en fincas ganaderas</t>
  </si>
  <si>
    <t>20.b</t>
  </si>
  <si>
    <t>21.- Recursos disponibles gestionados para los proyectos de investigación.</t>
  </si>
  <si>
    <t>22.- El Centros Regionales cuentan con una unidades o comité de investigación científica, funcionando con alta calidad y pertinencia.</t>
  </si>
  <si>
    <t>22.a.1 Reuniones  anuales para la Creación y fortalecimiento en las Unidades Académicas, unidades y comites cientifico.</t>
  </si>
  <si>
    <t>22.a</t>
  </si>
  <si>
    <t>23.- Profesionales que conforma las unidades academicas del Centro Regional se forman en temas de investigacion según la necesidad de la carrera especifica</t>
  </si>
  <si>
    <t>23.a.1Creación de un programa de formación para investigadores y para los docentes responsables de la enseñanza de investigación a través de talleres, cursos y seminarios.</t>
  </si>
  <si>
    <t>23.a</t>
  </si>
  <si>
    <t>24.- Gestion de la Participar al menos en dos (2) participantes de la unidad de investigacion por carrera a tres de  talleres, cursos y seminarios por unidad de investigacion por carrera del Centro Regional .</t>
  </si>
  <si>
    <t>24.a.1Inversión institucional para capacitación de docentes.</t>
  </si>
  <si>
    <t>24.a</t>
  </si>
  <si>
    <t>25.- Organizar al menos tres (3) talleres, (Marco Teorico, Administracion de Proyectos, Propiedad intelectual  a nivel de la Red del Litoral Atlántico.</t>
  </si>
  <si>
    <t>25.a.1Taller anuales impartidos para los docentes participantes de las unidad de investigacion en  los centros regionales para de la red</t>
  </si>
  <si>
    <t xml:space="preserve">26.-Políticas de investigación aplicándose adecuadamente. </t>
  </si>
  <si>
    <t>26.a.1 Realizar reuniones y presentaciones para socializar la aplicación de las políticas de investigación en las carreras del Centro Regional.</t>
  </si>
  <si>
    <t>25.a</t>
  </si>
  <si>
    <t>26.a</t>
  </si>
  <si>
    <t>27.- Publicaciones de la UNAH en línea acorde a los nuevos formatos internacionales de publicación digital.</t>
  </si>
  <si>
    <t>27.a</t>
  </si>
  <si>
    <t>27.a.1 Realizar reuniones y presentaciones para sociabilizar la aplicación de las políticas de investigación de la UNAH, o de la unidad académica específica inmersa en los procesos de investigación.                                                                                                                                                                                                                                                                 27.b.1 Publicar los trabajos  científicos de importancia en la página WEB de la UNAH por cada unidad académica que tiene una unidad de investigación.                                  
27.c.1 Difusión de publicaciones impresas, a través de talleres, presentación de libros, conversatorios, seminarios, coloquios científicos.</t>
  </si>
  <si>
    <t>27.d.1Difundir en revistas científicas  aquellos trabajos científicos importantes.</t>
  </si>
  <si>
    <t>27.b,27.c,27.d</t>
  </si>
  <si>
    <t>28.- Recursos disponibles gestionados para los proyectos de investigación.</t>
  </si>
  <si>
    <t>28.a.1Fomentar las presentaciones ante las autoridades competentes o un Comité de Gestión Científica los proyectos a desarrollar, ya sea con fondos internos o externos, para su financiamiento.</t>
  </si>
  <si>
    <t>28.a</t>
  </si>
  <si>
    <t>1.a,2.a,3.a,4.a,4.b,6.a,6.b,6.c ,7.a,8.a,8.b,9.a,9.b,10.a,10.b, 12.a 13.a……27.a</t>
  </si>
  <si>
    <t xml:space="preserve">investigacion </t>
  </si>
  <si>
    <t>revisiones curriculares,planes de mejoras , investigacion ,intercambios estudiantiles, giras de practica etc.</t>
  </si>
  <si>
    <t>1. La unidad de Humanidades y Arte crea el comité de investigación que servirá de enlace con la coordinación de Investigación del CURLA</t>
  </si>
  <si>
    <t>Se comunica a Coordinación de Investigación los nombres de los miembros del comité de la Unidad.</t>
  </si>
  <si>
    <t>Coordinación de Humanidades y Arte</t>
  </si>
  <si>
    <t>Dado que en el año 2013 se ha invitado a varias capacitaciones dentro y fuera del CURLA, consideramos importante, tener en cuenta la invitación que se nos haga a participar en talleres, cursos o seminarios, con el fin de formarnos en nuestras áreas del conocimiento</t>
  </si>
  <si>
    <t>Los docentes que participan en capacitaciones reproducen las mismas para formar a sus compañeros.</t>
  </si>
  <si>
    <t>Docentes de Humanidades y Arte</t>
  </si>
  <si>
    <t>Coordinación de Humanidades y Arte.</t>
  </si>
  <si>
    <t>La Unidad de Humanidades está conformada por maestros nuevos, por lo que es necesario inducirlos en el conocimiento de las políticas de investigación de la UNAH</t>
  </si>
  <si>
    <t>La Coordinación de Investigación del CURLA, certifica la capacitación</t>
  </si>
  <si>
    <t>el personal Docente de la Unidad de Humanidades y Arte CURLA</t>
  </si>
  <si>
    <t>1. Gestionar para el periodo 2014-2015, presupuesto para llevar a cabo proyectos de investigación en la Unidad de Humanidades y Arte.</t>
  </si>
  <si>
    <t>La Unidad no ha presentado proyecto de investigación y formado el comité de investigación y dada la inducción de los profesores en las políticas de investigación de la UNAH.</t>
  </si>
  <si>
    <t>proyectos presentados</t>
  </si>
  <si>
    <t>Coordinación de Humanidades y Arte; Sección Regional de Letras.</t>
  </si>
  <si>
    <t>29.- Facultades y los Centros Regionales cuentan con una unidad, instituto o comité de investigación científica, funcionando con alta calidad y pertinencia.</t>
  </si>
  <si>
    <t>28.a.1. Creación del comité de investigación de la Unidad de Humanidades y Arte, el cual estará conformado por 3(tres) docentes de las distintas Secciones que conforman la Unidad.</t>
  </si>
  <si>
    <t>30.- Profesionales por área de conocimiento formados en el exterior.</t>
  </si>
  <si>
    <t>31.- Participar al menos en dos (2) programas de capacitación , talleres, cursos y seminarios internacionales por la Facultad y por Centro Regional.</t>
  </si>
  <si>
    <t>32.- Organizar al menos seis (6) talleres, cursos o seminarios por área de conocimiento a nivel nacional.</t>
  </si>
  <si>
    <t>32.a.1Participar en los talleres, cursos y seminarios a los que se invite a la Unidad de Humanidades y Arte.</t>
  </si>
  <si>
    <t>32.a</t>
  </si>
  <si>
    <t xml:space="preserve">33.-Políticas de investigación aplicándose adecuadamente. </t>
  </si>
  <si>
    <t>33.a.1 Inducción sobre las políticas de investigación para los docentes de Humanidades y Arte</t>
  </si>
  <si>
    <t>33.a</t>
  </si>
  <si>
    <t>Capacitaciones</t>
  </si>
  <si>
    <t>La disposicion de la DICU para impartir el diplomado</t>
  </si>
  <si>
    <t>Capacitar al equipo de investigacion</t>
  </si>
  <si>
    <t>DICU</t>
  </si>
  <si>
    <t>34.- Recursos disponibles gestionados para los proyectos de investigación.</t>
  </si>
  <si>
    <t>34.a.1Presentación ante la Coordinación de Investigación los proyectos a desarrollar, ya sea con fondos internos o externos, para su financiamiento.</t>
  </si>
  <si>
    <t>34.a</t>
  </si>
  <si>
    <t>35.- Participar al menos en dos (2) programas de capacitación , talleres, cursos y seminarios internacionales por la Facultad y por Centro Regional.</t>
  </si>
  <si>
    <t>35.a.1Capacitar al comité de investigacion cientifica en Metodologia de Investigacion</t>
  </si>
  <si>
    <t>35.a</t>
  </si>
  <si>
    <t>36..a</t>
  </si>
  <si>
    <t>36.- Recursos disponibles gestionados para los proyectos de investigación.</t>
  </si>
  <si>
    <t>36.a.1Elaboracion del perfil del proyecto del monitoreo de la calidad de agua-CURLA</t>
  </si>
  <si>
    <t xml:space="preserve">36.b.1Elaboracion del perfil del Proyecto Produccion de  desinfectantes a nivel industrial. </t>
  </si>
  <si>
    <t>36.b</t>
  </si>
  <si>
    <t>36.c.1Elaboracion del perfil del proyecto de Elaboracion de pesticidas naturales</t>
  </si>
  <si>
    <t>36.c</t>
  </si>
  <si>
    <t>36.d</t>
  </si>
  <si>
    <t>36.d.1Elaboracion del perfil del proyecto de Caracterizacion de efluentes de estanques de Tilapia</t>
  </si>
  <si>
    <t>37.d</t>
  </si>
  <si>
    <t>37.d.1Elaboracion del perfil del proyecto de Elaboracion de tintas para impresora en base de aceite vegetal</t>
  </si>
  <si>
    <t>1)100% de la unidad de investigacion ejecutando su plan de trabajo de la carrera de Administracion de Empresas a nivel de investigacion.</t>
  </si>
  <si>
    <t>No coordinacion de la unidad de investigacion</t>
  </si>
  <si>
    <t>investigaciones realizadas</t>
  </si>
  <si>
    <t>Ejecucion del plan</t>
  </si>
  <si>
    <t>Docente, Estudiante</t>
  </si>
  <si>
    <t>Unidad de investigacion</t>
  </si>
  <si>
    <t>1) Al menos 40% del personal profesionales de la Carrera de Administracion de Empresa recibiran el diplomado de investigacion.</t>
  </si>
  <si>
    <t xml:space="preserve">b.1  No interes  por parte del docente  </t>
  </si>
  <si>
    <t>Docente invesitgadores</t>
  </si>
  <si>
    <t>Certificacion del diplomado de investigacion</t>
  </si>
  <si>
    <t>docente</t>
  </si>
  <si>
    <t>Coordinador de Investigacion Cientifica</t>
  </si>
  <si>
    <t>El 20% de docentes capacitados.</t>
  </si>
  <si>
    <t>Traslape de actividades academicas</t>
  </si>
  <si>
    <t>Actualizacion de conocimiento en el area de investigacion cientifica</t>
  </si>
  <si>
    <t xml:space="preserve">Certificacion de participacion </t>
  </si>
  <si>
    <t>El 100% de los docentes de la Carrera de Administracion de Empresas actualizado sobre resultados, metodologia, diseño de investigacion y resultados de investigacion.</t>
  </si>
  <si>
    <t>Actualizacion de diseño y resultados de investigacion</t>
  </si>
  <si>
    <t>El 100% de los docentes de la Carrera de Administracion de Empresas presentan avances actualizado sobre resultados, metodologia, diseño de investigacion y resultados de investigacion de la aplicación de las politicas de investigacion cientifica.</t>
  </si>
  <si>
    <t xml:space="preserve">No presentacion de Avance de las investigacion </t>
  </si>
  <si>
    <t>Investigacioniones de acuerdo a las politicas y prioridades de la UNAH</t>
  </si>
  <si>
    <t>Formato de avance</t>
  </si>
  <si>
    <t xml:space="preserve">1) Se realiza al menos una presentación anual de socialización.                                                                                                                                                                                                         2) Al menos un trabajo científico de importancia es publicado anualmente en la página WEB de la carrera de Administracion de Empresas UNAH-CURLA.                                                                                                                                                                                                                                                                                                        </t>
  </si>
  <si>
    <t xml:space="preserve">No realizacion de la reunion </t>
  </si>
  <si>
    <t xml:space="preserve">Investigacion presentada </t>
  </si>
  <si>
    <t>La reunion (lista de asistencia)</t>
  </si>
  <si>
    <t>Docente, estudiante</t>
  </si>
  <si>
    <t>coordinador de investigacion, jefe de investigacion</t>
  </si>
  <si>
    <t>4) La Carrera de Administracion de Empresas; realizara al menos una (1) reunión o presentación anual por cada unidad académica.</t>
  </si>
  <si>
    <t>Sectores, Docente, estudiante</t>
  </si>
  <si>
    <t>1) En el período 2014-2015 se gestionará recursos para,  al menos, dos (2) proyectos de investigación.</t>
  </si>
  <si>
    <t xml:space="preserve">Diseño de investigacion  </t>
  </si>
  <si>
    <t>Autoridades, Sectores involucrados, Docente, estudiante</t>
  </si>
  <si>
    <t>37.- La Carrera de Administracion de Empresas UNAH-CURLA cuentan con una unidad de investigacion cientifica funcionando con alta calidad y pertinencia.</t>
  </si>
  <si>
    <t>37.a.1 Ejecucion del plan de trabajo de la unidad de  Investigacion de la carrera de administracion de empresa.</t>
  </si>
  <si>
    <t>37.a</t>
  </si>
  <si>
    <t>38.-Profesionales por área de conocimiento formados en la UHAH a traves del sistema B-Learning</t>
  </si>
  <si>
    <t>38.a.1 Participacion del Cuarenta porciento (40%) de los docentes de la carrera de Administracion de empresa en el diplomado de investigacion</t>
  </si>
  <si>
    <t>39.- Participar al menos en dos (2)  talleres, cursos y seminarios internacionales por la Carrera de Administracion de Empresas.</t>
  </si>
  <si>
    <t>39.a.1Participacion de investigadores de la carrera de administracion de empresas en Taller, Congresos convocados</t>
  </si>
  <si>
    <t>40.- Organizar al menos dos (2) capacitaciones, sobre resultados, metodologia, diseño de investigacion y resultados de investigacion.</t>
  </si>
  <si>
    <t xml:space="preserve">40.a.1Realizar dos (2) capacitaciones a los docentes sobre resultados, metodologia, diseño de investigacion y resultados de investigacion </t>
  </si>
  <si>
    <t xml:space="preserve">41.-Políticas de investigación aplicándose adecuadamente. </t>
  </si>
  <si>
    <t>38.a</t>
  </si>
  <si>
    <t>39.a</t>
  </si>
  <si>
    <t>40.a</t>
  </si>
  <si>
    <t>41.a</t>
  </si>
  <si>
    <t>41.a.1 Realizar reuniones trimestrales y presentaciones para sociabilizar la aplicación de las políticas de investigación de la UNAH, inmersa en los procesos de investigación a los docentes de la carrera de administracion de empresa</t>
  </si>
  <si>
    <t>42.-Publicaciones de la carrera de Administracion de Empresas UNAH-CURLA en línea acorde a los nuevos formatos internacionales de publicación digital.</t>
  </si>
  <si>
    <t>42.a</t>
  </si>
  <si>
    <t>42.a.1Crear en la UNAH revistas científicas en la que se publican las investigaciones importantes realizadas.</t>
  </si>
  <si>
    <t>42.b</t>
  </si>
  <si>
    <t>42.c.1 Realizar presentaciones para la difusión de los trabajos científicos al público en general, especialmente   a los sectores relacionados con los campos de la investigación.</t>
  </si>
  <si>
    <t>42.b..1realizar presentaciones para sociabilizar la aplicación de las políticas deinvestigación de la UNAH, inmersa en los procesos de investigación.                                                                                                                                                                                                                                                                  Publicar los trabajos  científicos de importancia en la página WEB de la UNAH y en la pagina web de la carrera.  
 d.3 Difusión de publicaciones impresas, a través de talleres, presentación de libros, conversatorios, seminarios, coloquios científicos.</t>
  </si>
  <si>
    <t>42.c</t>
  </si>
  <si>
    <t>43.- Recursos disponibles gestionados para los proyectos de investigación.</t>
  </si>
  <si>
    <t>43.a.1  Presentación ante las autoridades competentes o un Comité de Gestión Científica los proyectos a desarrollar, ya sea con fondos internos o externos, para su financiamiento.</t>
  </si>
  <si>
    <t>43.a</t>
  </si>
  <si>
    <t>taller</t>
  </si>
  <si>
    <t>Docentes participan activamente</t>
  </si>
  <si>
    <t>actividad fundamental para el desarrollo de la investigacion en la carrera</t>
  </si>
  <si>
    <t>listas de asitencia, informes, fotografias</t>
  </si>
  <si>
    <t>Docentes y estudiantes</t>
  </si>
  <si>
    <t>Coordinacion y Jefes de Depto</t>
  </si>
  <si>
    <t>Hay congresos desarrollandose</t>
  </si>
  <si>
    <t>Es muy impotante manter actualizado a la comunidad docente</t>
  </si>
  <si>
    <t>Informe, diploma de participacion</t>
  </si>
  <si>
    <t>Docentes, estudiantes ultimo año</t>
  </si>
  <si>
    <t>Hay interes y apoyo de otros actores</t>
  </si>
  <si>
    <t>La conversvacion de recuros gira en torno a las areas protegidas</t>
  </si>
  <si>
    <t>Lista de participantes, diplomas</t>
  </si>
  <si>
    <t>Docentes, graduados, estudiantes, ONG, Intituciones del sector forestal</t>
  </si>
  <si>
    <t>Unidades</t>
  </si>
  <si>
    <t>hay investigaciones para difundir</t>
  </si>
  <si>
    <t>Si las investigaciones no se socializan  no se aporta al conocimiento</t>
  </si>
  <si>
    <t>Articulos publicados en revistas</t>
  </si>
  <si>
    <t>Docentes, estudiantes, poblacion universitaria en general</t>
  </si>
  <si>
    <t>Comite de investigacion de la carrera</t>
  </si>
  <si>
    <t>Hay interes en presentar propuestas</t>
  </si>
  <si>
    <t>La investigacion es parte de la actividad del docente</t>
  </si>
  <si>
    <t>Propuestas presentadas</t>
  </si>
  <si>
    <t>Jefes de de Depto</t>
  </si>
  <si>
    <t>44.- Las Facultades y los Centros Regionales cuentan con una unidad, instituto o comité de investigación científica, funcionando con alta calidad y pertinencia.</t>
  </si>
  <si>
    <t>44.a.1 Reorganizacion de los Comites de Investigacion . a.2 Identificacion de las lineas de investigacion de la carrera de Ing. Forestal en el marco del Plan de Nacion.</t>
  </si>
  <si>
    <t xml:space="preserve">44.a              </t>
  </si>
  <si>
    <t>45.- Participar al menos en dos (2) programas de capacitación , talleres, cursos y seminarios internacionales por la Facultad y por Centro Regional.</t>
  </si>
  <si>
    <t>45.a,45.b</t>
  </si>
  <si>
    <t>45.a.1 Participar en tres Congresos Nacionales    de Investigacion  relacionados a los recursos naturales.                           45.b.1  Participar en tres congresos Internacionales relacionados a los recursos naturales.</t>
  </si>
  <si>
    <t>46.- Organizar al menos seis (6) talleres, cursos o seminarios por área de conocimiento a nivel nacional.</t>
  </si>
  <si>
    <t>46.a</t>
  </si>
  <si>
    <t>46.a.1Promover y realizar un Congreso Nacional de Areas Protegidas y Silvestres</t>
  </si>
  <si>
    <t>46.b.1Publicacion de 3 articulos cientificos</t>
  </si>
  <si>
    <t>46.b</t>
  </si>
  <si>
    <t>46.c.1Realizar presentaciones para la difusión de los trabajos científicos al público en general, especialmente   a los sectores relacionados con los campos de la investigación.</t>
  </si>
  <si>
    <t>46.c</t>
  </si>
  <si>
    <t>47.- Recursos disponibles gestionados para los proyectos de investigación.</t>
  </si>
  <si>
    <t>47.a</t>
  </si>
  <si>
    <t>47.a.1 Realizar 3 propuestas de Proyectos de Investigacion por la Carrera de Ingenieria Forestal</t>
  </si>
  <si>
    <t>El cursos estará disponible</t>
  </si>
  <si>
    <t>Necesidad de formación en esta área</t>
  </si>
  <si>
    <t>Diploma o certificado</t>
  </si>
  <si>
    <t>docentes del telecentro</t>
  </si>
  <si>
    <t>Jefes de carrera</t>
  </si>
  <si>
    <t>2) Número de docentes capacitados.</t>
  </si>
  <si>
    <t>1. Inventario actualizado de herramientas informáticas cuyo uso se ha promovido.</t>
  </si>
  <si>
    <t>Estudiantes aptos para recibir clases virtuales</t>
  </si>
  <si>
    <t>El coordinador técnico cuenta con todala logística para desarrollar los talleres</t>
  </si>
  <si>
    <t>Listados de participación, fotografías</t>
  </si>
  <si>
    <t>estudiantes del telecentro</t>
  </si>
  <si>
    <t>Coordinador técnico del telecentro</t>
  </si>
  <si>
    <t>Investigación genrada por los docentes del Telecentro, pertinente al depto. De Islas de la Bahía</t>
  </si>
  <si>
    <t>Necesidad de generación de conocimiento</t>
  </si>
  <si>
    <t>Propuesta de investigación inscrita en la unidad de Investigación</t>
  </si>
  <si>
    <t>Islas de la Bahía</t>
  </si>
  <si>
    <t>Directora del centro, Coordinadora académica</t>
  </si>
  <si>
    <t>48.a</t>
  </si>
  <si>
    <t>48.-Profesionales por área de conocimiento formados en el exterior.</t>
  </si>
  <si>
    <t>.1 Al menos (2) profesionales por Facultad y Centro Regional son formados en el exterior.</t>
  </si>
  <si>
    <t>48.a.1Formación de 2 asesores en línea en el tema de investigación Científica</t>
  </si>
  <si>
    <t>49.- Participar al menos en dos (2) programas de capacitación , talleres, cursos y seminarios internacionales por la Facultad y por Centro Regional.</t>
  </si>
  <si>
    <t>49.a.1Inscripción y participación de 20 docentes en los cursos que imparta la DICU</t>
  </si>
  <si>
    <t>50.- Organizar al menos seis (6) talleres, cursos o seminarios por área de conocimiento a nivel nacional.</t>
  </si>
  <si>
    <t>50.a.1Taller de herramientas digitales a estudiantes del Telecentro</t>
  </si>
  <si>
    <t>50.a</t>
  </si>
  <si>
    <t>49.a</t>
  </si>
  <si>
    <t>51.-Recursos disponibles gestionados para los proyectos de investigación.</t>
  </si>
  <si>
    <t>51.a.1Presentación ante las autoridades competentes o un Comité de Gestión Científica 1 proyecto a desarrollar, ya sea con fondos internos o externos, para su financiamiento.</t>
  </si>
  <si>
    <t>51.a</t>
  </si>
  <si>
    <t>1.a.1Creación y funcionamiento e un Comité de Vinculación en cada unidad académica para que promueva y gestione el desarrollo  de proyectos con la Dirección de Gestión UNAH- Sociedad para contribuir a la solución de problemas en el país.</t>
  </si>
  <si>
    <t>2.- Socialización y aplicación de políticas de vinculación realizadas.</t>
  </si>
  <si>
    <t>2.a.1Impartir taller teorico-practico de quimica a Institutos de Secundaria y Universidades de la comunidad</t>
  </si>
  <si>
    <t>2.b.1Desarrollar el proyecto  Invirtiendo tiempo en los mas necesitados</t>
  </si>
  <si>
    <t>2.b</t>
  </si>
  <si>
    <t>2.c.1Participacion en el equipo de proyecto de plantas medicinales - Santa Fe</t>
  </si>
  <si>
    <t>2.c</t>
  </si>
  <si>
    <t>2.d.1Participacion en el equipo de proyecto del Habitat del Colibri Esmeralda Hondureño</t>
  </si>
  <si>
    <t>2.d</t>
  </si>
  <si>
    <t>2.e.1Uso y propagacion de plantas medicinales</t>
  </si>
  <si>
    <t>2.e</t>
  </si>
  <si>
    <t>2.f.1Participacion en el equipo de proyecto de la caracterizacion ambiental del rio Juan Lopez y comunidades aledañas del Porvenir</t>
  </si>
  <si>
    <t>2.f</t>
  </si>
  <si>
    <t>2.g.1Participacion en el equipo de proyecto CURLA-Jewell USA</t>
  </si>
  <si>
    <t>2.g</t>
  </si>
  <si>
    <t>2.h.1Participacion en el equipo de proyecto Captura de Carbono de Manglares</t>
  </si>
  <si>
    <t>2.h</t>
  </si>
  <si>
    <t>2.i.1Proporcionar un servicio comunitario de analisis de agua</t>
  </si>
  <si>
    <t>Número de convenio en ejecución.</t>
  </si>
  <si>
    <t>Reuniones para establecer convenio</t>
  </si>
  <si>
    <t>Los empresarios de Roatán están convencidos de la importancia de incrementar la formación académica</t>
  </si>
  <si>
    <t>Lograr apoyo para la vinculación del Telecentro con la sociedad</t>
  </si>
  <si>
    <t>Convenio establecido</t>
  </si>
  <si>
    <t>Sociedad de Roatán</t>
  </si>
  <si>
    <t>Coordinador académico y enlace técnico del Telecentro</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</si>
  <si>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</si>
  <si>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</si>
  <si>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1) No. de talleres conjuntos realizados; 2) No. de eventos conjuntos realizados.</t>
  </si>
  <si>
    <t>1) No. de iniciativas de difusión cultural en marcha.</t>
  </si>
  <si>
    <t>Reportaje televisivo</t>
  </si>
  <si>
    <t>Se cuenta con el apoyo de la UTV</t>
  </si>
  <si>
    <t>Dar a conocer las actividades del Telecentro y las bellezas de Roatán</t>
  </si>
  <si>
    <t>Reportaje cultural</t>
  </si>
  <si>
    <t>Estudiantes del Telecntro y sociedad civil de Roatán</t>
  </si>
  <si>
    <t>Coordinanción académica del Telecentro, enlace ténico y coordinadores de carreras</t>
  </si>
  <si>
    <t>3.-En ejecución convenios suscritos entre la UNAH e instancias de la Sociedad Civil, Gobierno Central, Local; Empresa privada, etc.,</t>
  </si>
  <si>
    <t>3.a.1Negociar un convenio en el campo de la vinculación.</t>
  </si>
  <si>
    <t>4.-Actividades de divulgación realizadas.</t>
  </si>
  <si>
    <t xml:space="preserve">                                                                                        4.a.1 La carrera o unidad académica realiza gestiones ante organismos nacionales o externos para la obtención de recursos para proyectos de vinculación.</t>
  </si>
  <si>
    <t>5.- En operación activa el Departamento de Comunicación y Cultura de la DVUS, y dinamizadas las estructuras orgánicas de las unidades correspondientes.</t>
  </si>
  <si>
    <t xml:space="preserve">5.a.1Lograr un Reportaje cultural en Presencia Universitaria y otros medios (periódicos) impresos de la UNAH; </t>
  </si>
  <si>
    <t>1) Dos convenios en ejecución.</t>
  </si>
  <si>
    <t>Hay posibilidad de gestionar convenios</t>
  </si>
  <si>
    <t>es necesario la vinculacion con istituciones del sector</t>
  </si>
  <si>
    <t>Convenios en proceso de firma</t>
  </si>
  <si>
    <t>Instituciones del sector</t>
  </si>
  <si>
    <t>Jefes de departamento y coordinacion de la carrera</t>
  </si>
  <si>
    <t>c) Los Departamentos  promueven y divulgan los proyectos de vinculación UNAH-Sociedad y ofertan  La Carrera de Ingenieria Forestal.</t>
  </si>
  <si>
    <t>1) Se realizará al menos una actividad anual de divulgación de la carrera de Ingenieria Forestal.                                                        2) Se presentarán al menos 3 Propuestas de Proyectos para la gestión de recursos para el financiamiento  de proyectos de vinculación.</t>
  </si>
  <si>
    <t>Se vindran espacios para promocionar la carrera</t>
  </si>
  <si>
    <t>Con la promocion de la CIF se puede incrementar el numero de estudiantes</t>
  </si>
  <si>
    <t>Informes, listas de asistencia</t>
  </si>
  <si>
    <t>Instituciones de educacion media e institucines de apoyo</t>
  </si>
  <si>
    <t>Se cuanta con la anuencia de la direccion</t>
  </si>
  <si>
    <t>Formacion integral del estudiante</t>
  </si>
  <si>
    <t>Informe de la actividad</t>
  </si>
  <si>
    <t>Docentes, estudiantes</t>
  </si>
  <si>
    <t>Comite de vinculacion de la CIF</t>
  </si>
  <si>
    <t>6.- ejecución convenios suscritos entre la UNAH e instancias de la Sociedad Civil, Gobierno Central, Local; Empresa privada, etc.,</t>
  </si>
  <si>
    <t>6.a.1 Revision, actualizacion de convenios existentes y gestion de nuevos convenios de vinculación.                     6.b.1 Representacion Institucional ante organizaciones regionales y nacionales</t>
  </si>
  <si>
    <t>6.a,.6.b</t>
  </si>
  <si>
    <t>7.- Actividades de divulgación y promocion realizadas en diferentes Instituciones educativos y de cooperacion en el pais.</t>
  </si>
  <si>
    <t>7.a.1 Los departamentos de la Carrera de Ing. Forestal visitaran diferentes Instituciones de Educacion Media, para promover la Carrera.                                                                                              7.b.1 La carrera o unidad académica realiza gestiones ante organismos nacionales o externos para la obtención de recursos para proyectos de vinculación.</t>
  </si>
  <si>
    <t>7.a,7.b</t>
  </si>
  <si>
    <t>8.-En operación activa el Departamento de Comunicación y Cultura de la DVUS, y dinamizadas las estructuras orgánicas de las unidades correspondientes.</t>
  </si>
  <si>
    <t xml:space="preserve">8.a.1 Participacion en actos civicos y deportivos. </t>
  </si>
  <si>
    <t xml:space="preserve">1) Creado y funcionando el equipo gestor de promocion de los servicios de biblioteca-CURLA. </t>
  </si>
  <si>
    <t>El apoyo de las autoridades del sistema bibliotecario.</t>
  </si>
  <si>
    <t>Dar a conocer a toda la comunidad CURLA los servicios bibliotecarios que se ofrecen en biblioteca CURLA.</t>
  </si>
  <si>
    <t>Informes con fotografias de cada capacitacion o taller.</t>
  </si>
  <si>
    <t>Biblioteca CURLA</t>
  </si>
  <si>
    <t xml:space="preserve"> 2) Plan Elaborado y ejecutado</t>
  </si>
  <si>
    <t>Apoyo de las autoridades Universitarias.</t>
  </si>
  <si>
    <t>Que la poblacion CURLA utilice los servicios de biblioteca en su totalidad</t>
  </si>
  <si>
    <t>Fomentar el habito de la lectura a los estudiantes potenciales a ingresar al CURLA y potenciales usuarios de biblioteca.</t>
  </si>
  <si>
    <t>Estudiantes de educaciòn media</t>
  </si>
  <si>
    <t>9.-Equipo Gestor de promocion de los servicios de biblioteca-CURLA creados y funcionando con calidad y pertinencia, en las Unidades Académicas, ejecutando proyectos de Promoción relacionados con el Sistema de biblioteca.</t>
  </si>
  <si>
    <t xml:space="preserve">9.a.1 Creación y funcionamiento de un equipo Gestor en biblioteca para la  Promoción de los servicios que la misma ofrece. </t>
  </si>
  <si>
    <t>10.- Plan de Promocion de Los servicios bibliotecarios, elaborado por el equipo gestor de biblioteca.</t>
  </si>
  <si>
    <t>10.a.1. Elaboración y ejecución del Plan de Promoción para las diferentes carreras.</t>
  </si>
  <si>
    <t>11.- Realización de giras a institutos para el fomento de la lectura.</t>
  </si>
  <si>
    <t xml:space="preserve"> 30 Se realizaran al menos 2 giras a diferentes institutos.</t>
  </si>
  <si>
    <t>11.a.1. Dos Giras realizadas por el equipo de lectores bajo responsabilidad.</t>
  </si>
  <si>
    <t>1) Creado y funcionando un Grupo Gestor de Promoción para la PAA y de las Carreras del CURLA.</t>
  </si>
  <si>
    <t>Creación de grupo gestor de promoción</t>
  </si>
  <si>
    <t>Se espera contar con el apoyo de la Dirección del Centro.</t>
  </si>
  <si>
    <t>Promocionar la PAA y las carreras del CURLA</t>
  </si>
  <si>
    <t xml:space="preserve">Cantidad de Institutos visitados, fotografias, lista de estudiantes </t>
  </si>
  <si>
    <t>Estudiantes de Educación Media por egresar</t>
  </si>
  <si>
    <t>Coordinación de Admisiones CURLA</t>
  </si>
  <si>
    <t xml:space="preserve"> 3) Se realizaran al menos 3 Giras de Promoción por el Grupo Gestor de Promoción, durante el año.</t>
  </si>
  <si>
    <t>4) Se realizaran por lo menos dos Ferias de Promoción en la Plaza Municipal para socializar los Procesos</t>
  </si>
  <si>
    <t>12.-Grupo Gestor de promocion de la PAA y de las carreras del CURLA creados y funcionando con calidad y pertinencia, en las Unidades Académicas, ejecutando proyectos de Promoción relacionados con el Sistema de admisiones.</t>
  </si>
  <si>
    <t>12.a.1 Creación y funcionamiento de un Grupo Gestor de Promoción para la PAA y las Carreras del CURLA  para que promueva y socialice los procesos del Sistema de admisiones y aumente la población Estudiantil en cada Carrera del Centro.</t>
  </si>
  <si>
    <t>13.- Plan de Promocion de la PAA y las Carreras del CURLA en los Institutos Publicos y Privados de La Ceiba y otros Municipios elaborado por el grupo Gestor de Promoción.</t>
  </si>
  <si>
    <t>13.a.1. Elaboración y ejecución del Plan de Promoción en los diferentes Institutos de La Ceiba, y sus alrededores</t>
  </si>
  <si>
    <t>14.- Realización de 3 Giras de Promoción de los Carreras del CURLA</t>
  </si>
  <si>
    <t>14.a.1. Tres Giras realizadas por el Grupo gestor de Promoción.</t>
  </si>
  <si>
    <t>15.-Realización de 2 ferias Promocionales de la PAA y las carreras del CURLA en el Parque Municipal de La ceiba</t>
  </si>
  <si>
    <t>1) Funcionando al 100% el  Comité de Vinculación en la carrera de Administracion de Empresas.</t>
  </si>
  <si>
    <t>No coordinacion de la unidad de vinculacion</t>
  </si>
  <si>
    <t>Proyectos de vinculacion realizados</t>
  </si>
  <si>
    <t>Comité de vinculacion</t>
  </si>
  <si>
    <t xml:space="preserve">1) Se realizará al menos tres (3) reuniones anuales  de gestion y ecusion de proyectos, por la carrera de Administracion De Empresas aplicando las politicas de vinculacion </t>
  </si>
  <si>
    <t>No cumplimiento de reuniones</t>
  </si>
  <si>
    <t>Proyecto de vinculacion realizados</t>
  </si>
  <si>
    <t>Ejecuion de reuniones planificadas en tiempo y forma</t>
  </si>
  <si>
    <t>Comité de vinculacion y docentes</t>
  </si>
  <si>
    <t>No ejecutar el convenio con las empresas.</t>
  </si>
  <si>
    <t xml:space="preserve">Ejecucion del convenio establecido </t>
  </si>
  <si>
    <t xml:space="preserve">Convenio </t>
  </si>
  <si>
    <t>Docente, Estudiante, Autoridades, Empresa sociedad</t>
  </si>
  <si>
    <t>Comité de vinculacion, Docentes</t>
  </si>
  <si>
    <t>Se presentarán al menos dos (2) propuestas  de vinculacion para la gestión de recursos para el financiamiento  de proyectos de vinculación.</t>
  </si>
  <si>
    <t>No coordinacion de la reunion anual</t>
  </si>
  <si>
    <t>Cumplimiento de lineamientos establecidos por vinculacion</t>
  </si>
  <si>
    <t>Propuesta</t>
  </si>
  <si>
    <t>Comité de vinculacion, Docentes, Estudiantes</t>
  </si>
  <si>
    <t xml:space="preserve">16.- Comité de Vinculación  funcionando con calidad y pertinencia, en la Carrera de  Administracion de Empresas, ejecutando proyectos de Vinculación relacionados con áreas prioritarias. </t>
  </si>
  <si>
    <t>16.a.1 Ejecucion del plan de trabajo de la unidad de vinculacion de la carrera de Administracion de Empresas.</t>
  </si>
  <si>
    <t>16.a</t>
  </si>
  <si>
    <t>17.- Socialización y aplicación de políticas de vinculación realizadas.</t>
  </si>
  <si>
    <t xml:space="preserve">17.a.1Tres (3) reuniones anuales gestion y ejecucion de proyectos de la carrera de administracion de empresa aplicando las politicas de vinculacion </t>
  </si>
  <si>
    <t>18.-En ejecución convenios suscritos entre la UNAH e instancias de la Sociedad Civil, Gobierno Central, Local; Empresa privada, etc.,</t>
  </si>
  <si>
    <t>18.a.1El cien porciento (100%) de las actividades docente de las asignaturas se vinculan a traves de convenios.</t>
  </si>
  <si>
    <t>18.a</t>
  </si>
  <si>
    <t>19.- Actividades de divulgación realizadas.</t>
  </si>
  <si>
    <t>19.a.1 Dos (2) Presentaciones anuales de propuestas para la gestion de recursos para el finaciamiento  de proyectos de vinculacion de la carrera de Administracion de Empresas.</t>
  </si>
  <si>
    <t>19.a</t>
  </si>
  <si>
    <t>1.c</t>
  </si>
  <si>
    <t>1.d</t>
  </si>
  <si>
    <t xml:space="preserve">20.- Comités de Vinculación creados y funcionando con calida y pertinencia, en las Unidades Académicas, ejecutando proyectos de Vinculación relacionados con áreas prioritarias. </t>
  </si>
  <si>
    <t>1) Creado y funcionando un Comité de Vinculación en la  Unidad de Humanidades y Arte.</t>
  </si>
  <si>
    <t>La Unidad de Humanidades y Arte no cuenta con Comité de Vinculación.</t>
  </si>
  <si>
    <t>Se hace llegar a Vinculación nombres de los Docentes miembros del comité.</t>
  </si>
  <si>
    <t>Coordinación de Humanidades y Arte-</t>
  </si>
  <si>
    <t>Perfil de Proyecto.</t>
  </si>
  <si>
    <t>Hasta la fecha las secciones regionales, exceptuando las de Deportes no han diseñado proyecto de vinculación.</t>
  </si>
  <si>
    <t>Perfiles de proyectos son presentados para su aprobación a oficina de Vinculación.</t>
  </si>
  <si>
    <t>20.a.1 Crear un comité de Vinculación en la Unidad de Humanidades y Arte; el cual estará conformado por Porfesores de las Secciones Regionales que forman la Unidad.</t>
  </si>
  <si>
    <t>21.- En ejecución convenios suscritos entre la UNAH e instancias de la Sociedad Civil, Gobierno Central, Local; Empresa privada, etc.,</t>
  </si>
  <si>
    <t>21.a.1Las Secciones Regionales que conforman la Unidad de Humanidades y Arte diseñan propuestas de proyectos de vinculación para ser presentado y  su respectiva aprobación.</t>
  </si>
  <si>
    <t>1) Comité de Vinculacion creado y funcionado en la Carrera de Enfermeria.</t>
  </si>
  <si>
    <t>Plan</t>
  </si>
  <si>
    <t>Un proyecto implementado</t>
  </si>
  <si>
    <t>Lograr impacto en las poblaciones objetivo.</t>
  </si>
  <si>
    <t xml:space="preserve">Documento de proyecto </t>
  </si>
  <si>
    <t>Sociedad hondureña</t>
  </si>
  <si>
    <t>Comité de vinculacion           Carrera de Enfermeria</t>
  </si>
  <si>
    <t>Financiamiento asignado</t>
  </si>
  <si>
    <t>Lograr viabilidad de los proyectos.</t>
  </si>
  <si>
    <t>Proyecto con presupuesto asignado.</t>
  </si>
  <si>
    <t>b) La Carrera capacita al personal docente para sistematizar y divulgar los proyectos de vinculacion UNAH-Sociedad.</t>
  </si>
  <si>
    <t>Ampliar la efectividad en la presentacion de proyectos de vinculacion</t>
  </si>
  <si>
    <t>plan de capacitacion</t>
  </si>
  <si>
    <t>Comité de vinculacion Institucional y de la           Carrera de Enfermeria</t>
  </si>
  <si>
    <t>El 90% de los proyectos de vinculacion de la Carrera cumple con las politicas de la UNAH.</t>
  </si>
  <si>
    <t>Proyectos de vinculacion que responden a problemas prioritarios.</t>
  </si>
  <si>
    <t>Docuemento de proyectos presentados</t>
  </si>
  <si>
    <t>Dos (2) convenios suscritos.</t>
  </si>
  <si>
    <t>25&gt;%</t>
  </si>
  <si>
    <t>Lograr suscripcion de convenios</t>
  </si>
  <si>
    <t>Trascender internacional en quehacer de la UNAH.</t>
  </si>
  <si>
    <t>Documento de convenios suscritos</t>
  </si>
  <si>
    <t>Comité de vinculacion           Carrera de Enfermeria CURLA</t>
  </si>
  <si>
    <t>1) Proyectos de vinculacion inscritos para ser publicados en la pagina web de la UNAH y medios de comunicación local.</t>
  </si>
  <si>
    <t>Lograr la publicacion de proyectos</t>
  </si>
  <si>
    <t>Dar a conocer la proyeccion social.</t>
  </si>
  <si>
    <t>Publicaciones</t>
  </si>
  <si>
    <t>Comunidad nacional e internacional.</t>
  </si>
  <si>
    <t>Comité de Vinculacion    Carrera de Enfermeria CURLA</t>
  </si>
  <si>
    <t>1. Comité conformado.</t>
  </si>
  <si>
    <t>Comité en funciones</t>
  </si>
  <si>
    <t>Fortalecimiento del arte y la cultura en los estuidantes y docentes de la carrera.</t>
  </si>
  <si>
    <t>Calendario de eventos</t>
  </si>
  <si>
    <t>Estudiantes y Docentes</t>
  </si>
  <si>
    <t>Comité de arte y cultura institucional      Comité de arte y cultura de Enfermeria CURLA</t>
  </si>
  <si>
    <t>Eventos divulgados en los medios de comunicación.</t>
  </si>
  <si>
    <t>Eventos publicados</t>
  </si>
  <si>
    <t>Comunidad estudiantil y Docentes CURLA</t>
  </si>
  <si>
    <t xml:space="preserve">22.- Comites de Vinculación creados y funcionando con calidad y pertinencia, ejecutando proyectos de Vinculación relacionados con áreas prioritarias. </t>
  </si>
  <si>
    <t xml:space="preserve">22.a.1Planificar y ejecutar los proyectos de vinculacion en forma sostenible.                          </t>
  </si>
  <si>
    <t>23.- Los Departamentos Acadèmicos y las Carreras desarrollan jornadas de capacitación en gestión y ejecución de proyectos de vinculación UNAH-Sociedad.</t>
  </si>
  <si>
    <t>22.b</t>
  </si>
  <si>
    <t>23.a.1  Desarrollar capacitaciones al 100% de los Docentes sobre proyectos de vinculacion en cada semestre.</t>
  </si>
  <si>
    <t>22.b.1 Gestionar  apoyo tecnico y financiamiento para la ejecucion de proyectos de vinculacion.</t>
  </si>
  <si>
    <t>23.a.</t>
  </si>
  <si>
    <t>24.- Socialización y aplicación de políticas de vinculación realizadas.</t>
  </si>
  <si>
    <t>24.b.1 Evaluar periodicamente las politicas institucionales en los proyectos de vinculacion.</t>
  </si>
  <si>
    <t>25.- Dos (2) convenios suscritos.</t>
  </si>
  <si>
    <t>25.a.1 Identificar instituciones a nivel nacional e internacional para suscribir convenios.</t>
  </si>
  <si>
    <t>26.- Dos (2) proyectos de vinculacion publicados.</t>
  </si>
  <si>
    <t>26.a.1. Establecer mecanismos de vinculacion internos y externos  para divulgacion de todos los proyectos de vinculacion UNAH-Sociedad que se realizan en la Carrera de Enfermeria.</t>
  </si>
  <si>
    <t>27.- Comité de Arte, Cultura y eventos artisticos y deportivo conformado en la Carrera de Enfermeria.</t>
  </si>
  <si>
    <t xml:space="preserve">27.a.1 Consolidar comité de Arte, Cultura, y eventos  Artisticos y Deportivos.       </t>
  </si>
  <si>
    <t>27.b.1Organizar y divulgar eventos programados.</t>
  </si>
  <si>
    <t>27.a,27.b</t>
  </si>
  <si>
    <t>El Dpto. creara el Comité de Vinculacion</t>
  </si>
  <si>
    <t>Necesidad de promover las actividades del Dpto. a la Comunidad Local</t>
  </si>
  <si>
    <t>Comunidad Ceibeña</t>
  </si>
  <si>
    <t>Comité de Vinculacion creado         Jefe Dpto.</t>
  </si>
  <si>
    <t>Los productores de la zona mejoraran la eficiencia en el manejo de sus granjas</t>
  </si>
  <si>
    <t>La baja produccion porcina en la region</t>
  </si>
  <si>
    <t>Listas de asistencia y Diplomas otorgados</t>
  </si>
  <si>
    <t>Productores de la zona</t>
  </si>
  <si>
    <t>Jefe seccion, jefe Dpto.Administracion</t>
  </si>
  <si>
    <t>Sala</t>
  </si>
  <si>
    <t>Mejor aprovechamiento en una sala con mejor ambiente</t>
  </si>
  <si>
    <t>La actual sala no ofrece las condiciones minimas</t>
  </si>
  <si>
    <t>Sala acondicionada</t>
  </si>
  <si>
    <t>Estudiantes,productores,trabahjadores y docentes</t>
  </si>
  <si>
    <t>Jefe Seccion,Jefe Dpto. y Administracion</t>
  </si>
  <si>
    <t>Capacitado(a)</t>
  </si>
  <si>
    <t>Los profesores de los colegios agricolas rurales tranfieren el conocimiento de agroforesteria adquirido a las sgtes. Generacione de los colegios</t>
  </si>
  <si>
    <t>Los egresados de los colegios que en su mayoria se queda en la comunidad ayudan a poner en uso practicas agricolas amigables con el ambiente</t>
  </si>
  <si>
    <t>Informes periodicos de avance y publicacion de memoria de los eventos</t>
  </si>
  <si>
    <t>Profesore y estudiante de colegios agricolas rurales y productores agricolas,padres de estos ultimos</t>
  </si>
  <si>
    <t>Dr. Guillermo Valle y otros</t>
  </si>
  <si>
    <t>Los costos de produccion se reducen y la produccion aumenta con SSP</t>
  </si>
  <si>
    <t>Se eleva el nivel de vida de los pequeños productores al mejorar su eficiencia de la produccion</t>
  </si>
  <si>
    <t>Informes de avances,memorias</t>
  </si>
  <si>
    <t>Dr. Valle              y Dr. Oscar Martinez</t>
  </si>
  <si>
    <t>Equipo y combustible</t>
  </si>
  <si>
    <t>Disponibilidad de recursos en la institucion</t>
  </si>
  <si>
    <t>Mejorar los conocimientos de los productore y estudiantes universitarios</t>
  </si>
  <si>
    <t>Notas,permisos,listado de asistencia ,facturas</t>
  </si>
  <si>
    <t>Productores agropecuarios y estudiantes universitarios</t>
  </si>
  <si>
    <t>Dr. Martinez,Jefe Dpto.,Administracion  y Direciion de la Institucion</t>
  </si>
  <si>
    <t xml:space="preserve">28.-Comités de Vinculación creados y funcionando con calida y pertinencia, en las Unidades Académicas, ejecutando proyectos de Vinculación relacionados con áreas prioritarias. </t>
  </si>
  <si>
    <t xml:space="preserve">28.a.1 Creación  de un  Comité de Vinculación del Dpto.para  promover y gestionar el desarrollo  de proyectos en convinacion con la Coord. Regional de Vinculacion del CURLA </t>
  </si>
  <si>
    <t>29.-Los Departamentos Acadèmicos y las Carreras desarrollan jornadas de capacitación en gestión y ejecución de proyectos de vinculación UNAH-Sociedad.</t>
  </si>
  <si>
    <t>29.a.1El DPA organizara un Taller de capacitacion a productores en el manejo de cerdos de engorde y reproductores</t>
  </si>
  <si>
    <t>29.a</t>
  </si>
  <si>
    <t>30.-Socialización y aplicación de políticas de vinculación realizadas.</t>
  </si>
  <si>
    <t>30.a.1 Readecuacion de sala de conferencias de la porqueriza</t>
  </si>
  <si>
    <t>30.a</t>
  </si>
  <si>
    <t>31.-Actividades de divulgación realizadas.</t>
  </si>
  <si>
    <t xml:space="preserve">31.a.1 El Dpto. realiza actividades que forman parte de los proyectos de vinculacion del mismo.                                  Realizar actividades de capacitacion y siembra de modulos agroforestales con profesores y alumnos de colegios agricolas rurales                                                                                           </t>
  </si>
  <si>
    <t>31.a</t>
  </si>
  <si>
    <t>32.- Plan de Difusión Cultural formulado.</t>
  </si>
  <si>
    <t>32.a.1Realizar capacitacion y siembra de modulos silvopastoriles en pequeñas fincas ganaderas de la zona norte</t>
  </si>
  <si>
    <t>32.b.1 Fortalecer la relaciones con la sociedad (productores agropecuarios) de la zona y contribuir con el conocimiento tecnico</t>
  </si>
  <si>
    <t>32.b</t>
  </si>
  <si>
    <t>capacitación</t>
  </si>
  <si>
    <t>Respuesta de la Coordinación Regional de Docencia a solicitud de socializar las políticas de la UNAH</t>
  </si>
  <si>
    <t>Actualiza a los docentes sobre las políticas de Vinculación dictadas por la UNAH.</t>
  </si>
  <si>
    <t>Convocatorias y listas de asistencia.</t>
  </si>
  <si>
    <t>Docentes de la Escuela de Turismo</t>
  </si>
  <si>
    <t>Dirección de la Escuela de Turismo, Coordinación Regional de Vinculación, Jefatura de Departamentos.</t>
  </si>
  <si>
    <t>CONVENIO</t>
  </si>
  <si>
    <t>Solicitud de proyectos que requieran convenios</t>
  </si>
  <si>
    <t>Fortalecimiento de lazos de vinculacion con los sectores del turismo.</t>
  </si>
  <si>
    <t>Reuniónes de trabajo para la gestión de convenios.</t>
  </si>
  <si>
    <t>Sector turístico.</t>
  </si>
  <si>
    <t>Dirección de la Escuela de Turismo, Coordinación Regional de Vinculación, Jefatura de Departamentos, Sub-dirección Administrativa..</t>
  </si>
  <si>
    <t>PUBLICACION</t>
  </si>
  <si>
    <t>Divulgación de los resultados de los proyectos de vinculación para dar seguimiento al plan de mejora continua.</t>
  </si>
  <si>
    <t>Información reproducida, convocatoiras y listas de asistencia.</t>
  </si>
  <si>
    <t>Docentes, Estudiantes, población beneficiada.</t>
  </si>
  <si>
    <t>Dirección de Escuela, Jefaturas de departamento involucradas, Coordinación Regional de Vinculación, Sub-dirección Administrativa.</t>
  </si>
  <si>
    <t>SOLICITUD</t>
  </si>
  <si>
    <t>Gestión de Recursos Nacionales o Externos para financiamiento de proyectos de vinculación.</t>
  </si>
  <si>
    <t>Memoria de reuniones y listas de asistencia.</t>
  </si>
  <si>
    <t>a.1) Se realizará al menos una (1) actividad anual,  para socializar y aplicar las políticas de vinculación acordadas.</t>
  </si>
  <si>
    <t>a.2) Número de convenio en ejecución.</t>
  </si>
  <si>
    <t xml:space="preserve">1) Se realizará al menos una actividad anual de divulgación de los procesos de vinculaciónde la Escuela de Turismo.                                                        </t>
  </si>
  <si>
    <t xml:space="preserve">                                                        2) Se presentarán al menos veinte (20) propuestas para la gestión de recursos para el financiamiento  de proyectos de vinculación.</t>
  </si>
  <si>
    <t>33.- Socialización y aplicación de políticas de vinculación realizadas.</t>
  </si>
  <si>
    <t>33.a.1 Escuela de turismo realiza actividades para socializar y aplicar las políticas de vinculación.</t>
  </si>
  <si>
    <t>34.- En ejecución convenios suscritos entre la UNAH e instancias de la Sociedad Civil, Gobierno Central, Local; Empresa privada, etc.,</t>
  </si>
  <si>
    <t>34.a.1 La Escuela de Turismo negocia y promueve la aprobación de convenios en el campo de la vinculación. (seis reuniones de trabajo con aliados estrategicos externos)</t>
  </si>
  <si>
    <t xml:space="preserve">34.b.1 La Escuela de Turismo realiza actividades para divulgar los proyectos de vinculación y sus resultados.                                                                                              </t>
  </si>
  <si>
    <t>35.- Actividades de divulgación realizadas.</t>
  </si>
  <si>
    <t>35.a.1 La Escuela de Turismo realiza gestiones ante organismos nacionales o externos para la obtención de recursos para proyectos de vinculación. (visitas a posibles cooperantes)</t>
  </si>
  <si>
    <t>34.b</t>
  </si>
  <si>
    <t>1.- Programa de evaluación del desempeño diseñado y aprobado por las autoridades superiores y puesto en funcionamiento con un piloto a partir del año 2013.</t>
  </si>
  <si>
    <t>1.a.1Aplicar el plan de evaluacion del desempeño docente cada periodo.</t>
  </si>
  <si>
    <t>TALLER</t>
  </si>
  <si>
    <t>Asignación presupuestaria</t>
  </si>
  <si>
    <t xml:space="preserve">Profesionalización docente de la escuela de turismo según indica el plan de mejora para atención de la oferta actual y futura </t>
  </si>
  <si>
    <t>Inscripción,títulos y diplomas de participación</t>
  </si>
  <si>
    <t>Dirección de la Escuela, Coordinaciones y Jefaturas de la Escuela, Desarrollo Institucional; Sub-dirección Administrativa, Dirección del CURLA, VRA.</t>
  </si>
  <si>
    <t>2) Definición de perfiles de los profesionales que se requerirán para el programa de sustitución generacional y la nueva oferta educativa de la Escuela de Turismo Sostenible, incluyendo la oferta para el Telecentro de Roatán.</t>
  </si>
  <si>
    <t>PERSONA</t>
  </si>
  <si>
    <t>Adecuada sustitución generacional y contratación de docentes para la nueva oferta educativa.</t>
  </si>
  <si>
    <t>Perfiles propuestos según ruta crítica</t>
  </si>
  <si>
    <t>Dirección de la Escuela, Coordinaciones y Jefaturas de la Escuela, Comisión de concurso; Consejo Local; Recursos Humanos, Dirección del CURLA, VRA.</t>
  </si>
  <si>
    <t>2) Todas las unidades académicas cuentan con un plan quinquenal de formación docente a nivel de postgrados, en las áreas disciplinares.</t>
  </si>
  <si>
    <t>3) % de docentes son enviados al exterior para capacitación de acuerdo al programa de formación aprobado.</t>
  </si>
  <si>
    <t>estudios</t>
  </si>
  <si>
    <t>4) Diseñado e implementándose un Programa de evaluación del desempeño.</t>
  </si>
  <si>
    <t>supervisión</t>
  </si>
  <si>
    <t>Aplicación de la evaluación en el año anterior</t>
  </si>
  <si>
    <t>Seguimiento al programa de evaluación del desempeño docente</t>
  </si>
  <si>
    <t>Informe de resultados de la evaluación docente</t>
  </si>
  <si>
    <t>Dirección de Escuela, Coordinaciones y jefaturas de la Escuela, Docencia,Sub-dirección académica.</t>
  </si>
  <si>
    <t>supervision</t>
  </si>
  <si>
    <t>Participación de los docentes</t>
  </si>
  <si>
    <t>Encuestas aplicadas</t>
  </si>
  <si>
    <t>2.-Diseñado e implementándose programa institucional de formación de competencias docentes para la educación superior, con presupuesto, materiales, equipo y ambientes de aprendizaje asignados y seguimiento asegurado.</t>
  </si>
  <si>
    <t>2.a.1 Diseño de programa de la Escuela de Turismo para la formación de competencias docentes para la educación superior.</t>
  </si>
  <si>
    <t>3.- Procesos de selección ajustados a ley, transparentes y eficientes.</t>
  </si>
  <si>
    <t>4.- Todas las unidades académicas cuentan con un plan quinquenal de formación docente a nivel de postgrados, en las áreas disciplinares.</t>
  </si>
  <si>
    <t>5.- Programa de evaluación del desempeño diseñado y aprobado por las autoridades superiores y puesto en funcionamiento con un piloto a partir del año 2013.</t>
  </si>
  <si>
    <t>3.a.1 Construcción de perfiles para la contratación de nuevos docentes.</t>
  </si>
  <si>
    <t>4.a.1 Postgrados para los docentes.</t>
  </si>
  <si>
    <t xml:space="preserve">5.a.1 Socialización de la evaluación del desempeño a docentes y personal administrativo.                                                                                                                                                                  </t>
  </si>
  <si>
    <t xml:space="preserve">                                                                                                                                                                 5.b.1 Implementación de la Evaluación del desempeño</t>
  </si>
  <si>
    <t>5.c.1Contratacion de dos docentes (un licenciado en historia y un licenciado en sociologia) que cubran la demanda estudiantil en estas areas del conocimiento.</t>
  </si>
  <si>
    <t>5.c</t>
  </si>
  <si>
    <t>un licenciado en Historia, un licenciado en Sociologia,</t>
  </si>
  <si>
    <t>Gestion iniciada en cuanto a la apertura de carreras del area de ciencias sociales</t>
  </si>
  <si>
    <t>Necesidad de ampliar oferta academica en CURLA</t>
  </si>
  <si>
    <t>Propuesta entregada a las autoridades competentes.</t>
  </si>
  <si>
    <t>Poblacion del litoral atlantico.</t>
  </si>
  <si>
    <t>Lic. Carlos Agurcia y equipo de docentes del area de ciencias sociales.</t>
  </si>
  <si>
    <t>1.- Oferta académica con calidad, equidad y pertinencia regional y nacional, alineándose con las tendencias internacionales y regionales centroamericanos.</t>
  </si>
  <si>
    <t>1.a.1Diseño y desarrollo de una asignatura en linea. (ECT-015 CURLA-TR)</t>
  </si>
  <si>
    <t>Instalación de un plasma de 42 pulgadas y accesorios para divulgar inormación de interes para los estudiantes. Actividades curriculares y extracurriculares)</t>
  </si>
  <si>
    <t>equipo</t>
  </si>
  <si>
    <t>Asingnación presupuestaria</t>
  </si>
  <si>
    <t>1) Seguimiento al plan de mejora continua; Estudiantes informados de derechos, deberes, actividades académicas, culturales, doeportivas, curriculares, extracurriculares</t>
  </si>
  <si>
    <t>Tramites realizados</t>
  </si>
  <si>
    <t>Jefatura, Sub-direccion administrativa, Dirección.</t>
  </si>
  <si>
    <t>1.a.1Gestionar las mejoras de los laboratorios de quimica de acuerdo a las recomendaciónes de la comision HEU-UNAH</t>
  </si>
  <si>
    <t>1.c.1Gestionar la compra de reactivos, materiales y equipo de laboratorio</t>
  </si>
  <si>
    <t>1.d.1Gestionar el mantenimiento de equipo de laboratorio</t>
  </si>
  <si>
    <t>1.e.1mplementar un sistema de desechos quimicos en los laboratorios de quimica.</t>
  </si>
  <si>
    <t>1.e</t>
  </si>
  <si>
    <t>2.- Aulas equipadas con proyectores y equipos de ayuda multimedia.
2) Fortalecida la red de bibliotecas universitarias, librerías universitarias y la editorial, tanto virtuales como físicas.</t>
  </si>
  <si>
    <t>2.a.1Gestionar los recursos para la adquisicion de equipos audiovisualies.</t>
  </si>
  <si>
    <t>3.-Docentes regularizados y contratados de acuerdo a la meta propuesta.                                                                                                                                                                                             3.1 Mecanismos de control docente abarcan las junciones de docencia, investigación, vinculación y gestión académica.</t>
  </si>
  <si>
    <t>3.a.1Contratacion de un Asistente tecnico de laboratorio en el area a tiempo completo.</t>
  </si>
  <si>
    <t xml:space="preserve">4.a.1Capacitacion de personal docente y administrativo en paquetes de computacion </t>
  </si>
  <si>
    <t>4.b.1Capacitacion de docentes en nuevas metodologias de ensayo para el analisis de calidad de agua.</t>
  </si>
  <si>
    <t>4.c.1Capacitacion de docentes en areas de quimica especificas.</t>
  </si>
  <si>
    <t>4.c</t>
  </si>
  <si>
    <t>4.d.1Capacitacion de personal de quimica y otros departamentos del CURLA para el manejo de desechos quimicos.</t>
  </si>
  <si>
    <t>4.d</t>
  </si>
  <si>
    <t>4.e.1Capacitacion en  metrologia, calibracion de balanzas</t>
  </si>
  <si>
    <t>4.e</t>
  </si>
  <si>
    <t xml:space="preserve">4.f.1 Participacion en congresos de quimica y/o cursos a nivel nacional e internacional </t>
  </si>
  <si>
    <t>4.f</t>
  </si>
  <si>
    <t>4.-Programa de desarrollo del talento humano diseñado e implementado, con presupuesto asignado; general y con cuatro componentes: Docentes, Asistentes Técnicos, Administrativos y de Servicios Generales.</t>
  </si>
  <si>
    <t>5.- Programa de Formación docente diseñado y aprobado por las autoridades de la UNAH. Programa de Formación docente implementado en ejecución con presupuesto.</t>
  </si>
  <si>
    <t>5..a</t>
  </si>
  <si>
    <t>5.a.1Taller a docentes sobre elaboracion de informes de laboratorio de acuerdo a la metodologia de la investigacion.</t>
  </si>
  <si>
    <t>6.- Estudiantes informados de derechos, deberes, actividades académicas, culturales, doeportivas, curriculares, extracurriculares</t>
  </si>
  <si>
    <t xml:space="preserve">6.a.1  Adquisición de dos plasmas de 42 pulgadas y accesorios </t>
  </si>
  <si>
    <t>a) La infraestructura de las sedes universitarias en termino de aulas, salones, talleres, laboratorios, oficinas u otros, son suficientes y adecuados para el logro de los objetivos institucionales.</t>
  </si>
  <si>
    <t>b) Los Departamentos Académicos y las carreras disponen del equipo didáctico necesario para facilitar el proceso del desarrollo educativo.</t>
  </si>
  <si>
    <t xml:space="preserve">1) Cada aula contará con al menos un proyector y equipo de ayuda visual para que los maestros den sus clases.   Laboratorio de Gastronomía.  Laboratorio de Hospedaje.  Laboratorio de lenguas y agencia de viajes.  Dos aulas de clase.                                                                                                              </t>
  </si>
  <si>
    <t>Mejora de la calidad educativa con programas innovadores</t>
  </si>
  <si>
    <t>Gestion de solicitud de adquisición</t>
  </si>
  <si>
    <t>Estudiantes, docentes</t>
  </si>
  <si>
    <t>c) Las unidades académicas cuentan con un presupuesto que les permite realizar adecuadamente las funciones de docencia, investigación, vinculación y gestión académica programadas por la carrera.</t>
  </si>
  <si>
    <t xml:space="preserve">1) Dos docentes contratados son de tiempo completo.                                                                                                                                                                                         </t>
  </si>
  <si>
    <t>Asignación presupuestria</t>
  </si>
  <si>
    <t>Incremento de la oferta educativa, partidipación en proyectos de vinculación, investigación y otro trabajo académico</t>
  </si>
  <si>
    <t>Perfiles de docentes y solicitud de personal</t>
  </si>
  <si>
    <t>d) La Escuela cuenta con la normativa interna e institucional para garantizar la buena organización, el buen funcionamiento y el cumplimiento de las normas y procedimientos.</t>
  </si>
  <si>
    <t>Reglamento</t>
  </si>
  <si>
    <t>asignación presupuestaria</t>
  </si>
  <si>
    <t>cumplimiento al plan de mejora continua</t>
  </si>
  <si>
    <t>Reglamentos impresos y socializados, listas de asistencia de la socialización</t>
  </si>
  <si>
    <t>Equipamiento de oficinas</t>
  </si>
  <si>
    <t>Docentes, administrativos</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</si>
  <si>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</si>
  <si>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</si>
  <si>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</si>
  <si>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</si>
  <si>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Estudiantes y docentes</t>
  </si>
  <si>
    <t>Rectoría. Vice Rectoría  Académica. Directora Curla. Sub Directora académica. Jefes de Departamentos</t>
  </si>
  <si>
    <t>A.3 Se realizarán giras edicativas para implementar el modelo humanista como practicas de asignaturas.</t>
  </si>
  <si>
    <t xml:space="preserve">giras realizadas </t>
  </si>
  <si>
    <t>Las clases del departamento necesitan practicas de campo</t>
  </si>
  <si>
    <t>Informes de giras</t>
  </si>
  <si>
    <t>Escuela de Turismo</t>
  </si>
  <si>
    <t>B) La unidad académica participa en el desarrollo del nivel de educación superior en el campo de su conocimiento.</t>
  </si>
  <si>
    <t>No. de evaluaciones</t>
  </si>
  <si>
    <t>Participacion de los actores</t>
  </si>
  <si>
    <t>Seguimiento al plan de mejora continua de la calidad educativa</t>
  </si>
  <si>
    <t>Informe de resultados</t>
  </si>
  <si>
    <t>estudiantes, docentes</t>
  </si>
  <si>
    <t>encuesta</t>
  </si>
  <si>
    <t>Que los egresados quieran participar</t>
  </si>
  <si>
    <t>Seguimiento al plan de mejora continua</t>
  </si>
  <si>
    <t>Egresados</t>
  </si>
  <si>
    <t>Dirección de la Escuela, Jefatura</t>
  </si>
  <si>
    <t>2) Estudio de satisfacción de graduados de la UNAH.</t>
  </si>
  <si>
    <t>2) Se realizarán al menos un a encuesta de satisfacción de los graduados.</t>
  </si>
  <si>
    <t>1) Se realizará una (1) encuesta de la Escuela del desempeño de los graduados en sus respectivas instituciones de trabajo.</t>
  </si>
  <si>
    <t>1) Se realizarán por lo menos una encuesta de satisfacción comunitaria.</t>
  </si>
  <si>
    <t>Que la comunidad quieran participar</t>
  </si>
  <si>
    <t>1)Funcionando con calidad y pertinencia del Telecentro de Roatán de la UNAH y el Departamento de Islas de la Bahía.</t>
  </si>
  <si>
    <t>evento</t>
  </si>
  <si>
    <t>Participacion de la comunidad, asignación presuúestaria</t>
  </si>
  <si>
    <t>Cumplimiento qal plan de mejora continua</t>
  </si>
  <si>
    <t>Ayuda memoris del evento</t>
  </si>
  <si>
    <t>comunidas</t>
  </si>
  <si>
    <t>Jefatura, Coordinación, Sub-dirección administrativa, dirección</t>
  </si>
  <si>
    <t>1) Un programa de mejoramiento de oferta academica de educación superior diseñado.                         .</t>
  </si>
  <si>
    <t>Apoyo de expertos</t>
  </si>
  <si>
    <t>Jefatura, Coordinación, Coordinación de Investigación, Sub-dirección administrativa, dirección</t>
  </si>
  <si>
    <t>3) En ejecución por lo menos 3 programas investigación (cambio climático y  Turismo sostenible).</t>
  </si>
  <si>
    <t>proyecto</t>
  </si>
  <si>
    <t>Apoyo al Observatorio de Turismo Sostenible y Cambio climático. Cumplimiento qal plan de mejora continua</t>
  </si>
  <si>
    <t>Informes</t>
  </si>
  <si>
    <t>a) ETICA</t>
  </si>
  <si>
    <t>Asesoría de expertos</t>
  </si>
  <si>
    <t>Etica transversalizadaen todas las propuestas</t>
  </si>
  <si>
    <t xml:space="preserve">Estudiantes, docentes, </t>
  </si>
  <si>
    <t>Sub-comisión de Desarrollo Curricular</t>
  </si>
  <si>
    <t>B) IDENTIDAD</t>
  </si>
  <si>
    <t>Participación de Estudiantes</t>
  </si>
  <si>
    <t>Estudiantes, docentes, comunidad universitaria y público en general</t>
  </si>
  <si>
    <t>Dirección de la Escueal, jefatura, Sub-dirección administrativa, Dirección.</t>
  </si>
  <si>
    <t>C) CULTURA</t>
  </si>
  <si>
    <t>Que queden implementadas las unidades de produccion del Dpto.</t>
  </si>
  <si>
    <t>Formar tecnicos mas especializados en procesar carnes y leche</t>
  </si>
  <si>
    <t>Carreras aperturadas</t>
  </si>
  <si>
    <t>Estudiantes y Comunidad local</t>
  </si>
  <si>
    <t>Jede Dpto.,Coordinacion Carrera</t>
  </si>
  <si>
    <t>A los estudiantes de Agronomia les falta mas practicas efectivas</t>
  </si>
  <si>
    <t>Es necesario que el estudiante aprenda tambien haciendo</t>
  </si>
  <si>
    <t>Instalaciones readecuadas y modernizadas</t>
  </si>
  <si>
    <t>Estudiantes del CURLA</t>
  </si>
  <si>
    <t>Jefe Dpto.,Administracion,Gerencia de Produccion</t>
  </si>
  <si>
    <t>Que se consigan los recursos necesarios para implementarlo en forma completa</t>
  </si>
  <si>
    <t>Es muy necesario un Lab. De analisis de alimentos, asi como en la Carrera de Agronomia</t>
  </si>
  <si>
    <t>Laboratorio equipado y en funcionamiento</t>
  </si>
  <si>
    <t>Comunidad estudiantil y local</t>
  </si>
  <si>
    <t>Administracion Coord. Carrera, Jefe Dpto. Produccion Animal</t>
  </si>
  <si>
    <t>N/A</t>
  </si>
  <si>
    <t>Laminas de aluzinc</t>
  </si>
  <si>
    <t>Que las autoridades entiendan que no se puede manejar un laboratorio con goteras</t>
  </si>
  <si>
    <t>Es necesario para proteger el equipo delicado y costoso de un Laboratorio</t>
  </si>
  <si>
    <t>Laboratorios sin goteras</t>
  </si>
  <si>
    <t>Estudiante y comunidad local</t>
  </si>
  <si>
    <t>Que la Institucion destine los recursos para su adquisicion</t>
  </si>
  <si>
    <t>Forma moderna de enseñanza practica de Inseminacion artificial</t>
  </si>
  <si>
    <t>Factura de compra</t>
  </si>
  <si>
    <t>Estudiantes de la Carrera de Agronomia</t>
  </si>
  <si>
    <t>Administracio Jefe Dpto.,Jefe seccion</t>
  </si>
  <si>
    <t>?</t>
  </si>
  <si>
    <t>Guantes</t>
  </si>
  <si>
    <t>La institucion debe proveerlos para seguridad de docentes y estudiantes</t>
  </si>
  <si>
    <t>Son estrictamente necesario como proteccion contra transmision de enfermedades</t>
  </si>
  <si>
    <t>Facturas de compra</t>
  </si>
  <si>
    <t>AdministracionJefe Dpto.</t>
  </si>
  <si>
    <t>La Intitucion debe contar con los recursos para este menester</t>
  </si>
  <si>
    <t>Es necesario que los estudiantes practiquen en otras fincas o centros de reproduccion</t>
  </si>
  <si>
    <t>Viajes de practica realizados</t>
  </si>
  <si>
    <t>Administracion , Jefe Dpto. Jefe de seccion</t>
  </si>
  <si>
    <t>Sistema de agua</t>
  </si>
  <si>
    <t>La Institucion cuenta con los recursos y medios para este proposito</t>
  </si>
  <si>
    <t>Jefe Seccion Peces,Jefe Dpto., Administracion</t>
  </si>
  <si>
    <t>Incrementar la produccion de pescado</t>
  </si>
  <si>
    <t>Estanques construidos y funcionando</t>
  </si>
  <si>
    <t>Estudiantes, poblacion CIURLA y alrededores</t>
  </si>
  <si>
    <t>Alianza estrategica</t>
  </si>
  <si>
    <t>Que SENASA siga prestando el servicio de atencion sanitaria</t>
  </si>
  <si>
    <t>Eficientar los procesos productivos, educativos y academicos de la Seccion de Aves</t>
  </si>
  <si>
    <t>Reportes sobre los controles realizados</t>
  </si>
  <si>
    <t>Docentes,estudiantes y personal de campo</t>
  </si>
  <si>
    <t>Jefe Dpto. Produccion Animal                  Jefe Seccion de Aves</t>
  </si>
  <si>
    <t>Que la Institucion seguira contando con los recursos para disponer de medicamentos para la seccion</t>
  </si>
  <si>
    <t>Lista de asistencia</t>
  </si>
  <si>
    <t>Programa</t>
  </si>
  <si>
    <t>Programa no actualizado</t>
  </si>
  <si>
    <t>Disponer de un programa de asignatura actualizado</t>
  </si>
  <si>
    <t>Programa actualizado y socializado</t>
  </si>
  <si>
    <t>Docente, Jefe Seccion, Jefe Dpto.</t>
  </si>
  <si>
    <t>Contar con el apoyo de la Institucion</t>
  </si>
  <si>
    <t>Afianzar y retroalimentar los conocimiento teorio practicos</t>
  </si>
  <si>
    <t>Informe de gira</t>
  </si>
  <si>
    <t>Estudiantes,docentes</t>
  </si>
  <si>
    <t>Administracion, Jefe Seccion,Jefe Dpto.</t>
  </si>
  <si>
    <t>Alumnos matriculados en los 3 periodos</t>
  </si>
  <si>
    <t>Reforzar conocimientos teoricos sobre amnejo de aves</t>
  </si>
  <si>
    <t>Programa de practicas completado en cada Periodo</t>
  </si>
  <si>
    <t>Docente,Jefe Seccion,Jefe Dpto., Administracion</t>
  </si>
  <si>
    <t>Docentes, otro personal Académico y estudiantes</t>
  </si>
  <si>
    <t>100% de nuevos docentes con perfil en manejo y desarrollo de proyecto.</t>
  </si>
  <si>
    <t>Falta de presupuesto para mejoras</t>
  </si>
  <si>
    <t>Las condiciones fisicas del edificio necesitan estar en optimas condiciones</t>
  </si>
  <si>
    <t>Recibo de compras y lista de usuarios en el local.</t>
  </si>
  <si>
    <t>Docentes internos, docentes visitantes, investigadores y estudiantes del centro regional</t>
  </si>
  <si>
    <t>Administración y CRICyP</t>
  </si>
  <si>
    <t xml:space="preserve">1) Cada sala del Edificio de Investigación y Postgrados contará con al menos un proyector y equipo de ayuda visual para que los docentes den sus clases.                                                                                                                </t>
  </si>
  <si>
    <t>El fomento de la investigación y estudios de postgrado requieren de alta tecnología para ser eficientes en la gestión y incentivación</t>
  </si>
  <si>
    <t>Recibo de compras y lista de actividades realizadas en el local.</t>
  </si>
  <si>
    <t>Departamento de Silvicultura</t>
  </si>
  <si>
    <t>Replicación y divulgación de conocimiento adquirido en areas de investigación y postgrado</t>
  </si>
  <si>
    <t>265    127</t>
  </si>
  <si>
    <t>Taller    Visita</t>
  </si>
  <si>
    <t>Interes de docentes en participar</t>
  </si>
  <si>
    <t>Compromiso de los docentes con la mejora continua de la educación Superior y divulgación o replicación de conocimiento</t>
  </si>
  <si>
    <t>Informe de participación, memorias, certificados de participación.</t>
  </si>
  <si>
    <t>Rectoria, Dirección del Curla, Jefes de Departamentos y docentes</t>
  </si>
  <si>
    <t>1) 25%  de docentes de la Carrera de Enfermeria con competencias certificadas.</t>
  </si>
  <si>
    <t>Dos docentes becados nacional o internacionalmente</t>
  </si>
  <si>
    <t>Elevar competencias en los Docentes de la Carrera.</t>
  </si>
  <si>
    <t>Docentes becados</t>
  </si>
  <si>
    <t>Beca</t>
  </si>
  <si>
    <t>Docentes capacitados.</t>
  </si>
  <si>
    <t>Lograr la calidad y pertienen en el desempeño docente de la Carrera.</t>
  </si>
  <si>
    <t>Curriculum vitae de los docentes.</t>
  </si>
  <si>
    <t>Docentes para la Carrera</t>
  </si>
  <si>
    <t>Plan elaborado</t>
  </si>
  <si>
    <t>Lograr la acreditacion docente.</t>
  </si>
  <si>
    <t>Documento del plan.</t>
  </si>
  <si>
    <t>Viajes para consensuar espacios de practica y supervision.</t>
  </si>
  <si>
    <t>Seguimiento</t>
  </si>
  <si>
    <t>Estudiantes visitadas en espacio de practica.</t>
  </si>
  <si>
    <t>Acompañamiento y seguimiento del ejercicio profesional.</t>
  </si>
  <si>
    <t>Informe de giras de supervision</t>
  </si>
  <si>
    <t>Coordinadora de estudiantes en Servicio Social        Carrera de Enfermeria CURLA</t>
  </si>
  <si>
    <t>Instrumentos de evaluaciones, reporte de giras.</t>
  </si>
  <si>
    <t>Solicitudes de espacio fisico, material y equipo para laboratorios.</t>
  </si>
  <si>
    <t>Laboratorios equipados en cantidad y calidad apropiado</t>
  </si>
  <si>
    <t>Disponer de laboratorios para fortalecer el conocimiento medico cientifico de la enfermera.</t>
  </si>
  <si>
    <t>Inventarios</t>
  </si>
  <si>
    <t>Direccion         Desarrollo Institucional     Carrera de Enfermeria</t>
  </si>
  <si>
    <t>Equipamiento de Laboratorio de Morfologia</t>
  </si>
  <si>
    <t xml:space="preserve">1) Cada aula contará con al menos un proyector y equipo de ayuda visual para que los maestros den sus clases.                                                                                                                </t>
  </si>
  <si>
    <t>Aulas y laboratorios equipados con medios audiovisuales</t>
  </si>
  <si>
    <t>Modernizar el proceso educativo en la UNAH.</t>
  </si>
  <si>
    <t xml:space="preserve">1) Al menos un 90%  de los docentes contratados son de tiempo completo.                                                                                                                                                                                         </t>
  </si>
  <si>
    <t>Contrato</t>
  </si>
  <si>
    <t>Docentes contratados por horas</t>
  </si>
  <si>
    <t>Alta demanda estudiantil</t>
  </si>
  <si>
    <t>Numero de estudiantes de la Carrera de Enfermria</t>
  </si>
  <si>
    <t>Estudiantes Carrera de Enfermeria</t>
  </si>
  <si>
    <t>Direccion CURLA</t>
  </si>
  <si>
    <t>Departamento de Manejo Forestal</t>
  </si>
  <si>
    <t>Ejecutando adecuadamente y equitativamente el presupuesto</t>
  </si>
  <si>
    <t>Se debe ejecutar el presupuesto con transparencia en tiempo y forma para facilitar el desarrollo academico y administrativo del CURLA.</t>
  </si>
  <si>
    <t>Unidades academicas y administrativas del CURLA</t>
  </si>
  <si>
    <t xml:space="preserve">Subdirector administrativo y financiero.              Desarrollo Institucional           Administradora                         </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</si>
  <si>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</si>
  <si>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</si>
  <si>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</si>
  <si>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</si>
  <si>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</si>
  <si>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 xml:space="preserve">Departamento de Industrias Forestales </t>
  </si>
  <si>
    <t>Necesidad de realizar mejoramiento permanente</t>
  </si>
  <si>
    <t>Ayuda memoria</t>
  </si>
  <si>
    <t>No existe una persona que de apoyo en diseño y realización de experiencias de laboratorio.</t>
  </si>
  <si>
    <t>Se necesita un instructor, para impartir laboratorios de Física.</t>
  </si>
  <si>
    <t>Jefatura del Depto. De Física</t>
  </si>
  <si>
    <t>Depto. De Física</t>
  </si>
  <si>
    <t>No existe personal con estudios de postgrado en el depto. De Física</t>
  </si>
  <si>
    <t>Se necesitan, profesionales especializados para el desarrollo de proyectos de investigación.</t>
  </si>
  <si>
    <t>No se realizan experiencias de aprendizaje fuera de la Institución.</t>
  </si>
  <si>
    <r>
      <t>Se necesita que los estudiantes de ciencias de la tierra, tengan la oportunidad de realizar giras educativas</t>
    </r>
    <r>
      <rPr>
        <sz val="12"/>
        <color theme="1"/>
        <rFont val="Calibri"/>
        <family val="2"/>
        <scheme val="minor"/>
      </rPr>
      <t xml:space="preserve"> para reforzar los contenidos con la practica.</t>
    </r>
  </si>
  <si>
    <t>Jefatura de Física, Subdirección Academica</t>
  </si>
  <si>
    <t>Se necesita integrar al CURLA con la red de Asociaciones de Física de los diferentes paises de Centroamerica, y fomentar la colaboración en investigación.</t>
  </si>
  <si>
    <t>Asociación Hondureña de Física</t>
  </si>
  <si>
    <t>Personal  Docente</t>
  </si>
  <si>
    <t>Integración de población estudiantil de primaria y media, a educación astronomica.</t>
  </si>
  <si>
    <t>El Depto de física puede generar un espacio para que estudiantes universitarios, niños, jovenes y adultos de la ciudad de La Ceiba, puedan adquirir conocimientos de Astronomía básica para complementar los planes de estudio de la Curricula Nacional Básica.</t>
  </si>
  <si>
    <t>CURLA, Vinculación, jefatura del Depto. De Física</t>
  </si>
  <si>
    <t>Estudiantes universitarios, de primaria, y de secundaria; y población en general.</t>
  </si>
  <si>
    <t>Dada la demanda de estudiantes en las áreas generales y dado la carga de trabajo de los docentes, se ve la necesidad de nuevas contrataciones para el año 2014.</t>
  </si>
  <si>
    <t>Solicitud de docentes a Dirección del Centro para publicación de convocatoria a concurso.</t>
  </si>
  <si>
    <t>Estudiantes de las áreas generales.</t>
  </si>
  <si>
    <t>3) Se realizarán  al menos dos (2) estudios de mercado para la determinación de la apertura de las carreras de Pedagogía y Educación Física.</t>
  </si>
  <si>
    <t>Estudio</t>
  </si>
  <si>
    <t>La idea de la apertura de las carreras de Pedagogía y Educación Física surge a raíz de la demanda que un buen grupo de estudiantes ha presentado de manera informal en la unidad de Humanidades y Arte.</t>
  </si>
  <si>
    <t>Presentación de estudio realizado a las autoridades correspondientes.</t>
  </si>
  <si>
    <t>Coordinación de Humanidades y Arte; Sección Regional de Deportes.</t>
  </si>
  <si>
    <t>El 80% de los docentes de Humanidades y Arte han sido capacitados por la DIE para hacer uso de la plataforma tecnológica de la UNAH y en el diseño de clases viertuales.</t>
  </si>
  <si>
    <t>Dado que la UNAH demanda de Docentes capacitados en el uso de las nuevas tecnologías, es necesario ir capcitando a los nuevos cuadros docentes en el uso de las mismas.</t>
  </si>
  <si>
    <t>Coordianción de Humanidades y arte.</t>
  </si>
  <si>
    <t>Coordinación de Humaniades y Arte</t>
  </si>
  <si>
    <t>Humanidades y Arte no cuenta con recursos audio visuales para que los docentes puedan apoyar sus clases, por ello vemos la necesidad de adquirir equipo audiovisual que nos permita enriquecer nuestra practica docente.</t>
  </si>
  <si>
    <t>Los estudiantes</t>
  </si>
  <si>
    <t>cumplir con la demanda academica del CURLA</t>
  </si>
  <si>
    <t>Carga Academica de periodo</t>
  </si>
  <si>
    <t>Implementar laboratoris en las clases de Matemática</t>
  </si>
  <si>
    <t>El rendimiento estudiantes al aplicar el uso de tecnologia</t>
  </si>
  <si>
    <t>poblacion estudiantil maticulada en las clases de matamática</t>
  </si>
  <si>
    <t>Departamento de Matemática</t>
  </si>
  <si>
    <t>Actualizacion del personal docente</t>
  </si>
  <si>
    <t>personal docente y tecnico</t>
  </si>
  <si>
    <t>jefatura del Departamento y Direccion del CURLA</t>
  </si>
  <si>
    <t>Facilitar y promover el proceso de enseñanza aprendizaje de los estudiantes a través de las giras educativas</t>
  </si>
  <si>
    <t>ALUMNO (A)</t>
  </si>
  <si>
    <t>Disponibilidad financiera</t>
  </si>
  <si>
    <t>Consolidación de los conocimientos teóricos</t>
  </si>
  <si>
    <t>Diplomas y listas de asistencia</t>
  </si>
  <si>
    <t>Jefe de Departamento y Dirección del CURLA</t>
  </si>
  <si>
    <t xml:space="preserve">1) Cada laboratoriocontará con el equipo necesario para su eficiencia operativa.                                                                                                        </t>
  </si>
  <si>
    <t>construccion laboratorio</t>
  </si>
  <si>
    <t>financiamiento no disponible</t>
  </si>
  <si>
    <t xml:space="preserve">fortalecimiento de la Docencia </t>
  </si>
  <si>
    <t>Laboratorios reparados</t>
  </si>
  <si>
    <t>Jefatura departamento de Produccion Vegetal y Direccion del CURLA</t>
  </si>
  <si>
    <t>Contratacion de acuerdo al perfil</t>
  </si>
  <si>
    <t xml:space="preserve">Contratacion </t>
  </si>
  <si>
    <t>Comité de concurso de la carrera</t>
  </si>
  <si>
    <t>Retroalimentacion de la evaluacion docente</t>
  </si>
  <si>
    <t>Evaluacion docente</t>
  </si>
  <si>
    <t>Coordinacion y Jefatura de la carrera de Administracion de Empresas</t>
  </si>
  <si>
    <t>No  actualizacion de registros nuevos</t>
  </si>
  <si>
    <t>Base de datos actualizada y completa</t>
  </si>
  <si>
    <t>Base de datos</t>
  </si>
  <si>
    <t>Estudiante</t>
  </si>
  <si>
    <t>Area de informatica</t>
  </si>
  <si>
    <t>El 100% de las propuestas academicas esten aprobadas por autoridades de Ciudad Universitaria.</t>
  </si>
  <si>
    <t xml:space="preserve">No recursos disponibles </t>
  </si>
  <si>
    <t>Incrementar la matricula del CURLA</t>
  </si>
  <si>
    <t>Matricula</t>
  </si>
  <si>
    <t>Direccion</t>
  </si>
  <si>
    <t>1) 100% de la  reglamentación  actual y  vigencia divulgada en el año 2014.</t>
  </si>
  <si>
    <t xml:space="preserve">No realizar la actualizacion en los medios electronicos </t>
  </si>
  <si>
    <t>Implentacion de los reglamentos por parte de los estudiantes</t>
  </si>
  <si>
    <t>Comentarios, encuesta</t>
  </si>
  <si>
    <t>Coordinacion y Jefatura de la Carrera de administracion, Docentes.</t>
  </si>
  <si>
    <t>1) Se implementará el espacio fisico para el laborario de computacion para la carrera de Administracion de Empresas</t>
  </si>
  <si>
    <t>No aplicación de presupuesto</t>
  </si>
  <si>
    <t>Mejores practicas academicas utilizando el laboratorio.</t>
  </si>
  <si>
    <t>Evaluacion de Laboratorio de administracion de empresa</t>
  </si>
  <si>
    <t>Coordinacio y Jefatura de administracion de empresa</t>
  </si>
  <si>
    <t xml:space="preserve">1) La carrera de Aministracion de Empresas contará con al menos cuatro proyectores </t>
  </si>
  <si>
    <t xml:space="preserve">Asignatura impartidas </t>
  </si>
  <si>
    <t>Evaluacion de los sercivios educativos tecnologicos.</t>
  </si>
  <si>
    <t xml:space="preserve">1) Divulgar en un 100% el perfil del egresado por competencias de la carrera de Administracion de Empresas </t>
  </si>
  <si>
    <t>No revision de los medios electronicos</t>
  </si>
  <si>
    <t>Perfil del egresado en base a competencias</t>
  </si>
  <si>
    <t>Perfil</t>
  </si>
  <si>
    <t xml:space="preserve">Estudiantes </t>
  </si>
  <si>
    <t xml:space="preserve">Coodinacion y Jefatura de Administracion de empresa, docentes </t>
  </si>
  <si>
    <t>No aplicación de la encuesta</t>
  </si>
  <si>
    <t>Datos sobre satisfaccion de egresados</t>
  </si>
  <si>
    <t>Encuesta</t>
  </si>
  <si>
    <t>Egresado, Docentes</t>
  </si>
  <si>
    <t xml:space="preserve">Coordinacion y Jefatura de Administracion de empresa, docentes </t>
  </si>
  <si>
    <t>1) Aplicacion del 100% de la encuesta del desempeño de los graduados en sus respectivas instituciones de trabajo.</t>
  </si>
  <si>
    <t>Informacion sobre desempeño laboral de los  egresados</t>
  </si>
  <si>
    <t>1) Aplicacion del 100% de la Encuestas de Satisfacción Comunitaria.</t>
  </si>
  <si>
    <t>Informacion sobre Encuestas de Satisfacción Comunitaria.</t>
  </si>
  <si>
    <t>Egresado, Docentes, Comunidad</t>
  </si>
  <si>
    <t xml:space="preserve">Coordinacion y Jefatura de Administracion de Empresa, Docentes </t>
  </si>
  <si>
    <t>1) Brindar servicios eficaces y de calidad a los aspirtantes a la PAA</t>
  </si>
  <si>
    <t>No. De estudiantes atendidos</t>
  </si>
  <si>
    <t>Se espera contar con la asistencia de la Direccion del sistema de Admisiones.</t>
  </si>
  <si>
    <t>Brindar atención de calidad a los aspirantes</t>
  </si>
  <si>
    <t>No. De estudiantes admitidos en el CURLA y fotografias</t>
  </si>
  <si>
    <t>Estudiantes egresados Y por egresar de todos los Institutos de La Ceiba y sus alrededores</t>
  </si>
  <si>
    <t>Coordinacion de Admisiones y Personal de apoyo</t>
  </si>
  <si>
    <t xml:space="preserve">1) Promocionar con calidad y pertinencia las redes educativas regionales de la UNAH </t>
  </si>
  <si>
    <t xml:space="preserve">2) Se consolidará el funcionamiento del ITS Tela. </t>
  </si>
  <si>
    <t xml:space="preserve">1) Aumentar a nivel regional la cobertura del CURLA y el acceso actual de la población para ingresar a realizar estudios universitarios.
</t>
  </si>
  <si>
    <t>1) Brindar servicio de calidad a toda la comunidad CURLA.</t>
  </si>
  <si>
    <t>Apoyo incondicional del Sistema bibliotecario UNAH y DEGT.</t>
  </si>
  <si>
    <t>Utilizar adecuadamente los servicios automatizados.</t>
  </si>
  <si>
    <t>Encuestas e informes.</t>
  </si>
  <si>
    <t>Investigadores, docentes y estudiantes.</t>
  </si>
  <si>
    <t>Sistema Bibliotecario UNAH y Biblioteca CURLA.</t>
  </si>
  <si>
    <t>2) Brindar informacion actualizada.</t>
  </si>
  <si>
    <t>Satisfacer las necesidades de informacion.</t>
  </si>
  <si>
    <t>Listados de entrega.</t>
  </si>
  <si>
    <t>Sistema Bibliotecario .</t>
  </si>
  <si>
    <t>3) Brindar un servicio completo en audiovisuales.</t>
  </si>
  <si>
    <t>Apoyo incondicional del Sistema bibliotecario UNAH, DEGT y CURLA.</t>
  </si>
  <si>
    <t>Satisfacer necesidades de usuario.</t>
  </si>
  <si>
    <t>Sistema Bibliotecario, DEGT y CURLA.</t>
  </si>
  <si>
    <t>4) Brindar un servicio de calidad a los miembros del club de lectura biblioteca-CURLA.</t>
  </si>
  <si>
    <t>ofrecer un ambiente mas adecuado de lectura.</t>
  </si>
  <si>
    <t>Listado de entrega de mobiliario y entrega Informe de actividades.</t>
  </si>
  <si>
    <t>Miembros del club de lectura.</t>
  </si>
  <si>
    <t>1) Disponibles información y plataforma tecnológica de los servicios.</t>
  </si>
  <si>
    <t>Apoyo total de la DEGT.</t>
  </si>
  <si>
    <t>Mantener una plataforma eficiente.</t>
  </si>
  <si>
    <t>estadisticas de uso.</t>
  </si>
  <si>
    <t>Usuarios de biblioteca.</t>
  </si>
  <si>
    <t>DEGT y Biblioteca CURLA.</t>
  </si>
  <si>
    <t>1) Acondicionamiento para la optimización del espacio físico en el período 2014</t>
  </si>
  <si>
    <t>Apoyo de Autoridades CURLA.</t>
  </si>
  <si>
    <t>Ergonomia.</t>
  </si>
  <si>
    <t>Notas de solicitud.</t>
  </si>
  <si>
    <t>Coordinacion y Secretaria.</t>
  </si>
  <si>
    <t>1) Elaborar un plan de capacitacion para los empleados de la biblioteca en temas de: Bibliotecologia basica, catalogacion, indizacion, CITAVI, Marc 21.</t>
  </si>
  <si>
    <t>Apoyo del sistema bibliotecario.</t>
  </si>
  <si>
    <t>Personal mayor capacitado en los procesos de biblioteca.</t>
  </si>
  <si>
    <t>Certificados, constancias.</t>
  </si>
  <si>
    <t>Todo el personal de biblioteca.</t>
  </si>
  <si>
    <t>Sistema bibliotecario UNAH.</t>
  </si>
  <si>
    <t>1) Gestionar equipo necesario.</t>
  </si>
  <si>
    <t>Apoyo del sistema bibliotecario, DEGT Y CURLA.</t>
  </si>
  <si>
    <t>Servicios adicionales</t>
  </si>
  <si>
    <t>Reportes</t>
  </si>
  <si>
    <t>Hay disponibilidad de fondos para nuevas contrataciones</t>
  </si>
  <si>
    <t>En la CIF urge el relevo generacional, ya qe muchos catedarticos estan por jubilarse</t>
  </si>
  <si>
    <t>Contratos</t>
  </si>
  <si>
    <t>Nuevos docentes</t>
  </si>
  <si>
    <t>Hay cursosn congreos, disponibles</t>
  </si>
  <si>
    <t>Un docente capacitado servira de mejor forma sus calses</t>
  </si>
  <si>
    <t>Diplomas</t>
  </si>
  <si>
    <t>3) Contar con informacion sobre oferta de trabajo en el campo forestal.</t>
  </si>
  <si>
    <t>Numero de unidades</t>
  </si>
  <si>
    <t>Se tiene disponibilidad de recursos</t>
  </si>
  <si>
    <t>Necesidad de que la comunidad universitaria este informada</t>
  </si>
  <si>
    <t>Boletines</t>
  </si>
  <si>
    <t>Estudiantes, docentes, egresados y publico en general</t>
  </si>
  <si>
    <t>Comite de vinculacion de la carrera</t>
  </si>
  <si>
    <t>1) Aulas de clase construidas considerando las necesidades actuales</t>
  </si>
  <si>
    <t>Hay disponibilidad de fondos</t>
  </si>
  <si>
    <t>Los espacios  fisicos de la CIF se encuentran en mal estado</t>
  </si>
  <si>
    <t>Informes, fotos</t>
  </si>
  <si>
    <t xml:space="preserve">Jefes de Departamento </t>
  </si>
  <si>
    <t>Equipo y muebles de oficina en mal estado</t>
  </si>
  <si>
    <t>Facturas de compra, cotizaciones</t>
  </si>
  <si>
    <t>Docentes, personal administrativo</t>
  </si>
  <si>
    <t xml:space="preserve">                                                                                                                                                                                        1) Docentes realizando practicas con equipo adecuado</t>
  </si>
  <si>
    <t>Neceesidad de contar con nuevo equipo</t>
  </si>
  <si>
    <t>Con mejor equipo los estudiantes aprovecahn mejor sus practicas</t>
  </si>
  <si>
    <t>facturas, cotizaciones</t>
  </si>
  <si>
    <t>g) Generacion de ingresos por venta de servicios y productos</t>
  </si>
  <si>
    <t>1) Participacion en expoventas y ferias.             2) Desarrolladas tres capacitaciones el el 2014     3) Por lo menos se asesoran 3 actividades</t>
  </si>
  <si>
    <t>Se cuenta con vision de cambio de parte de las autoridades</t>
  </si>
  <si>
    <t>Se cuenta con la capacidad para realizar las actividades</t>
  </si>
  <si>
    <t>Comprobantes de venta</t>
  </si>
  <si>
    <t>Docentes, personal administrativo, estudiantes, publico en general</t>
  </si>
  <si>
    <t>Jefes de departamento y encargados de las areas productivas.</t>
  </si>
  <si>
    <t>Las clases de la CIF necesitan practicas de campo</t>
  </si>
  <si>
    <t>Jefes de Departamentos de la carrera</t>
  </si>
  <si>
    <t>1) se realizará el el 2014 un encuentro de egresadois de la carrera de Ingenieria Forestal</t>
  </si>
  <si>
    <t>Hay interes de gradudos en participar</t>
  </si>
  <si>
    <t>Es necesario actualizar el plan de estudios</t>
  </si>
  <si>
    <t>memorias, lista de participantes</t>
  </si>
  <si>
    <t>docentes, estudiantes, graduados</t>
  </si>
  <si>
    <t>1) Se realizará por lo menos una (3) curos profesionalizantes a graduados.</t>
  </si>
  <si>
    <t>Con los  cursos se matiene el contacto con graduados</t>
  </si>
  <si>
    <t>Listas de participantes, informes</t>
  </si>
  <si>
    <t>d) Oferta de nuevos potgrados</t>
  </si>
  <si>
    <t>Aprobacion oportuna de las  mestrias</t>
  </si>
  <si>
    <t>Hay interezados en cursar las maestrias</t>
  </si>
  <si>
    <t xml:space="preserve"> listas de asistencia</t>
  </si>
  <si>
    <t>Docentes, graduados a nivel de licenciatura</t>
  </si>
  <si>
    <t>Hay recursos disponibles</t>
  </si>
  <si>
    <t>Apyo para la elaboracion de promunciamientos</t>
  </si>
  <si>
    <t>Es importante dar a conocer a la poblacion el tema de la autonomia y educacion superioir</t>
  </si>
  <si>
    <t>Promunciamiento</t>
  </si>
  <si>
    <t>Docentes, estudiantes y poblacion en general</t>
  </si>
  <si>
    <t xml:space="preserve">12)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</si>
  <si>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 xml:space="preserve">1) al menos un articulo sobre etica publicado.                                                                                                                                               </t>
  </si>
  <si>
    <t>Se cuenta con recursos disponibles</t>
  </si>
  <si>
    <t>La etica es un eje que hay que tocar, por lo fundamental se que vuelve en nuestra vida cotidiana</t>
  </si>
  <si>
    <t>Publicacion</t>
  </si>
  <si>
    <t>Docentes y estudiantes, publico en general</t>
  </si>
  <si>
    <t>Jefes de departamento y coordinacion de la CIF</t>
  </si>
  <si>
    <t>Hay interes en participar</t>
  </si>
  <si>
    <t>La estica es fundamental en el desarrollo de nuestra vida</t>
  </si>
  <si>
    <t>Lista de asistencia, informes</t>
  </si>
  <si>
    <t>Jefes de departamento</t>
  </si>
  <si>
    <t>1) Número de programas culturales</t>
  </si>
  <si>
    <t>Una mirada cultural a la problematica de los afrodecendientes, consolida el programa de lo ensencial de la UNAH</t>
  </si>
  <si>
    <t>Documentos escritos, informes, bitacora de visitas a las comunidades</t>
  </si>
  <si>
    <t>Comunidades afrodecendientes y poblacion universitaria</t>
  </si>
  <si>
    <t>Coordinacion de la CIF, Vinculacion UNAH sociedad</t>
  </si>
  <si>
    <t>Ingerencia de la carrerra en la formacion ciudadana de sus estudiantes</t>
  </si>
  <si>
    <t>Listas de asistencia, informes</t>
  </si>
  <si>
    <t>Coordinacion y jefes de departamento</t>
  </si>
  <si>
    <t>Se contará con la información de la DIPP</t>
  </si>
  <si>
    <t>Necesidad de llevar registro permanente de estudiantes</t>
  </si>
  <si>
    <t>Base de datos actualizada</t>
  </si>
  <si>
    <t>estudiantes del Telecentro de Roatán</t>
  </si>
  <si>
    <t>Coordinación Académica del Telecentro</t>
  </si>
  <si>
    <t>Informe de investigación</t>
  </si>
  <si>
    <t>Se contará con el apoyo de la DICU para realizar la investigación</t>
  </si>
  <si>
    <t>Crear una oferta pertinente para el Telecentro</t>
  </si>
  <si>
    <t>Plan de capacitación</t>
  </si>
  <si>
    <t>Los docentes estarán motivados para participar</t>
  </si>
  <si>
    <t>Necesidad de contar con docentes capacitados</t>
  </si>
  <si>
    <t>Diplomas, memoria, fotografías, listados de participación</t>
  </si>
  <si>
    <t>Docentes del Telecentro</t>
  </si>
  <si>
    <t>Coordinación académica</t>
  </si>
  <si>
    <t>Plan socializado</t>
  </si>
  <si>
    <t>Se realizarán 3 pruebas de Aptitud académica</t>
  </si>
  <si>
    <t>Dar a conocer el plan de capacitación para los próximos 2 años</t>
  </si>
  <si>
    <t xml:space="preserve">Participacion de docentes asesores </t>
  </si>
  <si>
    <t xml:space="preserve">Proveer a docentes , las herramientas para la realizacion de su labor como asesores </t>
  </si>
  <si>
    <t xml:space="preserve">Listas de Asistencia </t>
  </si>
  <si>
    <t xml:space="preserve">Docentes asesores academicos </t>
  </si>
  <si>
    <t xml:space="preserve">Programa de Orientacion y Asesoria Academica. </t>
  </si>
  <si>
    <t>6.-Diseñado e implementándose programa institucional de formación de competencias docentes para la educación superior, con presupuesto, materiales, equipo y ambientes de aprendizaje asignados y seguimiento asegurado.</t>
  </si>
  <si>
    <t>6.a.1 Actualizacion de personal docente del Dpto. Produccion Animal</t>
  </si>
  <si>
    <t>7.- Uso de perfiles docentes con visión estratégica de desarrollo de actividades de investigacion, posgrados y apoyo acdemico a las carreras del Centro Regional.</t>
  </si>
  <si>
    <t>7.a.1Contratacion de personal acorde al cumplimiento del perfil general solicitado</t>
  </si>
  <si>
    <t>8.-Formación de competencias docentes para la educación superior que faciliten el aprendizaje y mejoren la eficiencia terminal.</t>
  </si>
  <si>
    <t xml:space="preserve">8.a.11 Identificar las necesidades de profesionalizacion del Docente.                               </t>
  </si>
  <si>
    <t xml:space="preserve">8.b.1 Identificar mecanismos de  profesionalizacion y financiamiento para la certificacion docente, a nivel nacional e internacional.                 </t>
  </si>
  <si>
    <t>8.a,8.b</t>
  </si>
  <si>
    <t>9.- La contratación y desarrollo docente responde a las necesidades académicas y a lo establecido en la normativa institucional.</t>
  </si>
  <si>
    <t>9.a.1Reclutar Docentes con vision estrategica de desarrollo academico.</t>
  </si>
  <si>
    <t>9.b.1Elaborar un plan quinquenal de formacion docente a nivel de postgrados</t>
  </si>
  <si>
    <t>9.c</t>
  </si>
  <si>
    <t>9.d</t>
  </si>
  <si>
    <t>10.-La contratación y desarrollo docente responde a las necesidades académicas y a lo establecido en la normativa institucional.</t>
  </si>
  <si>
    <t>10.a.1Contratación de 1 docente por hora para la Sección Regional del Lenguas Extranjeras y 1 docente a tiempo completo para La Sección de Deportes y 1 docente a tiempo completo para la Sección de Arte.</t>
  </si>
  <si>
    <t>10.b</t>
  </si>
  <si>
    <t>10.b.1 Socialización de la evaluación del desempeño a docentes de Humanidades y Arte y a personal administrativo correspondiente..                                                                                                                                                                10.c.1 Implementación de la Evaluación del desempeño de los docentes de Humanidades y Arte.</t>
  </si>
  <si>
    <t>10.d.1 Contratación Docente</t>
  </si>
  <si>
    <t>10.d</t>
  </si>
  <si>
    <t>10.b, 10.c</t>
  </si>
  <si>
    <t>10.e.1Inversión para la ejecución del plan de profesionalización docente y técnico</t>
  </si>
  <si>
    <t>10.e</t>
  </si>
  <si>
    <t>10.f.1 Realizar Tres (3) Contrataciones de personal docente</t>
  </si>
  <si>
    <t>10.f</t>
  </si>
  <si>
    <t xml:space="preserve">10.g.1Aplicacion del Instrumento de Evaluacion 
Retroalimentacion de la evaluación del desempeño a docentes y personal administrativo.                                                                                                                                                                  </t>
  </si>
  <si>
    <t>10.g</t>
  </si>
  <si>
    <t>1.-Estudios de mercado educativo para ampliación de oferta académica finalizados.</t>
  </si>
  <si>
    <t xml:space="preserve"> Realizar estudios de 1.a.1ercado para la determinación de la apertura de una carrera tecnica en laboratorio</t>
  </si>
  <si>
    <t>2.- Capacitacion extracurricular para estudiantes de las asignaturas impartidas por el departamento.</t>
  </si>
  <si>
    <t>2.a.1 Pasantia en el laboratorio de analisis ambiental para estudiantes de excelencia academica.</t>
  </si>
  <si>
    <t>2.b.1 Visitas tecnicas a empresas locales relacionadas con las asignaturas.</t>
  </si>
  <si>
    <t>2.c.1Partipacion de estudiantes en giras de vinculacion e investigacion.</t>
  </si>
  <si>
    <t>2.d.1 Elaboracion de cloro y azistin para uso del CURLA, con la participacion de los estudiantes</t>
  </si>
  <si>
    <t>3.-estudiantes informados de derechos, deberes, actividades académicas, culturales, doeportivas, curriculares, extracurriculares</t>
  </si>
  <si>
    <t xml:space="preserve">3.a.1  Adquisición de dos plasmas de 42 pulgadas y accesorios </t>
  </si>
  <si>
    <t>4.-Estudios de mercado educativo para ampliación de oferta académica finalizados.</t>
  </si>
  <si>
    <t>4.a.1 Implementar nuevas carreras técnicas como Tecnico en carnes y Tecnico en Lacteos</t>
  </si>
  <si>
    <t>5.a.1  Equipar y modernizar los laboratorios de practicas del DPA para lograr mayor preparacion del estudiante de acuerdo al Plan de Desarrollo físico de la Universidad.</t>
  </si>
  <si>
    <t>6.-Visibilización de indicadores de equidad y de interculturalidad.</t>
  </si>
  <si>
    <t>6.a.1 Asesoría técnica e Inversión para gestión de sistema de indicadores.</t>
  </si>
  <si>
    <t>7.- Facilitar y promover los aprendizajes de los estudiantes y la eficiencia terminal.</t>
  </si>
  <si>
    <t>7.a.1Realización de giras educativas a diversas partes del pais.</t>
  </si>
  <si>
    <t>8.- Lograr un profesional de excelencia y calidad.</t>
  </si>
  <si>
    <t xml:space="preserve">8.a.1 Supervisar a estudiantes en Servicio Social </t>
  </si>
  <si>
    <t>9.- Seguimiento y supervision en el proceso enseñanza-aprendizaje</t>
  </si>
  <si>
    <t>9.a.1 Supervisar a estudiantes en UPS, y Centros Asistencias de Salud en el Corredor Atlantico.</t>
  </si>
  <si>
    <t>10.- Estudios de mercado educativo para ampliación de oferta académica finalizados.</t>
  </si>
  <si>
    <t>10.a.1  Realizar estudios de mercado para  la apertura de las carreras de Pedagogía y Educación Física</t>
  </si>
  <si>
    <t>11.- Sistema de Registro en proceso de certificación.</t>
  </si>
  <si>
    <t>11.a.1. Actualizar la base de datos adecuada con el perfil del estudiante, para proporcionar la informacion al sistema de registro.</t>
  </si>
  <si>
    <t>12.- Propuestas academicas aprobadas.</t>
  </si>
  <si>
    <t>12.a.1 Implementacion de la propuestas academica a nivel de Licenciatura y Tecnico.</t>
  </si>
  <si>
    <t>13.- Reglamento estudiantil divulgado.</t>
  </si>
  <si>
    <t>13.a.1 Divulgacion de los reglamentación estudiantil por los medios de comunicación electronicos (blog de la carrera, correo electronico, redes sociales.)</t>
  </si>
  <si>
    <t>14.- Sistema de Admisiones eficientado</t>
  </si>
  <si>
    <t>14.a.1 Apoyo y Asesoría técnica   para el seguimiento de los estudiantes, incluyendo información de ingreso, permanencia y egresos.</t>
  </si>
  <si>
    <t>15.- Sistema bibliotecario especializado implementando un sistema de automatizacion en sus servicios.</t>
  </si>
  <si>
    <t>15.a.1 Gestionar Apoyo para el adecuado uso del sistema capacitando al estudiante, docente e investigador, usuario a utilizar adecuadamente los sistemas.</t>
  </si>
  <si>
    <t>16.-Actualizacion de colecciones en formato impreso: libros, revistas etc.</t>
  </si>
  <si>
    <t>16.a.1 Gestionar la adquisiciòn de material bibliografico.</t>
  </si>
  <si>
    <t>17.- Acondicionar la sala de audiovisuales de la biblioteca.</t>
  </si>
  <si>
    <t>17.a.1 Gestionar la adquisiciòn del equipo audiovisual.</t>
  </si>
  <si>
    <t>18.- Acondicionar un espacio de biblioteca para sala de lectura.</t>
  </si>
  <si>
    <t>18.a.1 Gestionar la adquisicion del mobiliario.</t>
  </si>
  <si>
    <t>19.- Tiraje de dos boletines al año.</t>
  </si>
  <si>
    <t>19.a.1 Elaborar un boletin informativo impreso y electronico para estudiantes.</t>
  </si>
  <si>
    <t>20.-Sistema de Registro en proceso de certificación.</t>
  </si>
  <si>
    <t>20.a.1 Creación de la base de datos para el seguimiento de los estudiantes, incluyendo información de ingreso, permanencia y egresos.</t>
  </si>
  <si>
    <t>21.-Estudios de mercado educativo para ampliación de oferta académica finalizados.</t>
  </si>
  <si>
    <t>21.a</t>
  </si>
  <si>
    <t>21.a.1.Realizar estudios de mercado para la determinación de la oferta de trabajo y la apertura de nuevas carreras en Islas de la Bahía.</t>
  </si>
  <si>
    <t>22.-Facilitar y promover los aprendizajes de los estudiantes y la eficiencia terminal.</t>
  </si>
  <si>
    <t xml:space="preserve">22.a.1  Capacitar los Asesores Academicos  con seminarios talleres  para lograr su afectividad en la asesoria academica. </t>
  </si>
  <si>
    <t>1.- Macroproyecto de Desarrollo Físico implementado, incluyendo Centros Regionales, CRAED, ITS.
 Infraestructura física de CRAED pilotos en proceso de construcción.</t>
  </si>
  <si>
    <t xml:space="preserve">7.-Macroproyecto de Desarrollo Físico para la Escuela de Turismo
</t>
  </si>
  <si>
    <t>7.a.1 Mejorar y optimizar el espacio físico de aulas, laboratorios de agencias de viajes y lenguas, taller de cocina y hospedaje y oficinas de la Escuela de turismo.</t>
  </si>
  <si>
    <t xml:space="preserve">8.- Aulas equipadas con proyectores y equipos de ayuda multimedia.
</t>
  </si>
  <si>
    <t>8.a.1 Mejorar los servicios de tecnología educativa en las diferentes aulas.                                                                                                                                                                                              8.b.1 Ejecución de plan de capacitación en uso adecuado de equipo.                                                                                                                                                                                                     b.3 Indicadores de desempeño positivos</t>
  </si>
  <si>
    <t>8.a, 8.b</t>
  </si>
  <si>
    <t>9.-Docentes regularizados y contratados de acuerdo a la meta propuesta.                                                                                                                                                                                             .</t>
  </si>
  <si>
    <t xml:space="preserve">10.- Normativa aprobada y en ejecución.  </t>
  </si>
  <si>
    <t>10.a.1 Dotar a todas las Unidades Académicas y Administrativas de reglamento interno y toda clase de normativa interna e institucional para el buen funcionamiento y cumplimiento de sus actividades.</t>
  </si>
  <si>
    <t>10.b.1 Dotar a las oficinas del mobiliario necesario</t>
  </si>
  <si>
    <t>10.c.1 Presentación ante las autoridades  la reactivacion del Laboratorio de Nutricion Animal como necesidad de la Carrera de Agronomia y/o para venta de servicios con los analisis de alimentos, para su financiamiento.</t>
  </si>
  <si>
    <t xml:space="preserve">10.d.1 Cambiar el techo de los Laboratorios de Nutricion I y II </t>
  </si>
  <si>
    <t>10.e.1. Adquisicion de un maniqui polifucional de Inseminacion artificial</t>
  </si>
  <si>
    <t>10.f.1 Adquisicion de guantes de palpacion y latex</t>
  </si>
  <si>
    <t>10.g.1 Compra de combustible</t>
  </si>
  <si>
    <t>10.c. 10.d, 10.e, 10.f, 10.g</t>
  </si>
  <si>
    <t>10.h.1 Construccion de dos estanques de tierra de 2000 m2</t>
  </si>
  <si>
    <t>10.h</t>
  </si>
  <si>
    <t xml:space="preserve">10.i.1.Mejorar los servicios de tecnología educativa en las diferentes aulas.                                                                                                                                                                                              10.j.1 Ejecución de plan de capacitación en uso adecuado de equipo.                                                                                                                                                                                                     </t>
  </si>
  <si>
    <t>10.i,10.j</t>
  </si>
  <si>
    <t>11.- Mejorar las condiciones del edificio de CRICyP</t>
  </si>
  <si>
    <t>11.a.1.Mejorar y optimizar el espacio físico de aulas, laboratorios, talleres y oficinas.</t>
  </si>
  <si>
    <t xml:space="preserve">12.-Aulas equipadas con proyectores y equipos de ayuda multimedia para los programas de post grado del Centro Regional.
</t>
  </si>
  <si>
    <t xml:space="preserve">12.a.1 Mejorar los servicios de tecnología educativa en las diferentes salas.                                                                                                                                                                                                                                                                                                                                                                 </t>
  </si>
  <si>
    <t>13.- Laboratorios equipados con pertienencia y calidad para la practica.</t>
  </si>
  <si>
    <t>13.a.1 Gestionar espacio fisico, material y equipo de laboratorio Medico Quirurgicos</t>
  </si>
  <si>
    <t>13.b.1Equipamiento de Laboratorio de Microbilogia</t>
  </si>
  <si>
    <t xml:space="preserve">14.- Aulas equipadas con proyectores y equipos de ayuda multimedia.
</t>
  </si>
  <si>
    <t xml:space="preserve">14.a.1. Equipar con tecnologia eductiva las aulas para la actividad docente                                                                                                                                                                                             </t>
  </si>
  <si>
    <t xml:space="preserve">15.-Docentes regularizados y contratados de acuerdo a la meta propuesta.                                                                                                                                                                                             </t>
  </si>
  <si>
    <t>15.a.1. Contratacion de Docntes por hora según demanda estudiantil.</t>
  </si>
  <si>
    <t>15.b.1 Giras académicas, con el objetivo de brindar a los estudiantes experiencias de aprendizaje.</t>
  </si>
  <si>
    <t xml:space="preserve">16.- Plataforma tecnológica eficiente, accesible en todos los predios de las sedes, modalidades y unidades académicas de la UNAH. </t>
  </si>
  <si>
    <t>16.a.1 Capacitación de los docentes de Humanidades y Arte para hacer uso de la paltaforma tecnológica y diseñar clases virtuales.</t>
  </si>
  <si>
    <t>17.a.1. Gestionar la compra de equipo de ayuda visual, computadoras, baterias para voltaje, Plasma, para las secciones de la unidad para apayar la preparación de las clases de los Docentes de Humandades y Arte.</t>
  </si>
  <si>
    <t>17.- Aulas equipadas con proyectores y equipos de ayuda multimedia       .17.1 .- Fortalecida la red de bibliotecas universitarias, librerías universitarias y la editorial, tanto virtuales como físicas.</t>
  </si>
  <si>
    <t>18.- Programa de Formación docente diseñado y aprobado por las autoridades de la UNAH. Programa de Formación docente implementado en ejecución con presupuesto.</t>
  </si>
  <si>
    <t>18.1.a Mejorar y optimizar el espacio físico de aulas, laboratorios, talleres y oficinas.</t>
  </si>
  <si>
    <t>19.-Laboratorios de Fisiología y Fitopatologia, equipados y funcionando correctamente.</t>
  </si>
  <si>
    <t>19.a.1.Gestionar ante las autoridades correspondientes la compra del equipo.</t>
  </si>
  <si>
    <t>20.-Laboratorio de computacion de la carrera de Administracion de Empresas</t>
  </si>
  <si>
    <t>20.a.1.Habilitar el espacio fisico determinado para el laboratorio de computacion de la carrera de Administracion de Empresa.</t>
  </si>
  <si>
    <t xml:space="preserve">21.-Carrera de Administracion de Empresas equipadas con proyectores </t>
  </si>
  <si>
    <t xml:space="preserve">21.a.1.Mejorar los servicios de tecnología educativa en las diferentes aulas.                                                                                                                                                                                              </t>
  </si>
  <si>
    <t>22.- Docentes regularizados y contratados de acuerdo a la meta propuesta.                                                                                                                                                                                             22.1. Mecanismos de control docente abarcan las junciones de docencia, investigación, vinculación y gestión académica.</t>
  </si>
  <si>
    <t>22.a.1.Regularizar el cien porciento (100%) docentes horarios a docentes a tiempo completo en la carrera de administracion de empresa.</t>
  </si>
  <si>
    <t>23.- Plataforma tecnológica eficiente e información sobre los procesos accesible para todos los usuarios de la biblioteca CURLA.</t>
  </si>
  <si>
    <t>23.a.1. Disponibilidad de la información y plataforma tecnológica de los servicios a los usuarios.</t>
  </si>
  <si>
    <t>24.- Infraestructura física de la Oficina de coordinacion y secretaria de la biblioteca.</t>
  </si>
  <si>
    <t>24.a.1. Mejorar y optimizar el espacio físico de  oficinas.</t>
  </si>
  <si>
    <t>25.- Capacitación para un mejor desempeño en los servicios de la biblioteca.</t>
  </si>
  <si>
    <t>25.a.1 Diseñar un plan de capacitación para todos los auxiliares.</t>
  </si>
  <si>
    <t>26.-ofrecer servicios de impresiones, copias y scaneo de documentos.</t>
  </si>
  <si>
    <t>26.a.1Ofrecer servicios adicionales a los usuarios.</t>
  </si>
  <si>
    <t xml:space="preserve">26.- Uso de perfiles docentes con visión estratégica de desarrollo académico en el proceso de convocatoria, selección y contratación del personal académico. </t>
  </si>
  <si>
    <t>26.a.1. Elaboracion de 12 perfiles para nuevos Docentes de la Carrera de Ingenieria Forestal (C.I.F.)</t>
  </si>
  <si>
    <t>27.- Procesos de selección ajustados a ley, transparentes y eficientes.</t>
  </si>
  <si>
    <t xml:space="preserve">27.a.1.Contratacion de 12 Docentes para el relevo generacional en la C.I.F. </t>
  </si>
  <si>
    <t>28.-Todas las unidades académicas cuentan con un plan quinquenal de formación docente a nivel de postgrados, en las áreas disciplinares.</t>
  </si>
  <si>
    <t>248.a, 28.b</t>
  </si>
  <si>
    <t>28.a.1. Aumentar inversión institucional para la oferta de postgrados .                              28.b.1 Capacitacion para el relevo generacional a nivel Nacional e Internacional</t>
  </si>
  <si>
    <t>29.- Desarrollo  y mantenimiento de infraestructura adecuada.</t>
  </si>
  <si>
    <t>29.a, 29.b</t>
  </si>
  <si>
    <t xml:space="preserve">29.a.1. Mejorar y optimizar el espacio físico de aulas, laboratorios, talleres y oficinas.                                    29.b.1  Mantenimiento y equipamiento del centro de investigacion en el campamento forestal 2000ha                </t>
  </si>
  <si>
    <t>29.c.1 Equpamiento de oficinas en los departamentos  de la CIF</t>
  </si>
  <si>
    <t>29.c</t>
  </si>
  <si>
    <t>30.- La CIF cuenta con equipo tecnologico para realizar, docencia e investigacion.</t>
  </si>
  <si>
    <t>30.a.1 Compra de equipo forestal basico para practicas e investigacion</t>
  </si>
  <si>
    <t>31.- Venta productos de la madera                                  -Venta de plantas y semillas                    -Capacitaciones                   -Asesoramiento tecnico</t>
  </si>
  <si>
    <t>31.a.1. Elaboracion de diversos  productos  de la madera.    31.b.1.Planificacion e implementacion de cursos. 31.c.1. Produccion de plantas 31.d.1.Promocion para asesoramiento</t>
  </si>
  <si>
    <t>31.a,31.b,31.c,31.d</t>
  </si>
  <si>
    <t>32.- Programa de desarrollo del talento humano diseñado e implementado, con presupuesto asignado; general y con cuatro componentes: Docentes, Asistentes Técnicos, Administrativos y de Servicios Generales.</t>
  </si>
  <si>
    <t>32.a.1 Planificar 3 capacitaciones para los docentes del Telecentro</t>
  </si>
  <si>
    <t>33.- Programa de Formación docente diseñado y aprobado por las autoridades de la UNAH. Programa de Formación docente implementado en ejecución con presupuesto.</t>
  </si>
  <si>
    <t>33.a.1 Planificar 2 cursos propedéuticos para los estudiantes del Telecentro</t>
  </si>
  <si>
    <t>1.a.1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</si>
  <si>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1.b.</t>
  </si>
  <si>
    <t>1.b.1. Impulsar la internacionalización de la Universidad, tomando como primera instancia el escenario Centro Americano del CSUCA.</t>
  </si>
  <si>
    <t>1.c.</t>
  </si>
  <si>
    <t xml:space="preserve">1.c.1 Realizacion de giras de practicas a diferentes instutuciones y organizaciones del pais </t>
  </si>
  <si>
    <t>2.- propuestas terminadas y enviadas a la dirección de Educación Superior para su ejecución.</t>
  </si>
  <si>
    <t>2.a.1 La Escuela de Turismo participara permanentemente en sus áreas del conocimiento  y en evaluaciones para el mejoramiento de la educación superior en el país.</t>
  </si>
  <si>
    <t>3.-Alianzas con universidades, e instituciones firmadas y en ejecución.</t>
  </si>
  <si>
    <t>3.a.1 Establecer alianza con SENASA para el control sanitario de los lotes de aves que se manejen en el Dpto.</t>
  </si>
  <si>
    <t>3.b.1 Establecer alianza con la Empresa que suministra el alimento, mediante charlas sobre Manejo de pollos de Engorde</t>
  </si>
  <si>
    <t>3.c.1 Establecer alianza con Casa comercial que sumininstra medicamentos respecto al uso de tales mediciamentos</t>
  </si>
  <si>
    <t>3.d.1.Revisar y actualizar el Micro curriculo de la asignatura de Avicultura</t>
  </si>
  <si>
    <t xml:space="preserve">3.e.1. Realizar una gira de practica a dos granjas avicolas de la zona </t>
  </si>
  <si>
    <t>4.-Sistemas de rendición de Cuentas transparentes implementados y en ejecución.</t>
  </si>
  <si>
    <t>4.a.1 Impartir 12 practicas de campo a estudiantes de Avicultura</t>
  </si>
  <si>
    <t>5.- Participación en estudios, cursos y congresos nacionales e internacionales para fortalecer la educación superior del país.</t>
  </si>
  <si>
    <t>5.a.1. Se apoya a la Coordinación de investigacion y postgrado a través de las unidades académicas a participar en congresos e intercambio de conocimientos para fortalecer la educación superior en el país.</t>
  </si>
  <si>
    <t xml:space="preserve">5.b.1 Realizacion de giras de practicas a diferentes instutuciones y organizaciones del pais </t>
  </si>
  <si>
    <t xml:space="preserve">5.c.1Realizacion de giras de practicas a diferentes instutuciones y organizaciones del pais </t>
  </si>
  <si>
    <t>6.-Sistemas de rendición de Cuentas transparentes implementados y en ejecución.</t>
  </si>
  <si>
    <t xml:space="preserve">6.a.1. Calendarizar reuniones con el equipo administrativo.   6.b.1 Mantener actualizado los objetos del gasto.                     6.c.1. Monitorear mensualmente el presupuesto asignado a cada departamento.     6.d.1 Mantener en equilibrio el presupuesto de cada unidad.        6.e.1.Realizar los ajustes necesarios y en forma legal y correcta en el manejo del presupuesto.       6.f.1. Generar reportes institucionales 6.g.1 Equipamiento y recursos materiales  para la docencia e investigación        </t>
  </si>
  <si>
    <t>6.a…….6.g</t>
  </si>
  <si>
    <t>6.h.1 se fortalecerán, promoverán y adoptarán políticas y practicas transparentes para la rendición de cuentas de las unidades académicas.</t>
  </si>
  <si>
    <t>6.h</t>
  </si>
  <si>
    <t>6.i.1. El departamento de Industrias Forestales participara permanentemente en sus áreas del conocimiento  y en evaluaciones para el mejoramiento de la educación superior en el país.</t>
  </si>
  <si>
    <t>6.i</t>
  </si>
  <si>
    <t>6.j.1El departemento de silvicultura participará permanentemente en sus áreas de conocimiento  en evaluaciones para el mejoramiento de la educación superior en el país.</t>
  </si>
  <si>
    <t>6.j</t>
  </si>
  <si>
    <t>7.-Diseñado e implementándose programa institucional de formación de competencias docentes para la educación superior, con presupuesto, materiales, equipo y ambientes de aprendizaje asignados y seguimiento asegurado.</t>
  </si>
  <si>
    <t>7.a.1 Contratación de un Instructor de laboratorio, capacitado para dar apoyo a la sección de física, es aspectos informaticos y de intrucción de laboratorio.</t>
  </si>
  <si>
    <t>8.-Todas las unidades académicas cuentan con un plan quinquenal de formación docente a nivel de postgrados, en las áreas disciplinares.</t>
  </si>
  <si>
    <t>8.a.1.Estudios de post grado para docentes del depto. De Física</t>
  </si>
  <si>
    <t>9.- Alianzas con universidades, e instituciones firmadas y en ejecución.</t>
  </si>
  <si>
    <t>9.a.1. Participación de los docentes del departamento de física en el CURCCAF Congreaso Centroamericano y del Caribe de Física.</t>
  </si>
  <si>
    <t>9.b.1.Creación de un programa de Compartir Astronomía</t>
  </si>
  <si>
    <t xml:space="preserve">9.c.1 Realizacion de giras de practicas a diferentes instutuciones y organizaciones del pais </t>
  </si>
  <si>
    <t xml:space="preserve">9.d.1 Realizacion de giras de practicas a diferentes instutuciones y organizaciones del pais </t>
  </si>
  <si>
    <t>10.- Sistemas de rendición de Cuentas transparentes implementados y en ejecución.</t>
  </si>
  <si>
    <t xml:space="preserve">10.a.1. Calendarizar reuniones con el equipo administrativo.   10.b.1.Mantener actualizado los objetos del gasto.                     10.c.1 Monitorear mensualmente el presupuesto asignado a cada departamento.     10.d.1 Mantener en equilibrio el presupuesto de cada unidad.        10.e.1. Realizar los ajustes necesarios y en forma legal y correcta en el manejo del presupuesto.       10.f.1 Generar reportes institucionales 10.g.1Equipamiento y recursos materiales  para la docencia e investigación        </t>
  </si>
  <si>
    <t>10.a………10.g</t>
  </si>
  <si>
    <t>10.h.1 se fortalecerán, promoverán y adoptarán políticas y practicas transparentes para la rendición de cuentas de las unidades académicas.</t>
  </si>
  <si>
    <t>10.i.1 El departamento de Industrias Forestales participara permanentemente en sus áreas del conocimiento  y en evaluaciones para el mejoramiento de la educación superior en el país.</t>
  </si>
  <si>
    <t>10.i</t>
  </si>
  <si>
    <t>10.j</t>
  </si>
  <si>
    <t>10.j .1El departemento de silvicultura participará permanentemente en sus áreas de conocimiento  en evaluaciones para el mejoramiento de la educación superior en el país.</t>
  </si>
  <si>
    <t xml:space="preserve">10.k.1 Realizacion de giras de practicas a diferentes instutuciones y organizaciones del pais </t>
  </si>
  <si>
    <t>10.k</t>
  </si>
  <si>
    <t>1.- Perfiles de egreso por profesionales del campo del conocimiento.</t>
  </si>
  <si>
    <t>1.a. 1 Analizar el perfil del egresado de las carreras de acuerdo a las demandas laborales de profesionales.</t>
  </si>
  <si>
    <t>2.a.1 Realizar encuestas de satisfacción de los egresados.</t>
  </si>
  <si>
    <t>3.-Encuestas del desempeño de graduados terminadas.</t>
  </si>
  <si>
    <t>3.a.1 Realizar encuestas del desempeño laboral de los egresados.</t>
  </si>
  <si>
    <t>4.- Encuestas de satisfacción comunitaria finalizadas.</t>
  </si>
  <si>
    <t>4.a.1 Realizar encuestas de satisfacción comunitaria.</t>
  </si>
  <si>
    <t>5.- Perfil del egresado por competencias de la carrera de Administracion de Empresas.</t>
  </si>
  <si>
    <t>5.a.1.Divulgacion del perfil del egresado de la carreras de administracion de empresa a traves de medios electronicos</t>
  </si>
  <si>
    <t>6.- Estudio de satisfacción de graduados de la UNAH.</t>
  </si>
  <si>
    <t>6.a.1Realizar encuestas de satisfacción de los egresados.</t>
  </si>
  <si>
    <t>7.- Presentacion de los resultados de la encuesta de desempeño de graduados.</t>
  </si>
  <si>
    <t>7.a.1.Realizar encuesta del desempeño laboral de los egresados.
Analisis e interpretacion de resultados</t>
  </si>
  <si>
    <t>8.- Presentacion de los resultados de la Encuestas de Satisfacción Comunitaria.</t>
  </si>
  <si>
    <t>8.a.1Realizar Encuestas de Satisfacción Comunitaria.</t>
  </si>
  <si>
    <t>9.- Perfiles de egreso por profesionales del campo del conocimiento.</t>
  </si>
  <si>
    <t>9.a. 1 Analizar el perfil del egresado de la carrera de acuerdo a las demandas laborales de profesionales.  a.2 Realizar encuestas de satisfaccion de graduados</t>
  </si>
  <si>
    <t>10.- Encuestas del desempeño de graduados terminadas y se ofertan cursos para complmentar su conocimoento.</t>
  </si>
  <si>
    <t>10.a.1 Organización de tres cursos profesionalizantes de acuerdo a las necesidades actuales.</t>
  </si>
  <si>
    <t>11.-Aplicación de encuestas para apertura de nuevos postgrados</t>
  </si>
  <si>
    <t xml:space="preserve"> Por lo menos un postgrados en funcionamiento en el 2014.</t>
  </si>
  <si>
    <t xml:space="preserve">11.a.1 Se inicia la tercera promocion de foresteria comunitaria.                            e.2 Se presenta plan de ustudios del Postgrado en manejo forestal </t>
  </si>
  <si>
    <t>2.-Funcionando con calidad y pertinencia  las redes educativas regionales de la UNAH acorde con la Política de Redes.</t>
  </si>
  <si>
    <t xml:space="preserve">2.a.1  Supervición deTelecentro de Roatán de la carrera de Ecoturismo. </t>
  </si>
  <si>
    <t>3.-En ejecución programa de mejoramiento de la oferta academica de la UNAH en facultades y centros regionales.</t>
  </si>
  <si>
    <t xml:space="preserve">3.a.1 Promoción de la carrera y estudio de oferta y demanda academica.      </t>
  </si>
  <si>
    <t xml:space="preserve">                                                                                                                                                                              3.b.1 Lanzamiento  de oferta academica de educació superior.                                                                                                   </t>
  </si>
  <si>
    <t>4.-Proyectos de investigación Científica ligados a las líneas prioritarias de investigación de la UNAH vinculados a la docencia universitaria y aplicándose a la  resolución de problemas de país.</t>
  </si>
  <si>
    <t>4.a.1. Ejecución de tres proyectos de Investigación.         Asignación y disponibilidad de recursos subyacientes para la ejecución de dos programas.</t>
  </si>
  <si>
    <t>4.b.1 Gestion de apertura de carreras en el area de ciencias sociales en el CURLA</t>
  </si>
  <si>
    <t>5.-Promoción de  las redes educativas regionales de la UNAH que dependen del CURLA</t>
  </si>
  <si>
    <t>5.a.1  Socialización y ejecución del proceso de admisión en apoyo al  desarrollo de las redes educativas regionales con ayuda del grupo Gestor de Promoción.</t>
  </si>
  <si>
    <t xml:space="preserve">6.-Instituto tecnológico de Tela consolidado </t>
  </si>
  <si>
    <t>6.a.1Consolidación y funcionamiento deL instituto tecnológico de Tela.</t>
  </si>
  <si>
    <t>7.- Aumento de la Población Estudiantil en el CURLA</t>
  </si>
  <si>
    <t>7.a.1 Realización de Ferias y otras actividades de Promoción para aumentar la Población estudiantil en el CURLA.</t>
  </si>
  <si>
    <t>7.b</t>
  </si>
  <si>
    <t xml:space="preserve">7.b.1 Visitar Institutos publicos y privados de La Ceiba, para promocionar el ITS de Tela, el Telecentro de Roatan y las Carreras del CURLA antes del proceso de Inscripción de la PAA.                                                                                                                                                                                          </t>
  </si>
  <si>
    <t>1.-Número de conflictos reducidos.</t>
  </si>
  <si>
    <t>1.a.1  Dar asesoramiento tecnico y juridico                   2.2 recopilacion de datos y documentos.                              2.3 Envio de correspondencia e informacion</t>
  </si>
  <si>
    <t>2.- Sistema de educación superior regularizado en términos de calidad y pertinencia.</t>
  </si>
  <si>
    <t>2.a.1. Según sea el caso, se deben realizar las siguientes actividades o procesos: Revisión; actualización; complementación; inclusión del eje de ética; adecuación curricular; reforma del plan de estudio; nueva oferta educativa.</t>
  </si>
  <si>
    <t>2.b.1Coordinación con la Direccion Departamental de Educación para la articulación del nivel medio con el nivel universitario en el Caribe Hondureño.</t>
  </si>
  <si>
    <t>3.-Número de conflictos reducidos.</t>
  </si>
  <si>
    <t>3.a.1  Dar asesoramiento tecnico y juridico                  3.b.1 recopilacion de datos y documentos.                              3.c.1 Envio de correspondencia e informacion</t>
  </si>
  <si>
    <t>1.a.1 Generar y publicar dos pronunciamientos relativos a la autonomia y educacion superior, que por ley le corresponde a la UNAH y por ende a la CIF.</t>
  </si>
  <si>
    <t>1.-Transversalización del Eje de Éica en las actividades administrativas ya cadémicas de la UNAH.</t>
  </si>
  <si>
    <t xml:space="preserve">1.a.1 Socialización de los lineamientos metodológicos.                                                                                                                                                                                                                                       </t>
  </si>
  <si>
    <t>2.-Producción y gestión del conocimiento con identidad regional, nacional y local.</t>
  </si>
  <si>
    <t>2.a.1 Inversión para el desarrollo del Proyecto de identidad nacional. (Dia Gastronómico)</t>
  </si>
  <si>
    <t>3.-Formación de hombres y mujeres de cultura, región y productivos.</t>
  </si>
  <si>
    <t>3.a.1 Inversión para la gestión de los proyectos culturales.(Día Internacional de turismo; Evento cultural de la carrera de Ecoturismo; Semana del Ecoturismo)</t>
  </si>
  <si>
    <t>4.-Transversalización del Eje de Éica en las actividades administrativas ya cadémicas de la UNAH.</t>
  </si>
  <si>
    <t xml:space="preserve">4.a.1. Generar y publicar un articulo sobre etica y profesion forestal.                                                                                                                                                                                                                                       </t>
  </si>
  <si>
    <t>4.a.1.  Jornadas de trabajo (conferencias, exposiciones, talleres, y otros) interdisciplinarias orientadas a la transversalización efectiva y profunda del eje de ética.</t>
  </si>
  <si>
    <t>5.-Formación de hombres y mujeres de cultura, región y productivos.</t>
  </si>
  <si>
    <t>5.a.1 Inscripcion del programa Universidad y comunidad afrodescendientes de Honduras (PUCAH)</t>
  </si>
  <si>
    <t>6.-Expansión de ciudadanía educativa hacia lo socio- cultural.</t>
  </si>
  <si>
    <t>6.a.1 Promover la formacion de ciudadania en los estudiantes de Ingenieria Forestal.</t>
  </si>
  <si>
    <t>Prestacion de servicios en labratorios</t>
  </si>
  <si>
    <t>Mantenimiento, Reparacion y Pintados de Edificios en gral del CURLA</t>
  </si>
  <si>
    <t>Mantenimiento de Laboratorios</t>
  </si>
  <si>
    <t>Ingresos por los servicios que se prestan en los distintos laboratorios y otros (Area de Salud, Deptos)</t>
  </si>
  <si>
    <t xml:space="preserve">9.a.1 Regularizar docentes ya contratados para tener un mínimo de docentes por hora en todas las unidades.                                                                                                    </t>
  </si>
  <si>
    <t>1.b.1Gestionar mobiliario para oficina y admon cubiculos de docentes</t>
  </si>
  <si>
    <t>Administracion y Jefaturas del Departamento</t>
  </si>
  <si>
    <t>Alquiler de Equipo y Carpas para las actividades programadas como ser ferias vocacionales, participacion en eventos fuera del CURLA</t>
  </si>
  <si>
    <t>Mantenimiento y reparacion de equipo de oficina y muebles</t>
  </si>
  <si>
    <t>Fumigacion de todos los edificios del CURLA para poder erradicar la termita existente</t>
  </si>
  <si>
    <t>Analisis de factibilidad para la implementacion de nuevos proyectos</t>
  </si>
  <si>
    <t>Servicios de capacitacion para el personal docente, administrativo y de servicio</t>
  </si>
  <si>
    <t>Elaboracion de una pagina Web donde se de a conocer todas las actividades que se desarrollan en el CURLA</t>
  </si>
  <si>
    <t>Contratacion de un consultor para la elaboracion de las politicas para las areas productivas</t>
  </si>
  <si>
    <t>Alimentacion y coffe break en los distintos eventos, seminarios, capacitaciones y otros que se impartan</t>
  </si>
  <si>
    <t>Concentrado que se necesitara para la alimentacion en las areas de cerdos, ganaderia, ovejos, aves, y otros</t>
  </si>
  <si>
    <t>Compra de materiales para la remedelacion de las diferentes estructuras existentes en Areas Productivas</t>
  </si>
  <si>
    <t>Madera que se utilizara en las diferentes remodelaciones que se realizaran</t>
  </si>
  <si>
    <t>Compras de telas para la elaboracion de manteles que serviran en los distintos eventos que se desarrollen dentro y fuera del centro regional</t>
  </si>
  <si>
    <t>Elaboracion y confeccion de trajes para el cuadro de danza y otros necesarios en otras areas</t>
  </si>
  <si>
    <t>Elaboracion de camisas con los logos de la UNAH y el CURLA para las autoridades y mandos intermedios para asistir identificados a los eventos programados fuera del Centro Regional</t>
  </si>
  <si>
    <t>Para el personal de mantenimiento que trabaja en areas de aves, cerdos, ganaderia y otros que necesiten el uso de calzado especial para el desarrollo de sus actividades</t>
  </si>
  <si>
    <t>Compra de llantas para los dos buses ( Coaster y Hunday) y 3 pick up</t>
  </si>
  <si>
    <t>para el uso en los diferentes cultivos que existes y los que se implementaran en el 2014</t>
  </si>
  <si>
    <t xml:space="preserve">Combustible que se utilizara en las diferentes maquinas para las labores de aseo y limpieza del Centro </t>
  </si>
  <si>
    <t xml:space="preserve">Material que se utilizara en el pintado general de oficinas y edificios </t>
  </si>
  <si>
    <t xml:space="preserve">Combustible que se utilizara en los diferentes vehiculos para las giras academicas y equipo de produccion y limpieza existentes en el Centro </t>
  </si>
  <si>
    <t>Medicamentos que son necesarios en en area de produccion (Ganaderia, Aves, Cerdos, Ovejos y otros)</t>
  </si>
  <si>
    <t>Compra de celosias y puertas para ser instaladas en los diferentes edificios</t>
  </si>
  <si>
    <t>Compra de porcelana para acondicionar el area de carnicos y lecheria</t>
  </si>
  <si>
    <t>Para la construccion y remodelacion de diferentes oficinas</t>
  </si>
  <si>
    <t xml:space="preserve">Para uso y buen funcionamiento de los laboratorios </t>
  </si>
  <si>
    <t>Para uso en las contrucciones y reparaciones que se estimas realizar</t>
  </si>
  <si>
    <t>Diversos materiales de aseo necesarios para mantener las instalaciones completamente limpias y hacer el ambiente agradable para todo el personal</t>
  </si>
  <si>
    <t>Material electrico que servira para acondicionar aulas de clases, laboratorios, oficinas administrativas y otras.</t>
  </si>
  <si>
    <t>Implementos necesarios en los laboratorios de Ecoturismos y otros</t>
  </si>
  <si>
    <t>Compra de material medico quirurgico menos para ser usado en las practicas en los laboratorios y en el area de salud</t>
  </si>
  <si>
    <t>Apoyo de la UNAH al equipo del CURLA participante en la liga de futbol Dionisio de Herrera</t>
  </si>
  <si>
    <t>Compra de repuestos menores para los distintos equipos existentes</t>
  </si>
  <si>
    <t>Compra de material para el area de deporte para impartir los laboratorios de sus clases</t>
  </si>
  <si>
    <t>Compra de un Tractor con todo el equipo necesario para realizar la limpieza del CURLA y apoyar en las actividades en el area de produccion</t>
  </si>
  <si>
    <t>Elaboracion de Modulares en cubiculos de docentes</t>
  </si>
  <si>
    <t>Gastos de viajes nacionales</t>
  </si>
  <si>
    <t>Gastos de viaje al exterior</t>
  </si>
  <si>
    <t>Pasajes al Exterior</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</si>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</sst>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0_ ;_ * \-#,##0.0_ ;_ * &quot;-&quot;_ ;_ @_ "/>
    <numFmt numFmtId="176" formatCode="_ * #,##0.000_ ;_ * \-#,##0.000_ ;_ * &quot;-&quot;_ ;_ @_ "/>
    <numFmt numFmtId="177" formatCode="_ * #,##0.0000_ ;_ * \-#,##0.0000_ ;_ * &quot;-&quot;_ ;_ @_ "/>
    <numFmt numFmtId="178" formatCode="_ * #,##0.0_ ;_ * \-#,##0.0_ ;_ * &quot;-&quot;??_ ;_ @_ "/>
    <numFmt numFmtId="179" formatCode="_ * #,##0.000_ ;_ * \-#,##0.000_ ;_ * &quot;-&quot;??_ ;_ @_ "/>
    <numFmt numFmtId="180" formatCode="#,##0.00_ ;\-#,##0.00\ "/>
  </numFmts>
  <fonts count="7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1"/>
      <name val="Calibri"/>
      <family val="2"/>
    </font>
    <font>
      <sz val="10"/>
      <name val="Calibri"/>
      <family val="2"/>
    </font>
    <font>
      <b/>
      <sz val="11"/>
      <color theme="1"/>
      <name val="Calibri"/>
      <family val="2"/>
    </font>
    <font>
      <sz val="11"/>
      <color rgb="FF000000"/>
      <name val="Calibri"/>
      <family val="2"/>
      <scheme val="minor"/>
    </font>
    <font>
      <sz val="10"/>
      <color indexed="8"/>
      <name val="Calibri"/>
      <family val="2"/>
    </font>
    <font>
      <sz val="12"/>
      <color rgb="FF0070C0"/>
      <name val="Calibri"/>
      <family val="2"/>
    </font>
    <font>
      <sz val="11"/>
      <name val="Arial"/>
      <family val="2"/>
    </font>
    <font>
      <sz val="12"/>
      <color indexed="56"/>
      <name val="Calibri"/>
      <family val="2"/>
    </font>
    <font>
      <b/>
      <sz val="12"/>
      <color theme="1"/>
      <name val="Calibri"/>
      <family val="2"/>
      <scheme val="minor"/>
    </font>
    <font>
      <b/>
      <sz val="12"/>
      <color theme="1"/>
      <name val="Calibri"/>
      <family val="2"/>
    </font>
    <font>
      <sz val="9"/>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0"/>
        <bgColor indexed="22"/>
      </patternFill>
    </fill>
  </fills>
  <borders count="47">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style="medium">
        <color auto="1"/>
      </left>
      <right/>
      <top style="medium">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medium">
        <color auto="1"/>
      </right>
      <top style="medium">
        <color auto="1"/>
      </top>
      <bottom style="thin">
        <color auto="1"/>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style="medium">
        <color auto="1"/>
      </top>
      <bottom/>
      <diagonal/>
    </border>
    <border>
      <left style="medium">
        <color auto="1"/>
      </left>
      <right/>
      <top/>
      <bottom style="thin">
        <color auto="1"/>
      </bottom>
      <diagonal/>
    </border>
    <border>
      <left/>
      <right/>
      <top style="thin">
        <color auto="1"/>
      </top>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bottom style="hair">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s>
  <cellStyleXfs count="19">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4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2" fillId="0" borderId="26" xfId="0" applyFont="1" applyBorder="1" applyAlignment="1">
      <alignment horizontal="center" vertical="center" wrapText="1"/>
    </xf>
    <xf numFmtId="0" fontId="33" fillId="0" borderId="26" xfId="15"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vertical="top" wrapText="1"/>
    </xf>
    <xf numFmtId="0" fontId="33" fillId="0" borderId="26" xfId="15" applyFont="1" applyBorder="1" applyAlignment="1">
      <alignment horizontal="center" vertical="center" wrapText="1"/>
    </xf>
    <xf numFmtId="0" fontId="38" fillId="2" borderId="38" xfId="0" applyFont="1" applyFill="1" applyBorder="1" applyAlignment="1">
      <alignment vertical="top" wrapText="1"/>
    </xf>
    <xf numFmtId="0" fontId="39" fillId="0" borderId="26" xfId="15"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0" borderId="26" xfId="15" applyFont="1" applyFill="1" applyBorder="1" applyAlignment="1">
      <alignment horizontal="right"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33" fillId="0" borderId="26" xfId="15"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2" fillId="0" borderId="26" xfId="0" applyFont="1" applyFill="1" applyBorder="1" applyAlignment="1">
      <alignment horizontal="center"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7" applyNumberFormat="1" applyFont="1" applyAlignment="1">
      <alignment vertical="center"/>
    </xf>
    <xf numFmtId="0" fontId="43" fillId="0" borderId="0" xfId="0" applyFont="1" applyAlignment="1">
      <alignment vertical="center"/>
    </xf>
    <xf numFmtId="173"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7" applyNumberFormat="1" applyFont="1" applyAlignment="1">
      <alignment horizontal="center" vertical="center"/>
    </xf>
    <xf numFmtId="173" fontId="44" fillId="0" borderId="0" xfId="17"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7"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7"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7" applyNumberFormat="1" applyFont="1" applyFill="1" applyBorder="1" applyAlignment="1">
      <alignment horizontal="center" vertical="center"/>
    </xf>
    <xf numFmtId="0" fontId="50" fillId="15" borderId="41" xfId="0" applyFont="1" applyFill="1" applyBorder="1" applyAlignment="1">
      <alignment horizontal="center" vertical="center"/>
    </xf>
    <xf numFmtId="0" fontId="50" fillId="15" borderId="42" xfId="0" applyFont="1" applyFill="1" applyBorder="1" applyAlignment="1">
      <alignment horizontal="center" vertical="center"/>
    </xf>
    <xf numFmtId="43" fontId="50" fillId="15" borderId="40" xfId="17"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7" applyFont="1" applyBorder="1" applyAlignment="1">
      <alignment vertical="center"/>
    </xf>
    <xf numFmtId="0" fontId="0" fillId="0" borderId="26" xfId="0" applyFill="1" applyBorder="1" applyAlignment="1">
      <alignment vertical="center"/>
    </xf>
    <xf numFmtId="43" fontId="0" fillId="0" borderId="26" xfId="17"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3" fillId="0" borderId="0" xfId="0"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0" fontId="33" fillId="0" borderId="26" xfId="15" applyFont="1" applyBorder="1" applyAlignment="1">
      <alignment horizontal="right" vertical="center" wrapText="1"/>
    </xf>
    <xf numFmtId="3" fontId="33" fillId="0" borderId="26" xfId="15" applyNumberFormat="1" applyFont="1" applyBorder="1" applyAlignment="1">
      <alignment horizontal="right" vertical="center" wrapText="1"/>
    </xf>
    <xf numFmtId="9" fontId="33" fillId="0" borderId="26" xfId="15" applyNumberFormat="1" applyFont="1" applyBorder="1" applyAlignment="1">
      <alignment horizontal="right" vertical="center" wrapText="1"/>
    </xf>
    <xf numFmtId="0" fontId="33" fillId="2" borderId="26" xfId="15" applyFont="1" applyFill="1" applyBorder="1" applyAlignment="1">
      <alignment horizontal="center" vertical="center" wrapText="1"/>
    </xf>
    <xf numFmtId="9" fontId="33" fillId="0" borderId="26" xfId="16" applyFont="1" applyBorder="1" applyAlignment="1">
      <alignment horizontal="right" vertical="center" wrapText="1"/>
    </xf>
    <xf numFmtId="9" fontId="33" fillId="0" borderId="26" xfId="16" applyFont="1" applyBorder="1" applyAlignment="1">
      <alignment horizontal="center"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7" fillId="9" borderId="13" xfId="15" applyFont="1" applyFill="1" applyBorder="1" applyAlignment="1" applyProtection="1">
      <alignment vertical="center"/>
      <protection locked="0"/>
    </xf>
    <xf numFmtId="1" fontId="33" fillId="0" borderId="26" xfId="15" applyNumberFormat="1" applyFont="1" applyBorder="1" applyAlignment="1">
      <alignment horizontal="center" vertical="center" wrapText="1"/>
    </xf>
    <xf numFmtId="173" fontId="33" fillId="0" borderId="26" xfId="11" applyNumberFormat="1" applyFont="1" applyBorder="1" applyAlignment="1">
      <alignment horizontal="center" vertical="center" wrapText="1"/>
    </xf>
    <xf numFmtId="164" fontId="33" fillId="0" borderId="26" xfId="15" applyNumberFormat="1" applyFont="1" applyBorder="1" applyAlignment="1">
      <alignment horizontal="center" vertical="center" wrapText="1"/>
    </xf>
    <xf numFmtId="0" fontId="38" fillId="2" borderId="26" xfId="0" applyFont="1" applyFill="1" applyBorder="1" applyAlignment="1">
      <alignment vertical="center" wrapText="1"/>
    </xf>
    <xf numFmtId="0" fontId="27" fillId="9" borderId="13" xfId="15"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5" borderId="40" xfId="17" applyFont="1" applyFill="1" applyBorder="1" applyAlignment="1">
      <alignment horizontal="center" vertical="center" wrapText="1"/>
    </xf>
    <xf numFmtId="43" fontId="49" fillId="13" borderId="0" xfId="17" applyFont="1" applyFill="1" applyAlignment="1">
      <alignment horizontal="center" vertical="center"/>
    </xf>
    <xf numFmtId="43" fontId="57" fillId="13" borderId="0" xfId="17"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7" applyNumberFormat="1" applyFont="1" applyFill="1" applyAlignment="1">
      <alignment horizontal="center" vertical="center"/>
    </xf>
    <xf numFmtId="173" fontId="0" fillId="3" borderId="0" xfId="17"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8" fillId="13" borderId="0" xfId="0" applyFont="1" applyFill="1" applyAlignment="1">
      <alignment horizontal="left" vertical="center" indent="5"/>
    </xf>
    <xf numFmtId="9" fontId="23" fillId="18" borderId="3" xfId="16"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0" borderId="26" xfId="17" applyFont="1" applyBorder="1" applyAlignment="1">
      <alignment horizontal="right" vertical="center" wrapText="1"/>
    </xf>
    <xf numFmtId="43" fontId="33" fillId="0" borderId="26" xfId="17" applyFont="1" applyBorder="1" applyAlignment="1">
      <alignment vertical="center" wrapText="1"/>
    </xf>
    <xf numFmtId="43" fontId="40" fillId="0" borderId="26" xfId="17"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7" applyFont="1" applyFill="1" applyBorder="1" applyAlignment="1" applyProtection="1">
      <alignment horizontal="center" vertical="center" wrapText="1"/>
      <protection locked="0"/>
    </xf>
    <xf numFmtId="43" fontId="33" fillId="2" borderId="26" xfId="17" applyFont="1" applyFill="1" applyBorder="1" applyAlignment="1">
      <alignment horizontal="right" vertical="top" wrapText="1"/>
    </xf>
    <xf numFmtId="43" fontId="33" fillId="0" borderId="26" xfId="17" applyFont="1" applyBorder="1" applyAlignment="1">
      <alignment horizontal="right" vertical="top" wrapText="1"/>
    </xf>
    <xf numFmtId="43" fontId="0" fillId="0" borderId="0" xfId="17" applyFont="1"/>
    <xf numFmtId="43" fontId="37" fillId="2" borderId="7" xfId="17" applyFont="1" applyFill="1" applyBorder="1" applyAlignment="1">
      <alignment vertical="top"/>
    </xf>
    <xf numFmtId="43" fontId="34" fillId="10" borderId="26" xfId="17" applyFont="1" applyFill="1" applyBorder="1" applyAlignment="1">
      <alignment horizontal="center" vertical="center" wrapText="1"/>
    </xf>
    <xf numFmtId="43" fontId="32" fillId="0" borderId="26" xfId="17" applyFont="1" applyBorder="1" applyAlignment="1">
      <alignment vertical="top" wrapText="1"/>
    </xf>
    <xf numFmtId="43" fontId="32" fillId="0" borderId="26" xfId="17" applyFont="1" applyBorder="1" applyAlignment="1">
      <alignment vertical="top"/>
    </xf>
    <xf numFmtId="43" fontId="33" fillId="0" borderId="26" xfId="17" applyFont="1" applyFill="1" applyBorder="1" applyAlignment="1">
      <alignment horizontal="right" vertical="top" wrapText="1"/>
    </xf>
    <xf numFmtId="43" fontId="33" fillId="0" borderId="26" xfId="17" applyFont="1" applyFill="1" applyBorder="1" applyAlignment="1">
      <alignment horizontal="center" vertical="top" wrapText="1"/>
    </xf>
    <xf numFmtId="43" fontId="38" fillId="0" borderId="26" xfId="17" applyFont="1" applyFill="1" applyBorder="1" applyAlignment="1">
      <alignment horizontal="right" vertical="top" wrapText="1"/>
    </xf>
    <xf numFmtId="43" fontId="33" fillId="0" borderId="26" xfId="17" applyFont="1" applyFill="1" applyBorder="1" applyAlignment="1">
      <alignment horizontal="right" wrapText="1"/>
    </xf>
    <xf numFmtId="43" fontId="33" fillId="10" borderId="26" xfId="17" applyFont="1" applyFill="1" applyBorder="1" applyAlignment="1">
      <alignment horizontal="right" wrapText="1"/>
    </xf>
    <xf numFmtId="43" fontId="34" fillId="10" borderId="26" xfId="17" applyFont="1" applyFill="1" applyBorder="1" applyAlignment="1">
      <alignment horizontal="right" wrapText="1"/>
    </xf>
    <xf numFmtId="43" fontId="29" fillId="12" borderId="26" xfId="17" applyFont="1" applyFill="1" applyBorder="1" applyAlignment="1" applyProtection="1">
      <alignment horizontal="center" vertical="top" wrapText="1"/>
      <protection locked="0"/>
    </xf>
    <xf numFmtId="43" fontId="40" fillId="0" borderId="26" xfId="17" applyFont="1" applyFill="1" applyBorder="1" applyAlignment="1">
      <alignment vertical="top"/>
    </xf>
    <xf numFmtId="43" fontId="40" fillId="0" borderId="26" xfId="17" applyFont="1" applyFill="1" applyBorder="1" applyAlignment="1">
      <alignment horizontal="center" vertical="top"/>
    </xf>
    <xf numFmtId="43" fontId="32" fillId="0" borderId="26" xfId="17" applyFont="1" applyBorder="1" applyAlignment="1">
      <alignment wrapText="1"/>
    </xf>
    <xf numFmtId="43" fontId="32" fillId="0" borderId="26" xfId="17" applyFont="1" applyBorder="1"/>
    <xf numFmtId="43" fontId="32" fillId="0" borderId="26" xfId="17" applyFont="1" applyFill="1" applyBorder="1" applyAlignment="1">
      <alignment vertical="top" wrapText="1"/>
    </xf>
    <xf numFmtId="0" fontId="60" fillId="0" borderId="0" xfId="0" applyFont="1" applyAlignment="1">
      <alignment horizontal="center" vertical="center"/>
    </xf>
    <xf numFmtId="43" fontId="60" fillId="0" borderId="0" xfId="17" applyFont="1" applyAlignment="1">
      <alignment vertical="center"/>
    </xf>
    <xf numFmtId="173" fontId="60" fillId="0" borderId="0" xfId="17" applyNumberFormat="1" applyFont="1" applyAlignment="1">
      <alignment vertical="center"/>
    </xf>
    <xf numFmtId="173" fontId="60"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0" borderId="26" xfId="15"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5"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wrapText="1"/>
      <protection locked="0"/>
    </xf>
    <xf numFmtId="0" fontId="27" fillId="0" borderId="26" xfId="18" applyFont="1" applyBorder="1" applyAlignment="1">
      <alignment vertical="center" wrapText="1"/>
    </xf>
    <xf numFmtId="0" fontId="36" fillId="0" borderId="26" xfId="18"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1" fillId="0" borderId="26" xfId="18" applyFont="1" applyBorder="1" applyAlignment="1">
      <alignment vertical="center"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29" fillId="0" borderId="26" xfId="18" applyFont="1" applyBorder="1" applyAlignment="1">
      <alignment vertical="center" wrapText="1"/>
    </xf>
    <xf numFmtId="0" fontId="39" fillId="0" borderId="26" xfId="18" applyFont="1" applyBorder="1" applyAlignment="1">
      <alignment vertical="center" wrapText="1"/>
    </xf>
    <xf numFmtId="0" fontId="39" fillId="0" borderId="26" xfId="18" applyFont="1" applyBorder="1" applyAlignment="1">
      <alignment horizontal="lef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3" fillId="0" borderId="26" xfId="18" applyFont="1" applyBorder="1" applyAlignment="1">
      <alignment horizontal="right" vertical="center" wrapText="1"/>
    </xf>
    <xf numFmtId="0" fontId="33" fillId="0" borderId="26" xfId="18" applyFont="1" applyBorder="1" applyAlignment="1">
      <alignment vertical="center" wrapText="1"/>
    </xf>
    <xf numFmtId="0" fontId="33" fillId="2" borderId="26" xfId="18" applyFont="1" applyFill="1" applyBorder="1" applyAlignment="1">
      <alignment vertical="center" wrapText="1"/>
    </xf>
    <xf numFmtId="3" fontId="33" fillId="0" borderId="26" xfId="18" applyNumberFormat="1" applyFont="1" applyBorder="1" applyAlignment="1">
      <alignment horizontal="right" vertical="center" wrapText="1"/>
    </xf>
    <xf numFmtId="0" fontId="33" fillId="0" borderId="26" xfId="18" applyFont="1" applyBorder="1" applyAlignment="1">
      <alignment horizontal="left" vertical="center" wrapText="1"/>
    </xf>
    <xf numFmtId="9" fontId="33" fillId="0" borderId="26" xfId="18" applyNumberFormat="1" applyFont="1" applyBorder="1" applyAlignment="1">
      <alignment horizontal="righ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10" fontId="33" fillId="0" borderId="26" xfId="18" applyNumberFormat="1" applyFont="1" applyBorder="1" applyAlignment="1">
      <alignment horizontal="right" vertical="center" wrapText="1"/>
    </xf>
    <xf numFmtId="43" fontId="33" fillId="10" borderId="26" xfId="18" applyNumberFormat="1" applyFont="1" applyFill="1" applyBorder="1" applyAlignment="1">
      <alignment vertical="center" wrapText="1"/>
    </xf>
    <xf numFmtId="43" fontId="33" fillId="10" borderId="26" xfId="17" applyNumberFormat="1" applyFont="1" applyFill="1" applyBorder="1" applyAlignment="1">
      <alignment vertical="center" wrapText="1"/>
    </xf>
    <xf numFmtId="43" fontId="59" fillId="10" borderId="26" xfId="17"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0" fontId="39" fillId="0" borderId="26" xfId="18" applyFont="1" applyBorder="1" applyAlignment="1">
      <alignment horizontal="center" vertical="top" wrapText="1"/>
    </xf>
    <xf numFmtId="0" fontId="33" fillId="0" borderId="26" xfId="18" applyFont="1" applyBorder="1" applyAlignment="1">
      <alignment horizontal="center" vertical="top" wrapText="1"/>
    </xf>
    <xf numFmtId="0" fontId="33" fillId="0" borderId="26" xfId="18" applyFont="1" applyBorder="1" applyAlignment="1">
      <alignment horizontal="right" vertical="top" wrapText="1"/>
    </xf>
    <xf numFmtId="0" fontId="40" fillId="0" borderId="26" xfId="18" applyFont="1" applyBorder="1" applyAlignment="1">
      <alignment horizontal="right" vertical="top"/>
    </xf>
    <xf numFmtId="0" fontId="40" fillId="0" borderId="26" xfId="18" applyFont="1" applyBorder="1" applyAlignment="1">
      <alignment vertical="top"/>
    </xf>
    <xf numFmtId="0" fontId="40" fillId="0" borderId="26" xfId="18" applyFont="1" applyBorder="1" applyAlignment="1">
      <alignment vertical="top" wrapText="1"/>
    </xf>
    <xf numFmtId="0" fontId="33" fillId="0" borderId="26" xfId="18" applyFont="1" applyBorder="1" applyAlignment="1">
      <alignment vertical="top" wrapText="1"/>
    </xf>
    <xf numFmtId="9" fontId="33" fillId="0" borderId="26" xfId="18" applyNumberFormat="1" applyFont="1" applyBorder="1" applyAlignment="1">
      <alignment horizontal="center" vertical="top" wrapText="1"/>
    </xf>
    <xf numFmtId="3" fontId="40" fillId="0" borderId="26" xfId="18" applyNumberFormat="1" applyFont="1" applyBorder="1" applyAlignment="1">
      <alignment horizontal="center" vertical="top"/>
    </xf>
    <xf numFmtId="9" fontId="40" fillId="0" borderId="26" xfId="18" applyNumberFormat="1" applyFont="1" applyBorder="1" applyAlignment="1">
      <alignment horizontal="center" vertical="top"/>
    </xf>
    <xf numFmtId="0" fontId="40" fillId="0" borderId="26" xfId="18" applyFont="1" applyBorder="1" applyAlignment="1">
      <alignment horizontal="center" vertical="top"/>
    </xf>
    <xf numFmtId="0" fontId="40" fillId="0" borderId="26" xfId="18" applyFont="1" applyBorder="1" applyAlignment="1" applyProtection="1">
      <alignment vertical="top" wrapText="1"/>
      <protection locked="0"/>
    </xf>
    <xf numFmtId="0" fontId="40" fillId="0" borderId="26" xfId="18" applyFont="1" applyBorder="1" applyAlignment="1" applyProtection="1">
      <alignment horizontal="center" vertical="top" wrapText="1"/>
      <protection locked="0"/>
    </xf>
    <xf numFmtId="9" fontId="33" fillId="0" borderId="26" xfId="18" applyNumberFormat="1" applyFont="1" applyBorder="1" applyAlignment="1">
      <alignment horizontal="righ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0" fontId="33" fillId="0" borderId="26" xfId="18" applyFont="1" applyBorder="1" applyAlignment="1">
      <alignment vertical="top"/>
    </xf>
    <xf numFmtId="43" fontId="33" fillId="2" borderId="26" xfId="17"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0" fontId="33" fillId="2" borderId="26" xfId="18" applyFont="1" applyFill="1" applyBorder="1" applyAlignment="1">
      <alignment horizontal="right" vertical="top" wrapText="1"/>
    </xf>
    <xf numFmtId="0" fontId="33" fillId="2" borderId="26" xfId="18" applyFont="1" applyFill="1" applyBorder="1" applyAlignment="1">
      <alignment vertical="top" wrapText="1"/>
    </xf>
    <xf numFmtId="0" fontId="29" fillId="0" borderId="28" xfId="18" applyFont="1" applyBorder="1" applyAlignment="1">
      <alignment vertical="center" wrapText="1"/>
    </xf>
    <xf numFmtId="0" fontId="29" fillId="0" borderId="27" xfId="18" applyFont="1" applyBorder="1" applyAlignment="1">
      <alignment vertical="center" wrapText="1"/>
    </xf>
    <xf numFmtId="0" fontId="26" fillId="0" borderId="0" xfId="18" applyFont="1" applyAlignment="1">
      <alignment wrapText="1"/>
    </xf>
    <xf numFmtId="0" fontId="34" fillId="10" borderId="26" xfId="18"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8"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8" applyFont="1" applyFill="1" applyBorder="1" applyAlignment="1">
      <alignment horizontal="right" vertical="top" wrapText="1"/>
    </xf>
    <xf numFmtId="0" fontId="39" fillId="0" borderId="26" xfId="18" applyFont="1" applyFill="1" applyBorder="1" applyAlignment="1">
      <alignment horizontal="center" vertical="top" wrapText="1"/>
    </xf>
    <xf numFmtId="0" fontId="27" fillId="8" borderId="13" xfId="18" applyFont="1" applyFill="1" applyBorder="1" applyAlignment="1">
      <alignment vertical="center"/>
    </xf>
    <xf numFmtId="0" fontId="27" fillId="9" borderId="13" xfId="15" applyFont="1" applyFill="1" applyBorder="1" applyAlignment="1" applyProtection="1">
      <alignment horizontal="left" vertical="top"/>
      <protection locked="0"/>
    </xf>
    <xf numFmtId="0" fontId="25" fillId="8" borderId="0" xfId="18" applyFont="1" applyFill="1" applyBorder="1" applyAlignment="1"/>
    <xf numFmtId="0" fontId="33" fillId="0" borderId="26" xfId="18" applyFont="1" applyFill="1" applyBorder="1" applyAlignment="1">
      <alignment horizontal="center" vertical="center" wrapText="1"/>
    </xf>
    <xf numFmtId="0" fontId="33" fillId="0" borderId="26" xfId="18" applyFont="1" applyFill="1" applyBorder="1" applyAlignment="1">
      <alignment vertical="top" wrapText="1"/>
    </xf>
    <xf numFmtId="0" fontId="29" fillId="0" borderId="26" xfId="18" applyFont="1" applyFill="1" applyBorder="1" applyAlignment="1">
      <alignment horizontal="center" vertical="top" wrapText="1"/>
    </xf>
    <xf numFmtId="10" fontId="33" fillId="0" borderId="26" xfId="18" applyNumberFormat="1" applyFont="1" applyFill="1" applyBorder="1" applyAlignment="1">
      <alignment horizontal="right" vertical="top" wrapText="1"/>
    </xf>
    <xf numFmtId="9" fontId="33" fillId="0" borderId="26" xfId="16" applyFont="1" applyFill="1" applyBorder="1" applyAlignment="1">
      <alignment horizontal="center" vertical="top" wrapText="1"/>
    </xf>
    <xf numFmtId="0" fontId="38" fillId="0" borderId="26" xfId="0" applyFont="1" applyFill="1" applyBorder="1" applyAlignment="1">
      <alignment vertical="top" wrapText="1"/>
    </xf>
    <xf numFmtId="0" fontId="25" fillId="8" borderId="0" xfId="18" applyFont="1" applyFill="1" applyBorder="1" applyAlignment="1">
      <alignment vertical="top"/>
    </xf>
    <xf numFmtId="0" fontId="8" fillId="0" borderId="0" xfId="18"/>
    <xf numFmtId="0" fontId="8" fillId="0" borderId="0" xfId="18" applyAlignment="1">
      <alignment vertical="center"/>
    </xf>
    <xf numFmtId="0" fontId="40" fillId="0" borderId="26" xfId="18" applyFont="1" applyFill="1" applyBorder="1" applyAlignment="1">
      <alignment vertical="top"/>
    </xf>
    <xf numFmtId="0" fontId="41" fillId="0" borderId="28" xfId="0" applyFont="1" applyBorder="1" applyAlignment="1">
      <alignment vertical="top" wrapText="1"/>
    </xf>
    <xf numFmtId="0" fontId="29" fillId="8" borderId="13" xfId="18" applyFont="1" applyFill="1" applyBorder="1" applyAlignment="1">
      <alignment vertical="center"/>
    </xf>
    <xf numFmtId="0" fontId="32" fillId="0" borderId="26" xfId="0" applyFont="1" applyBorder="1" applyAlignment="1">
      <alignment horizontal="left" vertical="center" wrapText="1"/>
    </xf>
    <xf numFmtId="9" fontId="33" fillId="0" borderId="26" xfId="18" applyNumberFormat="1" applyFont="1" applyFill="1" applyBorder="1" applyAlignment="1">
      <alignment horizontal="right" vertical="top"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7" fillId="9" borderId="13" xfId="15" applyFont="1" applyFill="1" applyBorder="1" applyAlignment="1" applyProtection="1">
      <alignment vertical="top"/>
      <protection locked="0"/>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34" fillId="10" borderId="37" xfId="18" applyFont="1" applyFill="1" applyBorder="1" applyAlignment="1">
      <alignment vertical="center"/>
    </xf>
    <xf numFmtId="0" fontId="34" fillId="10" borderId="16" xfId="18" applyFont="1" applyFill="1" applyBorder="1" applyAlignment="1">
      <alignment vertical="center"/>
    </xf>
    <xf numFmtId="0" fontId="34" fillId="10" borderId="36" xfId="18" applyFont="1" applyFill="1" applyBorder="1" applyAlignment="1">
      <alignment vertical="center"/>
    </xf>
    <xf numFmtId="0" fontId="34" fillId="10" borderId="26" xfId="15" applyFont="1" applyFill="1" applyBorder="1" applyAlignment="1">
      <alignment horizontal="center" vertical="top"/>
    </xf>
    <xf numFmtId="0" fontId="34" fillId="10" borderId="26" xfId="15" applyFont="1" applyFill="1" applyBorder="1" applyAlignment="1">
      <alignment horizontal="left" vertical="top"/>
    </xf>
    <xf numFmtId="0" fontId="35" fillId="10" borderId="37" xfId="18" applyFont="1" applyFill="1" applyBorder="1" applyAlignment="1">
      <alignment vertical="top"/>
    </xf>
    <xf numFmtId="0" fontId="35" fillId="10" borderId="16" xfId="18" applyFont="1" applyFill="1" applyBorder="1" applyAlignment="1">
      <alignment vertical="top"/>
    </xf>
    <xf numFmtId="0" fontId="35" fillId="10" borderId="36" xfId="18" applyFont="1" applyFill="1" applyBorder="1" applyAlignment="1">
      <alignment vertical="top"/>
    </xf>
    <xf numFmtId="0" fontId="55" fillId="13" borderId="0" xfId="0" applyFont="1" applyFill="1" applyAlignment="1">
      <alignment horizontal="center" vertical="center" wrapText="1"/>
    </xf>
    <xf numFmtId="43" fontId="0" fillId="0" borderId="0" xfId="17"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2" fillId="0" borderId="0" xfId="0" applyFont="1" applyAlignment="1">
      <alignment vertical="center" wrapText="1"/>
    </xf>
    <xf numFmtId="0" fontId="39" fillId="0" borderId="26"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6" xfId="18" applyFont="1" applyBorder="1" applyAlignment="1">
      <alignment horizontal="center" vertical="center" wrapText="1"/>
    </xf>
    <xf numFmtId="0" fontId="29" fillId="0" borderId="28" xfId="18" applyFont="1" applyBorder="1" applyAlignment="1">
      <alignment horizontal="center" vertical="center" wrapText="1"/>
    </xf>
    <xf numFmtId="0" fontId="39" fillId="0" borderId="16" xfId="18" applyFont="1" applyBorder="1" applyAlignment="1">
      <alignment horizontal="left" vertical="center" wrapText="1"/>
    </xf>
    <xf numFmtId="4" fontId="0" fillId="0" borderId="26" xfId="0" applyNumberFormat="1" applyBorder="1" applyAlignment="1">
      <alignment vertical="top"/>
    </xf>
    <xf numFmtId="0" fontId="39" fillId="2" borderId="26" xfId="18" applyFont="1" applyFill="1" applyBorder="1" applyAlignment="1">
      <alignment horizontal="center" vertical="top" wrapText="1"/>
    </xf>
    <xf numFmtId="0" fontId="39" fillId="2" borderId="26" xfId="18" applyFont="1" applyFill="1" applyBorder="1" applyAlignment="1">
      <alignment horizontal="left" vertical="center" wrapText="1"/>
    </xf>
    <xf numFmtId="0" fontId="26" fillId="2" borderId="0" xfId="18" applyFont="1" applyFill="1" applyAlignment="1">
      <alignment wrapText="1"/>
    </xf>
    <xf numFmtId="0" fontId="27" fillId="2" borderId="13" xfId="18" applyFont="1" applyFill="1" applyBorder="1" applyAlignment="1">
      <alignment vertical="top"/>
    </xf>
    <xf numFmtId="0" fontId="34" fillId="2" borderId="16" xfId="18" applyFont="1" applyFill="1" applyBorder="1" applyAlignment="1">
      <alignment vertical="center"/>
    </xf>
    <xf numFmtId="0" fontId="34" fillId="2" borderId="26" xfId="18" applyFont="1" applyFill="1" applyBorder="1" applyAlignment="1">
      <alignment horizontal="center" vertical="center" wrapText="1"/>
    </xf>
    <xf numFmtId="0" fontId="0" fillId="2" borderId="0" xfId="0" applyFill="1"/>
    <xf numFmtId="3" fontId="0" fillId="0" borderId="0" xfId="0" applyNumberFormat="1" applyFill="1" applyAlignment="1">
      <alignment vertical="center"/>
    </xf>
    <xf numFmtId="174" fontId="0" fillId="0" borderId="0" xfId="0" applyNumberFormat="1" applyAlignment="1">
      <alignment vertical="center"/>
    </xf>
    <xf numFmtId="43" fontId="53" fillId="0" borderId="0" xfId="17" applyNumberFormat="1" applyFont="1" applyAlignment="1">
      <alignment vertical="center"/>
    </xf>
    <xf numFmtId="172" fontId="22" fillId="2" borderId="17" xfId="0" applyNumberFormat="1" applyFont="1" applyFill="1" applyBorder="1" applyAlignment="1">
      <alignment vertical="center"/>
    </xf>
    <xf numFmtId="175" fontId="22" fillId="2" borderId="12" xfId="0" applyNumberFormat="1" applyFont="1" applyFill="1" applyBorder="1" applyAlignment="1">
      <alignment vertical="center"/>
    </xf>
    <xf numFmtId="172" fontId="22" fillId="2" borderId="12" xfId="0" applyNumberFormat="1" applyFont="1" applyFill="1" applyBorder="1" applyAlignment="1">
      <alignment vertical="center"/>
    </xf>
    <xf numFmtId="175" fontId="21" fillId="6" borderId="24" xfId="0" applyNumberFormat="1" applyFont="1" applyFill="1" applyBorder="1" applyAlignment="1">
      <alignment vertical="center"/>
    </xf>
    <xf numFmtId="43" fontId="47" fillId="0" borderId="0" xfId="17" applyNumberFormat="1" applyFont="1" applyAlignment="1">
      <alignment vertical="center"/>
    </xf>
    <xf numFmtId="43" fontId="42" fillId="0" borderId="0" xfId="17" applyNumberFormat="1" applyFont="1" applyAlignment="1">
      <alignment vertical="center"/>
    </xf>
    <xf numFmtId="176" fontId="21" fillId="6" borderId="24" xfId="0" applyNumberFormat="1" applyFont="1" applyFill="1" applyBorder="1" applyAlignment="1">
      <alignment vertical="center"/>
    </xf>
    <xf numFmtId="176" fontId="22" fillId="2" borderId="12" xfId="0" applyNumberFormat="1" applyFont="1" applyFill="1" applyBorder="1" applyAlignment="1">
      <alignment vertical="center"/>
    </xf>
    <xf numFmtId="177" fontId="21" fillId="3" borderId="3" xfId="10" applyNumberFormat="1" applyFont="1" applyFill="1" applyBorder="1" applyAlignment="1">
      <alignment horizontal="center" vertical="center"/>
    </xf>
    <xf numFmtId="0" fontId="61" fillId="0" borderId="26" xfId="18" applyFont="1" applyFill="1" applyBorder="1" applyAlignment="1">
      <alignment horizontal="justify" vertical="center" wrapText="1"/>
    </xf>
    <xf numFmtId="0" fontId="62" fillId="0" borderId="26" xfId="18" applyFont="1" applyFill="1" applyBorder="1" applyAlignment="1">
      <alignment horizontal="center" vertical="center" wrapText="1"/>
    </xf>
    <xf numFmtId="0" fontId="62" fillId="0" borderId="26" xfId="18" applyFont="1" applyFill="1" applyBorder="1" applyAlignment="1">
      <alignment horizontal="justify" vertical="center" wrapText="1"/>
    </xf>
    <xf numFmtId="0" fontId="33" fillId="2" borderId="26" xfId="18" applyFont="1" applyFill="1" applyBorder="1" applyAlignment="1">
      <alignment horizontal="justify" vertical="center" wrapText="1"/>
    </xf>
    <xf numFmtId="0" fontId="33" fillId="0" borderId="26" xfId="18" applyFont="1" applyBorder="1" applyAlignment="1">
      <alignment horizontal="justify" vertical="center" wrapText="1"/>
    </xf>
    <xf numFmtId="43" fontId="33" fillId="0" borderId="26" xfId="18" applyNumberFormat="1" applyFont="1" applyBorder="1" applyAlignment="1">
      <alignment horizontal="right" vertical="center" wrapText="1"/>
    </xf>
    <xf numFmtId="164" fontId="33" fillId="0" borderId="26" xfId="18" applyNumberFormat="1" applyFont="1" applyBorder="1" applyAlignment="1">
      <alignment horizontal="center" vertical="center" wrapText="1"/>
    </xf>
    <xf numFmtId="0" fontId="63" fillId="0" borderId="26" xfId="18" applyFont="1" applyBorder="1" applyAlignment="1">
      <alignment horizontal="center" vertical="center" wrapText="1"/>
    </xf>
    <xf numFmtId="0" fontId="63" fillId="0" borderId="26" xfId="18" applyFont="1" applyBorder="1" applyAlignment="1">
      <alignment horizontal="left" vertical="center" wrapText="1"/>
    </xf>
    <xf numFmtId="0" fontId="33" fillId="0" borderId="0" xfId="18" applyFont="1" applyBorder="1" applyAlignment="1">
      <alignment horizontal="justify" vertical="center" wrapText="1"/>
    </xf>
    <xf numFmtId="0" fontId="33" fillId="0" borderId="26" xfId="18" applyFont="1" applyBorder="1" applyAlignment="1">
      <alignment horizontal="left" vertical="top" wrapText="1"/>
    </xf>
    <xf numFmtId="0" fontId="64" fillId="0" borderId="26" xfId="18" applyFont="1" applyFill="1" applyBorder="1" applyAlignment="1">
      <alignment horizontal="justify" vertical="center" wrapText="1"/>
    </xf>
    <xf numFmtId="0" fontId="62" fillId="0" borderId="26" xfId="18" applyFont="1" applyFill="1" applyBorder="1" applyAlignment="1">
      <alignment horizontal="justify" vertical="top" wrapText="1"/>
    </xf>
    <xf numFmtId="0" fontId="36" fillId="0" borderId="26" xfId="18" applyFont="1" applyBorder="1" applyAlignment="1">
      <alignment vertical="top" wrapText="1"/>
    </xf>
    <xf numFmtId="0" fontId="61" fillId="0" borderId="26" xfId="18" applyFont="1" applyBorder="1" applyAlignment="1">
      <alignment vertical="top" wrapText="1"/>
    </xf>
    <xf numFmtId="0" fontId="39" fillId="0" borderId="26" xfId="18" applyFont="1" applyBorder="1" applyAlignment="1">
      <alignment horizontal="center" vertical="center" wrapText="1"/>
    </xf>
    <xf numFmtId="0" fontId="36" fillId="0" borderId="26" xfId="18" applyFont="1" applyBorder="1" applyAlignment="1">
      <alignment horizontal="left" vertical="top" wrapText="1"/>
    </xf>
    <xf numFmtId="0" fontId="33" fillId="0" borderId="26" xfId="18" applyFont="1" applyBorder="1" applyAlignment="1">
      <alignment horizontal="center" vertical="center" wrapText="1"/>
    </xf>
    <xf numFmtId="0" fontId="33" fillId="0" borderId="26" xfId="18" applyFont="1" applyBorder="1" applyAlignment="1">
      <alignment horizontal="center" vertical="center" wrapText="1"/>
    </xf>
    <xf numFmtId="0" fontId="33" fillId="0" borderId="30" xfId="18" applyFont="1" applyBorder="1" applyAlignment="1">
      <alignment horizontal="center" vertical="center" wrapText="1"/>
    </xf>
    <xf numFmtId="0" fontId="29" fillId="0" borderId="26" xfId="18" applyFont="1" applyBorder="1" applyAlignment="1">
      <alignment horizontal="center" vertical="top" wrapText="1"/>
    </xf>
    <xf numFmtId="0" fontId="29" fillId="0" borderId="26" xfId="18" applyFont="1" applyBorder="1" applyAlignment="1">
      <alignment horizontal="center" vertical="center" wrapText="1"/>
    </xf>
    <xf numFmtId="0" fontId="39" fillId="0" borderId="26"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30" xfId="18" applyFont="1" applyBorder="1" applyAlignment="1">
      <alignment horizontal="center" vertical="top" wrapText="1"/>
    </xf>
    <xf numFmtId="0" fontId="29" fillId="0" borderId="27" xfId="18" applyFont="1" applyBorder="1" applyAlignment="1">
      <alignment horizontal="center" vertical="center" wrapText="1"/>
    </xf>
    <xf numFmtId="0" fontId="29" fillId="0" borderId="26" xfId="18" applyFont="1" applyFill="1" applyBorder="1" applyAlignment="1">
      <alignment horizontal="center" vertical="center" wrapText="1"/>
    </xf>
    <xf numFmtId="0" fontId="41" fillId="0" borderId="28" xfId="0" applyFont="1" applyBorder="1" applyAlignment="1">
      <alignment horizontal="center" vertical="center" wrapText="1"/>
    </xf>
    <xf numFmtId="0" fontId="41" fillId="0" borderId="30" xfId="0" applyFont="1" applyBorder="1" applyAlignment="1">
      <alignment horizontal="center" vertical="top" wrapText="1"/>
    </xf>
    <xf numFmtId="0" fontId="32" fillId="0" borderId="26" xfId="0" applyFont="1" applyBorder="1" applyAlignment="1">
      <alignment horizontal="center" vertical="center" wrapText="1"/>
    </xf>
    <xf numFmtId="0" fontId="39" fillId="0" borderId="30" xfId="18" applyFont="1" applyBorder="1" applyAlignment="1">
      <alignment horizontal="center" vertical="center" wrapText="1"/>
    </xf>
    <xf numFmtId="0" fontId="33" fillId="0" borderId="26" xfId="18" applyFont="1" applyBorder="1" applyAlignment="1">
      <alignment horizontal="center" vertical="center" wrapText="1"/>
    </xf>
    <xf numFmtId="0" fontId="33" fillId="0" borderId="30" xfId="18" applyFont="1" applyBorder="1" applyAlignment="1">
      <alignment horizontal="center" vertical="center" wrapText="1"/>
    </xf>
    <xf numFmtId="0" fontId="29" fillId="0" borderId="26" xfId="18" applyFont="1" applyBorder="1" applyAlignment="1">
      <alignment horizontal="center" vertical="top" wrapText="1"/>
    </xf>
    <xf numFmtId="0" fontId="29" fillId="0" borderId="26"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6" xfId="18" applyFont="1" applyFill="1" applyBorder="1" applyAlignment="1">
      <alignment horizontal="center" vertical="center" wrapText="1"/>
    </xf>
    <xf numFmtId="0" fontId="32" fillId="0" borderId="26" xfId="0" applyFont="1" applyBorder="1" applyAlignment="1">
      <alignment horizontal="center" vertical="center" wrapText="1"/>
    </xf>
    <xf numFmtId="0" fontId="39" fillId="0" borderId="26" xfId="18" applyNumberFormat="1" applyFont="1" applyBorder="1" applyAlignment="1">
      <alignment horizontal="left" vertical="center" wrapText="1"/>
    </xf>
    <xf numFmtId="43" fontId="33" fillId="3" borderId="26" xfId="17" applyFont="1" applyFill="1" applyBorder="1" applyAlignment="1">
      <alignment horizontal="center" vertical="center" wrapText="1"/>
    </xf>
    <xf numFmtId="0" fontId="29" fillId="0" borderId="30" xfId="18" applyFont="1" applyBorder="1" applyAlignment="1">
      <alignment vertical="center" wrapText="1"/>
    </xf>
    <xf numFmtId="0" fontId="39" fillId="0" borderId="30" xfId="18" applyFont="1" applyBorder="1" applyAlignment="1">
      <alignment horizontal="left" vertical="center" wrapText="1"/>
    </xf>
    <xf numFmtId="0" fontId="33" fillId="0" borderId="30" xfId="18" applyFont="1" applyBorder="1" applyAlignment="1">
      <alignment horizontal="left" vertical="center" wrapText="1"/>
    </xf>
    <xf numFmtId="0" fontId="9" fillId="0" borderId="26" xfId="18" applyFont="1" applyBorder="1" applyAlignment="1">
      <alignment vertical="center" wrapText="1"/>
    </xf>
    <xf numFmtId="0" fontId="9" fillId="0" borderId="26" xfId="18" applyFont="1" applyBorder="1" applyAlignment="1">
      <alignment horizontal="left" vertical="center" wrapText="1"/>
    </xf>
    <xf numFmtId="0" fontId="66" fillId="0" borderId="26" xfId="18" applyFont="1" applyBorder="1" applyAlignment="1">
      <alignment horizontal="left" vertical="center" wrapText="1"/>
    </xf>
    <xf numFmtId="0" fontId="33" fillId="0" borderId="26" xfId="18" applyFont="1" applyFill="1" applyBorder="1" applyAlignment="1">
      <alignment vertical="center" wrapText="1"/>
    </xf>
    <xf numFmtId="0" fontId="27" fillId="0" borderId="37" xfId="18" applyFont="1" applyBorder="1" applyAlignment="1">
      <alignment vertical="center" wrapText="1"/>
    </xf>
    <xf numFmtId="0" fontId="9" fillId="0" borderId="27" xfId="18" applyFont="1" applyBorder="1" applyAlignment="1">
      <alignment vertical="center" wrapText="1"/>
    </xf>
    <xf numFmtId="0" fontId="9" fillId="0" borderId="27" xfId="18" applyFont="1" applyBorder="1" applyAlignment="1">
      <alignment horizontal="left" vertical="center" wrapText="1"/>
    </xf>
    <xf numFmtId="0" fontId="66" fillId="0" borderId="27" xfId="18" applyFont="1" applyBorder="1" applyAlignment="1">
      <alignment horizontal="left" vertical="center" wrapText="1"/>
    </xf>
    <xf numFmtId="0" fontId="65" fillId="0" borderId="26" xfId="0" applyFont="1" applyBorder="1" applyAlignment="1">
      <alignment horizontal="center" vertical="center" wrapText="1"/>
    </xf>
    <xf numFmtId="0" fontId="26" fillId="0" borderId="26" xfId="18" applyFont="1" applyBorder="1" applyAlignment="1">
      <alignment vertical="center" wrapText="1"/>
    </xf>
    <xf numFmtId="0" fontId="67" fillId="0" borderId="26" xfId="18" applyFont="1" applyBorder="1" applyAlignment="1">
      <alignment horizontal="center" vertical="center" wrapText="1"/>
    </xf>
    <xf numFmtId="43" fontId="33" fillId="0" borderId="26" xfId="18" applyNumberFormat="1" applyFont="1" applyBorder="1" applyAlignment="1">
      <alignment horizontal="center" vertical="center" wrapText="1"/>
    </xf>
    <xf numFmtId="0" fontId="33" fillId="0" borderId="26" xfId="18" applyNumberFormat="1" applyFont="1" applyBorder="1" applyAlignment="1">
      <alignment horizontal="center" vertical="center" wrapText="1"/>
    </xf>
    <xf numFmtId="0" fontId="33" fillId="0" borderId="26" xfId="18" applyNumberFormat="1" applyFont="1" applyBorder="1" applyAlignment="1">
      <alignment horizontal="right" vertical="center" wrapText="1"/>
    </xf>
    <xf numFmtId="0" fontId="33" fillId="2" borderId="26" xfId="18" applyFont="1" applyFill="1" applyBorder="1" applyAlignment="1">
      <alignment horizontal="left" vertical="center" wrapText="1"/>
    </xf>
    <xf numFmtId="0" fontId="39" fillId="2" borderId="26" xfId="18" applyFont="1" applyFill="1" applyBorder="1" applyAlignment="1">
      <alignment horizontal="left" vertical="top" wrapText="1"/>
    </xf>
    <xf numFmtId="0" fontId="33" fillId="0" borderId="36" xfId="18" applyFont="1" applyBorder="1" applyAlignment="1">
      <alignment horizontal="right" vertical="center" wrapText="1"/>
    </xf>
    <xf numFmtId="0" fontId="26" fillId="0" borderId="26" xfId="18" applyFont="1" applyBorder="1" applyAlignment="1">
      <alignment wrapText="1"/>
    </xf>
    <xf numFmtId="0" fontId="26" fillId="0" borderId="26" xfId="18" applyFont="1" applyBorder="1" applyAlignment="1">
      <alignment horizontal="center" wrapText="1"/>
    </xf>
    <xf numFmtId="0" fontId="26" fillId="0" borderId="26" xfId="18" applyFont="1" applyBorder="1" applyAlignment="1">
      <alignment horizontal="center" vertical="center" wrapText="1"/>
    </xf>
    <xf numFmtId="0" fontId="36" fillId="0" borderId="26" xfId="18" applyFont="1" applyBorder="1" applyAlignment="1">
      <alignment horizontal="center" vertical="center" wrapText="1"/>
    </xf>
    <xf numFmtId="0" fontId="9" fillId="0" borderId="26" xfId="18" applyFont="1" applyBorder="1" applyAlignment="1">
      <alignment horizontal="left" vertical="top" wrapText="1"/>
    </xf>
    <xf numFmtId="0" fontId="9" fillId="0" borderId="26" xfId="18" applyFont="1" applyBorder="1" applyAlignment="1">
      <alignment vertical="top" wrapText="1"/>
    </xf>
    <xf numFmtId="0" fontId="33" fillId="2" borderId="26" xfId="18" applyFont="1" applyFill="1" applyBorder="1" applyAlignment="1">
      <alignment horizontal="left" vertical="top" wrapText="1"/>
    </xf>
    <xf numFmtId="0" fontId="62" fillId="0" borderId="26" xfId="18" applyFont="1" applyFill="1" applyBorder="1" applyAlignment="1">
      <alignment horizontal="left" vertical="center" wrapText="1"/>
    </xf>
    <xf numFmtId="0" fontId="32" fillId="0" borderId="26" xfId="0" applyFont="1" applyFill="1" applyBorder="1" applyAlignment="1">
      <alignment horizontal="justify" vertical="center" wrapText="1"/>
    </xf>
    <xf numFmtId="0" fontId="39" fillId="0" borderId="26" xfId="18" applyFont="1" applyBorder="1" applyAlignment="1">
      <alignment horizontal="justify" vertical="center" wrapText="1"/>
    </xf>
    <xf numFmtId="0" fontId="34" fillId="2" borderId="26" xfId="18" applyFont="1" applyFill="1" applyBorder="1" applyAlignment="1">
      <alignment horizontal="justify" vertical="center" wrapText="1"/>
    </xf>
    <xf numFmtId="0" fontId="29" fillId="0" borderId="26" xfId="18" applyFont="1" applyBorder="1" applyAlignment="1">
      <alignment horizontal="justify" vertical="top" wrapText="1"/>
    </xf>
    <xf numFmtId="0" fontId="39" fillId="0" borderId="26" xfId="18" applyFont="1" applyBorder="1" applyAlignment="1">
      <alignment horizontal="left" vertical="top" wrapText="1"/>
    </xf>
    <xf numFmtId="3" fontId="40" fillId="0" borderId="26" xfId="18" applyNumberFormat="1" applyFont="1" applyBorder="1" applyAlignment="1">
      <alignment horizontal="right" vertical="top"/>
    </xf>
    <xf numFmtId="9" fontId="40" fillId="0" borderId="26" xfId="18" applyNumberFormat="1" applyFont="1" applyBorder="1" applyAlignment="1">
      <alignment horizontal="right" vertical="top"/>
    </xf>
    <xf numFmtId="4" fontId="32" fillId="0" borderId="0" xfId="0" applyNumberFormat="1" applyFont="1" applyAlignment="1">
      <alignment vertical="top"/>
    </xf>
    <xf numFmtId="0" fontId="40" fillId="0" borderId="26" xfId="18" applyFont="1" applyBorder="1" applyAlignment="1">
      <alignment horizontal="center" vertical="top" wrapText="1"/>
    </xf>
    <xf numFmtId="43" fontId="40" fillId="0" borderId="26" xfId="18" applyNumberFormat="1" applyFont="1" applyBorder="1" applyAlignment="1">
      <alignment horizontal="center" vertical="top"/>
    </xf>
    <xf numFmtId="43" fontId="40" fillId="0" borderId="26" xfId="17" applyFont="1" applyBorder="1" applyAlignment="1">
      <alignment horizontal="center" vertical="top"/>
    </xf>
    <xf numFmtId="0" fontId="34" fillId="0" borderId="26" xfId="18" applyFont="1" applyBorder="1" applyAlignment="1">
      <alignment horizontal="center" vertical="top" wrapText="1"/>
    </xf>
    <xf numFmtId="43" fontId="40" fillId="0" borderId="26" xfId="18" applyNumberFormat="1" applyFont="1" applyBorder="1" applyAlignment="1">
      <alignment horizontal="right" vertical="top"/>
    </xf>
    <xf numFmtId="9" fontId="62" fillId="0" borderId="26" xfId="18" applyNumberFormat="1" applyFont="1" applyFill="1" applyBorder="1" applyAlignment="1">
      <alignment horizontal="center" vertical="center" wrapText="1"/>
    </xf>
    <xf numFmtId="43" fontId="68" fillId="0" borderId="26" xfId="17" applyFont="1" applyBorder="1" applyAlignment="1">
      <alignment horizontal="center" vertical="center"/>
    </xf>
    <xf numFmtId="0" fontId="40" fillId="0" borderId="26" xfId="18" applyFont="1" applyBorder="1" applyAlignment="1">
      <alignment horizontal="justify" vertical="top"/>
    </xf>
    <xf numFmtId="0" fontId="40" fillId="0" borderId="26" xfId="18" applyFont="1" applyBorder="1" applyAlignment="1">
      <alignment horizontal="justify" vertical="top" wrapText="1"/>
    </xf>
    <xf numFmtId="0" fontId="33" fillId="0" borderId="26" xfId="18" applyFont="1" applyBorder="1" applyAlignment="1">
      <alignment horizontal="justify" vertical="top" wrapText="1"/>
    </xf>
    <xf numFmtId="9" fontId="40" fillId="0" borderId="26" xfId="18" applyNumberFormat="1" applyFont="1" applyBorder="1" applyAlignment="1">
      <alignment horizontal="justify" vertical="top"/>
    </xf>
    <xf numFmtId="43" fontId="40" fillId="0" borderId="26" xfId="17" applyFont="1" applyBorder="1" applyAlignment="1">
      <alignment horizontal="center" vertical="center"/>
    </xf>
    <xf numFmtId="0" fontId="29" fillId="0" borderId="30" xfId="18" applyFont="1" applyBorder="1" applyAlignment="1">
      <alignment horizontal="justify" vertical="top" wrapText="1"/>
    </xf>
    <xf numFmtId="0" fontId="29" fillId="0" borderId="27" xfId="18" applyFont="1" applyBorder="1" applyAlignment="1">
      <alignment horizontal="justify" vertical="center" wrapText="1"/>
    </xf>
    <xf numFmtId="0" fontId="8" fillId="0" borderId="26" xfId="18" applyBorder="1" applyAlignment="1">
      <alignment vertical="top"/>
    </xf>
    <xf numFmtId="9" fontId="38" fillId="0" borderId="26" xfId="18" applyNumberFormat="1" applyFont="1" applyBorder="1" applyAlignment="1">
      <alignment horizontal="center" vertical="center"/>
    </xf>
    <xf numFmtId="0" fontId="38" fillId="0" borderId="26" xfId="18" applyFont="1" applyBorder="1" applyAlignment="1">
      <alignment horizontal="center" vertical="center"/>
    </xf>
    <xf numFmtId="0" fontId="38" fillId="0" borderId="26" xfId="18" applyFont="1" applyBorder="1" applyAlignment="1">
      <alignment vertical="top" wrapText="1"/>
    </xf>
    <xf numFmtId="0" fontId="40" fillId="0" borderId="26" xfId="18" applyFont="1" applyBorder="1" applyAlignment="1">
      <alignment horizontal="center" vertical="center"/>
    </xf>
    <xf numFmtId="9" fontId="40" fillId="0" borderId="26" xfId="18" applyNumberFormat="1" applyFont="1" applyBorder="1" applyAlignment="1">
      <alignment horizontal="center" vertical="center"/>
    </xf>
    <xf numFmtId="0" fontId="40" fillId="0" borderId="26" xfId="18" applyFont="1" applyBorder="1" applyAlignment="1">
      <alignment horizontal="center" vertical="center" wrapText="1"/>
    </xf>
    <xf numFmtId="3" fontId="40" fillId="0" borderId="26" xfId="18" applyNumberFormat="1" applyFont="1" applyBorder="1" applyAlignment="1">
      <alignment horizontal="center" vertical="center"/>
    </xf>
    <xf numFmtId="4" fontId="32" fillId="0" borderId="0" xfId="0" applyNumberFormat="1" applyFont="1" applyAlignment="1">
      <alignment horizontal="center" vertical="center"/>
    </xf>
    <xf numFmtId="9" fontId="40" fillId="0" borderId="30" xfId="18" applyNumberFormat="1" applyFont="1" applyBorder="1" applyAlignment="1">
      <alignment horizontal="center" vertical="center"/>
    </xf>
    <xf numFmtId="43" fontId="40" fillId="0" borderId="30" xfId="17" applyFont="1" applyBorder="1" applyAlignment="1">
      <alignment horizontal="center" vertical="center"/>
    </xf>
    <xf numFmtId="0" fontId="40" fillId="0" borderId="30" xfId="18" applyFont="1" applyBorder="1" applyAlignment="1">
      <alignment horizontal="center" vertical="center"/>
    </xf>
    <xf numFmtId="0" fontId="40" fillId="0" borderId="30" xfId="18" applyFont="1" applyBorder="1" applyAlignment="1">
      <alignment horizontal="center" vertical="center" wrapText="1"/>
    </xf>
    <xf numFmtId="0" fontId="29" fillId="0" borderId="45" xfId="18" applyFont="1" applyBorder="1" applyAlignment="1">
      <alignment horizontal="center" vertical="center" wrapText="1"/>
    </xf>
    <xf numFmtId="4" fontId="32" fillId="0" borderId="26" xfId="0" applyNumberFormat="1" applyFont="1" applyBorder="1" applyAlignment="1">
      <alignment horizontal="center" vertical="center"/>
    </xf>
    <xf numFmtId="0" fontId="33" fillId="0" borderId="26" xfId="18" applyFont="1" applyBorder="1" applyAlignment="1">
      <alignment horizontal="center" wrapText="1"/>
    </xf>
    <xf numFmtId="0" fontId="40" fillId="0" borderId="26" xfId="18" applyFont="1" applyBorder="1" applyAlignment="1">
      <alignment horizontal="center"/>
    </xf>
    <xf numFmtId="43" fontId="40" fillId="0" borderId="26" xfId="17" applyFont="1" applyBorder="1" applyAlignment="1">
      <alignment horizontal="right"/>
    </xf>
    <xf numFmtId="3" fontId="40" fillId="0" borderId="26" xfId="18" applyNumberFormat="1" applyFont="1" applyBorder="1" applyAlignment="1">
      <alignment horizontal="center"/>
    </xf>
    <xf numFmtId="0" fontId="40" fillId="0" borderId="26" xfId="18" applyFont="1" applyBorder="1" applyAlignment="1"/>
    <xf numFmtId="1" fontId="40" fillId="0" borderId="26" xfId="18" applyNumberFormat="1" applyFont="1" applyBorder="1" applyAlignment="1">
      <alignment horizontal="center" vertical="top"/>
    </xf>
    <xf numFmtId="0" fontId="29" fillId="0" borderId="30" xfId="18" applyFont="1" applyBorder="1" applyAlignment="1">
      <alignment vertical="top" wrapText="1"/>
    </xf>
    <xf numFmtId="0" fontId="29" fillId="0" borderId="27" xfId="18" applyFont="1" applyBorder="1" applyAlignment="1">
      <alignment vertical="top" wrapText="1"/>
    </xf>
    <xf numFmtId="10" fontId="33" fillId="0" borderId="26" xfId="18" applyNumberFormat="1" applyFont="1" applyBorder="1" applyAlignment="1">
      <alignment horizontal="right" vertical="top" wrapText="1"/>
    </xf>
    <xf numFmtId="4" fontId="32" fillId="0" borderId="26" xfId="0" applyNumberFormat="1" applyFont="1" applyBorder="1" applyAlignment="1">
      <alignment vertical="top"/>
    </xf>
    <xf numFmtId="10" fontId="40" fillId="0" borderId="26" xfId="18" applyNumberFormat="1" applyFont="1" applyBorder="1" applyAlignment="1">
      <alignment vertical="top"/>
    </xf>
    <xf numFmtId="3" fontId="40" fillId="0" borderId="26" xfId="18" applyNumberFormat="1" applyFont="1" applyBorder="1" applyAlignment="1">
      <alignment vertical="top"/>
    </xf>
    <xf numFmtId="0" fontId="29" fillId="0" borderId="26" xfId="18" applyFont="1" applyBorder="1" applyAlignment="1">
      <alignment vertical="top" wrapText="1"/>
    </xf>
    <xf numFmtId="43" fontId="40" fillId="0" borderId="26" xfId="17" applyFont="1" applyFill="1" applyBorder="1" applyAlignment="1">
      <alignment horizontal="center" vertical="center"/>
    </xf>
    <xf numFmtId="43" fontId="40" fillId="0" borderId="26" xfId="18" applyNumberFormat="1" applyFont="1" applyBorder="1" applyAlignment="1">
      <alignment horizontal="center" vertical="center"/>
    </xf>
    <xf numFmtId="0" fontId="40" fillId="0" borderId="26" xfId="18" applyFont="1" applyFill="1" applyBorder="1" applyAlignment="1">
      <alignment horizontal="center" vertical="center"/>
    </xf>
    <xf numFmtId="41" fontId="40" fillId="0" borderId="26" xfId="18" applyNumberFormat="1" applyFont="1" applyBorder="1" applyAlignment="1">
      <alignment horizontal="center" vertical="center"/>
    </xf>
    <xf numFmtId="0" fontId="8" fillId="0" borderId="26" xfId="18" applyFont="1" applyFill="1" applyBorder="1" applyAlignment="1">
      <alignment horizontal="left" vertical="center"/>
    </xf>
    <xf numFmtId="0" fontId="38" fillId="0" borderId="26" xfId="18" applyFont="1" applyBorder="1" applyAlignment="1">
      <alignment horizontal="center" vertical="top" wrapText="1"/>
    </xf>
    <xf numFmtId="0" fontId="8" fillId="0" borderId="26" xfId="18" applyFont="1" applyFill="1" applyBorder="1" applyAlignment="1">
      <alignment horizontal="center" vertical="center"/>
    </xf>
    <xf numFmtId="0" fontId="38" fillId="0" borderId="26" xfId="18" applyFont="1" applyBorder="1" applyAlignment="1">
      <alignment horizontal="left" vertical="top" wrapText="1"/>
    </xf>
    <xf numFmtId="43" fontId="20" fillId="0" borderId="0" xfId="17" applyFont="1" applyAlignment="1">
      <alignment horizontal="center" vertical="center"/>
    </xf>
    <xf numFmtId="0" fontId="33" fillId="0" borderId="26" xfId="18" applyFont="1" applyBorder="1" applyAlignment="1">
      <alignment horizontal="center" vertical="center"/>
    </xf>
    <xf numFmtId="0" fontId="33" fillId="0" borderId="26" xfId="18" applyFont="1" applyBorder="1" applyAlignment="1">
      <alignment horizontal="center" vertical="top" wrapText="1"/>
    </xf>
    <xf numFmtId="0" fontId="0" fillId="0" borderId="0" xfId="0" applyAlignment="1">
      <alignment vertical="center" wrapText="1"/>
    </xf>
    <xf numFmtId="0" fontId="33" fillId="0" borderId="13" xfId="18" applyFont="1" applyBorder="1" applyAlignment="1">
      <alignment horizontal="center" vertical="center" wrapText="1"/>
    </xf>
    <xf numFmtId="0" fontId="33" fillId="2" borderId="26" xfId="18" applyFont="1" applyFill="1" applyBorder="1" applyAlignment="1">
      <alignment horizontal="center" vertical="top" wrapText="1"/>
    </xf>
    <xf numFmtId="0" fontId="0" fillId="0" borderId="26" xfId="0" applyBorder="1"/>
    <xf numFmtId="9" fontId="33" fillId="2" borderId="26" xfId="18" applyNumberFormat="1" applyFont="1" applyFill="1" applyBorder="1" applyAlignment="1">
      <alignment horizontal="center" vertical="center" wrapText="1"/>
    </xf>
    <xf numFmtId="0" fontId="40" fillId="3" borderId="26" xfId="18" applyFont="1" applyFill="1" applyBorder="1" applyAlignment="1">
      <alignment vertical="top" wrapText="1"/>
    </xf>
    <xf numFmtId="0" fontId="33" fillId="3" borderId="26" xfId="18" applyFont="1" applyFill="1" applyBorder="1" applyAlignment="1">
      <alignment vertical="top" wrapText="1"/>
    </xf>
    <xf numFmtId="0" fontId="33" fillId="3" borderId="26" xfId="18" applyFont="1" applyFill="1" applyBorder="1" applyAlignment="1">
      <alignment horizontal="center" vertical="top" wrapText="1"/>
    </xf>
    <xf numFmtId="0" fontId="32" fillId="2" borderId="26" xfId="0" applyFont="1" applyFill="1" applyBorder="1" applyAlignment="1">
      <alignment vertical="top"/>
    </xf>
    <xf numFmtId="43" fontId="32" fillId="2" borderId="26" xfId="17" applyFont="1" applyFill="1" applyBorder="1" applyAlignment="1">
      <alignment vertical="top"/>
    </xf>
    <xf numFmtId="9" fontId="32" fillId="2" borderId="26" xfId="0" applyNumberFormat="1" applyFont="1" applyFill="1" applyBorder="1" applyAlignment="1">
      <alignment vertical="top"/>
    </xf>
    <xf numFmtId="9" fontId="40" fillId="2" borderId="26" xfId="18" applyNumberFormat="1" applyFont="1" applyFill="1" applyBorder="1" applyAlignment="1">
      <alignment vertical="top"/>
    </xf>
    <xf numFmtId="43" fontId="40" fillId="2" borderId="26" xfId="17" applyFont="1" applyFill="1" applyBorder="1" applyAlignment="1">
      <alignment vertical="top"/>
    </xf>
    <xf numFmtId="0" fontId="40" fillId="2" borderId="26" xfId="18" applyFont="1" applyFill="1" applyBorder="1" applyAlignment="1">
      <alignment vertical="top"/>
    </xf>
    <xf numFmtId="0" fontId="40" fillId="2" borderId="26" xfId="18" applyFont="1" applyFill="1" applyBorder="1" applyAlignment="1">
      <alignment vertical="top" wrapText="1"/>
    </xf>
    <xf numFmtId="9" fontId="33" fillId="2" borderId="26" xfId="18" applyNumberFormat="1" applyFont="1" applyFill="1" applyBorder="1" applyAlignment="1">
      <alignment horizontal="right" vertical="top" wrapText="1"/>
    </xf>
    <xf numFmtId="0" fontId="69" fillId="0" borderId="26" xfId="18" applyFont="1" applyBorder="1" applyAlignment="1">
      <alignment horizontal="center" vertical="center" wrapText="1"/>
    </xf>
    <xf numFmtId="9" fontId="33" fillId="2" borderId="26" xfId="18" applyNumberFormat="1" applyFont="1" applyFill="1" applyBorder="1" applyAlignment="1">
      <alignment horizontal="center" vertical="top" wrapText="1"/>
    </xf>
    <xf numFmtId="43" fontId="33" fillId="2" borderId="26" xfId="17" applyFont="1" applyFill="1" applyBorder="1" applyAlignment="1">
      <alignment horizontal="center" vertical="top" wrapText="1"/>
    </xf>
    <xf numFmtId="0" fontId="32" fillId="2" borderId="26" xfId="0" applyFont="1" applyFill="1" applyBorder="1" applyAlignment="1">
      <alignment vertical="top" wrapText="1"/>
    </xf>
    <xf numFmtId="0" fontId="32" fillId="0" borderId="26" xfId="0" applyFont="1" applyFill="1" applyBorder="1" applyAlignment="1">
      <alignment horizontal="left"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9" fontId="33" fillId="0" borderId="26" xfId="18" applyNumberFormat="1" applyFont="1" applyFill="1" applyBorder="1" applyAlignment="1">
      <alignment horizontal="center" vertical="center" wrapText="1"/>
    </xf>
    <xf numFmtId="43" fontId="33" fillId="0" borderId="26" xfId="17" applyFont="1" applyFill="1" applyBorder="1" applyAlignment="1">
      <alignment horizontal="center" vertical="center" wrapText="1"/>
    </xf>
    <xf numFmtId="9" fontId="32" fillId="0" borderId="26" xfId="0" applyNumberFormat="1" applyFont="1" applyBorder="1" applyAlignment="1">
      <alignment horizontal="center" vertical="center"/>
    </xf>
    <xf numFmtId="43" fontId="32" fillId="0" borderId="26" xfId="17" applyFont="1" applyBorder="1" applyAlignment="1">
      <alignment horizontal="center" vertical="center"/>
    </xf>
    <xf numFmtId="0" fontId="32" fillId="0" borderId="26" xfId="0" applyFont="1" applyBorder="1" applyAlignment="1">
      <alignment horizontal="center" vertical="center"/>
    </xf>
    <xf numFmtId="9" fontId="33" fillId="0" borderId="26" xfId="16" applyFont="1" applyFill="1" applyBorder="1" applyAlignment="1">
      <alignment horizontal="center" vertical="center" wrapText="1"/>
    </xf>
    <xf numFmtId="9" fontId="40" fillId="0" borderId="26" xfId="18" applyNumberFormat="1" applyFont="1" applyFill="1" applyBorder="1" applyAlignment="1">
      <alignment horizontal="center" vertical="center"/>
    </xf>
    <xf numFmtId="178" fontId="32" fillId="0" borderId="26" xfId="17" applyNumberFormat="1" applyFont="1" applyBorder="1" applyAlignment="1">
      <alignment horizontal="center" vertical="center"/>
    </xf>
    <xf numFmtId="41" fontId="40" fillId="0" borderId="26" xfId="18" applyNumberFormat="1" applyFont="1" applyFill="1" applyBorder="1" applyAlignment="1">
      <alignment horizontal="center" vertical="center"/>
    </xf>
    <xf numFmtId="179" fontId="32" fillId="0" borderId="26" xfId="17" applyNumberFormat="1" applyFont="1" applyBorder="1" applyAlignment="1">
      <alignment horizontal="center" vertical="center"/>
    </xf>
    <xf numFmtId="0" fontId="27" fillId="0" borderId="27" xfId="0" applyFont="1" applyFill="1" applyBorder="1" applyAlignment="1">
      <alignment horizontal="center" vertical="center" wrapText="1"/>
    </xf>
    <xf numFmtId="0" fontId="36" fillId="0" borderId="26" xfId="0" applyFont="1" applyFill="1" applyBorder="1" applyAlignment="1" applyProtection="1">
      <alignment horizontal="center" vertical="center" wrapText="1"/>
      <protection locked="0"/>
    </xf>
    <xf numFmtId="9" fontId="28" fillId="0" borderId="26" xfId="0" applyNumberFormat="1" applyFont="1" applyFill="1" applyBorder="1" applyAlignment="1" applyProtection="1">
      <alignment horizontal="center" vertical="center" wrapText="1"/>
      <protection locked="0"/>
    </xf>
    <xf numFmtId="43" fontId="28" fillId="0" borderId="26" xfId="17" applyFont="1" applyFill="1" applyBorder="1" applyAlignment="1" applyProtection="1">
      <alignment horizontal="center" vertical="center" wrapText="1"/>
      <protection locked="0"/>
    </xf>
    <xf numFmtId="0" fontId="28" fillId="0" borderId="26" xfId="0" applyFont="1" applyFill="1" applyBorder="1" applyAlignment="1" applyProtection="1">
      <alignment horizontal="center" vertical="center" wrapText="1"/>
      <protection locked="0"/>
    </xf>
    <xf numFmtId="9" fontId="63" fillId="0" borderId="26" xfId="0" applyNumberFormat="1" applyFont="1" applyFill="1" applyBorder="1" applyAlignment="1" applyProtection="1">
      <alignment horizontal="center" vertical="center" wrapText="1"/>
      <protection locked="0"/>
    </xf>
    <xf numFmtId="43" fontId="63" fillId="0" borderId="26" xfId="17" applyFont="1" applyFill="1" applyBorder="1" applyAlignment="1" applyProtection="1">
      <alignment horizontal="center" vertical="center" wrapText="1"/>
      <protection locked="0"/>
    </xf>
    <xf numFmtId="0" fontId="63" fillId="0" borderId="26" xfId="0" applyFont="1" applyFill="1" applyBorder="1" applyAlignment="1" applyProtection="1">
      <alignment horizontal="center" vertical="center" wrapText="1"/>
      <protection locked="0"/>
    </xf>
    <xf numFmtId="0" fontId="36" fillId="0" borderId="26" xfId="0" applyFont="1" applyFill="1" applyBorder="1" applyAlignment="1">
      <alignment horizontal="center" vertical="center" wrapText="1"/>
    </xf>
    <xf numFmtId="43" fontId="20" fillId="0" borderId="26" xfId="17" applyFont="1" applyBorder="1"/>
    <xf numFmtId="9" fontId="0" fillId="0" borderId="26" xfId="0" applyNumberFormat="1" applyBorder="1" applyAlignment="1">
      <alignment horizontal="center" vertical="center"/>
    </xf>
    <xf numFmtId="43" fontId="20"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0" fontId="33" fillId="0" borderId="26" xfId="18" applyFont="1" applyFill="1" applyBorder="1" applyAlignment="1">
      <alignment horizontal="right" wrapText="1"/>
    </xf>
    <xf numFmtId="1" fontId="33" fillId="0" borderId="26" xfId="18" applyNumberFormat="1" applyFont="1" applyBorder="1" applyAlignment="1">
      <alignment horizontal="center" wrapText="1"/>
    </xf>
    <xf numFmtId="43" fontId="33" fillId="0" borderId="26" xfId="17" applyFont="1" applyBorder="1" applyAlignment="1">
      <alignment horizontal="center" wrapText="1"/>
    </xf>
    <xf numFmtId="0" fontId="36" fillId="2" borderId="26" xfId="18" applyFont="1" applyFill="1" applyBorder="1" applyAlignment="1">
      <alignment horizontal="center" vertical="center" wrapText="1"/>
    </xf>
    <xf numFmtId="0" fontId="36" fillId="2" borderId="26" xfId="18" applyFont="1" applyFill="1" applyBorder="1" applyAlignment="1">
      <alignment horizontal="right" vertical="top" wrapText="1"/>
    </xf>
    <xf numFmtId="0" fontId="36" fillId="2" borderId="26" xfId="18" applyFont="1" applyFill="1" applyBorder="1" applyAlignment="1">
      <alignment vertical="top" wrapText="1"/>
    </xf>
    <xf numFmtId="180" fontId="32" fillId="0" borderId="26" xfId="17" applyNumberFormat="1" applyFont="1" applyFill="1" applyBorder="1" applyAlignment="1">
      <alignment vertical="top" wrapText="1"/>
    </xf>
    <xf numFmtId="0" fontId="32" fillId="0" borderId="26" xfId="0" applyFont="1" applyFill="1" applyBorder="1" applyAlignment="1">
      <alignment wrapText="1"/>
    </xf>
    <xf numFmtId="43" fontId="32" fillId="0" borderId="26" xfId="17" applyFont="1" applyFill="1" applyBorder="1" applyAlignment="1">
      <alignment wrapText="1"/>
    </xf>
    <xf numFmtId="1" fontId="32" fillId="0" borderId="26" xfId="0" applyNumberFormat="1" applyFont="1" applyFill="1" applyBorder="1" applyAlignment="1">
      <alignment wrapText="1"/>
    </xf>
    <xf numFmtId="180" fontId="32" fillId="0" borderId="26" xfId="17" applyNumberFormat="1" applyFont="1" applyFill="1" applyBorder="1" applyAlignment="1">
      <alignment wrapText="1"/>
    </xf>
    <xf numFmtId="0" fontId="32" fillId="0" borderId="27" xfId="0" applyFont="1" applyFill="1" applyBorder="1" applyAlignment="1">
      <alignment horizontal="center" vertical="center" wrapText="1"/>
    </xf>
    <xf numFmtId="0" fontId="0" fillId="0" borderId="27" xfId="0" applyBorder="1" applyAlignment="1">
      <alignment horizontal="center" vertical="center" wrapText="1"/>
    </xf>
    <xf numFmtId="0" fontId="32" fillId="0" borderId="28" xfId="0" applyFont="1" applyFill="1" applyBorder="1" applyAlignment="1">
      <alignment vertical="top" wrapText="1"/>
    </xf>
    <xf numFmtId="1" fontId="32" fillId="0" borderId="26" xfId="0" applyNumberFormat="1" applyFont="1" applyBorder="1" applyAlignment="1">
      <alignment vertical="top"/>
    </xf>
    <xf numFmtId="0" fontId="33" fillId="2" borderId="26" xfId="18" applyNumberFormat="1" applyFont="1" applyFill="1" applyBorder="1" applyAlignment="1">
      <alignment horizontal="center" vertical="center" wrapText="1"/>
    </xf>
    <xf numFmtId="0" fontId="32" fillId="0" borderId="26" xfId="0" applyNumberFormat="1" applyFont="1" applyFill="1" applyBorder="1" applyAlignment="1">
      <alignment vertical="top" wrapText="1"/>
    </xf>
    <xf numFmtId="0" fontId="38" fillId="0" borderId="26" xfId="18" applyFont="1" applyFill="1" applyBorder="1" applyAlignment="1">
      <alignment horizontal="right" vertical="top" wrapText="1"/>
    </xf>
    <xf numFmtId="0" fontId="70" fillId="0" borderId="26" xfId="0" applyFont="1" applyBorder="1" applyAlignment="1">
      <alignment horizontal="center" vertical="center" wrapText="1"/>
    </xf>
    <xf numFmtId="0" fontId="34" fillId="0" borderId="26" xfId="18" applyFont="1" applyBorder="1" applyAlignment="1">
      <alignment horizontal="center" vertical="center"/>
    </xf>
    <xf numFmtId="0" fontId="70" fillId="0" borderId="26" xfId="0" applyFont="1" applyFill="1" applyBorder="1" applyAlignment="1">
      <alignment horizontal="center" vertical="center" wrapText="1"/>
    </xf>
    <xf numFmtId="43" fontId="0" fillId="0" borderId="26" xfId="17" applyFont="1" applyBorder="1"/>
    <xf numFmtId="0" fontId="62" fillId="0" borderId="26" xfId="18" applyFont="1" applyFill="1" applyBorder="1" applyAlignment="1">
      <alignment horizontal="center" vertical="center"/>
    </xf>
    <xf numFmtId="43" fontId="33" fillId="2" borderId="26" xfId="17" applyFont="1" applyFill="1" applyBorder="1" applyAlignment="1">
      <alignment horizontal="justify" vertical="top" wrapText="1"/>
    </xf>
    <xf numFmtId="0" fontId="33" fillId="2" borderId="26" xfId="18" applyFont="1" applyFill="1" applyBorder="1" applyAlignment="1">
      <alignment horizontal="justify" vertical="top" wrapText="1"/>
    </xf>
    <xf numFmtId="0" fontId="32" fillId="2" borderId="26" xfId="0" applyFont="1" applyFill="1" applyBorder="1" applyAlignment="1">
      <alignment horizontal="justify" vertical="center" wrapText="1"/>
    </xf>
    <xf numFmtId="43" fontId="33" fillId="0" borderId="26" xfId="17" applyFont="1" applyBorder="1" applyAlignment="1">
      <alignment horizontal="justify" vertical="top" wrapText="1"/>
    </xf>
    <xf numFmtId="0" fontId="29" fillId="0" borderId="26" xfId="18" applyFont="1" applyBorder="1" applyAlignment="1">
      <alignment horizontal="justify" vertical="center" wrapText="1"/>
    </xf>
    <xf numFmtId="0" fontId="32" fillId="0" borderId="26" xfId="0" applyFont="1" applyFill="1" applyBorder="1" applyAlignment="1">
      <alignment horizontal="justify" vertical="top" wrapText="1"/>
    </xf>
    <xf numFmtId="0" fontId="71" fillId="0" borderId="26" xfId="18" applyFont="1" applyFill="1" applyBorder="1" applyAlignment="1">
      <alignment horizontal="justify" vertical="center" wrapText="1"/>
    </xf>
    <xf numFmtId="0" fontId="33" fillId="0" borderId="26" xfId="18" applyFont="1" applyFill="1" applyBorder="1" applyAlignment="1">
      <alignment horizontal="justify" vertical="top" wrapText="1"/>
    </xf>
    <xf numFmtId="43" fontId="33" fillId="0" borderId="26" xfId="17" applyFont="1" applyFill="1" applyBorder="1" applyAlignment="1">
      <alignment horizontal="justify" vertical="top" wrapText="1"/>
    </xf>
    <xf numFmtId="0" fontId="29" fillId="0" borderId="26" xfId="18" applyFont="1" applyFill="1" applyBorder="1" applyAlignment="1">
      <alignment horizontal="justify" vertical="top" wrapText="1"/>
    </xf>
    <xf numFmtId="10" fontId="33" fillId="0" borderId="26" xfId="18" applyNumberFormat="1" applyFont="1" applyFill="1" applyBorder="1" applyAlignment="1">
      <alignment horizontal="center" vertical="center" wrapText="1"/>
    </xf>
    <xf numFmtId="9" fontId="33" fillId="0" borderId="26" xfId="16" applyFont="1" applyFill="1" applyBorder="1" applyAlignment="1">
      <alignment horizontal="justify" vertical="top" wrapText="1"/>
    </xf>
    <xf numFmtId="9" fontId="33" fillId="0" borderId="26" xfId="18" applyNumberFormat="1" applyFont="1" applyFill="1" applyBorder="1" applyAlignment="1">
      <alignment horizontal="center" vertical="top" wrapText="1"/>
    </xf>
    <xf numFmtId="0" fontId="38" fillId="0" borderId="0" xfId="0" applyFont="1" applyAlignment="1">
      <alignment wrapText="1"/>
    </xf>
    <xf numFmtId="0" fontId="34" fillId="0" borderId="26" xfId="18" applyFont="1" applyBorder="1" applyAlignment="1">
      <alignment horizontal="center" vertical="center" wrapText="1"/>
    </xf>
    <xf numFmtId="0" fontId="38" fillId="0" borderId="26" xfId="0" applyFont="1" applyFill="1" applyBorder="1" applyAlignment="1">
      <alignment horizontal="center" vertical="center" wrapText="1"/>
    </xf>
    <xf numFmtId="43" fontId="38" fillId="0" borderId="26" xfId="17" applyFont="1" applyFill="1" applyBorder="1" applyAlignment="1">
      <alignment vertical="top" wrapText="1"/>
    </xf>
    <xf numFmtId="0" fontId="38" fillId="0" borderId="26" xfId="0" applyFont="1" applyFill="1" applyBorder="1" applyAlignment="1">
      <alignment horizontal="center" vertical="top" wrapText="1"/>
    </xf>
    <xf numFmtId="9" fontId="38" fillId="0" borderId="26" xfId="0" applyNumberFormat="1" applyFont="1" applyFill="1" applyBorder="1" applyAlignment="1">
      <alignment vertical="top" wrapText="1"/>
    </xf>
    <xf numFmtId="0" fontId="29" fillId="0" borderId="16" xfId="18" applyFont="1" applyBorder="1" applyAlignment="1">
      <alignment horizontal="center" vertical="center" wrapText="1"/>
    </xf>
    <xf numFmtId="0" fontId="38" fillId="0" borderId="26" xfId="0" applyFont="1" applyBorder="1" applyAlignment="1">
      <alignment horizontal="center" vertical="top" wrapText="1"/>
    </xf>
    <xf numFmtId="43" fontId="38" fillId="0" borderId="26" xfId="17" applyFont="1" applyBorder="1" applyAlignment="1">
      <alignment vertical="top"/>
    </xf>
    <xf numFmtId="9" fontId="38" fillId="0" borderId="26" xfId="0" applyNumberFormat="1" applyFont="1" applyBorder="1" applyAlignment="1">
      <alignment vertical="top"/>
    </xf>
    <xf numFmtId="0" fontId="38" fillId="0" borderId="26" xfId="0" applyFont="1" applyBorder="1" applyAlignment="1">
      <alignment vertical="top" wrapText="1"/>
    </xf>
    <xf numFmtId="0" fontId="33" fillId="0" borderId="26" xfId="18" applyFont="1" applyFill="1" applyBorder="1" applyAlignment="1">
      <alignment horizontal="center" vertical="center" wrapText="1"/>
    </xf>
    <xf numFmtId="0" fontId="38" fillId="0" borderId="26" xfId="0" applyFont="1" applyBorder="1" applyAlignment="1">
      <alignment horizontal="center" vertical="center" wrapText="1"/>
    </xf>
    <xf numFmtId="0" fontId="38" fillId="0" borderId="26" xfId="0" applyFont="1" applyBorder="1" applyAlignment="1">
      <alignment horizontal="left" vertical="center" wrapText="1"/>
    </xf>
    <xf numFmtId="9" fontId="38" fillId="0" borderId="26" xfId="0" applyNumberFormat="1" applyFont="1" applyBorder="1" applyAlignment="1">
      <alignment vertical="top" wrapText="1"/>
    </xf>
    <xf numFmtId="43" fontId="38" fillId="0" borderId="26" xfId="17" applyFont="1" applyBorder="1" applyAlignment="1">
      <alignment vertical="top" wrapText="1"/>
    </xf>
    <xf numFmtId="43" fontId="38" fillId="0" borderId="26" xfId="17" applyFont="1" applyBorder="1" applyAlignment="1">
      <alignment wrapText="1"/>
    </xf>
    <xf numFmtId="0" fontId="38" fillId="0" borderId="26" xfId="0" applyFont="1" applyBorder="1"/>
    <xf numFmtId="0" fontId="38" fillId="0" borderId="26" xfId="0" applyFont="1" applyBorder="1" applyAlignment="1">
      <alignment wrapText="1"/>
    </xf>
    <xf numFmtId="0" fontId="38" fillId="0" borderId="26" xfId="0" applyFont="1" applyBorder="1" applyAlignment="1">
      <alignment vertical="center" wrapText="1"/>
    </xf>
    <xf numFmtId="0" fontId="63" fillId="0" borderId="26" xfId="18" applyFont="1" applyBorder="1" applyAlignment="1">
      <alignment vertical="center" wrapText="1"/>
    </xf>
    <xf numFmtId="0" fontId="26" fillId="0" borderId="26" xfId="18" applyFont="1" applyBorder="1" applyAlignment="1">
      <alignment horizontal="right" wrapText="1"/>
    </xf>
    <xf numFmtId="3" fontId="26" fillId="0" borderId="26" xfId="18" applyNumberFormat="1" applyFont="1" applyBorder="1" applyAlignment="1">
      <alignment horizontal="right" wrapText="1"/>
    </xf>
    <xf numFmtId="0" fontId="72" fillId="0" borderId="26" xfId="0" applyFont="1" applyBorder="1" applyAlignment="1">
      <alignment horizontal="center" vertical="center" wrapText="1"/>
    </xf>
    <xf numFmtId="0" fontId="29" fillId="0" borderId="26" xfId="18" applyFont="1" applyBorder="1" applyAlignment="1">
      <alignment horizontal="center" vertical="top" wrapText="1"/>
    </xf>
    <xf numFmtId="0" fontId="34" fillId="0" borderId="26" xfId="18" applyFont="1" applyBorder="1" applyAlignment="1">
      <alignment horizontal="center" vertical="center" wrapText="1"/>
    </xf>
    <xf numFmtId="0" fontId="29" fillId="0" borderId="26" xfId="15" applyFont="1" applyBorder="1" applyAlignment="1">
      <alignment horizontal="center" vertical="top" wrapText="1"/>
    </xf>
    <xf numFmtId="9" fontId="33" fillId="2" borderId="26" xfId="16" applyFont="1" applyFill="1" applyBorder="1" applyAlignment="1">
      <alignment horizontal="right" vertical="top" wrapText="1"/>
    </xf>
    <xf numFmtId="9" fontId="33" fillId="2" borderId="26" xfId="16" applyFont="1" applyFill="1" applyBorder="1" applyAlignment="1">
      <alignment horizontal="center" vertical="top" wrapText="1"/>
    </xf>
    <xf numFmtId="0" fontId="26" fillId="0" borderId="26" xfId="18" applyFont="1" applyBorder="1" applyAlignment="1">
      <alignment vertical="top" wrapText="1"/>
    </xf>
    <xf numFmtId="0" fontId="29" fillId="2" borderId="26" xfId="18" applyFont="1" applyFill="1" applyBorder="1" applyAlignment="1">
      <alignment horizontal="center" vertical="center" wrapText="1"/>
    </xf>
    <xf numFmtId="43" fontId="32" fillId="2" borderId="26" xfId="17" applyFont="1" applyFill="1" applyBorder="1" applyAlignment="1">
      <alignment vertical="top" wrapText="1"/>
    </xf>
    <xf numFmtId="9" fontId="32" fillId="2" borderId="26" xfId="0" applyNumberFormat="1" applyFont="1" applyFill="1" applyBorder="1" applyAlignment="1">
      <alignment vertical="top" wrapText="1"/>
    </xf>
    <xf numFmtId="0" fontId="29" fillId="2" borderId="26" xfId="18" applyFont="1" applyFill="1" applyBorder="1" applyAlignment="1">
      <alignment horizontal="center" vertical="top" wrapText="1"/>
    </xf>
    <xf numFmtId="0" fontId="33" fillId="0" borderId="26" xfId="18"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3" fillId="0" borderId="26" xfId="18" applyFont="1" applyBorder="1" applyAlignment="1">
      <alignment horizontal="center" vertical="top" wrapText="1"/>
    </xf>
    <xf numFmtId="0" fontId="27" fillId="11" borderId="26"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36" xfId="18" applyFont="1" applyBorder="1" applyAlignment="1">
      <alignment horizontal="justify" vertical="center" wrapText="1"/>
    </xf>
    <xf numFmtId="0" fontId="54" fillId="16" borderId="26" xfId="0" applyFont="1" applyFill="1" applyBorder="1" applyAlignment="1" applyProtection="1">
      <alignment horizontal="center" vertical="center" wrapText="1"/>
      <protection locked="0"/>
    </xf>
    <xf numFmtId="0" fontId="0" fillId="0" borderId="26" xfId="0" applyBorder="1" applyAlignment="1"/>
    <xf numFmtId="0" fontId="61" fillId="21" borderId="26" xfId="0" applyFont="1" applyFill="1" applyBorder="1" applyAlignment="1" applyProtection="1">
      <alignment horizontal="left" vertical="center" wrapText="1"/>
      <protection locked="0"/>
    </xf>
    <xf numFmtId="0" fontId="61" fillId="21" borderId="26" xfId="0" applyNumberFormat="1" applyFont="1" applyFill="1" applyBorder="1" applyAlignment="1" applyProtection="1">
      <alignment horizontal="left" vertical="center" wrapText="1"/>
      <protection locked="0"/>
    </xf>
    <xf numFmtId="0" fontId="29" fillId="0" borderId="26" xfId="15" applyFont="1" applyBorder="1" applyAlignment="1">
      <alignment horizontal="center" vertical="center" wrapText="1"/>
    </xf>
    <xf numFmtId="0" fontId="0" fillId="0" borderId="26" xfId="0" applyBorder="1" applyAlignment="1">
      <alignment vertical="top" wrapText="1"/>
    </xf>
    <xf numFmtId="9" fontId="32" fillId="0" borderId="26" xfId="16" applyFont="1" applyFill="1" applyBorder="1" applyAlignment="1">
      <alignment vertical="top" wrapText="1"/>
    </xf>
    <xf numFmtId="9" fontId="33" fillId="0" borderId="26" xfId="16" applyFont="1" applyFill="1" applyBorder="1" applyAlignment="1">
      <alignment horizontal="right" vertical="top" wrapText="1"/>
    </xf>
    <xf numFmtId="9" fontId="33" fillId="0" borderId="26" xfId="16" applyFont="1" applyBorder="1" applyAlignment="1">
      <alignment horizontal="right" vertical="top" wrapText="1"/>
    </xf>
    <xf numFmtId="9" fontId="33" fillId="2" borderId="26" xfId="16" applyFont="1" applyFill="1" applyBorder="1" applyAlignment="1">
      <alignment horizontal="center" vertical="center" wrapText="1"/>
    </xf>
    <xf numFmtId="9" fontId="40" fillId="0" borderId="26" xfId="16" applyFont="1" applyBorder="1" applyAlignment="1">
      <alignment horizontal="right" vertical="top"/>
    </xf>
    <xf numFmtId="9" fontId="40" fillId="0" borderId="26" xfId="16" applyFont="1" applyBorder="1" applyAlignment="1">
      <alignment horizontal="center" vertical="top"/>
    </xf>
    <xf numFmtId="9" fontId="32" fillId="0" borderId="26" xfId="16" applyFont="1" applyFill="1" applyBorder="1" applyAlignment="1">
      <alignment horizontal="center" vertical="center" wrapText="1"/>
    </xf>
    <xf numFmtId="9" fontId="32" fillId="0" borderId="26" xfId="16" applyFont="1" applyFill="1" applyBorder="1" applyAlignment="1">
      <alignment wrapText="1"/>
    </xf>
    <xf numFmtId="9" fontId="33" fillId="0" borderId="26" xfId="16" applyFont="1" applyFill="1" applyBorder="1" applyAlignment="1">
      <alignment horizontal="right" wrapText="1"/>
    </xf>
    <xf numFmtId="9" fontId="38" fillId="0" borderId="26" xfId="16" applyFont="1" applyFill="1" applyBorder="1" applyAlignment="1">
      <alignment vertical="top" wrapText="1"/>
    </xf>
    <xf numFmtId="43" fontId="0" fillId="0" borderId="26" xfId="17" applyFont="1" applyBorder="1" applyAlignment="1">
      <alignment horizontal="left" vertical="center"/>
    </xf>
    <xf numFmtId="0" fontId="0" fillId="0" borderId="26" xfId="0" applyFont="1" applyBorder="1" applyAlignment="1">
      <alignment vertical="center" wrapText="1"/>
    </xf>
    <xf numFmtId="0" fontId="0" fillId="0" borderId="26" xfId="0" applyBorder="1" applyAlignment="1">
      <alignment vertical="center" wrapText="1"/>
    </xf>
    <xf numFmtId="43" fontId="0" fillId="0" borderId="0" xfId="0" applyNumberFormat="1" applyAlignment="1">
      <alignment horizontal="center" vertical="center"/>
    </xf>
    <xf numFmtId="172" fontId="0" fillId="0" borderId="0" xfId="0" applyNumberForma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6" fillId="0" borderId="26" xfId="18" applyFont="1" applyBorder="1" applyAlignment="1">
      <alignment horizontal="center" vertical="center" wrapText="1"/>
    </xf>
    <xf numFmtId="0" fontId="61" fillId="0" borderId="26" xfId="18" applyFont="1" applyBorder="1" applyAlignment="1">
      <alignment horizontal="center" vertical="center" wrapText="1"/>
    </xf>
    <xf numFmtId="0" fontId="33" fillId="0" borderId="26" xfId="18" applyFont="1" applyBorder="1" applyAlignment="1">
      <alignment horizontal="center" vertical="center" wrapText="1"/>
    </xf>
    <xf numFmtId="0" fontId="27" fillId="11" borderId="26" xfId="0" applyFont="1" applyFill="1" applyBorder="1" applyAlignment="1">
      <alignment horizontal="center" vertical="center" wrapText="1"/>
    </xf>
    <xf numFmtId="0" fontId="29" fillId="0" borderId="26" xfId="15"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54" fillId="16" borderId="26" xfId="0" applyFont="1" applyFill="1" applyBorder="1" applyAlignment="1" applyProtection="1">
      <alignment horizontal="center" vertical="center" wrapText="1"/>
      <protection locked="0"/>
    </xf>
    <xf numFmtId="0" fontId="29" fillId="0" borderId="26" xfId="18" applyFont="1" applyBorder="1" applyAlignment="1">
      <alignment horizontal="center" vertical="top" wrapText="1"/>
    </xf>
    <xf numFmtId="0" fontId="29" fillId="0" borderId="26" xfId="18" applyFont="1" applyBorder="1" applyAlignment="1">
      <alignment horizontal="center" vertical="center" wrapText="1"/>
    </xf>
    <xf numFmtId="0" fontId="39" fillId="0" borderId="26" xfId="18" applyFont="1" applyBorder="1" applyAlignment="1">
      <alignment horizontal="center" vertical="center" wrapText="1"/>
    </xf>
    <xf numFmtId="0" fontId="27" fillId="0" borderId="26"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27" xfId="18" applyFont="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9" fillId="0" borderId="30" xfId="18" applyFont="1" applyBorder="1" applyAlignment="1">
      <alignment horizontal="center" vertical="top" wrapText="1"/>
    </xf>
    <xf numFmtId="0" fontId="39" fillId="0" borderId="30" xfId="18" applyFont="1" applyBorder="1" applyAlignment="1">
      <alignment horizontal="center" vertical="center" wrapText="1"/>
    </xf>
    <xf numFmtId="0" fontId="39" fillId="0" borderId="27" xfId="18" applyFont="1" applyBorder="1" applyAlignment="1">
      <alignment horizontal="center" vertical="center" wrapText="1"/>
    </xf>
    <xf numFmtId="0" fontId="54" fillId="16" borderId="30" xfId="0" applyFont="1" applyFill="1" applyBorder="1" applyAlignment="1" applyProtection="1">
      <alignment horizontal="center" vertical="center" wrapText="1"/>
      <protection locked="0"/>
    </xf>
    <xf numFmtId="0" fontId="54" fillId="16" borderId="28" xfId="0" applyFont="1" applyFill="1" applyBorder="1" applyAlignment="1" applyProtection="1">
      <alignment horizontal="center" vertical="center" wrapText="1"/>
      <protection locked="0"/>
    </xf>
    <xf numFmtId="0" fontId="54"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top" wrapText="1"/>
    </xf>
    <xf numFmtId="0" fontId="33" fillId="0" borderId="30" xfId="18" applyFont="1" applyBorder="1" applyAlignment="1">
      <alignment horizontal="center" vertical="center" wrapText="1"/>
    </xf>
    <xf numFmtId="0" fontId="33" fillId="0" borderId="27" xfId="18" applyFont="1" applyBorder="1" applyAlignment="1">
      <alignment horizontal="center" vertical="center" wrapText="1"/>
    </xf>
    <xf numFmtId="0" fontId="40" fillId="0" borderId="30" xfId="18" applyFont="1" applyBorder="1" applyAlignment="1">
      <alignment horizontal="center" vertical="center"/>
    </xf>
    <xf numFmtId="0" fontId="40" fillId="0" borderId="27" xfId="18" applyFont="1" applyBorder="1" applyAlignment="1">
      <alignment horizontal="center" vertical="center"/>
    </xf>
    <xf numFmtId="0" fontId="29" fillId="0" borderId="28" xfId="18" applyFont="1" applyBorder="1" applyAlignment="1">
      <alignment horizontal="center" vertical="top" wrapText="1"/>
    </xf>
    <xf numFmtId="0" fontId="29" fillId="0" borderId="30" xfId="18" applyFont="1" applyBorder="1" applyAlignment="1">
      <alignment vertical="center" wrapText="1"/>
    </xf>
    <xf numFmtId="0" fontId="29" fillId="0" borderId="28" xfId="18" applyFont="1" applyBorder="1" applyAlignment="1">
      <alignment vertical="center" wrapText="1"/>
    </xf>
    <xf numFmtId="0" fontId="29" fillId="0" borderId="30" xfId="18" applyFont="1" applyBorder="1" applyAlignment="1">
      <alignment horizontal="justify" vertical="center" wrapText="1"/>
    </xf>
    <xf numFmtId="0" fontId="29" fillId="0" borderId="27" xfId="18" applyFont="1" applyBorder="1" applyAlignment="1">
      <alignment horizontal="justify"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34" fillId="0" borderId="26" xfId="18" applyFont="1" applyBorder="1" applyAlignment="1">
      <alignment horizontal="center" vertical="center" wrapText="1"/>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29" fillId="0" borderId="29" xfId="18" applyFont="1" applyBorder="1" applyAlignment="1">
      <alignment horizontal="center" vertical="top" wrapText="1"/>
    </xf>
    <xf numFmtId="0" fontId="29" fillId="0" borderId="45" xfId="18" applyFont="1" applyBorder="1" applyAlignment="1">
      <alignment horizontal="center" vertical="top" wrapText="1"/>
    </xf>
    <xf numFmtId="0" fontId="29" fillId="0" borderId="43" xfId="18" applyFont="1" applyBorder="1" applyAlignment="1">
      <alignment horizontal="center" vertical="top" wrapText="1"/>
    </xf>
    <xf numFmtId="0" fontId="29" fillId="0" borderId="31" xfId="18" applyFont="1" applyBorder="1" applyAlignment="1">
      <alignment horizontal="center" vertical="center" wrapText="1"/>
    </xf>
    <xf numFmtId="0" fontId="29" fillId="0" borderId="46" xfId="18" applyFont="1" applyBorder="1" applyAlignment="1">
      <alignment horizontal="center" vertical="center" wrapText="1"/>
    </xf>
    <xf numFmtId="0" fontId="29" fillId="0" borderId="44" xfId="18" applyFont="1" applyBorder="1" applyAlignment="1">
      <alignment horizontal="center" vertical="center" wrapText="1"/>
    </xf>
    <xf numFmtId="0" fontId="33" fillId="0" borderId="29" xfId="18" applyFont="1" applyBorder="1" applyAlignment="1">
      <alignment horizontal="center" vertical="top" wrapText="1"/>
    </xf>
    <xf numFmtId="0" fontId="33" fillId="0" borderId="43" xfId="18" applyFont="1" applyBorder="1" applyAlignment="1">
      <alignment horizontal="center" vertical="top" wrapText="1"/>
    </xf>
    <xf numFmtId="0" fontId="33" fillId="0" borderId="26" xfId="18" applyFont="1" applyBorder="1" applyAlignment="1">
      <alignment horizontal="center" vertical="top" wrapText="1"/>
    </xf>
    <xf numFmtId="0" fontId="29" fillId="0" borderId="26" xfId="18" applyFont="1" applyBorder="1" applyAlignment="1">
      <alignment horizontal="justify" vertical="center" wrapText="1"/>
    </xf>
    <xf numFmtId="0" fontId="29" fillId="0" borderId="28" xfId="18" applyFont="1" applyBorder="1" applyAlignment="1">
      <alignment horizontal="justify" vertical="center" wrapText="1"/>
    </xf>
    <xf numFmtId="0" fontId="32" fillId="0" borderId="26" xfId="0" applyFont="1" applyFill="1" applyBorder="1" applyAlignment="1">
      <alignment horizontal="center" vertical="center" wrapText="1"/>
    </xf>
    <xf numFmtId="0" fontId="0" fillId="0" borderId="26" xfId="0"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7" fillId="21" borderId="26" xfId="0" applyFont="1" applyFill="1" applyBorder="1" applyAlignment="1" applyProtection="1">
      <alignment horizontal="center" vertical="center" wrapText="1"/>
      <protection locked="0"/>
    </xf>
    <xf numFmtId="0" fontId="34" fillId="0" borderId="30" xfId="18" applyFont="1" applyBorder="1" applyAlignment="1">
      <alignment horizontal="center" vertical="center" wrapText="1"/>
    </xf>
    <xf numFmtId="0" fontId="34" fillId="0" borderId="27" xfId="18" applyFont="1" applyBorder="1" applyAlignment="1">
      <alignment horizontal="center" vertical="center" wrapText="1"/>
    </xf>
    <xf numFmtId="0" fontId="29" fillId="0" borderId="26" xfId="18" applyFont="1" applyFill="1" applyBorder="1" applyAlignment="1">
      <alignment horizontal="justify" vertical="center" wrapText="1"/>
    </xf>
    <xf numFmtId="0" fontId="29" fillId="0" borderId="26" xfId="18" applyFont="1" applyFill="1" applyBorder="1" applyAlignment="1">
      <alignment horizontal="center" vertical="center"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0" borderId="26" xfId="15" applyFont="1" applyBorder="1" applyAlignment="1">
      <alignment horizontal="center" vertical="top" wrapText="1"/>
    </xf>
    <xf numFmtId="0" fontId="32" fillId="0" borderId="26" xfId="0" applyFont="1" applyBorder="1" applyAlignment="1">
      <alignment horizontal="center" vertical="center" wrapText="1"/>
    </xf>
    <xf numFmtId="0" fontId="27" fillId="0" borderId="30"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38" fillId="0" borderId="26" xfId="0" applyFont="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3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2</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4621952"/>
        <c:axId val="104623488"/>
        <c:axId val="0"/>
      </c:bar3DChart>
      <c:catAx>
        <c:axId val="104621952"/>
        <c:scaling>
          <c:orientation val="minMax"/>
        </c:scaling>
        <c:delete val="0"/>
        <c:axPos val="b"/>
        <c:majorTickMark val="none"/>
        <c:minorTickMark val="none"/>
        <c:tickLblPos val="nextTo"/>
        <c:crossAx val="104623488"/>
        <c:crosses val="autoZero"/>
        <c:auto val="1"/>
        <c:lblAlgn val="ctr"/>
        <c:lblOffset val="100"/>
        <c:noMultiLvlLbl val="0"/>
      </c:catAx>
      <c:valAx>
        <c:axId val="10462348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10462195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10</c:v>
                </c:pt>
                <c:pt idx="1">
                  <c:v>20</c:v>
                </c:pt>
                <c:pt idx="2">
                  <c:v>120</c:v>
                </c:pt>
                <c:pt idx="3">
                  <c:v>10</c:v>
                </c:pt>
                <c:pt idx="4">
                  <c:v>15</c:v>
                </c:pt>
                <c:pt idx="5">
                  <c:v>3</c:v>
                </c:pt>
                <c:pt idx="6">
                  <c:v>10</c:v>
                </c:pt>
                <c:pt idx="7">
                  <c:v>0</c:v>
                </c:pt>
                <c:pt idx="8">
                  <c:v>0</c:v>
                </c:pt>
                <c:pt idx="9">
                  <c:v>0</c:v>
                </c:pt>
              </c:numCache>
            </c:numRef>
          </c:val>
        </c:ser>
        <c:dLbls>
          <c:showLegendKey val="0"/>
          <c:showVal val="0"/>
          <c:showCatName val="0"/>
          <c:showSerName val="0"/>
          <c:showPercent val="0"/>
          <c:showBubbleSize val="0"/>
        </c:dLbls>
        <c:gapWidth val="150"/>
        <c:shape val="box"/>
        <c:axId val="105620992"/>
        <c:axId val="105622528"/>
        <c:axId val="0"/>
      </c:bar3DChart>
      <c:catAx>
        <c:axId val="105620992"/>
        <c:scaling>
          <c:orientation val="minMax"/>
        </c:scaling>
        <c:delete val="0"/>
        <c:axPos val="b"/>
        <c:majorTickMark val="none"/>
        <c:minorTickMark val="none"/>
        <c:tickLblPos val="nextTo"/>
        <c:crossAx val="105622528"/>
        <c:crosses val="autoZero"/>
        <c:auto val="1"/>
        <c:lblAlgn val="ctr"/>
        <c:lblOffset val="100"/>
        <c:noMultiLvlLbl val="0"/>
      </c:catAx>
      <c:valAx>
        <c:axId val="10562252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05620992"/>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64"/>
          <c:y val="2.6016260162601602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3</c:v>
                </c:pt>
                <c:pt idx="1">
                  <c:v>0</c:v>
                </c:pt>
                <c:pt idx="2">
                  <c:v>0</c:v>
                </c:pt>
                <c:pt idx="3">
                  <c:v>50</c:v>
                </c:pt>
                <c:pt idx="4">
                  <c:v>0</c:v>
                </c:pt>
                <c:pt idx="5">
                  <c:v>2</c:v>
                </c:pt>
                <c:pt idx="6">
                  <c:v>15</c:v>
                </c:pt>
                <c:pt idx="7">
                  <c:v>1</c:v>
                </c:pt>
                <c:pt idx="8">
                  <c:v>0</c:v>
                </c:pt>
                <c:pt idx="9">
                  <c:v>1</c:v>
                </c:pt>
                <c:pt idx="10">
                  <c:v>1</c:v>
                </c:pt>
                <c:pt idx="11">
                  <c:v>50</c:v>
                </c:pt>
                <c:pt idx="12">
                  <c:v>5</c:v>
                </c:pt>
                <c:pt idx="13">
                  <c:v>0</c:v>
                </c:pt>
                <c:pt idx="14">
                  <c:v>0</c:v>
                </c:pt>
                <c:pt idx="15">
                  <c:v>10</c:v>
                </c:pt>
                <c:pt idx="16">
                  <c:v>0</c:v>
                </c:pt>
              </c:numCache>
            </c:numRef>
          </c:val>
        </c:ser>
        <c:dLbls>
          <c:showLegendKey val="0"/>
          <c:showVal val="0"/>
          <c:showCatName val="0"/>
          <c:showSerName val="0"/>
          <c:showPercent val="0"/>
          <c:showBubbleSize val="0"/>
        </c:dLbls>
        <c:gapWidth val="150"/>
        <c:shape val="box"/>
        <c:axId val="105925248"/>
        <c:axId val="105931136"/>
        <c:axId val="0"/>
      </c:bar3DChart>
      <c:catAx>
        <c:axId val="105925248"/>
        <c:scaling>
          <c:orientation val="minMax"/>
        </c:scaling>
        <c:delete val="0"/>
        <c:axPos val="b"/>
        <c:majorTickMark val="none"/>
        <c:minorTickMark val="none"/>
        <c:tickLblPos val="nextTo"/>
        <c:crossAx val="105931136"/>
        <c:crosses val="autoZero"/>
        <c:auto val="1"/>
        <c:lblAlgn val="ctr"/>
        <c:lblOffset val="100"/>
        <c:noMultiLvlLbl val="0"/>
      </c:catAx>
      <c:valAx>
        <c:axId val="10593113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05925248"/>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1" l="0.70000000000000062" r="0.70000000000000062" t="0.75000000000000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POA%202014%20RECIBIDOS/POA%202014%20CURLA%20Coord%20Reg%20Inv%20Cient%20y%20Postgr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POA%202014%20RECIBIDOS/POA%20ADMINISTRACION%20DE%20EMPRESAS%202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Downloads/POA%202014%20RECIBIDOS/POA%20Carrera%20Ingenieria%20Forestal%20Consolidado%20F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ownloads/POA%202014%20RECIBIDOS/ECOTURISMO%20POA%20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uario/Downloads/POA%202014%20RECIBIDOS/POA%202014%20PRODUCCION%20VEGET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uario/Downloads/POA%202014%20RECIBIDOS/POA%202014%20FISIC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uario/Downloads/POA%202014%20RECIBIDOS/Formato%20CME%202014%20CC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sheetData sheetId="3">
        <row r="38">
          <cell r="D38" t="str">
            <v>Cantidad Personas</v>
          </cell>
        </row>
        <row r="60">
          <cell r="D60" t="str">
            <v>Cantidad Personas</v>
          </cell>
        </row>
      </sheetData>
      <sheetData sheetId="4">
        <row r="21">
          <cell r="E21">
            <v>0</v>
          </cell>
        </row>
      </sheetData>
      <sheetData sheetId="5"/>
      <sheetData sheetId="6"/>
      <sheetData sheetId="7" refreshError="1"/>
      <sheetData sheetId="8">
        <row r="20">
          <cell r="D20">
            <v>10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sheetData sheetId="4">
        <row r="99">
          <cell r="D99">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sheetData sheetId="4"/>
      <sheetData sheetId="5"/>
      <sheetData sheetId="6"/>
      <sheetData sheetId="7">
        <row r="103">
          <cell r="D103">
            <v>15</v>
          </cell>
        </row>
        <row r="119">
          <cell r="D119">
            <v>18</v>
          </cell>
        </row>
        <row r="220">
          <cell r="C220" t="str">
            <v>Publicacion</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sheetData sheetId="3">
        <row r="79">
          <cell r="D79">
            <v>300</v>
          </cell>
        </row>
      </sheetData>
      <sheetData sheetId="4"/>
      <sheetData sheetId="5">
        <row r="25">
          <cell r="D25">
            <v>0</v>
          </cell>
        </row>
      </sheetData>
      <sheetData sheetId="6">
        <row r="89">
          <cell r="D89">
            <v>1</v>
          </cell>
        </row>
      </sheetData>
      <sheetData sheetId="7">
        <row r="158">
          <cell r="D158">
            <v>18000</v>
          </cell>
        </row>
        <row r="172">
          <cell r="D172">
            <v>36380</v>
          </cell>
        </row>
        <row r="186">
          <cell r="D186">
            <v>264000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sheetData sheetId="4"/>
      <sheetData sheetId="5"/>
      <sheetData sheetId="6"/>
      <sheetData sheetId="7">
        <row r="25">
          <cell r="D25">
            <v>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a17" displayName="Tabla17" ref="B2:C14" totalsRowShown="0" headerRowDxfId="34" dataDxfId="33">
  <autoFilter ref="B2:C14"/>
  <tableColumns count="2">
    <tableColumn id="1" name="Descripción" dataDxfId="32"/>
    <tableColumn id="2" name="Monto" dataDxfId="31"/>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30" dataDxfId="29">
  <autoFilter ref="B33:D51"/>
  <tableColumns count="3">
    <tableColumn id="1" name="Descripción" dataDxfId="28"/>
    <tableColumn id="2" name="Cantidad" dataDxfId="27"/>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25" dataDxfId="24">
  <autoFilter ref="B62:D74"/>
  <tableColumns count="3">
    <tableColumn id="1" name="Descripción" dataDxfId="23"/>
    <tableColumn id="2" name="Cantidad" dataDxfId="22"/>
    <tableColumn id="3" name="Montos" dataDxfId="21">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20">
  <autoFilter ref="B79:D97"/>
  <tableColumns count="3">
    <tableColumn id="1" name="Descripción " dataDxfId="19"/>
    <tableColumn id="2" name="Cantidad" dataDxfId="18"/>
    <tableColumn id="3" name="Montos" dataDxfId="17">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 Id="rId5" Type="http://schemas.openxmlformats.org/officeDocument/2006/relationships/table" Target="../tables/table4.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zoomScalePageLayoutView="80"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42578125" style="1" hidden="1" customWidth="1"/>
    <col min="20" max="20" width="25.85546875" style="1" customWidth="1"/>
    <col min="21" max="21" width="25.85546875" style="1" hidden="1" customWidth="1"/>
    <col min="22" max="22" width="10.42578125" style="1" hidden="1" customWidth="1"/>
    <col min="23" max="23" width="30.85546875" style="1" hidden="1" customWidth="1"/>
    <col min="24" max="24" width="25.85546875" style="1" hidden="1" customWidth="1"/>
    <col min="25" max="25" width="10.42578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22"/>
      <c r="U2" s="722"/>
      <c r="V2" s="722"/>
      <c r="W2" s="722"/>
      <c r="X2" s="722"/>
      <c r="Y2" s="722"/>
      <c r="Z2" s="722"/>
      <c r="AA2" s="722"/>
      <c r="AB2" s="722"/>
      <c r="AC2" s="722" t="s">
        <v>25</v>
      </c>
      <c r="AD2" s="722"/>
      <c r="AE2" s="722"/>
      <c r="AF2" s="722"/>
      <c r="AG2" s="722"/>
      <c r="AH2" s="722"/>
      <c r="AI2" s="722"/>
      <c r="AJ2" s="722"/>
    </row>
    <row r="3" spans="2:36" ht="16.5" customHeight="1" x14ac:dyDescent="0.25">
      <c r="B3" s="33" t="s">
        <v>7</v>
      </c>
      <c r="C3" s="33"/>
      <c r="D3" s="33"/>
      <c r="E3" s="33"/>
      <c r="F3" s="33"/>
      <c r="G3" s="33"/>
      <c r="H3" s="33"/>
      <c r="I3" s="33"/>
      <c r="J3" s="33"/>
      <c r="K3" s="33"/>
      <c r="L3" s="33"/>
      <c r="M3" s="33"/>
      <c r="N3" s="33"/>
      <c r="O3" s="33"/>
      <c r="P3" s="33"/>
      <c r="Q3" s="33"/>
      <c r="R3" s="33"/>
      <c r="S3" s="33"/>
      <c r="T3" s="722"/>
      <c r="U3" s="722"/>
      <c r="V3" s="722"/>
      <c r="W3" s="722"/>
      <c r="X3" s="722"/>
      <c r="Y3" s="722"/>
      <c r="Z3" s="722"/>
      <c r="AA3" s="722"/>
      <c r="AB3" s="722"/>
      <c r="AC3" s="722" t="s">
        <v>7</v>
      </c>
      <c r="AD3" s="722"/>
      <c r="AE3" s="722"/>
      <c r="AF3" s="722"/>
      <c r="AG3" s="722"/>
      <c r="AH3" s="722"/>
      <c r="AI3" s="722"/>
      <c r="AJ3" s="722"/>
    </row>
    <row r="4" spans="2:36" ht="12.75" customHeight="1" x14ac:dyDescent="0.25">
      <c r="B4" s="33" t="s">
        <v>36</v>
      </c>
      <c r="C4" s="33"/>
      <c r="D4" s="33"/>
      <c r="E4" s="33"/>
      <c r="F4" s="33"/>
      <c r="G4" s="33"/>
      <c r="H4" s="33"/>
      <c r="I4" s="33"/>
      <c r="J4" s="33"/>
      <c r="K4" s="33"/>
      <c r="L4" s="33"/>
      <c r="M4" s="33"/>
      <c r="N4" s="33"/>
      <c r="O4" s="33"/>
      <c r="P4" s="33"/>
      <c r="Q4" s="33"/>
      <c r="R4" s="33"/>
      <c r="S4" s="33"/>
      <c r="T4" s="722"/>
      <c r="U4" s="722"/>
      <c r="V4" s="722"/>
      <c r="W4" s="722"/>
      <c r="X4" s="722"/>
      <c r="Y4" s="722"/>
      <c r="Z4" s="722"/>
      <c r="AA4" s="722"/>
      <c r="AB4" s="722"/>
      <c r="AC4" s="722" t="s">
        <v>36</v>
      </c>
      <c r="AD4" s="722"/>
      <c r="AE4" s="722"/>
      <c r="AF4" s="722"/>
      <c r="AG4" s="722"/>
      <c r="AH4" s="722"/>
      <c r="AI4" s="722"/>
      <c r="AJ4" s="722"/>
    </row>
    <row r="5" spans="2:36" ht="15.75" x14ac:dyDescent="0.25">
      <c r="B5" s="2"/>
      <c r="C5" s="2"/>
      <c r="D5" s="2"/>
    </row>
    <row r="6" spans="2:36" ht="16.5" thickBot="1" x14ac:dyDescent="0.3">
      <c r="B6" s="2"/>
      <c r="C6" s="2"/>
      <c r="D6" s="2"/>
    </row>
    <row r="7" spans="2:36" ht="75.75" customHeight="1" x14ac:dyDescent="0.25">
      <c r="B7" s="717" t="s">
        <v>20</v>
      </c>
      <c r="C7" s="717" t="s">
        <v>38</v>
      </c>
      <c r="D7" s="717" t="s">
        <v>39</v>
      </c>
      <c r="E7" s="719" t="s">
        <v>40</v>
      </c>
      <c r="F7" s="717" t="s">
        <v>37</v>
      </c>
      <c r="G7" s="719" t="s">
        <v>9</v>
      </c>
      <c r="H7" s="721" t="s">
        <v>0</v>
      </c>
      <c r="I7" s="721" t="s">
        <v>8</v>
      </c>
      <c r="J7" s="721" t="s">
        <v>16</v>
      </c>
      <c r="K7" s="721"/>
      <c r="L7" s="721" t="s">
        <v>13</v>
      </c>
      <c r="M7" s="721"/>
      <c r="N7" s="721"/>
      <c r="O7" s="721"/>
      <c r="P7" s="721"/>
      <c r="Q7" s="721"/>
      <c r="R7" s="721"/>
      <c r="S7" s="721"/>
      <c r="T7" s="717" t="s">
        <v>14</v>
      </c>
      <c r="U7" s="721" t="s">
        <v>18</v>
      </c>
      <c r="V7" s="721" t="s">
        <v>26</v>
      </c>
      <c r="W7" s="721"/>
      <c r="X7" s="721" t="s">
        <v>15</v>
      </c>
      <c r="Y7" s="721" t="s">
        <v>17</v>
      </c>
      <c r="Z7" s="721"/>
      <c r="AA7" s="721" t="s">
        <v>22</v>
      </c>
      <c r="AB7" s="721" t="s">
        <v>32</v>
      </c>
      <c r="AC7" s="723" t="s">
        <v>31</v>
      </c>
      <c r="AD7" s="723"/>
      <c r="AE7" s="723"/>
      <c r="AF7" s="723"/>
      <c r="AG7" s="721" t="s">
        <v>28</v>
      </c>
      <c r="AH7" s="721" t="s">
        <v>29</v>
      </c>
      <c r="AI7" s="721" t="s">
        <v>1</v>
      </c>
      <c r="AJ7" s="721" t="s">
        <v>2</v>
      </c>
    </row>
    <row r="8" spans="2:36" ht="15.75" customHeight="1" x14ac:dyDescent="0.25">
      <c r="B8" s="718"/>
      <c r="C8" s="718"/>
      <c r="D8" s="718"/>
      <c r="E8" s="720"/>
      <c r="F8" s="718"/>
      <c r="G8" s="720"/>
      <c r="H8" s="716"/>
      <c r="I8" s="716"/>
      <c r="J8" s="716" t="s">
        <v>33</v>
      </c>
      <c r="K8" s="716" t="s">
        <v>19</v>
      </c>
      <c r="L8" s="724" t="s">
        <v>3</v>
      </c>
      <c r="M8" s="724"/>
      <c r="N8" s="724" t="s">
        <v>4</v>
      </c>
      <c r="O8" s="724"/>
      <c r="P8" s="724" t="s">
        <v>5</v>
      </c>
      <c r="Q8" s="724"/>
      <c r="R8" s="724" t="s">
        <v>6</v>
      </c>
      <c r="S8" s="724"/>
      <c r="T8" s="718"/>
      <c r="U8" s="716"/>
      <c r="V8" s="716" t="s">
        <v>23</v>
      </c>
      <c r="W8" s="716" t="s">
        <v>21</v>
      </c>
      <c r="X8" s="716"/>
      <c r="Y8" s="716" t="s">
        <v>23</v>
      </c>
      <c r="Z8" s="716" t="s">
        <v>21</v>
      </c>
      <c r="AA8" s="716"/>
      <c r="AB8" s="716"/>
      <c r="AC8" s="14" t="s">
        <v>3</v>
      </c>
      <c r="AD8" s="14" t="s">
        <v>4</v>
      </c>
      <c r="AE8" s="14" t="s">
        <v>5</v>
      </c>
      <c r="AF8" s="14" t="s">
        <v>6</v>
      </c>
      <c r="AG8" s="716"/>
      <c r="AH8" s="716"/>
      <c r="AI8" s="716"/>
      <c r="AJ8" s="716"/>
    </row>
    <row r="9" spans="2:36" ht="78.75" x14ac:dyDescent="0.25">
      <c r="B9" s="718"/>
      <c r="C9" s="718"/>
      <c r="D9" s="718"/>
      <c r="E9" s="720"/>
      <c r="F9" s="718"/>
      <c r="G9" s="720"/>
      <c r="H9" s="716"/>
      <c r="I9" s="716"/>
      <c r="J9" s="716"/>
      <c r="K9" s="716"/>
      <c r="L9" s="32" t="s">
        <v>11</v>
      </c>
      <c r="M9" s="32" t="s">
        <v>12</v>
      </c>
      <c r="N9" s="32" t="s">
        <v>11</v>
      </c>
      <c r="O9" s="32" t="s">
        <v>12</v>
      </c>
      <c r="P9" s="32" t="s">
        <v>11</v>
      </c>
      <c r="Q9" s="32" t="s">
        <v>12</v>
      </c>
      <c r="R9" s="32" t="s">
        <v>11</v>
      </c>
      <c r="S9" s="32" t="s">
        <v>12</v>
      </c>
      <c r="T9" s="718"/>
      <c r="U9" s="716"/>
      <c r="V9" s="716"/>
      <c r="W9" s="716"/>
      <c r="X9" s="716"/>
      <c r="Y9" s="716"/>
      <c r="Z9" s="716"/>
      <c r="AA9" s="716"/>
      <c r="AB9" s="716"/>
      <c r="AC9" s="14" t="s">
        <v>24</v>
      </c>
      <c r="AD9" s="14" t="s">
        <v>24</v>
      </c>
      <c r="AE9" s="14" t="s">
        <v>24</v>
      </c>
      <c r="AF9" s="14" t="s">
        <v>24</v>
      </c>
      <c r="AG9" s="716"/>
      <c r="AH9" s="716"/>
      <c r="AI9" s="716"/>
      <c r="AJ9" s="716"/>
    </row>
    <row r="10" spans="2:36" ht="136.5" customHeight="1" x14ac:dyDescent="0.25">
      <c r="B10" s="39"/>
      <c r="C10" s="39"/>
      <c r="D10" s="39"/>
      <c r="E10" s="40"/>
      <c r="F10" s="41" t="s">
        <v>94</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14" t="s">
        <v>10</v>
      </c>
      <c r="K31" s="715"/>
      <c r="L31" s="712"/>
      <c r="M31" s="713"/>
      <c r="N31" s="712"/>
      <c r="O31" s="713"/>
      <c r="P31" s="712"/>
      <c r="Q31" s="713"/>
      <c r="R31" s="712"/>
      <c r="S31" s="71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orientation="portrait" horizontalDpi="4294967293" r:id="rId1"/>
  <rowBreaks count="2" manualBreakCount="2">
    <brk id="19" max="12" man="1"/>
    <brk id="26" max="12" man="1"/>
  </rowBreaks>
  <drawing r:id="rId2"/>
  <legacy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24"/>
  <sheetViews>
    <sheetView showGridLines="0" topLeftCell="B4" zoomScale="86" zoomScaleNormal="86" zoomScaleSheetLayoutView="80" zoomScalePageLayoutView="86" workbookViewId="0">
      <selection activeCell="C12" sqref="C12"/>
    </sheetView>
  </sheetViews>
  <sheetFormatPr baseColWidth="10" defaultColWidth="11.42578125" defaultRowHeight="15" x14ac:dyDescent="0.25"/>
  <cols>
    <col min="1" max="1" width="19.28515625" style="103" customWidth="1"/>
    <col min="2" max="2" width="17" style="103" customWidth="1"/>
    <col min="3" max="3" width="41.7109375" style="103" customWidth="1"/>
    <col min="4" max="4" width="26.85546875" style="103" bestFit="1" customWidth="1"/>
    <col min="5" max="5" width="36.7109375" style="103" bestFit="1" customWidth="1"/>
    <col min="6" max="6" width="21.85546875" style="103" customWidth="1"/>
    <col min="7" max="7" width="16.42578125" style="92" customWidth="1"/>
    <col min="8" max="8" width="24.140625" style="103" bestFit="1" customWidth="1"/>
    <col min="9" max="9" width="36" style="103" bestFit="1" customWidth="1"/>
    <col min="10" max="10" width="28.140625" style="103" bestFit="1" customWidth="1"/>
    <col min="11" max="11" width="19.85546875" style="103" bestFit="1" customWidth="1"/>
    <col min="12" max="12" width="12.7109375" style="103" bestFit="1" customWidth="1"/>
    <col min="13"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39" t="s">
        <v>192</v>
      </c>
      <c r="E2" s="139" t="s">
        <v>151</v>
      </c>
      <c r="F2" s="139" t="s">
        <v>548</v>
      </c>
      <c r="G2" s="171" t="s">
        <v>193</v>
      </c>
      <c r="H2" s="139" t="s">
        <v>549</v>
      </c>
      <c r="I2" s="139" t="s">
        <v>550</v>
      </c>
      <c r="J2" s="139" t="s">
        <v>194</v>
      </c>
      <c r="K2" s="139" t="s">
        <v>551</v>
      </c>
      <c r="M2" s="139" t="s">
        <v>541</v>
      </c>
      <c r="N2" s="139" t="s">
        <v>542</v>
      </c>
      <c r="O2" s="139" t="s">
        <v>637</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row>
    <row r="4" spans="1:576" ht="15.75" thickBot="1" x14ac:dyDescent="0.3"/>
    <row r="5" spans="1:576" ht="53.25" thickBot="1" x14ac:dyDescent="0.3">
      <c r="C5" s="104" t="s">
        <v>458</v>
      </c>
      <c r="D5" s="214">
        <f>SUMIF(C:C,$C$10,D:D)</f>
        <v>2275000</v>
      </c>
    </row>
    <row r="6" spans="1:576" x14ac:dyDescent="0.25">
      <c r="C6" s="124"/>
      <c r="D6" s="124"/>
      <c r="E6" s="124"/>
      <c r="F6" s="124"/>
      <c r="G6" s="93"/>
      <c r="H6" s="124"/>
      <c r="I6" s="124"/>
    </row>
    <row r="7" spans="1:576" x14ac:dyDescent="0.25">
      <c r="C7" s="124"/>
      <c r="D7" s="124"/>
      <c r="E7" s="124"/>
      <c r="F7" s="124"/>
      <c r="G7" s="93"/>
      <c r="H7" s="124"/>
      <c r="I7" s="124"/>
    </row>
    <row r="8" spans="1:576" x14ac:dyDescent="0.25">
      <c r="C8" s="124"/>
      <c r="D8" s="124"/>
      <c r="E8" s="124"/>
      <c r="F8" s="124"/>
      <c r="G8" s="93"/>
      <c r="H8" s="124"/>
      <c r="I8" s="124"/>
    </row>
    <row r="9" spans="1:576" ht="15.75" thickBot="1" x14ac:dyDescent="0.3">
      <c r="C9" s="124"/>
      <c r="D9" s="124"/>
      <c r="E9" s="124"/>
      <c r="F9" s="124"/>
      <c r="G9" s="93"/>
      <c r="H9" s="124"/>
      <c r="I9" s="124"/>
    </row>
    <row r="10" spans="1:576" ht="32.25" thickBot="1" x14ac:dyDescent="0.3">
      <c r="A10" s="407" t="s">
        <v>461</v>
      </c>
      <c r="B10" s="221"/>
      <c r="C10" s="168" t="s">
        <v>53</v>
      </c>
      <c r="D10" s="125">
        <f>SUM(F17:F18)</f>
        <v>2275000</v>
      </c>
      <c r="F10" s="71"/>
      <c r="G10" s="94"/>
      <c r="H10" s="71"/>
      <c r="I10" s="71"/>
    </row>
    <row r="11" spans="1:576" ht="18.75" x14ac:dyDescent="0.25">
      <c r="A11" s="238"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C11" s="71"/>
      <c r="D11" s="31"/>
      <c r="E11" s="111"/>
      <c r="F11" s="111"/>
      <c r="G11" s="111"/>
      <c r="H11" s="91"/>
      <c r="I11" s="91"/>
      <c r="J11" s="91"/>
      <c r="K11" s="129"/>
    </row>
    <row r="12" spans="1:576" x14ac:dyDescent="0.25">
      <c r="B12" s="111"/>
      <c r="C12" s="71"/>
      <c r="D12" s="31"/>
      <c r="E12" s="111"/>
      <c r="F12" s="111"/>
      <c r="G12" s="111"/>
      <c r="H12" s="91"/>
      <c r="I12" s="91"/>
      <c r="J12" s="91"/>
      <c r="K12" s="129"/>
    </row>
    <row r="13" spans="1:576" x14ac:dyDescent="0.25">
      <c r="B13" s="111"/>
      <c r="E13" s="111"/>
      <c r="F13" s="111"/>
      <c r="G13" s="111"/>
      <c r="H13" s="91"/>
      <c r="I13" s="91"/>
      <c r="J13" s="91"/>
      <c r="K13" s="129"/>
    </row>
    <row r="14" spans="1:576" x14ac:dyDescent="0.25">
      <c r="B14" s="111"/>
      <c r="E14" s="111"/>
      <c r="F14" s="111"/>
      <c r="G14" s="111"/>
      <c r="H14" s="91"/>
      <c r="I14" s="91"/>
      <c r="J14" s="91"/>
      <c r="K14" s="129"/>
    </row>
    <row r="15" spans="1:576" ht="15.75" thickBot="1" x14ac:dyDescent="0.3">
      <c r="F15" s="111"/>
      <c r="G15" s="91"/>
      <c r="H15" s="91"/>
      <c r="I15" s="91"/>
    </row>
    <row r="16" spans="1:576" ht="30.75" thickBot="1" x14ac:dyDescent="0.3">
      <c r="C16" s="146" t="s">
        <v>44</v>
      </c>
      <c r="D16" s="151" t="s">
        <v>55</v>
      </c>
      <c r="E16" s="153" t="s">
        <v>57</v>
      </c>
      <c r="F16" s="152" t="s">
        <v>27</v>
      </c>
      <c r="G16" s="150" t="s">
        <v>198</v>
      </c>
      <c r="H16" s="153" t="s">
        <v>46</v>
      </c>
      <c r="I16" s="150" t="s">
        <v>199</v>
      </c>
      <c r="J16" s="150" t="s">
        <v>480</v>
      </c>
      <c r="K16" s="150" t="s">
        <v>481</v>
      </c>
      <c r="L16" s="150" t="s">
        <v>150</v>
      </c>
    </row>
    <row r="17" spans="3:12" x14ac:dyDescent="0.25">
      <c r="C17" s="158" t="s">
        <v>3226</v>
      </c>
      <c r="D17" s="169">
        <v>4</v>
      </c>
      <c r="E17" s="132">
        <v>475000</v>
      </c>
      <c r="F17" s="115">
        <f t="shared" ref="F17:F18" si="0">D17*E17</f>
        <v>1900000</v>
      </c>
      <c r="G17" s="172" t="s">
        <v>196</v>
      </c>
      <c r="H17" s="159" t="s">
        <v>820</v>
      </c>
      <c r="I17" s="147" t="str">
        <f>VLOOKUP(H17,Presupuesto!$B$8:$C$583,2,0)</f>
        <v>MANTENIMIENTO Y REPARACION DE EDIFIC.Y LOCALES.</v>
      </c>
      <c r="J17" s="249" t="s">
        <v>548</v>
      </c>
      <c r="K17" s="116" t="s">
        <v>467</v>
      </c>
      <c r="L17" s="116" t="s">
        <v>637</v>
      </c>
    </row>
    <row r="18" spans="3:12" x14ac:dyDescent="0.25">
      <c r="C18" s="158" t="s">
        <v>3227</v>
      </c>
      <c r="D18" s="169">
        <v>5</v>
      </c>
      <c r="E18" s="140">
        <v>75000</v>
      </c>
      <c r="F18" s="115">
        <f t="shared" si="0"/>
        <v>375000</v>
      </c>
      <c r="G18" s="172" t="s">
        <v>196</v>
      </c>
      <c r="H18" s="159" t="s">
        <v>820</v>
      </c>
      <c r="I18" s="147" t="str">
        <f>VLOOKUP(H18,Presupuesto!$B$8:$C$583,2,0)</f>
        <v>MANTENIMIENTO Y REPARACION DE EDIFIC.Y LOCALES.</v>
      </c>
      <c r="J18" s="116" t="s">
        <v>550</v>
      </c>
      <c r="K18" s="116" t="s">
        <v>467</v>
      </c>
      <c r="L18" s="116" t="s">
        <v>637</v>
      </c>
    </row>
    <row r="19" spans="3:12" x14ac:dyDescent="0.25">
      <c r="F19" s="108"/>
      <c r="G19" s="107"/>
      <c r="H19" s="108"/>
      <c r="I19" s="108"/>
    </row>
    <row r="24" spans="3:12" x14ac:dyDescent="0.25">
      <c r="D24" s="103">
        <v>2275000</v>
      </c>
    </row>
  </sheetData>
  <dataValidations count="5">
    <dataValidation type="list" allowBlank="1" showInputMessage="1" showErrorMessage="1" errorTitle="¡Ingreso Inválido!" error="Seleccione una opción de la lista." promptTitle="Tipo de Presupuesto" prompt="Seleccione una opción de la lista." sqref="G17:G18">
      <formula1>$R$2:$S$2</formula1>
    </dataValidation>
    <dataValidation type="list" allowBlank="1" showInputMessage="1" showErrorMessage="1" errorTitle="¡Ingreso Inválido!" error="Seleccione una opción de la lista" promptTitle="Mes Requerido" prompt="Seleccione el mes en el que requiere el recurso." sqref="K17:K18">
      <formula1>$U$2:$AF$2</formula1>
    </dataValidation>
    <dataValidation type="list" allowBlank="1" showInputMessage="1" showErrorMessage="1" errorTitle="¡Ingreso Inválido!" error="Seleccione una opción de la lista." promptTitle="Dimensión Estratégica" prompt="Seleccione una opción de la lista." sqref="J17:J18">
      <formula1>$A$2:$K$2</formula1>
    </dataValidation>
    <dataValidation type="list" allowBlank="1" showInputMessage="1" showErrorMessage="1" errorTitle="¡Ingreso Inválido!" error="Verifique el valor ingresado." promptTitle="Ingrese el Objeto de Gasto" prompt="Ingrese el Objeto de Gasto" sqref="H17:H18">
      <formula1>$A$1:$VD$1</formula1>
    </dataValidation>
    <dataValidation type="list" allowBlank="1" showInputMessage="1" showErrorMessage="1" errorTitle="¡Ingreso Inválido!" error="Seleccione una opción de la lista." promptTitle="Proyecto" prompt="Seleccione una opción." sqref="L17:L18">
      <formula1>$M$2:$O$2</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73"/>
  <sheetViews>
    <sheetView showGridLines="0" topLeftCell="A4" zoomScale="86" zoomScaleNormal="86" zoomScaleSheetLayoutView="90" zoomScalePageLayoutView="86" workbookViewId="0">
      <selection activeCell="F24" sqref="F24"/>
    </sheetView>
  </sheetViews>
  <sheetFormatPr baseColWidth="10" defaultColWidth="11.42578125" defaultRowHeight="15" x14ac:dyDescent="0.25"/>
  <cols>
    <col min="1" max="1" width="20.140625" style="103" customWidth="1"/>
    <col min="2" max="2" width="17" style="103" customWidth="1"/>
    <col min="3" max="3" width="53.42578125" style="103" customWidth="1"/>
    <col min="4" max="4" width="20.7109375" style="103" bestFit="1" customWidth="1"/>
    <col min="5" max="5" width="28.28515625" style="103" customWidth="1"/>
    <col min="6" max="6" width="21.85546875" style="103" customWidth="1"/>
    <col min="7" max="7" width="16.42578125" style="92" customWidth="1"/>
    <col min="8" max="8" width="14.28515625" style="103" customWidth="1"/>
    <col min="9" max="9" width="40.28515625" style="103" customWidth="1"/>
    <col min="10" max="10" width="28.140625" style="103" bestFit="1" customWidth="1"/>
    <col min="11" max="11" width="19.85546875" style="103" bestFit="1" customWidth="1"/>
    <col min="12" max="12" width="34.85546875" style="103" bestFit="1" customWidth="1"/>
    <col min="13"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39" t="s">
        <v>192</v>
      </c>
      <c r="E2" s="139" t="s">
        <v>151</v>
      </c>
      <c r="F2" s="139" t="s">
        <v>548</v>
      </c>
      <c r="G2" s="171" t="s">
        <v>193</v>
      </c>
      <c r="H2" s="139" t="s">
        <v>549</v>
      </c>
      <c r="I2" s="139" t="s">
        <v>550</v>
      </c>
      <c r="J2" s="139" t="s">
        <v>194</v>
      </c>
      <c r="K2" s="139"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row>
    <row r="4" spans="1:576" ht="15.75" thickBot="1" x14ac:dyDescent="0.3"/>
    <row r="5" spans="1:576" ht="53.25" thickBot="1" x14ac:dyDescent="0.3">
      <c r="C5" s="104" t="s">
        <v>492</v>
      </c>
      <c r="D5" s="214">
        <f>SUMIF(C:C,$C$10,D:D)</f>
        <v>150000</v>
      </c>
    </row>
    <row r="6" spans="1:576" x14ac:dyDescent="0.25">
      <c r="C6" s="124"/>
      <c r="D6" s="124"/>
      <c r="E6" s="124"/>
      <c r="F6" s="124"/>
      <c r="G6" s="93"/>
      <c r="H6" s="124"/>
      <c r="I6" s="124"/>
    </row>
    <row r="7" spans="1:576" x14ac:dyDescent="0.25">
      <c r="C7" s="124"/>
      <c r="D7" s="124"/>
      <c r="E7" s="124"/>
      <c r="F7" s="124"/>
      <c r="G7" s="93"/>
      <c r="H7" s="124"/>
      <c r="I7" s="124"/>
    </row>
    <row r="8" spans="1:576" x14ac:dyDescent="0.25">
      <c r="C8" s="124"/>
      <c r="D8" s="124"/>
      <c r="E8" s="124"/>
      <c r="F8" s="124"/>
      <c r="G8" s="93"/>
      <c r="H8" s="124"/>
      <c r="I8" s="124"/>
    </row>
    <row r="9" spans="1:576" ht="15.75" thickBot="1" x14ac:dyDescent="0.3">
      <c r="C9" s="124"/>
      <c r="D9" s="124"/>
      <c r="E9" s="124"/>
      <c r="F9" s="124"/>
      <c r="G9" s="93"/>
      <c r="H9" s="124"/>
      <c r="I9" s="124"/>
      <c r="K9" s="188"/>
    </row>
    <row r="10" spans="1:576" ht="32.25" thickBot="1" x14ac:dyDescent="0.3">
      <c r="A10" s="407" t="s">
        <v>461</v>
      </c>
      <c r="B10" s="221"/>
      <c r="C10" s="168" t="s">
        <v>53</v>
      </c>
      <c r="D10" s="125">
        <f>SUM(F17:F19)</f>
        <v>150000</v>
      </c>
      <c r="G10" s="94"/>
      <c r="H10" s="71"/>
      <c r="I10" s="71"/>
    </row>
    <row r="11" spans="1:576" ht="18.75" x14ac:dyDescent="0.25">
      <c r="A11" s="238"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94"/>
      <c r="H11" s="71"/>
      <c r="I11" s="71"/>
    </row>
    <row r="12" spans="1:576" x14ac:dyDescent="0.25">
      <c r="F12" s="71"/>
      <c r="G12" s="94"/>
      <c r="H12" s="71"/>
      <c r="I12" s="71"/>
    </row>
    <row r="13" spans="1:576" x14ac:dyDescent="0.25">
      <c r="F13" s="71"/>
      <c r="G13" s="94"/>
      <c r="H13" s="71"/>
      <c r="I13" s="71"/>
    </row>
    <row r="14" spans="1:576" x14ac:dyDescent="0.25">
      <c r="F14" s="71"/>
      <c r="G14" s="94"/>
      <c r="H14" s="71"/>
      <c r="I14" s="71"/>
    </row>
    <row r="15" spans="1:576" ht="42.75" thickBot="1" x14ac:dyDescent="0.3">
      <c r="F15" s="111"/>
      <c r="G15" s="91"/>
      <c r="H15" s="91"/>
      <c r="I15" s="91"/>
      <c r="L15" s="256"/>
      <c r="M15" s="257"/>
      <c r="N15" s="256"/>
      <c r="O15" s="256"/>
      <c r="P15" s="259" t="s">
        <v>545</v>
      </c>
      <c r="Q15" s="259" t="s">
        <v>546</v>
      </c>
    </row>
    <row r="16" spans="1:576" ht="30.75" thickBot="1" x14ac:dyDescent="0.3">
      <c r="C16" s="146" t="s">
        <v>44</v>
      </c>
      <c r="D16" s="146" t="s">
        <v>55</v>
      </c>
      <c r="E16" s="153" t="s">
        <v>57</v>
      </c>
      <c r="F16" s="152" t="s">
        <v>27</v>
      </c>
      <c r="G16" s="150" t="s">
        <v>198</v>
      </c>
      <c r="H16" s="153" t="s">
        <v>46</v>
      </c>
      <c r="I16" s="150" t="s">
        <v>199</v>
      </c>
      <c r="J16" s="150" t="s">
        <v>480</v>
      </c>
      <c r="K16" s="150" t="s">
        <v>481</v>
      </c>
      <c r="L16" s="253" t="s">
        <v>21</v>
      </c>
      <c r="M16" s="253" t="s">
        <v>55</v>
      </c>
      <c r="N16" s="254" t="s">
        <v>543</v>
      </c>
      <c r="O16" s="255" t="s">
        <v>544</v>
      </c>
      <c r="P16" s="258">
        <v>0.7</v>
      </c>
      <c r="Q16" s="258">
        <v>0.3</v>
      </c>
    </row>
    <row r="17" spans="3:17" x14ac:dyDescent="0.25">
      <c r="C17" s="251" t="s">
        <v>512</v>
      </c>
      <c r="D17" s="252">
        <v>3</v>
      </c>
      <c r="E17" s="250">
        <v>0</v>
      </c>
      <c r="F17" s="115">
        <f t="shared" ref="F17:F18" si="0">D17*E17</f>
        <v>0</v>
      </c>
      <c r="G17" s="172"/>
      <c r="H17" s="159"/>
      <c r="I17" s="147"/>
      <c r="J17" s="249" t="s">
        <v>191</v>
      </c>
      <c r="K17" s="116" t="s">
        <v>464</v>
      </c>
      <c r="L17" s="158"/>
      <c r="M17" s="169"/>
      <c r="N17" s="140"/>
      <c r="O17" s="115"/>
      <c r="P17" s="115"/>
      <c r="Q17" s="115"/>
    </row>
    <row r="18" spans="3:17" x14ac:dyDescent="0.25">
      <c r="C18" s="142" t="s">
        <v>3228</v>
      </c>
      <c r="D18" s="142">
        <v>6</v>
      </c>
      <c r="E18" s="142">
        <v>25000</v>
      </c>
      <c r="F18" s="115">
        <f t="shared" si="0"/>
        <v>150000</v>
      </c>
      <c r="G18" s="172" t="s">
        <v>197</v>
      </c>
      <c r="H18" s="159" t="s">
        <v>1108</v>
      </c>
      <c r="I18" s="147" t="str">
        <f>VLOOKUP(H18,Presupuesto!$B$8:$C$583,2,0)</f>
        <v>INSTRUMENTOS MEDICOS QUIRURGICOS MENOR Y DE LABORATORIO</v>
      </c>
      <c r="J18" s="249" t="s">
        <v>177</v>
      </c>
      <c r="K18" s="116" t="s">
        <v>482</v>
      </c>
      <c r="L18" s="158" t="s">
        <v>3225</v>
      </c>
      <c r="M18" s="169">
        <v>6</v>
      </c>
      <c r="N18" s="140">
        <v>55000</v>
      </c>
      <c r="O18" s="115">
        <f>M18*N18</f>
        <v>330000</v>
      </c>
      <c r="P18" s="115">
        <f>O18*P16</f>
        <v>230999.99999999997</v>
      </c>
      <c r="Q18" s="115">
        <f>O18*Q16</f>
        <v>99000</v>
      </c>
    </row>
    <row r="19" spans="3:17" x14ac:dyDescent="0.25">
      <c r="C19" s="142"/>
      <c r="D19" s="142"/>
      <c r="E19" s="142"/>
      <c r="F19" s="142"/>
      <c r="G19" s="142"/>
      <c r="H19" s="142"/>
      <c r="I19" s="142"/>
      <c r="J19" s="142"/>
      <c r="K19" s="142"/>
      <c r="L19" s="142"/>
      <c r="M19" s="142"/>
      <c r="N19" s="142"/>
      <c r="O19" s="142"/>
      <c r="P19" s="142"/>
      <c r="Q19" s="142"/>
    </row>
    <row r="20" spans="3:17" x14ac:dyDescent="0.25">
      <c r="G20" s="103"/>
    </row>
    <row r="21" spans="3:17" x14ac:dyDescent="0.25">
      <c r="G21" s="103"/>
    </row>
    <row r="22" spans="3:17" x14ac:dyDescent="0.25">
      <c r="G22" s="103"/>
    </row>
    <row r="23" spans="3:17" x14ac:dyDescent="0.25">
      <c r="G23" s="103"/>
    </row>
    <row r="24" spans="3:17" x14ac:dyDescent="0.25">
      <c r="G24" s="103"/>
    </row>
    <row r="25" spans="3:17" x14ac:dyDescent="0.25">
      <c r="G25" s="103"/>
    </row>
    <row r="26" spans="3:17" x14ac:dyDescent="0.25">
      <c r="G26" s="103"/>
    </row>
    <row r="27" spans="3:17" x14ac:dyDescent="0.25">
      <c r="G27" s="103"/>
    </row>
    <row r="28" spans="3:17" x14ac:dyDescent="0.25">
      <c r="G28" s="103"/>
    </row>
    <row r="29" spans="3:17" x14ac:dyDescent="0.25">
      <c r="G29" s="103"/>
    </row>
    <row r="30" spans="3:17" x14ac:dyDescent="0.25">
      <c r="G30" s="103"/>
    </row>
    <row r="31" spans="3:17" x14ac:dyDescent="0.25">
      <c r="G31" s="103"/>
    </row>
    <row r="32" spans="3:17" x14ac:dyDescent="0.25">
      <c r="G32" s="103"/>
    </row>
    <row r="33" spans="7:7" x14ac:dyDescent="0.25">
      <c r="G33" s="103"/>
    </row>
    <row r="34" spans="7:7" x14ac:dyDescent="0.25">
      <c r="G34" s="103"/>
    </row>
    <row r="35" spans="7:7" x14ac:dyDescent="0.25">
      <c r="G35" s="103"/>
    </row>
    <row r="36" spans="7:7" x14ac:dyDescent="0.25">
      <c r="G36" s="103"/>
    </row>
    <row r="37" spans="7:7" x14ac:dyDescent="0.25">
      <c r="G37" s="103"/>
    </row>
    <row r="38" spans="7:7" x14ac:dyDescent="0.25">
      <c r="G38" s="103"/>
    </row>
    <row r="39" spans="7:7" x14ac:dyDescent="0.25">
      <c r="G39" s="103"/>
    </row>
    <row r="40" spans="7:7" x14ac:dyDescent="0.25">
      <c r="G40" s="103"/>
    </row>
    <row r="41" spans="7:7" x14ac:dyDescent="0.25">
      <c r="G41" s="103"/>
    </row>
    <row r="42" spans="7:7" x14ac:dyDescent="0.25">
      <c r="G42" s="103"/>
    </row>
    <row r="43" spans="7:7" x14ac:dyDescent="0.25">
      <c r="G43" s="103"/>
    </row>
    <row r="44" spans="7:7" x14ac:dyDescent="0.25">
      <c r="G44" s="103"/>
    </row>
    <row r="45" spans="7:7" x14ac:dyDescent="0.25">
      <c r="G45" s="103"/>
    </row>
    <row r="46" spans="7:7" x14ac:dyDescent="0.25">
      <c r="G46" s="103"/>
    </row>
    <row r="47" spans="7:7" x14ac:dyDescent="0.25">
      <c r="G47" s="103"/>
    </row>
    <row r="48" spans="7:7" x14ac:dyDescent="0.25">
      <c r="G48" s="103"/>
    </row>
    <row r="49" spans="7:7" x14ac:dyDescent="0.25">
      <c r="G49" s="103"/>
    </row>
    <row r="50" spans="7:7" x14ac:dyDescent="0.25">
      <c r="G50" s="103"/>
    </row>
    <row r="51" spans="7:7" x14ac:dyDescent="0.25">
      <c r="G51" s="103"/>
    </row>
    <row r="52" spans="7:7" x14ac:dyDescent="0.25">
      <c r="G52" s="103"/>
    </row>
    <row r="53" spans="7:7" x14ac:dyDescent="0.25">
      <c r="G53" s="103"/>
    </row>
    <row r="54" spans="7:7" x14ac:dyDescent="0.25">
      <c r="G54" s="103"/>
    </row>
    <row r="55" spans="7:7" x14ac:dyDescent="0.25">
      <c r="G55" s="103"/>
    </row>
    <row r="56" spans="7:7" x14ac:dyDescent="0.25">
      <c r="G56" s="103"/>
    </row>
    <row r="57" spans="7:7" x14ac:dyDescent="0.25">
      <c r="G57" s="103"/>
    </row>
    <row r="58" spans="7:7" x14ac:dyDescent="0.25">
      <c r="G58" s="103"/>
    </row>
    <row r="59" spans="7:7" x14ac:dyDescent="0.25">
      <c r="G59" s="103"/>
    </row>
    <row r="60" spans="7:7" x14ac:dyDescent="0.25">
      <c r="G60" s="103"/>
    </row>
    <row r="61" spans="7:7" x14ac:dyDescent="0.25">
      <c r="G61" s="103"/>
    </row>
    <row r="62" spans="7:7" x14ac:dyDescent="0.25">
      <c r="G62" s="103"/>
    </row>
    <row r="63" spans="7:7" x14ac:dyDescent="0.25">
      <c r="G63" s="103"/>
    </row>
    <row r="64" spans="7:7" x14ac:dyDescent="0.25">
      <c r="G64" s="103"/>
    </row>
    <row r="65" spans="7:7" x14ac:dyDescent="0.25">
      <c r="G65" s="103"/>
    </row>
    <row r="66" spans="7:7" x14ac:dyDescent="0.25">
      <c r="G66" s="103"/>
    </row>
    <row r="67" spans="7:7" x14ac:dyDescent="0.25">
      <c r="G67" s="103"/>
    </row>
    <row r="68" spans="7:7" x14ac:dyDescent="0.25">
      <c r="G68" s="103"/>
    </row>
    <row r="69" spans="7:7" x14ac:dyDescent="0.25">
      <c r="G69" s="103"/>
    </row>
    <row r="70" spans="7:7" x14ac:dyDescent="0.25">
      <c r="G70" s="103"/>
    </row>
    <row r="71" spans="7:7" x14ac:dyDescent="0.25">
      <c r="G71" s="103"/>
    </row>
    <row r="72" spans="7:7" x14ac:dyDescent="0.25">
      <c r="G72" s="103"/>
    </row>
    <row r="73" spans="7:7" x14ac:dyDescent="0.25">
      <c r="G73" s="10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18">
      <formula1>$A$2:$K$2</formula1>
    </dataValidation>
    <dataValidation type="list" allowBlank="1" showInputMessage="1" showErrorMessage="1" errorTitle="¡Ingreso Inválido!" error="Seleccione una opción de la lista" promptTitle="Mes Requerido" prompt="Seleccione el mes en el que requiere el recurso." sqref="K17:K18">
      <formula1>$U$2:$AF$2</formula1>
    </dataValidation>
    <dataValidation type="list" allowBlank="1" showInputMessage="1" showErrorMessage="1" errorTitle="¡Ingreso Inválido!" error="Seleccione una opción de la lista." promptTitle="Tipo de Presupuesto" prompt="Seleccione una opción de la lista." sqref="G17:G18">
      <formula1>$R$2:$S$2</formula1>
    </dataValidation>
    <dataValidation type="list" allowBlank="1" showInputMessage="1" showErrorMessage="1" errorTitle="¡Ingreso Inválido!" error="Verifique el valor ingresado." promptTitle="Ingrese el Objeto de Gasto" prompt="Ingrese el Objeto de Gasto" sqref="H17:H18">
      <formula1>$A$1:$VD$1</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7"/>
  <sheetViews>
    <sheetView topLeftCell="E3" zoomScale="80" zoomScaleNormal="80" zoomScalePageLayoutView="50" workbookViewId="0">
      <selection activeCell="O3" sqref="O3:P4"/>
    </sheetView>
  </sheetViews>
  <sheetFormatPr baseColWidth="10" defaultColWidth="11.42578125" defaultRowHeight="15" x14ac:dyDescent="0.25"/>
  <cols>
    <col min="1" max="2" width="21.7109375" style="103" customWidth="1"/>
    <col min="3" max="4" width="27.42578125" style="103" customWidth="1"/>
    <col min="5" max="5" width="27.42578125" style="92" customWidth="1"/>
    <col min="6" max="6" width="27.42578125" style="103" customWidth="1"/>
    <col min="7" max="7" width="15.28515625" style="103" customWidth="1"/>
    <col min="8" max="8" width="13.7109375" style="103" bestFit="1" customWidth="1"/>
    <col min="9" max="9" width="15.28515625" style="103" customWidth="1"/>
    <col min="10" max="10" width="18.85546875" style="103" customWidth="1"/>
    <col min="11" max="11" width="12.7109375" style="103" bestFit="1" customWidth="1"/>
    <col min="12" max="12" width="13.7109375" style="103" bestFit="1" customWidth="1"/>
    <col min="13" max="14" width="12.7109375" style="103" bestFit="1" customWidth="1"/>
    <col min="15" max="15" width="15.28515625" style="103" customWidth="1"/>
    <col min="16" max="16" width="18.28515625" style="103" customWidth="1"/>
    <col min="17" max="18" width="11.42578125" style="103"/>
    <col min="19" max="22" width="14.140625" style="103" customWidth="1"/>
    <col min="23" max="23" width="17" style="103" customWidth="1"/>
    <col min="24" max="16384" width="11.42578125" style="103"/>
  </cols>
  <sheetData>
    <row r="1" spans="1:24" ht="18" customHeight="1" x14ac:dyDescent="0.25">
      <c r="B1" s="230"/>
      <c r="C1" s="230"/>
      <c r="D1" s="230"/>
      <c r="E1" s="292"/>
      <c r="G1" s="231" t="s">
        <v>119</v>
      </c>
      <c r="H1" s="230"/>
      <c r="I1" s="230"/>
      <c r="J1" s="230"/>
      <c r="K1" s="230"/>
      <c r="L1" s="230"/>
      <c r="M1" s="230"/>
      <c r="N1" s="230"/>
      <c r="O1" s="230"/>
      <c r="P1" s="230"/>
      <c r="Q1" s="230"/>
      <c r="R1" s="230"/>
      <c r="S1" s="230"/>
      <c r="T1" s="230"/>
      <c r="U1" s="230"/>
      <c r="V1" s="230"/>
      <c r="W1" s="230"/>
    </row>
    <row r="2" spans="1:24" ht="14.45" customHeight="1" x14ac:dyDescent="0.25">
      <c r="A2" s="232" t="s">
        <v>556</v>
      </c>
      <c r="B2" s="232"/>
      <c r="C2" s="232"/>
      <c r="D2" s="232"/>
      <c r="E2" s="237"/>
      <c r="F2" s="232"/>
      <c r="G2" s="232"/>
      <c r="H2" s="232"/>
      <c r="I2" s="232"/>
      <c r="J2" s="232"/>
      <c r="K2" s="232"/>
      <c r="L2" s="232"/>
      <c r="M2" s="232"/>
      <c r="N2" s="232"/>
      <c r="O2" s="232"/>
      <c r="P2" s="232"/>
      <c r="Q2" s="232"/>
      <c r="R2" s="232"/>
      <c r="S2" s="232"/>
      <c r="T2" s="232"/>
      <c r="U2" s="232"/>
      <c r="V2" s="232"/>
      <c r="W2" s="232"/>
    </row>
    <row r="3" spans="1:24" ht="14.45" customHeight="1" x14ac:dyDescent="0.25">
      <c r="A3" s="730" t="s">
        <v>102</v>
      </c>
      <c r="B3" s="730" t="s">
        <v>118</v>
      </c>
      <c r="C3" s="732" t="s">
        <v>90</v>
      </c>
      <c r="D3" s="732" t="s">
        <v>91</v>
      </c>
      <c r="E3" s="734" t="s">
        <v>461</v>
      </c>
      <c r="F3" s="732" t="s">
        <v>92</v>
      </c>
      <c r="G3" s="730" t="s">
        <v>104</v>
      </c>
      <c r="H3" s="730"/>
      <c r="I3" s="730"/>
      <c r="J3" s="730"/>
      <c r="K3" s="730"/>
      <c r="L3" s="730"/>
      <c r="M3" s="730"/>
      <c r="N3" s="730"/>
      <c r="O3" s="732" t="s">
        <v>105</v>
      </c>
      <c r="P3" s="732"/>
      <c r="Q3" s="730" t="s">
        <v>106</v>
      </c>
      <c r="R3" s="730"/>
      <c r="S3" s="730" t="s">
        <v>107</v>
      </c>
      <c r="T3" s="730" t="s">
        <v>108</v>
      </c>
      <c r="U3" s="730" t="s">
        <v>116</v>
      </c>
      <c r="V3" s="730" t="s">
        <v>115</v>
      </c>
      <c r="W3" s="733" t="s">
        <v>93</v>
      </c>
    </row>
    <row r="4" spans="1:24" ht="14.45" customHeight="1" x14ac:dyDescent="0.25">
      <c r="A4" s="730"/>
      <c r="B4" s="730"/>
      <c r="C4" s="732"/>
      <c r="D4" s="732"/>
      <c r="E4" s="734"/>
      <c r="F4" s="732"/>
      <c r="G4" s="730" t="s">
        <v>109</v>
      </c>
      <c r="H4" s="730"/>
      <c r="I4" s="730" t="s">
        <v>110</v>
      </c>
      <c r="J4" s="730"/>
      <c r="K4" s="730" t="s">
        <v>111</v>
      </c>
      <c r="L4" s="730"/>
      <c r="M4" s="730" t="s">
        <v>112</v>
      </c>
      <c r="N4" s="730"/>
      <c r="O4" s="732"/>
      <c r="P4" s="732"/>
      <c r="Q4" s="730"/>
      <c r="R4" s="730"/>
      <c r="S4" s="730"/>
      <c r="T4" s="730"/>
      <c r="U4" s="730"/>
      <c r="V4" s="730"/>
      <c r="W4" s="733"/>
    </row>
    <row r="5" spans="1:24" ht="25.5" x14ac:dyDescent="0.25">
      <c r="A5" s="730"/>
      <c r="B5" s="730"/>
      <c r="C5" s="732"/>
      <c r="D5" s="732"/>
      <c r="E5" s="734"/>
      <c r="F5" s="732"/>
      <c r="G5" s="686" t="s">
        <v>113</v>
      </c>
      <c r="H5" s="686" t="s">
        <v>12</v>
      </c>
      <c r="I5" s="686" t="s">
        <v>113</v>
      </c>
      <c r="J5" s="686" t="s">
        <v>12</v>
      </c>
      <c r="K5" s="686" t="s">
        <v>113</v>
      </c>
      <c r="L5" s="686" t="s">
        <v>12</v>
      </c>
      <c r="M5" s="686" t="s">
        <v>113</v>
      </c>
      <c r="N5" s="686" t="s">
        <v>12</v>
      </c>
      <c r="O5" s="686" t="s">
        <v>113</v>
      </c>
      <c r="P5" s="686" t="s">
        <v>12</v>
      </c>
      <c r="Q5" s="686" t="s">
        <v>114</v>
      </c>
      <c r="R5" s="686" t="s">
        <v>87</v>
      </c>
      <c r="S5" s="730"/>
      <c r="T5" s="730"/>
      <c r="U5" s="730"/>
      <c r="V5" s="730"/>
      <c r="W5" s="733"/>
    </row>
    <row r="6" spans="1:24" x14ac:dyDescent="0.25">
      <c r="A6" s="688"/>
      <c r="B6" s="688"/>
      <c r="C6" s="685"/>
      <c r="D6" s="685"/>
      <c r="E6" s="691"/>
      <c r="F6" s="685"/>
      <c r="G6" s="686"/>
      <c r="H6" s="686"/>
      <c r="I6" s="686"/>
      <c r="J6" s="686"/>
      <c r="K6" s="686"/>
      <c r="L6" s="686"/>
      <c r="M6" s="686"/>
      <c r="N6" s="686"/>
      <c r="O6" s="686"/>
      <c r="P6" s="686"/>
      <c r="Q6" s="686"/>
      <c r="R6" s="686"/>
      <c r="S6" s="688"/>
      <c r="T6" s="688"/>
      <c r="U6" s="688"/>
      <c r="V6" s="688"/>
      <c r="W6" s="686"/>
    </row>
    <row r="7" spans="1:24" ht="148.5" customHeight="1" x14ac:dyDescent="0.25">
      <c r="A7" s="731" t="s">
        <v>557</v>
      </c>
      <c r="B7" s="303" t="s">
        <v>558</v>
      </c>
      <c r="C7" s="304" t="s">
        <v>559</v>
      </c>
      <c r="D7" s="304" t="s">
        <v>1701</v>
      </c>
      <c r="E7" s="684" t="s">
        <v>1706</v>
      </c>
      <c r="F7" s="327" t="s">
        <v>1721</v>
      </c>
      <c r="G7" s="317">
        <v>0.25</v>
      </c>
      <c r="H7" s="318"/>
      <c r="I7" s="317">
        <v>0.25</v>
      </c>
      <c r="J7" s="318"/>
      <c r="K7" s="317">
        <v>0.25</v>
      </c>
      <c r="L7" s="318"/>
      <c r="M7" s="317">
        <v>0.25</v>
      </c>
      <c r="N7" s="318"/>
      <c r="O7" s="229">
        <v>1</v>
      </c>
      <c r="P7" s="260"/>
      <c r="Q7" s="684">
        <v>32</v>
      </c>
      <c r="R7" s="684" t="s">
        <v>1498</v>
      </c>
      <c r="S7" s="684" t="s">
        <v>1499</v>
      </c>
      <c r="T7" s="684" t="s">
        <v>1500</v>
      </c>
      <c r="U7" s="684" t="s">
        <v>1501</v>
      </c>
      <c r="V7" s="684" t="s">
        <v>1502</v>
      </c>
      <c r="W7" s="684" t="s">
        <v>1503</v>
      </c>
    </row>
    <row r="8" spans="1:24" ht="148.5" customHeight="1" x14ac:dyDescent="0.25">
      <c r="A8" s="731"/>
      <c r="B8" s="303"/>
      <c r="C8" s="449"/>
      <c r="D8" s="438" t="s">
        <v>1731</v>
      </c>
      <c r="E8" s="439"/>
      <c r="F8" s="440" t="s">
        <v>1732</v>
      </c>
      <c r="G8" s="317"/>
      <c r="H8" s="318"/>
      <c r="I8" s="317">
        <v>1</v>
      </c>
      <c r="J8" s="317"/>
      <c r="K8" s="317"/>
      <c r="L8" s="318"/>
      <c r="M8" s="317"/>
      <c r="N8" s="318"/>
      <c r="O8" s="684"/>
      <c r="P8" s="260"/>
      <c r="Q8" s="684"/>
      <c r="R8" s="684"/>
      <c r="S8" s="442" t="s">
        <v>1728</v>
      </c>
      <c r="T8" s="684" t="s">
        <v>1729</v>
      </c>
      <c r="U8" s="684" t="s">
        <v>1730</v>
      </c>
      <c r="V8" s="684" t="s">
        <v>1688</v>
      </c>
      <c r="W8" s="684" t="s">
        <v>1689</v>
      </c>
    </row>
    <row r="9" spans="1:24" ht="148.5" customHeight="1" x14ac:dyDescent="0.25">
      <c r="A9" s="731"/>
      <c r="B9" s="303"/>
      <c r="C9" s="304" t="s">
        <v>1700</v>
      </c>
      <c r="D9" s="304" t="s">
        <v>1697</v>
      </c>
      <c r="E9" s="684" t="s">
        <v>1707</v>
      </c>
      <c r="F9" s="684" t="s">
        <v>1708</v>
      </c>
      <c r="G9" s="317"/>
      <c r="H9" s="318"/>
      <c r="I9" s="317"/>
      <c r="J9" s="318"/>
      <c r="K9" s="317"/>
      <c r="L9" s="318"/>
      <c r="M9" s="317"/>
      <c r="N9" s="318"/>
      <c r="O9" s="684"/>
      <c r="P9" s="260"/>
      <c r="Q9" s="684"/>
      <c r="R9" s="684"/>
      <c r="S9" s="441" t="s">
        <v>1690</v>
      </c>
      <c r="T9" s="442" t="s">
        <v>1686</v>
      </c>
      <c r="U9" s="442" t="s">
        <v>1687</v>
      </c>
      <c r="V9" s="442" t="s">
        <v>1688</v>
      </c>
      <c r="W9" s="442" t="s">
        <v>1689</v>
      </c>
    </row>
    <row r="10" spans="1:24" ht="148.5" customHeight="1" x14ac:dyDescent="0.25">
      <c r="A10" s="731"/>
      <c r="B10" s="142"/>
      <c r="C10" s="304" t="s">
        <v>1702</v>
      </c>
      <c r="D10" s="304" t="s">
        <v>1698</v>
      </c>
      <c r="E10" s="684" t="s">
        <v>1709</v>
      </c>
      <c r="F10" s="321" t="s">
        <v>1710</v>
      </c>
      <c r="G10" s="317">
        <v>0.25</v>
      </c>
      <c r="H10" s="443"/>
      <c r="I10" s="229">
        <v>0.25</v>
      </c>
      <c r="J10" s="444"/>
      <c r="K10" s="317">
        <v>0.25</v>
      </c>
      <c r="L10" s="443"/>
      <c r="M10" s="317">
        <v>0.25</v>
      </c>
      <c r="N10" s="443"/>
      <c r="O10" s="325">
        <v>1</v>
      </c>
      <c r="P10" s="260"/>
      <c r="Q10" s="684"/>
      <c r="R10" s="445" t="s">
        <v>1691</v>
      </c>
      <c r="S10" s="446" t="s">
        <v>1692</v>
      </c>
      <c r="T10" s="446" t="s">
        <v>1693</v>
      </c>
      <c r="U10" s="446" t="s">
        <v>1694</v>
      </c>
      <c r="V10" s="446" t="s">
        <v>1695</v>
      </c>
      <c r="W10" s="446" t="s">
        <v>1696</v>
      </c>
      <c r="X10" s="690"/>
    </row>
    <row r="11" spans="1:24" ht="148.5" customHeight="1" x14ac:dyDescent="0.25">
      <c r="A11" s="731"/>
      <c r="B11" s="142"/>
      <c r="C11" s="304"/>
      <c r="D11" s="304"/>
      <c r="E11" s="684"/>
      <c r="F11" s="448" t="s">
        <v>1726</v>
      </c>
      <c r="G11" s="317"/>
      <c r="H11" s="443"/>
      <c r="I11" s="229"/>
      <c r="J11" s="444"/>
      <c r="K11" s="317"/>
      <c r="L11" s="443"/>
      <c r="M11" s="317"/>
      <c r="N11" s="443"/>
      <c r="O11" s="325"/>
      <c r="P11" s="260"/>
      <c r="Q11" s="684"/>
      <c r="R11" s="445"/>
      <c r="S11" s="446"/>
      <c r="T11" s="446"/>
      <c r="U11" s="446"/>
      <c r="V11" s="446"/>
      <c r="W11" s="446"/>
      <c r="X11" s="447"/>
    </row>
    <row r="12" spans="1:24" ht="148.5" customHeight="1" x14ac:dyDescent="0.25">
      <c r="A12" s="731"/>
      <c r="B12" s="303"/>
      <c r="C12" s="438" t="s">
        <v>1703</v>
      </c>
      <c r="D12" s="438" t="s">
        <v>1699</v>
      </c>
      <c r="E12" s="439" t="s">
        <v>1711</v>
      </c>
      <c r="F12" s="440" t="s">
        <v>1712</v>
      </c>
      <c r="G12" s="317"/>
      <c r="H12" s="318"/>
      <c r="I12" s="317">
        <v>0.5</v>
      </c>
      <c r="J12" s="318"/>
      <c r="K12" s="317"/>
      <c r="L12" s="318"/>
      <c r="M12" s="317">
        <v>0.5</v>
      </c>
      <c r="N12" s="318"/>
      <c r="O12" s="684"/>
      <c r="P12" s="260"/>
      <c r="Q12" s="684"/>
      <c r="R12" s="684"/>
      <c r="S12" s="441" t="s">
        <v>1690</v>
      </c>
      <c r="T12" s="442" t="s">
        <v>1686</v>
      </c>
      <c r="U12" s="442" t="s">
        <v>1687</v>
      </c>
      <c r="V12" s="442" t="s">
        <v>1688</v>
      </c>
      <c r="W12" s="442" t="s">
        <v>1689</v>
      </c>
    </row>
    <row r="13" spans="1:24" ht="148.5" customHeight="1" x14ac:dyDescent="0.25">
      <c r="A13" s="731"/>
      <c r="B13" s="303"/>
      <c r="C13" s="304"/>
      <c r="D13" s="304"/>
      <c r="E13" s="684" t="s">
        <v>1713</v>
      </c>
      <c r="F13" s="327" t="s">
        <v>1714</v>
      </c>
      <c r="G13" s="317">
        <v>0.5</v>
      </c>
      <c r="H13" s="318"/>
      <c r="I13" s="317"/>
      <c r="J13" s="318"/>
      <c r="K13" s="317">
        <v>0.5</v>
      </c>
      <c r="L13" s="318"/>
      <c r="M13" s="317"/>
      <c r="N13" s="318"/>
      <c r="O13" s="229">
        <v>1</v>
      </c>
      <c r="P13" s="260"/>
      <c r="Q13" s="684">
        <v>32</v>
      </c>
      <c r="R13" s="684" t="s">
        <v>1498</v>
      </c>
      <c r="S13" s="684" t="s">
        <v>1499</v>
      </c>
      <c r="T13" s="684" t="s">
        <v>1504</v>
      </c>
      <c r="U13" s="684" t="s">
        <v>1505</v>
      </c>
      <c r="V13" s="684" t="s">
        <v>1502</v>
      </c>
      <c r="W13" s="684" t="s">
        <v>1503</v>
      </c>
    </row>
    <row r="14" spans="1:24" ht="186.75" customHeight="1" x14ac:dyDescent="0.25">
      <c r="A14" s="731"/>
      <c r="B14" s="731" t="s">
        <v>560</v>
      </c>
      <c r="C14" s="304" t="s">
        <v>1704</v>
      </c>
      <c r="D14" s="304" t="s">
        <v>561</v>
      </c>
      <c r="E14" s="73" t="s">
        <v>1734</v>
      </c>
      <c r="F14" s="321" t="s">
        <v>1733</v>
      </c>
      <c r="G14" s="222"/>
      <c r="H14" s="223"/>
      <c r="I14" s="222"/>
      <c r="J14" s="223"/>
      <c r="K14" s="222"/>
      <c r="L14" s="223"/>
      <c r="M14" s="222"/>
      <c r="N14" s="223"/>
      <c r="O14" s="73"/>
      <c r="P14" s="260">
        <f>SUMIFS('8. Venta de Servicios'!D:D,'8. Venta de Servicios'!$B:$B,'Desarrollo Curricular'!$E$7:$E$29,'8. Venta de Servicios'!$C:$C,'8. Venta de Servicios'!$C$10)</f>
        <v>0</v>
      </c>
      <c r="Q14" s="73"/>
      <c r="R14" s="73"/>
      <c r="S14" s="227"/>
      <c r="T14" s="73"/>
      <c r="U14" s="73"/>
      <c r="V14" s="73"/>
      <c r="W14" s="73"/>
    </row>
    <row r="15" spans="1:24" ht="186.75" customHeight="1" x14ac:dyDescent="0.25">
      <c r="A15" s="731"/>
      <c r="B15" s="731"/>
      <c r="C15" s="304"/>
      <c r="D15" s="304"/>
      <c r="E15" s="73" t="s">
        <v>1735</v>
      </c>
      <c r="F15" s="450" t="s">
        <v>1736</v>
      </c>
      <c r="G15" s="222"/>
      <c r="H15" s="223"/>
      <c r="I15" s="222"/>
      <c r="J15" s="223"/>
      <c r="K15" s="222"/>
      <c r="L15" s="223"/>
      <c r="M15" s="222"/>
      <c r="N15" s="223"/>
      <c r="O15" s="73"/>
      <c r="P15" s="260"/>
      <c r="Q15" s="73"/>
      <c r="R15" s="73"/>
      <c r="S15" s="227"/>
      <c r="T15" s="73"/>
      <c r="U15" s="73"/>
      <c r="V15" s="73"/>
      <c r="W15" s="73"/>
    </row>
    <row r="16" spans="1:24" ht="151.5" customHeight="1" x14ac:dyDescent="0.25">
      <c r="A16" s="731"/>
      <c r="B16" s="731"/>
      <c r="C16" s="304" t="s">
        <v>1705</v>
      </c>
      <c r="D16" s="304" t="s">
        <v>562</v>
      </c>
      <c r="E16" s="684" t="s">
        <v>1715</v>
      </c>
      <c r="F16" s="327" t="s">
        <v>1716</v>
      </c>
      <c r="G16" s="317"/>
      <c r="H16" s="318"/>
      <c r="I16" s="317">
        <v>1</v>
      </c>
      <c r="J16" s="318"/>
      <c r="K16" s="317"/>
      <c r="L16" s="318"/>
      <c r="M16" s="317"/>
      <c r="N16" s="318"/>
      <c r="O16" s="229">
        <v>1</v>
      </c>
      <c r="P16" s="260"/>
      <c r="Q16" s="234">
        <v>142</v>
      </c>
      <c r="R16" s="684" t="s">
        <v>1506</v>
      </c>
      <c r="S16" s="327" t="s">
        <v>1507</v>
      </c>
      <c r="T16" s="684" t="s">
        <v>1508</v>
      </c>
      <c r="U16" s="684" t="s">
        <v>1509</v>
      </c>
      <c r="V16" s="684" t="s">
        <v>152</v>
      </c>
      <c r="W16" s="684" t="s">
        <v>1510</v>
      </c>
    </row>
    <row r="17" spans="1:23" ht="151.5" customHeight="1" x14ac:dyDescent="0.25">
      <c r="A17" s="731"/>
      <c r="B17" s="731"/>
      <c r="C17" s="304"/>
      <c r="D17" s="304"/>
      <c r="E17" s="684" t="s">
        <v>1717</v>
      </c>
      <c r="F17" s="684" t="s">
        <v>1718</v>
      </c>
      <c r="G17" s="317"/>
      <c r="H17" s="318"/>
      <c r="I17" s="317"/>
      <c r="J17" s="318"/>
      <c r="K17" s="317"/>
      <c r="L17" s="318"/>
      <c r="M17" s="317"/>
      <c r="N17" s="318"/>
      <c r="O17" s="684"/>
      <c r="P17" s="260"/>
      <c r="Q17" s="234"/>
      <c r="R17" s="684"/>
      <c r="S17" s="327"/>
      <c r="T17" s="684"/>
      <c r="U17" s="684"/>
      <c r="V17" s="684"/>
      <c r="W17" s="684"/>
    </row>
    <row r="18" spans="1:23" ht="151.5" customHeight="1" x14ac:dyDescent="0.25">
      <c r="A18" s="731"/>
      <c r="B18" s="731"/>
      <c r="C18" s="304"/>
      <c r="D18" s="304"/>
      <c r="E18" s="684" t="s">
        <v>1719</v>
      </c>
      <c r="F18" s="684" t="s">
        <v>1720</v>
      </c>
      <c r="G18" s="317"/>
      <c r="H18" s="318"/>
      <c r="I18" s="317"/>
      <c r="J18" s="318"/>
      <c r="K18" s="317"/>
      <c r="L18" s="318"/>
      <c r="M18" s="317"/>
      <c r="N18" s="318"/>
      <c r="O18" s="684"/>
      <c r="P18" s="260"/>
      <c r="Q18" s="234"/>
      <c r="R18" s="684"/>
      <c r="S18" s="327"/>
      <c r="T18" s="684"/>
      <c r="U18" s="684"/>
      <c r="V18" s="684"/>
      <c r="W18" s="684"/>
    </row>
    <row r="19" spans="1:23" ht="151.5" customHeight="1" x14ac:dyDescent="0.25">
      <c r="A19" s="731"/>
      <c r="B19" s="731"/>
      <c r="C19" s="304"/>
      <c r="D19" s="304"/>
      <c r="E19" s="684" t="s">
        <v>1737</v>
      </c>
      <c r="F19" s="684" t="s">
        <v>1738</v>
      </c>
      <c r="G19" s="317"/>
      <c r="H19" s="318"/>
      <c r="I19" s="317"/>
      <c r="J19" s="318"/>
      <c r="K19" s="317"/>
      <c r="L19" s="318"/>
      <c r="M19" s="317"/>
      <c r="N19" s="318"/>
      <c r="O19" s="684"/>
      <c r="P19" s="260"/>
      <c r="Q19" s="234"/>
      <c r="R19" s="684"/>
      <c r="S19" s="327"/>
      <c r="T19" s="684"/>
      <c r="U19" s="684"/>
      <c r="V19" s="684"/>
      <c r="W19" s="684"/>
    </row>
    <row r="20" spans="1:23" ht="151.5" customHeight="1" x14ac:dyDescent="0.25">
      <c r="A20" s="731"/>
      <c r="B20" s="731"/>
      <c r="C20" s="304"/>
      <c r="D20" s="451" t="s">
        <v>1741</v>
      </c>
      <c r="E20" s="684"/>
      <c r="F20" s="344" t="s">
        <v>1742</v>
      </c>
      <c r="G20" s="325"/>
      <c r="H20" s="320"/>
      <c r="I20" s="320"/>
      <c r="J20" s="320"/>
      <c r="K20" s="320"/>
      <c r="L20" s="320"/>
      <c r="M20" s="325">
        <v>1</v>
      </c>
      <c r="N20" s="318"/>
      <c r="O20" s="229">
        <v>1</v>
      </c>
      <c r="P20" s="260"/>
      <c r="Q20" s="234"/>
      <c r="R20" s="684"/>
      <c r="S20" s="327"/>
      <c r="T20" s="684"/>
      <c r="U20" s="684"/>
      <c r="V20" s="684"/>
      <c r="W20" s="684"/>
    </row>
    <row r="21" spans="1:23" ht="94.5" customHeight="1" x14ac:dyDescent="0.25">
      <c r="A21" s="731"/>
      <c r="B21" s="731"/>
      <c r="C21" s="451" t="s">
        <v>1743</v>
      </c>
      <c r="D21" s="451" t="s">
        <v>1740</v>
      </c>
      <c r="E21" s="73" t="s">
        <v>1739</v>
      </c>
      <c r="F21" s="451" t="s">
        <v>1744</v>
      </c>
      <c r="G21" s="224"/>
      <c r="H21" s="224"/>
      <c r="I21" s="224"/>
      <c r="J21" s="224"/>
      <c r="K21" s="224"/>
      <c r="L21" s="224"/>
      <c r="M21" s="224"/>
      <c r="N21" s="224"/>
      <c r="O21" s="224"/>
      <c r="P21" s="260"/>
      <c r="Q21" s="69"/>
      <c r="R21" s="69"/>
      <c r="S21" s="305"/>
      <c r="T21" s="305"/>
      <c r="U21" s="306"/>
      <c r="V21" s="307"/>
      <c r="W21" s="236"/>
    </row>
    <row r="22" spans="1:23" ht="141.75" x14ac:dyDescent="0.25">
      <c r="A22" s="731"/>
      <c r="B22" s="731"/>
      <c r="C22" s="451" t="s">
        <v>1745</v>
      </c>
      <c r="D22" s="451" t="s">
        <v>1723</v>
      </c>
      <c r="E22" s="73" t="s">
        <v>1747</v>
      </c>
      <c r="F22" s="321" t="s">
        <v>1746</v>
      </c>
      <c r="G22" s="224"/>
      <c r="H22" s="224"/>
      <c r="I22" s="233"/>
      <c r="J22" s="235"/>
      <c r="K22" s="224"/>
      <c r="L22" s="224"/>
      <c r="M22" s="224"/>
      <c r="N22" s="224"/>
      <c r="O22" s="224"/>
      <c r="P22" s="260"/>
      <c r="Q22" s="73"/>
      <c r="R22" s="73"/>
      <c r="S22" s="69"/>
      <c r="T22" s="69"/>
      <c r="U22" s="69"/>
      <c r="V22" s="69"/>
      <c r="W22" s="73"/>
    </row>
    <row r="23" spans="1:23" ht="94.5" x14ac:dyDescent="0.25">
      <c r="A23" s="731"/>
      <c r="B23" s="731"/>
      <c r="C23" s="304"/>
      <c r="D23" s="304"/>
      <c r="E23" s="73" t="s">
        <v>1748</v>
      </c>
      <c r="F23" s="321" t="s">
        <v>1749</v>
      </c>
      <c r="G23" s="224"/>
      <c r="H23" s="224"/>
      <c r="I23" s="233"/>
      <c r="J23" s="235"/>
      <c r="K23" s="224"/>
      <c r="L23" s="224"/>
      <c r="M23" s="224"/>
      <c r="N23" s="224"/>
      <c r="O23" s="224"/>
      <c r="P23" s="260"/>
      <c r="Q23" s="73"/>
      <c r="R23" s="73"/>
      <c r="S23" s="69"/>
      <c r="T23" s="69"/>
      <c r="U23" s="69"/>
      <c r="V23" s="69"/>
      <c r="W23" s="73"/>
    </row>
    <row r="24" spans="1:23" ht="53.25" customHeight="1" x14ac:dyDescent="0.25">
      <c r="A24" s="731"/>
      <c r="B24" s="731"/>
      <c r="C24" s="304" t="s">
        <v>1750</v>
      </c>
      <c r="D24" s="304" t="s">
        <v>1727</v>
      </c>
      <c r="E24" s="73" t="s">
        <v>1751</v>
      </c>
      <c r="F24" s="321" t="s">
        <v>1752</v>
      </c>
      <c r="G24" s="226"/>
      <c r="H24" s="224"/>
      <c r="I24" s="224"/>
      <c r="J24" s="224"/>
      <c r="K24" s="224"/>
      <c r="L24" s="224"/>
      <c r="M24" s="224"/>
      <c r="N24" s="224"/>
      <c r="O24" s="224"/>
      <c r="P24" s="260"/>
      <c r="Q24" s="69"/>
      <c r="R24" s="69"/>
      <c r="S24" s="69"/>
      <c r="T24" s="69"/>
      <c r="U24" s="69"/>
      <c r="V24" s="69"/>
      <c r="W24" s="75"/>
    </row>
    <row r="25" spans="1:23" ht="132" customHeight="1" x14ac:dyDescent="0.25">
      <c r="A25" s="731"/>
      <c r="B25" s="731"/>
      <c r="C25" s="452" t="s">
        <v>1753</v>
      </c>
      <c r="D25" s="451" t="s">
        <v>1724</v>
      </c>
      <c r="E25" s="692" t="s">
        <v>1754</v>
      </c>
      <c r="F25" s="448" t="s">
        <v>1755</v>
      </c>
      <c r="G25" s="224"/>
      <c r="H25" s="225"/>
      <c r="I25" s="224"/>
      <c r="J25" s="224"/>
      <c r="K25" s="224"/>
      <c r="L25" s="225"/>
      <c r="M25" s="224"/>
      <c r="N25" s="224"/>
      <c r="O25" s="224"/>
      <c r="P25" s="260"/>
      <c r="Q25" s="73"/>
      <c r="R25" s="73"/>
      <c r="S25" s="69"/>
      <c r="T25" s="69"/>
      <c r="U25" s="69"/>
      <c r="V25" s="69"/>
      <c r="W25" s="73"/>
    </row>
    <row r="26" spans="1:23" ht="75" x14ac:dyDescent="0.25">
      <c r="A26" s="731"/>
      <c r="B26" s="731"/>
      <c r="C26" s="308" t="s">
        <v>1756</v>
      </c>
      <c r="D26" s="304" t="s">
        <v>1725</v>
      </c>
      <c r="E26" s="73" t="s">
        <v>1757</v>
      </c>
      <c r="F26" s="693" t="s">
        <v>1758</v>
      </c>
      <c r="G26" s="226"/>
      <c r="H26" s="224"/>
      <c r="I26" s="224"/>
      <c r="J26" s="224"/>
      <c r="K26" s="224"/>
      <c r="L26" s="224"/>
      <c r="M26" s="224"/>
      <c r="N26" s="224"/>
      <c r="O26" s="224"/>
      <c r="P26" s="260"/>
      <c r="Q26" s="69"/>
      <c r="R26" s="69"/>
      <c r="S26" s="69"/>
      <c r="T26" s="69"/>
      <c r="U26" s="69"/>
      <c r="V26" s="69"/>
      <c r="W26" s="73"/>
    </row>
    <row r="27" spans="1:23" ht="285" x14ac:dyDescent="0.25">
      <c r="A27" s="731"/>
      <c r="B27" s="731"/>
      <c r="C27" s="308"/>
      <c r="D27" s="304"/>
      <c r="E27" s="73" t="s">
        <v>1759</v>
      </c>
      <c r="F27" s="694" t="s">
        <v>1760</v>
      </c>
      <c r="G27" s="226"/>
      <c r="H27" s="224"/>
      <c r="I27" s="224"/>
      <c r="J27" s="224"/>
      <c r="K27" s="224"/>
      <c r="L27" s="224"/>
      <c r="M27" s="224"/>
      <c r="N27" s="224"/>
      <c r="O27" s="224"/>
      <c r="P27" s="260"/>
      <c r="Q27" s="69"/>
      <c r="R27" s="69"/>
      <c r="S27" s="69"/>
      <c r="T27" s="69"/>
      <c r="U27" s="69"/>
      <c r="V27" s="69"/>
      <c r="W27" s="73"/>
    </row>
    <row r="28" spans="1:23" ht="78.75" x14ac:dyDescent="0.25">
      <c r="A28" s="731"/>
      <c r="B28" s="731"/>
      <c r="C28" s="308"/>
      <c r="D28" s="727" t="s">
        <v>1761</v>
      </c>
      <c r="E28" s="684" t="s">
        <v>1830</v>
      </c>
      <c r="F28" s="684" t="s">
        <v>1829</v>
      </c>
      <c r="G28" s="317">
        <v>0.5</v>
      </c>
      <c r="H28" s="318"/>
      <c r="I28" s="317">
        <v>0.5</v>
      </c>
      <c r="J28" s="318"/>
      <c r="K28" s="317"/>
      <c r="L28" s="318"/>
      <c r="M28" s="317"/>
      <c r="N28" s="318"/>
      <c r="O28" s="317">
        <v>1</v>
      </c>
      <c r="P28" s="260"/>
      <c r="Q28" s="684">
        <v>119</v>
      </c>
      <c r="R28" s="684" t="s">
        <v>1762</v>
      </c>
      <c r="S28" s="684" t="s">
        <v>1763</v>
      </c>
      <c r="T28" s="684" t="s">
        <v>1764</v>
      </c>
      <c r="U28" s="684" t="s">
        <v>1765</v>
      </c>
      <c r="V28" s="684" t="s">
        <v>1766</v>
      </c>
      <c r="W28" s="73"/>
    </row>
    <row r="29" spans="1:23" ht="110.25" x14ac:dyDescent="0.25">
      <c r="A29" s="731"/>
      <c r="B29" s="731"/>
      <c r="C29" s="727" t="s">
        <v>1815</v>
      </c>
      <c r="D29" s="727"/>
      <c r="E29" s="684" t="s">
        <v>1831</v>
      </c>
      <c r="F29" s="684" t="s">
        <v>1834</v>
      </c>
      <c r="G29" s="317"/>
      <c r="H29" s="318"/>
      <c r="I29" s="317"/>
      <c r="J29" s="318"/>
      <c r="K29" s="317">
        <v>0.5</v>
      </c>
      <c r="L29" s="318"/>
      <c r="M29" s="317">
        <v>0.5</v>
      </c>
      <c r="N29" s="318"/>
      <c r="O29" s="317">
        <v>1</v>
      </c>
      <c r="P29" s="260"/>
      <c r="Q29" s="684">
        <v>151</v>
      </c>
      <c r="R29" s="684" t="s">
        <v>1767</v>
      </c>
      <c r="S29" s="684" t="s">
        <v>1768</v>
      </c>
      <c r="T29" s="684" t="s">
        <v>1769</v>
      </c>
      <c r="U29" s="684" t="s">
        <v>1770</v>
      </c>
      <c r="V29" s="684" t="s">
        <v>1771</v>
      </c>
      <c r="W29" s="75"/>
    </row>
    <row r="30" spans="1:23" ht="78.75" customHeight="1" x14ac:dyDescent="0.25">
      <c r="A30" s="695"/>
      <c r="B30" s="695"/>
      <c r="C30" s="727"/>
      <c r="D30" s="727"/>
      <c r="E30" s="684" t="s">
        <v>1832</v>
      </c>
      <c r="F30" s="684" t="s">
        <v>1835</v>
      </c>
      <c r="G30" s="317"/>
      <c r="H30" s="318"/>
      <c r="I30" s="317"/>
      <c r="J30" s="318"/>
      <c r="K30" s="317"/>
      <c r="L30" s="318"/>
      <c r="M30" s="317">
        <v>1</v>
      </c>
      <c r="N30" s="318"/>
      <c r="O30" s="317">
        <v>1</v>
      </c>
      <c r="P30" s="260"/>
      <c r="Q30" s="684">
        <v>96</v>
      </c>
      <c r="R30" s="684" t="s">
        <v>1772</v>
      </c>
      <c r="S30" s="684" t="s">
        <v>1773</v>
      </c>
      <c r="T30" s="684" t="s">
        <v>1774</v>
      </c>
      <c r="U30" s="684" t="s">
        <v>1775</v>
      </c>
      <c r="V30" s="684" t="s">
        <v>1776</v>
      </c>
      <c r="W30" s="75"/>
    </row>
    <row r="31" spans="1:23" ht="45" x14ac:dyDescent="0.25">
      <c r="A31" s="142"/>
      <c r="B31" s="142"/>
      <c r="C31" s="727"/>
      <c r="D31" s="501"/>
      <c r="E31" s="684" t="s">
        <v>1833</v>
      </c>
      <c r="F31" s="454" t="s">
        <v>1817</v>
      </c>
      <c r="G31" s="317">
        <v>0.25</v>
      </c>
      <c r="H31" s="318"/>
      <c r="I31" s="317">
        <v>0.25</v>
      </c>
      <c r="J31" s="318"/>
      <c r="K31" s="317">
        <v>0.25</v>
      </c>
      <c r="L31" s="318"/>
      <c r="M31" s="317">
        <v>0.25</v>
      </c>
      <c r="N31" s="318"/>
      <c r="O31" s="317">
        <v>1</v>
      </c>
      <c r="P31" s="260"/>
      <c r="Q31" s="684">
        <v>26</v>
      </c>
      <c r="R31" s="684" t="s">
        <v>1777</v>
      </c>
      <c r="S31" s="327" t="s">
        <v>1778</v>
      </c>
      <c r="T31" s="684" t="s">
        <v>1779</v>
      </c>
      <c r="U31" s="684" t="s">
        <v>1780</v>
      </c>
      <c r="V31" s="684" t="s">
        <v>1781</v>
      </c>
      <c r="W31" s="142"/>
    </row>
    <row r="32" spans="1:23" ht="75" x14ac:dyDescent="0.25">
      <c r="A32" s="142"/>
      <c r="B32" s="142"/>
      <c r="C32" s="501"/>
      <c r="D32" s="501"/>
      <c r="E32" s="327" t="s">
        <v>1836</v>
      </c>
      <c r="F32" s="454" t="s">
        <v>1843</v>
      </c>
      <c r="G32" s="317"/>
      <c r="H32" s="318"/>
      <c r="I32" s="317"/>
      <c r="J32" s="318"/>
      <c r="K32" s="317"/>
      <c r="L32" s="318"/>
      <c r="M32" s="317"/>
      <c r="N32" s="318"/>
      <c r="O32" s="317"/>
      <c r="P32" s="260"/>
      <c r="Q32" s="684"/>
      <c r="R32" s="684"/>
      <c r="S32" s="327"/>
      <c r="T32" s="684"/>
      <c r="U32" s="684"/>
      <c r="V32" s="684"/>
      <c r="W32" s="142"/>
    </row>
    <row r="33" spans="1:23" ht="78.75" x14ac:dyDescent="0.25">
      <c r="A33" s="142"/>
      <c r="B33" s="142"/>
      <c r="C33" s="501" t="s">
        <v>1816</v>
      </c>
      <c r="D33" s="501" t="s">
        <v>1782</v>
      </c>
      <c r="E33" s="684" t="s">
        <v>1845</v>
      </c>
      <c r="F33" s="687" t="s">
        <v>1844</v>
      </c>
      <c r="G33" s="317">
        <v>0.25</v>
      </c>
      <c r="H33" s="318"/>
      <c r="I33" s="317">
        <v>0.25</v>
      </c>
      <c r="J33" s="318"/>
      <c r="K33" s="317">
        <v>0.25</v>
      </c>
      <c r="L33" s="318"/>
      <c r="M33" s="317">
        <v>0.25</v>
      </c>
      <c r="N33" s="318"/>
      <c r="O33" s="317">
        <v>1</v>
      </c>
      <c r="P33" s="260"/>
      <c r="Q33" s="234">
        <v>96</v>
      </c>
      <c r="R33" s="684" t="s">
        <v>1783</v>
      </c>
      <c r="S33" s="327" t="s">
        <v>1784</v>
      </c>
      <c r="T33" s="684" t="s">
        <v>1785</v>
      </c>
      <c r="U33" s="684" t="s">
        <v>1786</v>
      </c>
      <c r="V33" s="684" t="s">
        <v>1787</v>
      </c>
      <c r="W33" s="142"/>
    </row>
    <row r="34" spans="1:23" ht="94.5" x14ac:dyDescent="0.25">
      <c r="A34" s="142"/>
      <c r="B34" s="142"/>
      <c r="C34" s="501" t="s">
        <v>1818</v>
      </c>
      <c r="D34" s="727" t="s">
        <v>1788</v>
      </c>
      <c r="E34" s="729" t="s">
        <v>1837</v>
      </c>
      <c r="F34" s="321" t="s">
        <v>1819</v>
      </c>
      <c r="G34" s="317">
        <v>0.25</v>
      </c>
      <c r="H34" s="684"/>
      <c r="I34" s="317">
        <v>0.25</v>
      </c>
      <c r="J34" s="444"/>
      <c r="K34" s="317">
        <v>0.25</v>
      </c>
      <c r="L34" s="684"/>
      <c r="M34" s="317">
        <v>0.25</v>
      </c>
      <c r="N34" s="684"/>
      <c r="O34" s="317">
        <v>1</v>
      </c>
      <c r="P34" s="260"/>
      <c r="Q34" s="684">
        <v>449</v>
      </c>
      <c r="R34" s="684" t="s">
        <v>1789</v>
      </c>
      <c r="S34" s="321" t="s">
        <v>1790</v>
      </c>
      <c r="T34" s="321" t="s">
        <v>1791</v>
      </c>
      <c r="U34" s="321" t="s">
        <v>1792</v>
      </c>
      <c r="V34" s="321" t="s">
        <v>151</v>
      </c>
      <c r="W34" s="142"/>
    </row>
    <row r="35" spans="1:23" ht="63" x14ac:dyDescent="0.25">
      <c r="A35" s="142"/>
      <c r="B35" s="142"/>
      <c r="C35" s="304"/>
      <c r="D35" s="727"/>
      <c r="E35" s="729"/>
      <c r="F35" s="321" t="s">
        <v>1820</v>
      </c>
      <c r="G35" s="317">
        <v>0.25</v>
      </c>
      <c r="H35" s="684"/>
      <c r="I35" s="317">
        <v>0.25</v>
      </c>
      <c r="J35" s="444"/>
      <c r="K35" s="317">
        <v>0.25</v>
      </c>
      <c r="L35" s="684"/>
      <c r="M35" s="317">
        <v>0.25</v>
      </c>
      <c r="N35" s="684"/>
      <c r="O35" s="317">
        <v>1</v>
      </c>
      <c r="P35" s="260"/>
      <c r="Q35" s="684">
        <v>449</v>
      </c>
      <c r="R35" s="684" t="s">
        <v>1789</v>
      </c>
      <c r="S35" s="321" t="s">
        <v>1793</v>
      </c>
      <c r="T35" s="321" t="s">
        <v>1794</v>
      </c>
      <c r="U35" s="321" t="s">
        <v>1795</v>
      </c>
      <c r="V35" s="321" t="s">
        <v>151</v>
      </c>
      <c r="W35" s="142"/>
    </row>
    <row r="36" spans="1:23" ht="110.25" x14ac:dyDescent="0.25">
      <c r="A36" s="142"/>
      <c r="B36" s="142"/>
      <c r="C36" s="727" t="s">
        <v>1821</v>
      </c>
      <c r="D36" s="304" t="s">
        <v>1796</v>
      </c>
      <c r="E36" s="684" t="s">
        <v>1838</v>
      </c>
      <c r="F36" s="321" t="s">
        <v>1823</v>
      </c>
      <c r="G36" s="317">
        <v>0.25</v>
      </c>
      <c r="H36" s="684"/>
      <c r="I36" s="317">
        <v>0.25</v>
      </c>
      <c r="J36" s="684"/>
      <c r="K36" s="317">
        <v>0.25</v>
      </c>
      <c r="L36" s="684"/>
      <c r="M36" s="317">
        <v>0.25</v>
      </c>
      <c r="N36" s="684"/>
      <c r="O36" s="317">
        <v>1</v>
      </c>
      <c r="P36" s="260"/>
      <c r="Q36" s="684">
        <v>38</v>
      </c>
      <c r="R36" s="321" t="s">
        <v>1594</v>
      </c>
      <c r="S36" s="321" t="s">
        <v>1797</v>
      </c>
      <c r="T36" s="321" t="s">
        <v>1798</v>
      </c>
      <c r="U36" s="321" t="s">
        <v>1799</v>
      </c>
      <c r="V36" s="321" t="s">
        <v>1800</v>
      </c>
      <c r="W36" s="142"/>
    </row>
    <row r="37" spans="1:23" ht="126" x14ac:dyDescent="0.25">
      <c r="A37" s="142"/>
      <c r="B37" s="142"/>
      <c r="C37" s="727"/>
      <c r="D37" s="304" t="s">
        <v>1822</v>
      </c>
      <c r="E37" s="684" t="s">
        <v>1840</v>
      </c>
      <c r="F37" s="321" t="s">
        <v>1839</v>
      </c>
      <c r="G37" s="317">
        <v>0.25</v>
      </c>
      <c r="H37" s="323"/>
      <c r="I37" s="317">
        <v>0.25</v>
      </c>
      <c r="J37" s="684"/>
      <c r="K37" s="317">
        <v>0.25</v>
      </c>
      <c r="L37" s="328"/>
      <c r="M37" s="317">
        <v>0.25</v>
      </c>
      <c r="N37" s="684"/>
      <c r="O37" s="317">
        <v>1</v>
      </c>
      <c r="P37" s="260"/>
      <c r="Q37" s="684">
        <v>286</v>
      </c>
      <c r="R37" s="684" t="s">
        <v>1801</v>
      </c>
      <c r="S37" s="321" t="s">
        <v>1802</v>
      </c>
      <c r="T37" s="321" t="s">
        <v>1803</v>
      </c>
      <c r="U37" s="321" t="s">
        <v>1804</v>
      </c>
      <c r="V37" s="321" t="s">
        <v>1805</v>
      </c>
      <c r="W37" s="142"/>
    </row>
    <row r="38" spans="1:23" ht="63" x14ac:dyDescent="0.25">
      <c r="A38" s="142"/>
      <c r="B38" s="142"/>
      <c r="C38" s="304"/>
      <c r="D38" s="304"/>
      <c r="E38" s="684" t="s">
        <v>1842</v>
      </c>
      <c r="F38" s="321" t="s">
        <v>1841</v>
      </c>
      <c r="G38" s="325">
        <v>0.25</v>
      </c>
      <c r="H38" s="320"/>
      <c r="I38" s="325">
        <v>0.25</v>
      </c>
      <c r="J38" s="320"/>
      <c r="K38" s="325">
        <v>0.25</v>
      </c>
      <c r="L38" s="320"/>
      <c r="M38" s="325">
        <v>0.25</v>
      </c>
      <c r="N38" s="320"/>
      <c r="O38" s="317">
        <v>1</v>
      </c>
      <c r="P38" s="260"/>
      <c r="Q38" s="684">
        <v>305</v>
      </c>
      <c r="R38" s="321" t="s">
        <v>147</v>
      </c>
      <c r="S38" s="321" t="s">
        <v>1806</v>
      </c>
      <c r="T38" s="321" t="s">
        <v>1807</v>
      </c>
      <c r="U38" s="321" t="s">
        <v>1808</v>
      </c>
      <c r="V38" s="321" t="s">
        <v>151</v>
      </c>
      <c r="W38" s="142"/>
    </row>
    <row r="39" spans="1:23" ht="94.5" x14ac:dyDescent="0.25">
      <c r="A39" s="142"/>
      <c r="B39" s="142"/>
      <c r="C39" s="308" t="s">
        <v>1824</v>
      </c>
      <c r="D39" s="728" t="s">
        <v>1825</v>
      </c>
      <c r="E39" s="729">
        <v>16.100000000000001</v>
      </c>
      <c r="F39" s="321" t="s">
        <v>1827</v>
      </c>
      <c r="G39" s="317">
        <v>0.25</v>
      </c>
      <c r="H39" s="684"/>
      <c r="I39" s="317">
        <v>0.25</v>
      </c>
      <c r="J39" s="684"/>
      <c r="K39" s="317">
        <v>0.25</v>
      </c>
      <c r="L39" s="684"/>
      <c r="M39" s="317">
        <v>0.25</v>
      </c>
      <c r="N39" s="684"/>
      <c r="O39" s="317">
        <v>1</v>
      </c>
      <c r="P39" s="260"/>
      <c r="Q39" s="321"/>
      <c r="R39" s="321" t="s">
        <v>1809</v>
      </c>
      <c r="S39" s="321" t="s">
        <v>1810</v>
      </c>
      <c r="T39" s="321" t="s">
        <v>1811</v>
      </c>
      <c r="U39" s="321"/>
      <c r="V39" s="321"/>
      <c r="W39" s="142"/>
    </row>
    <row r="40" spans="1:23" ht="90" x14ac:dyDescent="0.25">
      <c r="A40" s="142"/>
      <c r="B40" s="142"/>
      <c r="C40" s="696" t="s">
        <v>1826</v>
      </c>
      <c r="D40" s="728"/>
      <c r="E40" s="729"/>
      <c r="F40" s="321" t="s">
        <v>1828</v>
      </c>
      <c r="G40" s="320"/>
      <c r="H40" s="320"/>
      <c r="I40" s="317">
        <v>0.5</v>
      </c>
      <c r="J40" s="320"/>
      <c r="K40" s="320"/>
      <c r="L40" s="320"/>
      <c r="M40" s="325">
        <v>0.5</v>
      </c>
      <c r="N40" s="320"/>
      <c r="O40" s="317">
        <v>1</v>
      </c>
      <c r="P40" s="260"/>
      <c r="Q40" s="321"/>
      <c r="R40" s="321"/>
      <c r="S40" s="321" t="s">
        <v>1812</v>
      </c>
      <c r="T40" s="321" t="s">
        <v>1813</v>
      </c>
      <c r="U40" s="321" t="s">
        <v>1814</v>
      </c>
      <c r="V40" s="321" t="s">
        <v>151</v>
      </c>
      <c r="W40" s="142"/>
    </row>
    <row r="41" spans="1:23" x14ac:dyDescent="0.25">
      <c r="E41" s="103"/>
    </row>
    <row r="42" spans="1:23" x14ac:dyDescent="0.25">
      <c r="E42" s="103"/>
    </row>
    <row r="43" spans="1:23" x14ac:dyDescent="0.25">
      <c r="E43" s="103"/>
    </row>
    <row r="44" spans="1:23" x14ac:dyDescent="0.25">
      <c r="E44" s="103"/>
    </row>
    <row r="45" spans="1:23" x14ac:dyDescent="0.25">
      <c r="E45" s="103"/>
    </row>
    <row r="46" spans="1:23" x14ac:dyDescent="0.25">
      <c r="E46" s="103"/>
    </row>
    <row r="47" spans="1:23" x14ac:dyDescent="0.25">
      <c r="E47" s="103"/>
    </row>
    <row r="48" spans="1:23" x14ac:dyDescent="0.25">
      <c r="E48" s="103"/>
    </row>
    <row r="49" spans="5:5" x14ac:dyDescent="0.25">
      <c r="E49" s="103"/>
    </row>
    <row r="50" spans="5:5" x14ac:dyDescent="0.25">
      <c r="E50" s="103"/>
    </row>
    <row r="51" spans="5:5" x14ac:dyDescent="0.25">
      <c r="E51" s="103"/>
    </row>
    <row r="52" spans="5:5" x14ac:dyDescent="0.25">
      <c r="E52" s="103"/>
    </row>
    <row r="53" spans="5:5" x14ac:dyDescent="0.25">
      <c r="E53" s="103"/>
    </row>
    <row r="54" spans="5:5" x14ac:dyDescent="0.25">
      <c r="E54" s="103"/>
    </row>
    <row r="55" spans="5:5" x14ac:dyDescent="0.25">
      <c r="E55" s="103"/>
    </row>
    <row r="56" spans="5:5" x14ac:dyDescent="0.25">
      <c r="E56" s="103"/>
    </row>
    <row r="57" spans="5:5" x14ac:dyDescent="0.25">
      <c r="E57" s="103"/>
    </row>
    <row r="58" spans="5:5" x14ac:dyDescent="0.25">
      <c r="E58" s="103"/>
    </row>
    <row r="59" spans="5:5" x14ac:dyDescent="0.25">
      <c r="E59" s="103"/>
    </row>
    <row r="60" spans="5:5" x14ac:dyDescent="0.25">
      <c r="E60" s="103"/>
    </row>
    <row r="61" spans="5:5" x14ac:dyDescent="0.25">
      <c r="E61" s="103"/>
    </row>
    <row r="62" spans="5:5" x14ac:dyDescent="0.25">
      <c r="E62" s="103"/>
    </row>
    <row r="63" spans="5:5" x14ac:dyDescent="0.25">
      <c r="E63" s="103"/>
    </row>
    <row r="64" spans="5:5" x14ac:dyDescent="0.25">
      <c r="E64" s="103"/>
    </row>
    <row r="65" spans="5:5" x14ac:dyDescent="0.25">
      <c r="E65" s="103"/>
    </row>
    <row r="66" spans="5:5" x14ac:dyDescent="0.25">
      <c r="E66" s="103"/>
    </row>
    <row r="67" spans="5:5" x14ac:dyDescent="0.25">
      <c r="E67" s="103"/>
    </row>
    <row r="68" spans="5:5" x14ac:dyDescent="0.25">
      <c r="E68" s="103"/>
    </row>
    <row r="69" spans="5:5" x14ac:dyDescent="0.25">
      <c r="E69" s="103"/>
    </row>
    <row r="70" spans="5:5" x14ac:dyDescent="0.25">
      <c r="E70" s="103"/>
    </row>
    <row r="71" spans="5:5" x14ac:dyDescent="0.25">
      <c r="E71" s="103"/>
    </row>
    <row r="72" spans="5:5" x14ac:dyDescent="0.25">
      <c r="E72" s="103"/>
    </row>
    <row r="73" spans="5:5" x14ac:dyDescent="0.25">
      <c r="E73" s="103"/>
    </row>
    <row r="74" spans="5:5" x14ac:dyDescent="0.25">
      <c r="E74" s="103"/>
    </row>
    <row r="75" spans="5:5" x14ac:dyDescent="0.25">
      <c r="E75" s="103"/>
    </row>
    <row r="76" spans="5:5" x14ac:dyDescent="0.25">
      <c r="E76" s="103"/>
    </row>
    <row r="77" spans="5:5" x14ac:dyDescent="0.25">
      <c r="E77" s="103"/>
    </row>
    <row r="78" spans="5:5" x14ac:dyDescent="0.25">
      <c r="E78" s="103"/>
    </row>
    <row r="79" spans="5:5" x14ac:dyDescent="0.25">
      <c r="E79" s="103"/>
    </row>
    <row r="80" spans="5:5" x14ac:dyDescent="0.25">
      <c r="E80" s="103"/>
    </row>
    <row r="81" spans="5:5" x14ac:dyDescent="0.25">
      <c r="E81" s="103"/>
    </row>
    <row r="82" spans="5:5" x14ac:dyDescent="0.25">
      <c r="E82" s="103"/>
    </row>
    <row r="83" spans="5:5" x14ac:dyDescent="0.25">
      <c r="E83" s="103"/>
    </row>
    <row r="84" spans="5:5" x14ac:dyDescent="0.25">
      <c r="E84" s="103"/>
    </row>
    <row r="85" spans="5:5" x14ac:dyDescent="0.25">
      <c r="E85" s="103"/>
    </row>
    <row r="86" spans="5:5" x14ac:dyDescent="0.25">
      <c r="E86" s="103"/>
    </row>
    <row r="87" spans="5:5" x14ac:dyDescent="0.25">
      <c r="E87" s="103"/>
    </row>
  </sheetData>
  <mergeCells count="28">
    <mergeCell ref="W3:W5"/>
    <mergeCell ref="Q3:R4"/>
    <mergeCell ref="S3:S5"/>
    <mergeCell ref="T3:T5"/>
    <mergeCell ref="E3:E5"/>
    <mergeCell ref="V3:V5"/>
    <mergeCell ref="U3:U5"/>
    <mergeCell ref="G4:H4"/>
    <mergeCell ref="K4:L4"/>
    <mergeCell ref="M4:N4"/>
    <mergeCell ref="O3:P4"/>
    <mergeCell ref="C3:C5"/>
    <mergeCell ref="I4:J4"/>
    <mergeCell ref="D3:D5"/>
    <mergeCell ref="F3:F5"/>
    <mergeCell ref="G3:N3"/>
    <mergeCell ref="A3:A5"/>
    <mergeCell ref="B3:B5"/>
    <mergeCell ref="A7:A29"/>
    <mergeCell ref="B14:B24"/>
    <mergeCell ref="B25:B29"/>
    <mergeCell ref="C29:C31"/>
    <mergeCell ref="C36:C37"/>
    <mergeCell ref="D39:D40"/>
    <mergeCell ref="E39:E40"/>
    <mergeCell ref="D28:D30"/>
    <mergeCell ref="D34:D35"/>
    <mergeCell ref="E34:E35"/>
  </mergeCells>
  <conditionalFormatting sqref="E7 E12:E13 F10 E9">
    <cfRule type="duplicateValues" dxfId="14" priority="15"/>
  </conditionalFormatting>
  <conditionalFormatting sqref="E13">
    <cfRule type="duplicateValues" dxfId="13" priority="14"/>
  </conditionalFormatting>
  <conditionalFormatting sqref="E12">
    <cfRule type="duplicateValues" dxfId="12" priority="12"/>
  </conditionalFormatting>
  <conditionalFormatting sqref="E10:E11">
    <cfRule type="duplicateValues" dxfId="11" priority="11"/>
  </conditionalFormatting>
  <conditionalFormatting sqref="E26:E30 E7 E12:E19 F10 E21:E24 E9">
    <cfRule type="duplicateValues" dxfId="10" priority="17"/>
  </conditionalFormatting>
  <conditionalFormatting sqref="E16:E19">
    <cfRule type="duplicateValues" dxfId="9" priority="21"/>
  </conditionalFormatting>
  <conditionalFormatting sqref="E20">
    <cfRule type="duplicateValues" dxfId="8" priority="9"/>
  </conditionalFormatting>
  <conditionalFormatting sqref="E8">
    <cfRule type="duplicateValues" dxfId="7" priority="8"/>
  </conditionalFormatting>
  <conditionalFormatting sqref="E34:E35">
    <cfRule type="duplicateValues" dxfId="6" priority="7"/>
  </conditionalFormatting>
  <conditionalFormatting sqref="E36">
    <cfRule type="duplicateValues" dxfId="5" priority="6"/>
  </conditionalFormatting>
  <conditionalFormatting sqref="E37">
    <cfRule type="duplicateValues" dxfId="4" priority="5"/>
  </conditionalFormatting>
  <conditionalFormatting sqref="E33">
    <cfRule type="duplicateValues" dxfId="3" priority="2"/>
  </conditionalFormatting>
  <conditionalFormatting sqref="E31:E32">
    <cfRule type="duplicateValues" dxfId="2" priority="39"/>
  </conditionalFormatting>
  <conditionalFormatting sqref="E38:E39">
    <cfRule type="duplicateValues" dxfId="1" priority="79"/>
  </conditionalFormatting>
  <conditionalFormatting sqref="E28:E39">
    <cfRule type="duplicateValues" dxfId="0" priority="83"/>
  </conditionalFormatting>
  <pageMargins left="0.7" right="0.7" top="0.75" bottom="0.75" header="0.3" footer="0.3"/>
  <pageSetup orientation="portrait" horizontalDpi="4294967293" verticalDpi="1200"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97"/>
  <sheetViews>
    <sheetView showGridLines="0" topLeftCell="C1" zoomScale="70" zoomScaleNormal="70" zoomScalePageLayoutView="50" workbookViewId="0">
      <pane ySplit="5" topLeftCell="A73" activePane="bottomLeft" state="frozen"/>
      <selection sqref="A1:V1"/>
      <selection pane="bottomLeft" activeCell="K74" sqref="K74"/>
    </sheetView>
  </sheetViews>
  <sheetFormatPr baseColWidth="10" defaultColWidth="12.42578125" defaultRowHeight="12" x14ac:dyDescent="0.25"/>
  <cols>
    <col min="1" max="1" width="21.7109375" style="335" customWidth="1"/>
    <col min="2" max="2" width="21.7109375" style="319" customWidth="1"/>
    <col min="3" max="4" width="27.42578125" style="319" customWidth="1"/>
    <col min="5" max="5" width="27.42578125" style="336" customWidth="1"/>
    <col min="6" max="6" width="27.42578125" style="319" customWidth="1"/>
    <col min="7" max="7" width="15.28515625" style="319" customWidth="1"/>
    <col min="8" max="8" width="15.85546875" style="319" customWidth="1"/>
    <col min="9" max="9" width="15.28515625" style="319" customWidth="1"/>
    <col min="10" max="10" width="15.42578125" style="319" customWidth="1"/>
    <col min="11" max="11" width="15.28515625" style="319" customWidth="1"/>
    <col min="12" max="12" width="14.85546875" style="319" customWidth="1"/>
    <col min="13" max="13" width="15.28515625" style="319" customWidth="1"/>
    <col min="14" max="14" width="17.42578125" style="319" customWidth="1"/>
    <col min="15" max="15" width="15.28515625" style="319" customWidth="1"/>
    <col min="16" max="16" width="16.28515625" style="319" bestFit="1" customWidth="1"/>
    <col min="17" max="18" width="12.42578125" style="319"/>
    <col min="19" max="19" width="14.28515625" style="319" customWidth="1"/>
    <col min="20" max="20" width="19" style="319" customWidth="1"/>
    <col min="21" max="22" width="14.28515625" style="319" customWidth="1"/>
    <col min="23" max="23" width="15.7109375" style="319" customWidth="1"/>
    <col min="24" max="16384" width="12.42578125" style="319"/>
  </cols>
  <sheetData>
    <row r="1" spans="1:23" s="309" customFormat="1" ht="18.75" x14ac:dyDescent="0.25">
      <c r="B1" s="392"/>
      <c r="C1" s="392"/>
      <c r="D1" s="392"/>
      <c r="E1" s="392"/>
      <c r="F1" s="392"/>
      <c r="G1" s="392" t="s">
        <v>95</v>
      </c>
      <c r="H1" s="392"/>
      <c r="I1" s="392"/>
      <c r="J1" s="392"/>
      <c r="K1" s="392"/>
      <c r="L1" s="392"/>
      <c r="M1" s="392"/>
      <c r="N1" s="392"/>
      <c r="O1" s="392"/>
      <c r="P1" s="392"/>
      <c r="Q1" s="392"/>
      <c r="R1" s="392"/>
      <c r="S1" s="392"/>
      <c r="T1" s="392"/>
      <c r="U1" s="392"/>
      <c r="V1" s="392"/>
      <c r="W1" s="392"/>
    </row>
    <row r="2" spans="1:23" s="309" customFormat="1" ht="21" customHeight="1" x14ac:dyDescent="0.25">
      <c r="A2" s="310" t="s">
        <v>563</v>
      </c>
      <c r="B2" s="311"/>
      <c r="C2" s="311"/>
      <c r="D2" s="311"/>
      <c r="E2" s="312"/>
      <c r="F2" s="311"/>
      <c r="G2" s="311"/>
      <c r="H2" s="311"/>
      <c r="I2" s="311"/>
      <c r="J2" s="311"/>
      <c r="K2" s="311"/>
      <c r="L2" s="311"/>
      <c r="M2" s="311"/>
      <c r="N2" s="311"/>
      <c r="O2" s="311"/>
      <c r="P2" s="311"/>
      <c r="Q2" s="311"/>
      <c r="R2" s="311"/>
      <c r="S2" s="311"/>
      <c r="T2" s="311"/>
      <c r="U2" s="311"/>
      <c r="V2" s="311"/>
      <c r="W2" s="311"/>
    </row>
    <row r="3" spans="1:23" s="67" customFormat="1" ht="23.25" customHeight="1" x14ac:dyDescent="0.25">
      <c r="A3" s="741" t="s">
        <v>102</v>
      </c>
      <c r="B3" s="741" t="s">
        <v>118</v>
      </c>
      <c r="C3" s="744" t="s">
        <v>90</v>
      </c>
      <c r="D3" s="744" t="s">
        <v>91</v>
      </c>
      <c r="E3" s="750" t="s">
        <v>462</v>
      </c>
      <c r="F3" s="744" t="s">
        <v>92</v>
      </c>
      <c r="G3" s="753" t="s">
        <v>104</v>
      </c>
      <c r="H3" s="755"/>
      <c r="I3" s="755"/>
      <c r="J3" s="755"/>
      <c r="K3" s="755"/>
      <c r="L3" s="755"/>
      <c r="M3" s="755"/>
      <c r="N3" s="754"/>
      <c r="O3" s="756" t="s">
        <v>105</v>
      </c>
      <c r="P3" s="757"/>
      <c r="Q3" s="760" t="s">
        <v>106</v>
      </c>
      <c r="R3" s="761"/>
      <c r="S3" s="741" t="s">
        <v>107</v>
      </c>
      <c r="T3" s="741" t="s">
        <v>108</v>
      </c>
      <c r="U3" s="741" t="s">
        <v>116</v>
      </c>
      <c r="V3" s="741" t="s">
        <v>115</v>
      </c>
      <c r="W3" s="744" t="s">
        <v>93</v>
      </c>
    </row>
    <row r="4" spans="1:23" s="67" customFormat="1" ht="15" customHeight="1" x14ac:dyDescent="0.25">
      <c r="A4" s="742"/>
      <c r="B4" s="742"/>
      <c r="C4" s="745"/>
      <c r="D4" s="745"/>
      <c r="E4" s="751"/>
      <c r="F4" s="745"/>
      <c r="G4" s="753" t="s">
        <v>109</v>
      </c>
      <c r="H4" s="754"/>
      <c r="I4" s="753" t="s">
        <v>110</v>
      </c>
      <c r="J4" s="754"/>
      <c r="K4" s="753" t="s">
        <v>111</v>
      </c>
      <c r="L4" s="754"/>
      <c r="M4" s="753" t="s">
        <v>112</v>
      </c>
      <c r="N4" s="754"/>
      <c r="O4" s="758"/>
      <c r="P4" s="759"/>
      <c r="Q4" s="762"/>
      <c r="R4" s="763"/>
      <c r="S4" s="742"/>
      <c r="T4" s="742"/>
      <c r="U4" s="742"/>
      <c r="V4" s="742"/>
      <c r="W4" s="745"/>
    </row>
    <row r="5" spans="1:23" s="67" customFormat="1" ht="24" customHeight="1" x14ac:dyDescent="0.25">
      <c r="A5" s="743"/>
      <c r="B5" s="743"/>
      <c r="C5" s="746"/>
      <c r="D5" s="746"/>
      <c r="E5" s="752"/>
      <c r="F5" s="746"/>
      <c r="G5" s="298" t="s">
        <v>113</v>
      </c>
      <c r="H5" s="298" t="s">
        <v>12</v>
      </c>
      <c r="I5" s="298" t="s">
        <v>113</v>
      </c>
      <c r="J5" s="298" t="s">
        <v>12</v>
      </c>
      <c r="K5" s="298" t="s">
        <v>113</v>
      </c>
      <c r="L5" s="298" t="s">
        <v>12</v>
      </c>
      <c r="M5" s="298" t="s">
        <v>113</v>
      </c>
      <c r="N5" s="298" t="s">
        <v>12</v>
      </c>
      <c r="O5" s="298" t="s">
        <v>113</v>
      </c>
      <c r="P5" s="298" t="s">
        <v>12</v>
      </c>
      <c r="Q5" s="298" t="s">
        <v>114</v>
      </c>
      <c r="R5" s="298" t="s">
        <v>87</v>
      </c>
      <c r="S5" s="743"/>
      <c r="T5" s="743"/>
      <c r="U5" s="743"/>
      <c r="V5" s="743"/>
      <c r="W5" s="746"/>
    </row>
    <row r="6" spans="1:23" ht="108.75" customHeight="1" x14ac:dyDescent="0.25">
      <c r="A6" s="735" t="s">
        <v>564</v>
      </c>
      <c r="B6" s="313" t="s">
        <v>565</v>
      </c>
      <c r="C6" s="314" t="s">
        <v>566</v>
      </c>
      <c r="D6" s="748" t="s">
        <v>1846</v>
      </c>
      <c r="E6" s="460" t="s">
        <v>1706</v>
      </c>
      <c r="F6" s="315" t="s">
        <v>1934</v>
      </c>
      <c r="G6" s="317">
        <v>0.5</v>
      </c>
      <c r="H6" s="455"/>
      <c r="I6" s="317"/>
      <c r="J6" s="318"/>
      <c r="K6" s="317">
        <v>0.5</v>
      </c>
      <c r="L6" s="260"/>
      <c r="M6" s="317"/>
      <c r="N6" s="260"/>
      <c r="O6" s="317">
        <v>1</v>
      </c>
      <c r="P6" s="260">
        <f>H6+L6</f>
        <v>0</v>
      </c>
      <c r="Q6" s="455"/>
      <c r="R6" s="455"/>
      <c r="S6" s="455" t="s">
        <v>1847</v>
      </c>
      <c r="T6" s="455" t="s">
        <v>1848</v>
      </c>
      <c r="U6" s="455" t="s">
        <v>1849</v>
      </c>
      <c r="V6" s="455" t="s">
        <v>1850</v>
      </c>
      <c r="W6" s="453" t="s">
        <v>1851</v>
      </c>
    </row>
    <row r="7" spans="1:23" ht="85.5" customHeight="1" x14ac:dyDescent="0.25">
      <c r="A7" s="735"/>
      <c r="B7" s="736" t="s">
        <v>567</v>
      </c>
      <c r="C7" s="314" t="s">
        <v>568</v>
      </c>
      <c r="D7" s="749"/>
      <c r="E7" s="460" t="s">
        <v>1936</v>
      </c>
      <c r="F7" s="315" t="s">
        <v>1935</v>
      </c>
      <c r="G7" s="455"/>
      <c r="H7" s="455"/>
      <c r="I7" s="317">
        <v>0.5</v>
      </c>
      <c r="J7" s="318"/>
      <c r="K7" s="455"/>
      <c r="L7" s="260"/>
      <c r="M7" s="317">
        <v>0.5</v>
      </c>
      <c r="N7" s="260"/>
      <c r="O7" s="317">
        <v>1</v>
      </c>
      <c r="P7" s="260"/>
      <c r="Q7" s="455">
        <v>467</v>
      </c>
      <c r="R7" s="455" t="s">
        <v>1852</v>
      </c>
      <c r="S7" s="455" t="s">
        <v>1853</v>
      </c>
      <c r="T7" s="455" t="s">
        <v>1854</v>
      </c>
      <c r="U7" s="455" t="s">
        <v>1855</v>
      </c>
      <c r="V7" s="455" t="s">
        <v>1850</v>
      </c>
      <c r="W7" s="453" t="s">
        <v>1851</v>
      </c>
    </row>
    <row r="8" spans="1:23" ht="211.5" customHeight="1" x14ac:dyDescent="0.25">
      <c r="A8" s="735"/>
      <c r="B8" s="736"/>
      <c r="C8" s="314" t="s">
        <v>569</v>
      </c>
      <c r="D8" s="315" t="s">
        <v>1856</v>
      </c>
      <c r="E8" s="460" t="s">
        <v>1938</v>
      </c>
      <c r="F8" s="496" t="s">
        <v>1937</v>
      </c>
      <c r="G8" s="320"/>
      <c r="H8" s="320"/>
      <c r="I8" s="317">
        <v>0.5</v>
      </c>
      <c r="J8" s="455"/>
      <c r="K8" s="455"/>
      <c r="L8" s="260"/>
      <c r="M8" s="317">
        <v>0.5</v>
      </c>
      <c r="N8" s="260"/>
      <c r="O8" s="317">
        <v>1</v>
      </c>
      <c r="P8" s="262"/>
      <c r="Q8" s="455">
        <v>96</v>
      </c>
      <c r="R8" s="321" t="s">
        <v>1506</v>
      </c>
      <c r="S8" s="322" t="s">
        <v>1857</v>
      </c>
      <c r="T8" s="322" t="s">
        <v>1858</v>
      </c>
      <c r="U8" s="322" t="s">
        <v>1859</v>
      </c>
      <c r="V8" s="322" t="s">
        <v>1787</v>
      </c>
      <c r="W8" s="453" t="s">
        <v>1860</v>
      </c>
    </row>
    <row r="9" spans="1:23" ht="107.25" customHeight="1" x14ac:dyDescent="0.25">
      <c r="A9" s="735"/>
      <c r="B9" s="313"/>
      <c r="C9" s="737" t="s">
        <v>1939</v>
      </c>
      <c r="D9" s="315" t="s">
        <v>1861</v>
      </c>
      <c r="E9" s="460" t="s">
        <v>1709</v>
      </c>
      <c r="F9" s="420" t="s">
        <v>1940</v>
      </c>
      <c r="G9" s="317"/>
      <c r="H9" s="326"/>
      <c r="I9" s="317"/>
      <c r="J9" s="326"/>
      <c r="K9" s="317">
        <v>0.5</v>
      </c>
      <c r="L9" s="260"/>
      <c r="M9" s="317">
        <v>0.5</v>
      </c>
      <c r="N9" s="260"/>
      <c r="O9" s="317">
        <v>1</v>
      </c>
      <c r="P9" s="260"/>
      <c r="Q9" s="327"/>
      <c r="R9" s="327"/>
      <c r="S9" s="456"/>
      <c r="T9" s="324" t="s">
        <v>1862</v>
      </c>
      <c r="U9" s="324" t="s">
        <v>1863</v>
      </c>
      <c r="V9" s="456" t="s">
        <v>1864</v>
      </c>
      <c r="W9" s="460" t="s">
        <v>1865</v>
      </c>
    </row>
    <row r="10" spans="1:23" ht="71.25" customHeight="1" x14ac:dyDescent="0.25">
      <c r="A10" s="735"/>
      <c r="B10" s="736" t="s">
        <v>572</v>
      </c>
      <c r="C10" s="737"/>
      <c r="D10" s="315" t="s">
        <v>1866</v>
      </c>
      <c r="E10" s="460" t="s">
        <v>1943</v>
      </c>
      <c r="F10" s="420" t="s">
        <v>1941</v>
      </c>
      <c r="G10" s="317"/>
      <c r="H10" s="326"/>
      <c r="I10" s="317"/>
      <c r="J10" s="326"/>
      <c r="K10" s="317">
        <v>1</v>
      </c>
      <c r="L10" s="260"/>
      <c r="M10" s="317"/>
      <c r="N10" s="260"/>
      <c r="O10" s="317">
        <v>1</v>
      </c>
      <c r="P10" s="260"/>
      <c r="Q10" s="327">
        <v>39</v>
      </c>
      <c r="R10" s="327" t="s">
        <v>1867</v>
      </c>
      <c r="S10" s="324" t="s">
        <v>1868</v>
      </c>
      <c r="T10" s="324" t="s">
        <v>1862</v>
      </c>
      <c r="U10" s="324" t="s">
        <v>1863</v>
      </c>
      <c r="V10" s="456" t="s">
        <v>1869</v>
      </c>
      <c r="W10" s="460" t="s">
        <v>1865</v>
      </c>
    </row>
    <row r="11" spans="1:23" ht="57.75" customHeight="1" x14ac:dyDescent="0.25">
      <c r="A11" s="735"/>
      <c r="B11" s="736"/>
      <c r="C11" s="737"/>
      <c r="D11" s="476" t="s">
        <v>1870</v>
      </c>
      <c r="E11" s="460" t="s">
        <v>1944</v>
      </c>
      <c r="F11" s="315" t="s">
        <v>1942</v>
      </c>
      <c r="G11" s="317"/>
      <c r="H11" s="326"/>
      <c r="I11" s="317">
        <v>0.5</v>
      </c>
      <c r="J11" s="326"/>
      <c r="K11" s="317"/>
      <c r="L11" s="260"/>
      <c r="M11" s="317">
        <v>0.5</v>
      </c>
      <c r="N11" s="260"/>
      <c r="O11" s="317">
        <v>1</v>
      </c>
      <c r="P11" s="260"/>
      <c r="Q11" s="376">
        <v>77</v>
      </c>
      <c r="R11" s="376" t="s">
        <v>1871</v>
      </c>
      <c r="S11" s="324" t="s">
        <v>1868</v>
      </c>
      <c r="T11" s="324" t="s">
        <v>1872</v>
      </c>
      <c r="U11" s="324" t="s">
        <v>1863</v>
      </c>
      <c r="V11" s="456" t="s">
        <v>1869</v>
      </c>
      <c r="W11" s="460" t="s">
        <v>1865</v>
      </c>
    </row>
    <row r="12" spans="1:23" ht="96.75" customHeight="1" x14ac:dyDescent="0.25">
      <c r="A12" s="735"/>
      <c r="B12" s="736"/>
      <c r="C12" s="737"/>
      <c r="D12" s="315" t="s">
        <v>1873</v>
      </c>
      <c r="E12" s="460" t="s">
        <v>1946</v>
      </c>
      <c r="F12" s="82" t="s">
        <v>1945</v>
      </c>
      <c r="G12" s="325"/>
      <c r="H12" s="320"/>
      <c r="I12" s="325"/>
      <c r="J12" s="320"/>
      <c r="K12" s="325"/>
      <c r="L12" s="261"/>
      <c r="M12" s="317">
        <v>1</v>
      </c>
      <c r="N12" s="261"/>
      <c r="O12" s="317">
        <v>1</v>
      </c>
      <c r="P12" s="262"/>
      <c r="Q12" s="456">
        <v>39</v>
      </c>
      <c r="R12" s="456" t="s">
        <v>1867</v>
      </c>
      <c r="S12" s="324" t="s">
        <v>1868</v>
      </c>
      <c r="T12" s="324" t="s">
        <v>1874</v>
      </c>
      <c r="U12" s="321" t="s">
        <v>1875</v>
      </c>
      <c r="V12" s="456" t="s">
        <v>1869</v>
      </c>
      <c r="W12" s="460" t="s">
        <v>1865</v>
      </c>
    </row>
    <row r="13" spans="1:23" ht="97.5" customHeight="1" x14ac:dyDescent="0.25">
      <c r="A13" s="747"/>
      <c r="B13" s="478" t="s">
        <v>575</v>
      </c>
      <c r="C13" s="748"/>
      <c r="D13" s="479" t="s">
        <v>1876</v>
      </c>
      <c r="E13" s="468" t="s">
        <v>1948</v>
      </c>
      <c r="F13" s="480" t="s">
        <v>1947</v>
      </c>
      <c r="G13" s="317"/>
      <c r="H13" s="328"/>
      <c r="I13" s="317"/>
      <c r="J13" s="328"/>
      <c r="K13" s="317"/>
      <c r="L13" s="260"/>
      <c r="M13" s="317">
        <v>1</v>
      </c>
      <c r="N13" s="260"/>
      <c r="O13" s="317">
        <v>1</v>
      </c>
      <c r="P13" s="477"/>
      <c r="Q13" s="376">
        <v>77</v>
      </c>
      <c r="R13" s="376" t="s">
        <v>1871</v>
      </c>
      <c r="S13" s="324" t="s">
        <v>1868</v>
      </c>
      <c r="T13" s="324" t="s">
        <v>1877</v>
      </c>
      <c r="U13" s="321" t="s">
        <v>1875</v>
      </c>
      <c r="V13" s="456" t="s">
        <v>1869</v>
      </c>
      <c r="W13" s="460" t="s">
        <v>1865</v>
      </c>
    </row>
    <row r="14" spans="1:23" ht="96" customHeight="1" x14ac:dyDescent="0.25">
      <c r="A14" s="458"/>
      <c r="B14" s="485" t="s">
        <v>1878</v>
      </c>
      <c r="C14" s="489" t="s">
        <v>1949</v>
      </c>
      <c r="D14" s="489" t="s">
        <v>1879</v>
      </c>
      <c r="E14" s="501" t="s">
        <v>1711</v>
      </c>
      <c r="F14" s="489" t="s">
        <v>1950</v>
      </c>
      <c r="G14" s="497"/>
      <c r="H14" s="320"/>
      <c r="I14" s="228"/>
      <c r="J14" s="320"/>
      <c r="K14" s="320"/>
      <c r="L14" s="261"/>
      <c r="M14" s="320"/>
      <c r="N14" s="261"/>
      <c r="O14" s="229"/>
      <c r="P14" s="260"/>
      <c r="Q14" s="316"/>
      <c r="R14" s="316"/>
      <c r="S14" s="324"/>
      <c r="T14" s="324"/>
      <c r="U14" s="321"/>
      <c r="V14" s="321"/>
      <c r="W14" s="413"/>
    </row>
    <row r="15" spans="1:23" ht="96" customHeight="1" x14ac:dyDescent="0.25">
      <c r="A15" s="458"/>
      <c r="B15" s="738" t="s">
        <v>1889</v>
      </c>
      <c r="C15" s="486" t="s">
        <v>1951</v>
      </c>
      <c r="D15" s="487" t="s">
        <v>1880</v>
      </c>
      <c r="E15" s="500" t="s">
        <v>1734</v>
      </c>
      <c r="F15" s="488" t="s">
        <v>1952</v>
      </c>
      <c r="G15" s="330">
        <v>0</v>
      </c>
      <c r="H15" s="331">
        <f t="shared" ref="H15:N15" si="0">SUM(H6:H13)</f>
        <v>0</v>
      </c>
      <c r="I15" s="330">
        <v>1</v>
      </c>
      <c r="J15" s="330">
        <f t="shared" si="0"/>
        <v>0</v>
      </c>
      <c r="K15" s="330">
        <f t="shared" si="0"/>
        <v>2</v>
      </c>
      <c r="L15" s="331">
        <f t="shared" si="0"/>
        <v>0</v>
      </c>
      <c r="M15" s="330">
        <v>1</v>
      </c>
      <c r="N15" s="330">
        <f t="shared" si="0"/>
        <v>0</v>
      </c>
      <c r="O15" s="330">
        <f>G15+I15+K15+M15</f>
        <v>4</v>
      </c>
      <c r="P15" s="332">
        <f>H15+J15+L15+N15</f>
        <v>0</v>
      </c>
      <c r="Q15" s="333"/>
      <c r="R15" s="333"/>
      <c r="S15" s="333"/>
      <c r="T15" s="333"/>
      <c r="U15" s="333"/>
      <c r="V15" s="333"/>
      <c r="W15" s="333"/>
    </row>
    <row r="16" spans="1:23" ht="96" customHeight="1" x14ac:dyDescent="0.2">
      <c r="A16" s="458"/>
      <c r="B16" s="738"/>
      <c r="C16" s="481" t="s">
        <v>1953</v>
      </c>
      <c r="D16" s="482"/>
      <c r="E16" s="498"/>
      <c r="F16" s="483"/>
      <c r="G16" s="490"/>
      <c r="H16" s="490"/>
      <c r="I16" s="490"/>
      <c r="J16" s="490"/>
      <c r="K16" s="490"/>
      <c r="L16" s="490"/>
      <c r="M16" s="490"/>
      <c r="N16" s="490"/>
      <c r="O16" s="490"/>
      <c r="P16" s="490"/>
      <c r="Q16" s="490"/>
      <c r="R16" s="490"/>
      <c r="S16" s="490"/>
      <c r="T16" s="490"/>
      <c r="U16" s="490"/>
      <c r="V16" s="490"/>
      <c r="W16" s="490"/>
    </row>
    <row r="17" spans="1:23" ht="96" customHeight="1" x14ac:dyDescent="0.25">
      <c r="A17" s="458"/>
      <c r="B17" s="738"/>
      <c r="C17" s="481" t="s">
        <v>1954</v>
      </c>
      <c r="D17" s="482"/>
      <c r="E17" s="490"/>
      <c r="F17" s="483"/>
      <c r="G17" s="321"/>
      <c r="H17" s="321"/>
      <c r="I17" s="321"/>
      <c r="J17" s="321"/>
      <c r="K17" s="321"/>
      <c r="L17" s="321"/>
      <c r="M17" s="321"/>
      <c r="N17" s="321"/>
      <c r="O17" s="321"/>
      <c r="P17" s="321"/>
      <c r="Q17" s="321"/>
      <c r="R17" s="321"/>
      <c r="S17" s="321"/>
      <c r="T17" s="321"/>
      <c r="U17" s="321"/>
      <c r="V17" s="321"/>
      <c r="W17" s="321"/>
    </row>
    <row r="18" spans="1:23" ht="67.5" customHeight="1" x14ac:dyDescent="0.25">
      <c r="A18" s="396"/>
      <c r="B18" s="738"/>
      <c r="C18" s="481" t="s">
        <v>1955</v>
      </c>
      <c r="D18" s="482"/>
      <c r="E18" s="501" t="s">
        <v>1747</v>
      </c>
      <c r="F18" s="482" t="s">
        <v>1956</v>
      </c>
      <c r="G18" s="321"/>
      <c r="H18" s="321"/>
      <c r="I18" s="321"/>
      <c r="J18" s="321"/>
      <c r="K18" s="321"/>
      <c r="L18" s="321"/>
      <c r="M18" s="321"/>
      <c r="N18" s="321"/>
      <c r="O18" s="321"/>
      <c r="P18" s="321"/>
      <c r="Q18" s="321"/>
      <c r="R18" s="321"/>
      <c r="S18" s="321"/>
      <c r="T18" s="321"/>
      <c r="U18" s="321"/>
      <c r="V18" s="321"/>
      <c r="W18" s="321"/>
    </row>
    <row r="19" spans="1:23" ht="162" customHeight="1" x14ac:dyDescent="0.25">
      <c r="A19" s="334"/>
      <c r="B19" s="303" t="s">
        <v>1881</v>
      </c>
      <c r="C19" s="481" t="s">
        <v>1957</v>
      </c>
      <c r="D19" s="482" t="s">
        <v>1882</v>
      </c>
      <c r="E19" s="501" t="s">
        <v>1961</v>
      </c>
      <c r="F19" s="502" t="s">
        <v>1958</v>
      </c>
      <c r="G19" s="321"/>
      <c r="H19" s="321"/>
      <c r="I19" s="321"/>
      <c r="J19" s="321"/>
      <c r="K19" s="321"/>
      <c r="L19" s="321"/>
      <c r="M19" s="321"/>
      <c r="N19" s="321"/>
      <c r="O19" s="321"/>
      <c r="P19" s="321"/>
      <c r="Q19" s="321"/>
      <c r="R19" s="321"/>
      <c r="S19" s="321"/>
      <c r="T19" s="321"/>
      <c r="U19" s="321"/>
      <c r="V19" s="321"/>
      <c r="W19" s="321"/>
    </row>
    <row r="20" spans="1:23" ht="72" customHeight="1" x14ac:dyDescent="0.25">
      <c r="A20" s="334"/>
      <c r="B20" s="738" t="s">
        <v>1883</v>
      </c>
      <c r="C20" s="503" t="s">
        <v>1959</v>
      </c>
      <c r="D20" s="502" t="s">
        <v>122</v>
      </c>
      <c r="E20" s="500" t="s">
        <v>1754</v>
      </c>
      <c r="F20" s="502" t="s">
        <v>1960</v>
      </c>
      <c r="G20" s="321"/>
      <c r="H20" s="321"/>
      <c r="I20" s="321"/>
      <c r="J20" s="321"/>
      <c r="K20" s="321"/>
      <c r="L20" s="321"/>
      <c r="M20" s="321"/>
      <c r="N20" s="321"/>
      <c r="O20" s="321"/>
      <c r="P20" s="321"/>
      <c r="Q20" s="321"/>
      <c r="R20" s="321"/>
      <c r="S20" s="321"/>
      <c r="T20" s="321"/>
      <c r="U20" s="321"/>
      <c r="V20" s="321"/>
      <c r="W20" s="321"/>
    </row>
    <row r="21" spans="1:23" ht="69" customHeight="1" x14ac:dyDescent="0.25">
      <c r="A21" s="334"/>
      <c r="B21" s="738"/>
      <c r="C21" s="481" t="s">
        <v>1962</v>
      </c>
      <c r="D21" s="482" t="s">
        <v>1884</v>
      </c>
      <c r="E21" s="490"/>
      <c r="F21" s="490"/>
      <c r="G21" s="321"/>
      <c r="H21" s="321"/>
      <c r="I21" s="321"/>
      <c r="J21" s="321"/>
      <c r="K21" s="321"/>
      <c r="L21" s="321"/>
      <c r="M21" s="321"/>
      <c r="N21" s="321"/>
      <c r="O21" s="321"/>
      <c r="P21" s="321"/>
      <c r="Q21" s="321"/>
      <c r="R21" s="321"/>
      <c r="S21" s="321"/>
      <c r="T21" s="321"/>
      <c r="U21" s="321"/>
      <c r="V21" s="321"/>
      <c r="W21" s="321"/>
    </row>
    <row r="22" spans="1:23" ht="57.75" customHeight="1" x14ac:dyDescent="0.25">
      <c r="A22" s="334"/>
      <c r="B22" s="738"/>
      <c r="C22" s="481" t="s">
        <v>1963</v>
      </c>
      <c r="D22" s="482" t="s">
        <v>573</v>
      </c>
      <c r="E22" s="490"/>
      <c r="G22" s="321"/>
      <c r="H22" s="321"/>
      <c r="I22" s="321"/>
      <c r="J22" s="321"/>
      <c r="K22" s="321"/>
      <c r="L22" s="321"/>
      <c r="M22" s="321"/>
      <c r="N22" s="321"/>
      <c r="O22" s="321"/>
      <c r="P22" s="321"/>
      <c r="Q22" s="321"/>
      <c r="R22" s="321"/>
      <c r="S22" s="321"/>
      <c r="T22" s="321"/>
      <c r="U22" s="321"/>
      <c r="V22" s="321"/>
      <c r="W22" s="321"/>
    </row>
    <row r="23" spans="1:23" ht="94.5" customHeight="1" x14ac:dyDescent="0.25">
      <c r="A23" s="334"/>
      <c r="B23" s="738"/>
      <c r="C23" s="484" t="s">
        <v>1964</v>
      </c>
      <c r="D23" s="484" t="s">
        <v>574</v>
      </c>
      <c r="E23" s="500" t="s">
        <v>1833</v>
      </c>
      <c r="F23" s="484" t="s">
        <v>1965</v>
      </c>
      <c r="G23" s="321"/>
      <c r="H23" s="321"/>
      <c r="I23" s="321"/>
      <c r="J23" s="321"/>
      <c r="K23" s="321"/>
      <c r="L23" s="321"/>
      <c r="M23" s="321"/>
      <c r="N23" s="321"/>
      <c r="O23" s="321"/>
      <c r="P23" s="321"/>
      <c r="Q23" s="321"/>
      <c r="R23" s="321"/>
      <c r="S23" s="321"/>
      <c r="T23" s="321"/>
      <c r="U23" s="321"/>
      <c r="V23" s="321"/>
      <c r="W23" s="321"/>
    </row>
    <row r="24" spans="1:23" ht="72.75" customHeight="1" x14ac:dyDescent="0.25">
      <c r="A24" s="334"/>
      <c r="B24" s="738" t="s">
        <v>1885</v>
      </c>
      <c r="C24" s="481" t="s">
        <v>1966</v>
      </c>
      <c r="D24" s="482" t="s">
        <v>1886</v>
      </c>
      <c r="E24" s="500" t="s">
        <v>1837</v>
      </c>
      <c r="F24" s="482" t="s">
        <v>1967</v>
      </c>
      <c r="G24" s="321"/>
      <c r="H24" s="321"/>
      <c r="I24" s="321"/>
      <c r="J24" s="321"/>
      <c r="K24" s="321"/>
      <c r="L24" s="321"/>
      <c r="M24" s="321"/>
      <c r="N24" s="321"/>
      <c r="O24" s="321"/>
      <c r="P24" s="321"/>
      <c r="Q24" s="321"/>
      <c r="R24" s="321"/>
      <c r="S24" s="321"/>
      <c r="T24" s="321"/>
      <c r="U24" s="321"/>
      <c r="V24" s="321"/>
      <c r="W24" s="321"/>
    </row>
    <row r="25" spans="1:23" ht="94.5" customHeight="1" x14ac:dyDescent="0.25">
      <c r="A25" s="334"/>
      <c r="B25" s="738"/>
      <c r="C25" s="481" t="s">
        <v>1968</v>
      </c>
      <c r="D25" s="482" t="s">
        <v>1887</v>
      </c>
      <c r="E25" s="500" t="s">
        <v>1838</v>
      </c>
      <c r="F25" s="482" t="s">
        <v>1969</v>
      </c>
      <c r="G25" s="490"/>
      <c r="H25" s="490"/>
      <c r="I25" s="490"/>
      <c r="J25" s="490"/>
      <c r="K25" s="490"/>
      <c r="L25" s="490"/>
      <c r="M25" s="490"/>
      <c r="N25" s="490"/>
      <c r="O25" s="490"/>
      <c r="P25" s="490"/>
      <c r="Q25" s="490"/>
      <c r="R25" s="490"/>
      <c r="S25" s="490"/>
      <c r="T25" s="490"/>
      <c r="U25" s="490"/>
      <c r="V25" s="490"/>
      <c r="W25" s="490"/>
    </row>
    <row r="26" spans="1:23" ht="94.5" customHeight="1" x14ac:dyDescent="0.25">
      <c r="A26" s="334"/>
      <c r="B26" s="303" t="s">
        <v>1888</v>
      </c>
      <c r="C26" s="481" t="s">
        <v>1970</v>
      </c>
      <c r="D26" s="482" t="s">
        <v>576</v>
      </c>
      <c r="E26" s="490"/>
      <c r="F26" s="482" t="s">
        <v>1971</v>
      </c>
      <c r="G26" s="490"/>
      <c r="H26" s="490"/>
      <c r="I26" s="490"/>
      <c r="J26" s="490"/>
      <c r="K26" s="490"/>
      <c r="L26" s="490"/>
      <c r="M26" s="490"/>
      <c r="N26" s="490"/>
      <c r="O26" s="490"/>
      <c r="P26" s="490"/>
      <c r="Q26" s="490"/>
      <c r="R26" s="490"/>
      <c r="S26" s="490"/>
      <c r="T26" s="490"/>
      <c r="U26" s="490"/>
      <c r="V26" s="490"/>
      <c r="W26" s="490"/>
    </row>
    <row r="27" spans="1:23" ht="94.5" customHeight="1" x14ac:dyDescent="0.25">
      <c r="A27" s="735" t="s">
        <v>564</v>
      </c>
      <c r="B27" s="313" t="s">
        <v>565</v>
      </c>
      <c r="C27" s="314" t="s">
        <v>1972</v>
      </c>
      <c r="D27" s="315" t="s">
        <v>1890</v>
      </c>
      <c r="E27" s="460" t="s">
        <v>1974</v>
      </c>
      <c r="F27" s="460" t="s">
        <v>1973</v>
      </c>
      <c r="G27" s="456">
        <v>1</v>
      </c>
      <c r="H27" s="456"/>
      <c r="I27" s="317"/>
      <c r="J27" s="318"/>
      <c r="K27" s="456"/>
      <c r="L27" s="260"/>
      <c r="M27" s="317"/>
      <c r="N27" s="260"/>
      <c r="O27" s="456">
        <v>1</v>
      </c>
      <c r="P27" s="260">
        <v>0</v>
      </c>
      <c r="Q27" s="456"/>
      <c r="R27" s="456"/>
      <c r="S27" s="456"/>
      <c r="T27" s="456" t="s">
        <v>1891</v>
      </c>
      <c r="U27" s="456" t="s">
        <v>1892</v>
      </c>
      <c r="V27" s="456" t="s">
        <v>1893</v>
      </c>
      <c r="W27" s="460" t="s">
        <v>1894</v>
      </c>
    </row>
    <row r="28" spans="1:23" ht="72.75" customHeight="1" x14ac:dyDescent="0.25">
      <c r="A28" s="735"/>
      <c r="B28" s="736" t="s">
        <v>567</v>
      </c>
      <c r="C28" s="314" t="s">
        <v>1975</v>
      </c>
      <c r="D28" s="315" t="s">
        <v>1895</v>
      </c>
      <c r="E28" s="460"/>
      <c r="F28" s="460"/>
      <c r="G28" s="456"/>
      <c r="H28" s="456"/>
      <c r="I28" s="317"/>
      <c r="J28" s="318"/>
      <c r="K28" s="456"/>
      <c r="L28" s="260"/>
      <c r="M28" s="317"/>
      <c r="N28" s="260"/>
      <c r="O28" s="456"/>
      <c r="P28" s="260"/>
      <c r="Q28" s="456"/>
      <c r="R28" s="456"/>
      <c r="S28" s="456"/>
      <c r="T28" s="456"/>
      <c r="U28" s="456"/>
      <c r="V28" s="456"/>
      <c r="W28" s="460"/>
    </row>
    <row r="29" spans="1:23" ht="72.75" customHeight="1" x14ac:dyDescent="0.25">
      <c r="A29" s="735"/>
      <c r="B29" s="736"/>
      <c r="C29" s="314" t="s">
        <v>1976</v>
      </c>
      <c r="D29" s="315" t="s">
        <v>1896</v>
      </c>
      <c r="E29" s="460"/>
      <c r="F29" s="420"/>
      <c r="G29" s="320"/>
      <c r="H29" s="320"/>
      <c r="I29" s="320"/>
      <c r="J29" s="320"/>
      <c r="K29" s="320"/>
      <c r="L29" s="261"/>
      <c r="M29" s="320"/>
      <c r="N29" s="261"/>
      <c r="O29" s="321"/>
      <c r="P29" s="262"/>
      <c r="Q29" s="321"/>
      <c r="R29" s="321"/>
      <c r="S29" s="322"/>
      <c r="T29" s="322"/>
      <c r="U29" s="322"/>
      <c r="V29" s="322"/>
      <c r="W29" s="460"/>
    </row>
    <row r="30" spans="1:23" ht="72.75" customHeight="1" x14ac:dyDescent="0.25">
      <c r="A30" s="735"/>
      <c r="B30" s="736"/>
      <c r="C30" s="314" t="s">
        <v>1977</v>
      </c>
      <c r="D30" s="315" t="s">
        <v>570</v>
      </c>
      <c r="E30" s="460"/>
      <c r="F30" s="315"/>
      <c r="G30" s="320"/>
      <c r="H30" s="323"/>
      <c r="I30" s="320"/>
      <c r="J30" s="323"/>
      <c r="K30" s="320"/>
      <c r="L30" s="261"/>
      <c r="M30" s="320"/>
      <c r="N30" s="261"/>
      <c r="O30" s="321"/>
      <c r="P30" s="262"/>
      <c r="Q30" s="321"/>
      <c r="R30" s="321"/>
      <c r="S30" s="321"/>
      <c r="T30" s="321"/>
      <c r="U30" s="321"/>
      <c r="V30" s="321"/>
      <c r="W30" s="460"/>
    </row>
    <row r="31" spans="1:23" ht="72.75" customHeight="1" x14ac:dyDescent="0.25">
      <c r="A31" s="735"/>
      <c r="B31" s="739" t="s">
        <v>571</v>
      </c>
      <c r="C31" s="314" t="s">
        <v>1978</v>
      </c>
      <c r="D31" s="315"/>
      <c r="E31" s="460" t="s">
        <v>1980</v>
      </c>
      <c r="F31" s="324" t="s">
        <v>1979</v>
      </c>
      <c r="G31" s="325">
        <v>0.25</v>
      </c>
      <c r="H31" s="320"/>
      <c r="I31" s="325">
        <v>0.25</v>
      </c>
      <c r="J31" s="320"/>
      <c r="K31" s="325">
        <v>0.25</v>
      </c>
      <c r="L31" s="261"/>
      <c r="M31" s="325">
        <v>0.25</v>
      </c>
      <c r="N31" s="261"/>
      <c r="O31" s="317">
        <v>1</v>
      </c>
      <c r="P31" s="262"/>
      <c r="Q31" s="321">
        <v>293</v>
      </c>
      <c r="R31" s="321" t="s">
        <v>1897</v>
      </c>
      <c r="S31" s="321" t="s">
        <v>1898</v>
      </c>
      <c r="T31" s="321" t="s">
        <v>1899</v>
      </c>
      <c r="U31" s="321" t="s">
        <v>1900</v>
      </c>
      <c r="V31" s="321" t="s">
        <v>1901</v>
      </c>
      <c r="W31" s="456" t="s">
        <v>1902</v>
      </c>
    </row>
    <row r="32" spans="1:23" ht="52.5" customHeight="1" x14ac:dyDescent="0.25">
      <c r="A32" s="735"/>
      <c r="B32" s="740"/>
      <c r="C32" s="314"/>
      <c r="D32" s="315"/>
      <c r="E32" s="460" t="s">
        <v>1982</v>
      </c>
      <c r="F32" s="324" t="s">
        <v>1981</v>
      </c>
      <c r="G32" s="325">
        <v>0.25</v>
      </c>
      <c r="H32" s="320"/>
      <c r="I32" s="325">
        <v>0.25</v>
      </c>
      <c r="J32" s="320"/>
      <c r="K32" s="325">
        <v>0.25</v>
      </c>
      <c r="L32" s="261"/>
      <c r="M32" s="325">
        <v>0.25</v>
      </c>
      <c r="N32" s="261"/>
      <c r="O32" s="317">
        <v>1</v>
      </c>
      <c r="P32" s="262">
        <v>16000</v>
      </c>
      <c r="Q32" s="321">
        <v>293</v>
      </c>
      <c r="R32" s="321" t="s">
        <v>1903</v>
      </c>
      <c r="S32" s="321" t="s">
        <v>1904</v>
      </c>
      <c r="T32" s="321" t="s">
        <v>1905</v>
      </c>
      <c r="U32" s="321" t="s">
        <v>1900</v>
      </c>
      <c r="V32" s="321" t="s">
        <v>1906</v>
      </c>
      <c r="W32" s="456" t="s">
        <v>1907</v>
      </c>
    </row>
    <row r="33" spans="1:23" ht="73.5" customHeight="1" x14ac:dyDescent="0.25">
      <c r="A33" s="735"/>
      <c r="B33" s="313" t="s">
        <v>575</v>
      </c>
      <c r="C33" s="314" t="s">
        <v>1983</v>
      </c>
      <c r="D33" s="315" t="s">
        <v>576</v>
      </c>
      <c r="E33" s="460"/>
      <c r="F33" s="490"/>
      <c r="G33" s="320"/>
      <c r="H33" s="320"/>
      <c r="I33" s="228"/>
      <c r="J33" s="323"/>
      <c r="K33" s="329"/>
      <c r="L33" s="261"/>
      <c r="M33" s="320"/>
      <c r="N33" s="261"/>
      <c r="O33" s="317">
        <v>1</v>
      </c>
      <c r="P33" s="260"/>
      <c r="Q33" s="456"/>
      <c r="R33" s="456"/>
      <c r="S33" s="324"/>
      <c r="T33" s="324"/>
      <c r="U33" s="321"/>
      <c r="V33" s="321"/>
      <c r="W33" s="460"/>
    </row>
    <row r="34" spans="1:23" ht="87.75" customHeight="1" x14ac:dyDescent="0.25">
      <c r="A34" s="735" t="s">
        <v>564</v>
      </c>
      <c r="B34" s="313" t="s">
        <v>565</v>
      </c>
      <c r="C34" s="321" t="s">
        <v>1984</v>
      </c>
      <c r="D34" s="324" t="s">
        <v>1908</v>
      </c>
      <c r="E34" s="327" t="s">
        <v>1986</v>
      </c>
      <c r="F34" s="456" t="s">
        <v>1985</v>
      </c>
      <c r="G34" s="456">
        <v>25</v>
      </c>
      <c r="H34" s="492">
        <f>$P$6*0.25</f>
        <v>0</v>
      </c>
      <c r="I34" s="493">
        <v>25</v>
      </c>
      <c r="J34" s="492">
        <f>$P$6*0.25</f>
        <v>0</v>
      </c>
      <c r="K34" s="493">
        <v>25</v>
      </c>
      <c r="L34" s="492">
        <f>$P$6*0.25</f>
        <v>0</v>
      </c>
      <c r="M34" s="493">
        <v>25</v>
      </c>
      <c r="N34" s="492">
        <f>$P$6*0.25</f>
        <v>0</v>
      </c>
      <c r="O34" s="317">
        <v>1</v>
      </c>
      <c r="P34" s="260" t="str">
        <f>'[1]1. TALLERES SEMINARIOS'!D38</f>
        <v>Cantidad Personas</v>
      </c>
      <c r="Q34" s="456">
        <v>149</v>
      </c>
      <c r="R34" s="456" t="s">
        <v>1909</v>
      </c>
      <c r="S34" s="456" t="s">
        <v>1910</v>
      </c>
      <c r="T34" s="456" t="s">
        <v>1911</v>
      </c>
      <c r="U34" s="456" t="s">
        <v>1912</v>
      </c>
      <c r="V34" s="456" t="s">
        <v>152</v>
      </c>
      <c r="W34" s="460" t="s">
        <v>1913</v>
      </c>
    </row>
    <row r="35" spans="1:23" ht="66" customHeight="1" x14ac:dyDescent="0.25">
      <c r="A35" s="735"/>
      <c r="B35" s="736" t="s">
        <v>567</v>
      </c>
      <c r="C35" s="321" t="s">
        <v>1987</v>
      </c>
      <c r="D35" s="324" t="s">
        <v>1914</v>
      </c>
      <c r="E35" s="327" t="s">
        <v>1989</v>
      </c>
      <c r="F35" s="327" t="s">
        <v>1988</v>
      </c>
      <c r="G35" s="456">
        <v>100</v>
      </c>
      <c r="H35" s="456">
        <v>0</v>
      </c>
      <c r="I35" s="317">
        <v>0</v>
      </c>
      <c r="J35" s="318">
        <v>0</v>
      </c>
      <c r="K35" s="456">
        <v>0</v>
      </c>
      <c r="L35" s="260">
        <v>0</v>
      </c>
      <c r="M35" s="317">
        <v>0</v>
      </c>
      <c r="N35" s="260">
        <v>0</v>
      </c>
      <c r="O35" s="317">
        <v>1</v>
      </c>
      <c r="P35" s="260">
        <v>0</v>
      </c>
      <c r="Q35" s="456">
        <v>149</v>
      </c>
      <c r="R35" s="456" t="s">
        <v>1909</v>
      </c>
      <c r="S35" s="491" t="s">
        <v>1915</v>
      </c>
      <c r="T35" s="491" t="s">
        <v>1916</v>
      </c>
      <c r="U35" s="491" t="s">
        <v>1917</v>
      </c>
      <c r="V35" s="491" t="s">
        <v>152</v>
      </c>
      <c r="W35" s="491" t="s">
        <v>1918</v>
      </c>
    </row>
    <row r="36" spans="1:23" ht="87.75" customHeight="1" x14ac:dyDescent="0.25">
      <c r="A36" s="735"/>
      <c r="B36" s="736"/>
      <c r="C36" s="321" t="s">
        <v>1990</v>
      </c>
      <c r="D36" s="324" t="s">
        <v>1896</v>
      </c>
      <c r="E36" s="327" t="s">
        <v>1992</v>
      </c>
      <c r="F36" s="504" t="s">
        <v>1991</v>
      </c>
      <c r="G36" s="320"/>
      <c r="H36" s="320"/>
      <c r="I36" s="320"/>
      <c r="J36" s="320"/>
      <c r="K36" s="320"/>
      <c r="L36" s="261"/>
      <c r="M36" s="320"/>
      <c r="N36" s="261"/>
      <c r="O36" s="317">
        <v>1</v>
      </c>
      <c r="P36" s="262"/>
      <c r="Q36" s="321"/>
      <c r="R36" s="321"/>
      <c r="S36" s="322"/>
      <c r="T36" s="322"/>
      <c r="U36" s="322"/>
      <c r="V36" s="322"/>
      <c r="W36" s="460"/>
    </row>
    <row r="37" spans="1:23" ht="87.75" customHeight="1" x14ac:dyDescent="0.25">
      <c r="A37" s="735"/>
      <c r="B37" s="736"/>
      <c r="C37" s="321" t="s">
        <v>1993</v>
      </c>
      <c r="D37" s="324" t="s">
        <v>1919</v>
      </c>
      <c r="E37" s="327" t="s">
        <v>1997</v>
      </c>
      <c r="F37" s="324" t="s">
        <v>1994</v>
      </c>
      <c r="G37" s="329">
        <v>0</v>
      </c>
      <c r="H37" s="323">
        <f>$P$9*0</f>
        <v>0</v>
      </c>
      <c r="I37" s="493">
        <v>33</v>
      </c>
      <c r="J37" s="323">
        <f>$P$9*0.33</f>
        <v>0</v>
      </c>
      <c r="K37" s="493">
        <v>33</v>
      </c>
      <c r="L37" s="323">
        <f>$P$9*0.33</f>
        <v>0</v>
      </c>
      <c r="M37" s="493">
        <v>34</v>
      </c>
      <c r="N37" s="323">
        <f>$P$9*0.34</f>
        <v>0</v>
      </c>
      <c r="O37" s="317">
        <v>1</v>
      </c>
      <c r="P37" s="262" t="str">
        <f>+'[1]1. TALLERES SEMINARIOS'!D60</f>
        <v>Cantidad Personas</v>
      </c>
      <c r="Q37" s="321">
        <v>149</v>
      </c>
      <c r="R37" s="321" t="s">
        <v>1909</v>
      </c>
      <c r="S37" s="456" t="s">
        <v>1910</v>
      </c>
      <c r="T37" s="456" t="s">
        <v>1911</v>
      </c>
      <c r="U37" s="456" t="s">
        <v>1912</v>
      </c>
      <c r="V37" s="456" t="s">
        <v>152</v>
      </c>
      <c r="W37" s="460" t="s">
        <v>1920</v>
      </c>
    </row>
    <row r="38" spans="1:23" ht="72" customHeight="1" x14ac:dyDescent="0.25">
      <c r="A38" s="735"/>
      <c r="B38" s="313" t="s">
        <v>571</v>
      </c>
      <c r="C38" s="321" t="s">
        <v>1995</v>
      </c>
      <c r="D38" s="324" t="s">
        <v>1921</v>
      </c>
      <c r="E38" s="327" t="s">
        <v>1998</v>
      </c>
      <c r="F38" s="324" t="s">
        <v>1996</v>
      </c>
      <c r="G38" s="494">
        <v>25</v>
      </c>
      <c r="H38" s="320">
        <v>0</v>
      </c>
      <c r="I38" s="493">
        <v>25</v>
      </c>
      <c r="J38" s="323">
        <v>0</v>
      </c>
      <c r="K38" s="493">
        <v>25</v>
      </c>
      <c r="L38" s="261">
        <v>0</v>
      </c>
      <c r="M38" s="493">
        <v>25</v>
      </c>
      <c r="N38" s="261">
        <v>0</v>
      </c>
      <c r="O38" s="317">
        <v>1</v>
      </c>
      <c r="P38" s="262">
        <v>0</v>
      </c>
      <c r="Q38" s="321">
        <v>149</v>
      </c>
      <c r="R38" s="321" t="s">
        <v>1909</v>
      </c>
      <c r="S38" s="456" t="s">
        <v>1910</v>
      </c>
      <c r="T38" s="456" t="s">
        <v>1911</v>
      </c>
      <c r="U38" s="456" t="s">
        <v>1912</v>
      </c>
      <c r="V38" s="456" t="s">
        <v>152</v>
      </c>
      <c r="W38" s="460" t="s">
        <v>1920</v>
      </c>
    </row>
    <row r="39" spans="1:23" ht="66" customHeight="1" x14ac:dyDescent="0.25">
      <c r="A39" s="735"/>
      <c r="B39" s="736" t="s">
        <v>572</v>
      </c>
      <c r="C39" s="729" t="s">
        <v>1999</v>
      </c>
      <c r="D39" s="495" t="s">
        <v>122</v>
      </c>
      <c r="E39" s="327"/>
      <c r="F39" s="495"/>
      <c r="G39" s="317"/>
      <c r="H39" s="326"/>
      <c r="I39" s="317"/>
      <c r="J39" s="326"/>
      <c r="K39" s="317"/>
      <c r="L39" s="260"/>
      <c r="M39" s="317"/>
      <c r="N39" s="260"/>
      <c r="O39" s="317">
        <v>1</v>
      </c>
      <c r="P39" s="260"/>
      <c r="Q39" s="327"/>
      <c r="R39" s="327"/>
      <c r="S39" s="456"/>
      <c r="T39" s="456"/>
      <c r="U39" s="456"/>
      <c r="V39" s="456"/>
      <c r="W39" s="460"/>
    </row>
    <row r="40" spans="1:23" ht="87.75" customHeight="1" x14ac:dyDescent="0.25">
      <c r="A40" s="735"/>
      <c r="B40" s="736"/>
      <c r="C40" s="729"/>
      <c r="D40" s="495" t="s">
        <v>1922</v>
      </c>
      <c r="E40" s="327" t="s">
        <v>2000</v>
      </c>
      <c r="F40" s="236" t="s">
        <v>2001</v>
      </c>
      <c r="G40" s="325"/>
      <c r="H40" s="320"/>
      <c r="I40" s="325"/>
      <c r="J40" s="320"/>
      <c r="K40" s="325"/>
      <c r="L40" s="261"/>
      <c r="M40" s="325"/>
      <c r="N40" s="261"/>
      <c r="O40" s="317">
        <v>1</v>
      </c>
      <c r="P40" s="262"/>
      <c r="Q40" s="321"/>
      <c r="R40" s="321"/>
      <c r="S40" s="321"/>
      <c r="T40" s="321"/>
      <c r="U40" s="321"/>
      <c r="V40" s="321"/>
      <c r="W40" s="460"/>
    </row>
    <row r="41" spans="1:23" ht="87.75" customHeight="1" x14ac:dyDescent="0.25">
      <c r="A41" s="735"/>
      <c r="B41" s="736"/>
      <c r="C41" s="729"/>
      <c r="D41" s="324" t="s">
        <v>1923</v>
      </c>
      <c r="E41" s="327" t="s">
        <v>2003</v>
      </c>
      <c r="F41" s="324" t="s">
        <v>2002</v>
      </c>
      <c r="G41" s="317">
        <v>0</v>
      </c>
      <c r="H41" s="328">
        <v>0</v>
      </c>
      <c r="I41" s="493">
        <v>50</v>
      </c>
      <c r="J41" s="328">
        <v>0</v>
      </c>
      <c r="K41" s="317">
        <v>0</v>
      </c>
      <c r="L41" s="260">
        <v>0</v>
      </c>
      <c r="M41" s="493">
        <v>50</v>
      </c>
      <c r="N41" s="260">
        <v>0</v>
      </c>
      <c r="O41" s="317">
        <v>1</v>
      </c>
      <c r="P41" s="260">
        <v>0</v>
      </c>
      <c r="Q41" s="456">
        <v>77</v>
      </c>
      <c r="R41" s="456" t="s">
        <v>1924</v>
      </c>
      <c r="S41" s="327" t="s">
        <v>1925</v>
      </c>
      <c r="T41" s="456" t="s">
        <v>1926</v>
      </c>
      <c r="U41" s="456" t="s">
        <v>1927</v>
      </c>
      <c r="V41" s="456" t="s">
        <v>1928</v>
      </c>
      <c r="W41" s="460" t="s">
        <v>1929</v>
      </c>
    </row>
    <row r="42" spans="1:23" ht="72.75" customHeight="1" x14ac:dyDescent="0.25">
      <c r="A42" s="735"/>
      <c r="B42" s="736"/>
      <c r="C42" s="729"/>
      <c r="D42" s="324" t="s">
        <v>574</v>
      </c>
      <c r="E42" s="456"/>
      <c r="F42" s="324"/>
      <c r="G42" s="320"/>
      <c r="H42" s="320"/>
      <c r="I42" s="329"/>
      <c r="J42" s="320"/>
      <c r="K42" s="320"/>
      <c r="L42" s="261"/>
      <c r="M42" s="320"/>
      <c r="N42" s="261"/>
      <c r="O42" s="317">
        <v>1</v>
      </c>
      <c r="P42" s="260"/>
      <c r="Q42" s="456"/>
      <c r="R42" s="456"/>
      <c r="S42" s="321"/>
      <c r="T42" s="324"/>
      <c r="U42" s="321"/>
      <c r="V42" s="321"/>
      <c r="W42" s="460"/>
    </row>
    <row r="43" spans="1:23" ht="126" x14ac:dyDescent="0.25">
      <c r="A43" s="735"/>
      <c r="B43" s="313" t="s">
        <v>575</v>
      </c>
      <c r="C43" s="344" t="s">
        <v>2004</v>
      </c>
      <c r="D43" s="324" t="s">
        <v>576</v>
      </c>
      <c r="E43" s="327" t="s">
        <v>2006</v>
      </c>
      <c r="F43" s="324" t="s">
        <v>2005</v>
      </c>
      <c r="G43" s="320">
        <v>25</v>
      </c>
      <c r="H43" s="320">
        <v>0</v>
      </c>
      <c r="I43" s="228">
        <v>0.25</v>
      </c>
      <c r="J43" s="320">
        <v>0</v>
      </c>
      <c r="K43" s="320">
        <v>25</v>
      </c>
      <c r="L43" s="261">
        <v>0</v>
      </c>
      <c r="M43" s="320">
        <v>25</v>
      </c>
      <c r="N43" s="261">
        <v>0</v>
      </c>
      <c r="O43" s="317">
        <v>1</v>
      </c>
      <c r="P43" s="260">
        <v>0</v>
      </c>
      <c r="Q43" s="321">
        <v>149</v>
      </c>
      <c r="R43" s="321" t="s">
        <v>1909</v>
      </c>
      <c r="S43" s="456" t="s">
        <v>1910</v>
      </c>
      <c r="T43" s="324" t="s">
        <v>1930</v>
      </c>
      <c r="U43" s="321" t="s">
        <v>1931</v>
      </c>
      <c r="V43" s="321" t="s">
        <v>1932</v>
      </c>
      <c r="W43" s="460" t="s">
        <v>1933</v>
      </c>
    </row>
    <row r="44" spans="1:23" ht="283.5" x14ac:dyDescent="0.25">
      <c r="A44" s="735" t="s">
        <v>564</v>
      </c>
      <c r="B44" s="313" t="s">
        <v>565</v>
      </c>
      <c r="C44" s="314" t="s">
        <v>2024</v>
      </c>
      <c r="D44" s="315" t="s">
        <v>2010</v>
      </c>
      <c r="E44" s="460" t="s">
        <v>2006</v>
      </c>
      <c r="F44" s="460" t="s">
        <v>2025</v>
      </c>
      <c r="G44" s="317">
        <v>1</v>
      </c>
      <c r="H44" s="456"/>
      <c r="I44" s="317"/>
      <c r="J44" s="318"/>
      <c r="K44" s="456"/>
      <c r="L44" s="260"/>
      <c r="M44" s="317"/>
      <c r="N44" s="260"/>
      <c r="O44" s="317">
        <v>1</v>
      </c>
      <c r="P44" s="260"/>
      <c r="Q44" s="456">
        <v>31</v>
      </c>
      <c r="R44" s="456" t="s">
        <v>152</v>
      </c>
      <c r="S44" s="456"/>
      <c r="T44" s="456"/>
      <c r="U44" s="456" t="s">
        <v>2011</v>
      </c>
      <c r="V44" s="456"/>
      <c r="W44" s="460" t="s">
        <v>2012</v>
      </c>
    </row>
    <row r="45" spans="1:23" ht="47.25" x14ac:dyDescent="0.25">
      <c r="A45" s="735"/>
      <c r="B45" s="736" t="s">
        <v>567</v>
      </c>
      <c r="C45" s="314" t="s">
        <v>2026</v>
      </c>
      <c r="D45" s="315"/>
      <c r="E45" s="460"/>
      <c r="F45" s="460"/>
      <c r="G45" s="456"/>
      <c r="H45" s="456"/>
      <c r="I45" s="317"/>
      <c r="J45" s="318"/>
      <c r="K45" s="456"/>
      <c r="L45" s="260"/>
      <c r="M45" s="317"/>
      <c r="N45" s="260"/>
      <c r="O45" s="317">
        <v>1</v>
      </c>
      <c r="P45" s="260"/>
      <c r="Q45" s="456"/>
      <c r="R45" s="456"/>
      <c r="S45" s="456"/>
      <c r="T45" s="456"/>
      <c r="U45" s="456"/>
      <c r="V45" s="456"/>
      <c r="W45" s="460"/>
    </row>
    <row r="46" spans="1:23" ht="110.25" x14ac:dyDescent="0.25">
      <c r="A46" s="735"/>
      <c r="B46" s="736"/>
      <c r="C46" s="314" t="s">
        <v>2027</v>
      </c>
      <c r="D46" s="315" t="s">
        <v>1896</v>
      </c>
      <c r="E46" s="460"/>
      <c r="F46" s="420"/>
      <c r="G46" s="320"/>
      <c r="H46" s="320"/>
      <c r="I46" s="320"/>
      <c r="J46" s="320"/>
      <c r="K46" s="320"/>
      <c r="L46" s="261"/>
      <c r="M46" s="320"/>
      <c r="N46" s="261"/>
      <c r="O46" s="317">
        <v>1</v>
      </c>
      <c r="P46" s="262"/>
      <c r="Q46" s="321"/>
      <c r="R46" s="321"/>
      <c r="S46" s="322"/>
      <c r="T46" s="322"/>
      <c r="U46" s="322"/>
      <c r="V46" s="322"/>
      <c r="W46" s="460"/>
    </row>
    <row r="47" spans="1:23" ht="267.75" x14ac:dyDescent="0.25">
      <c r="A47" s="735"/>
      <c r="B47" s="736"/>
      <c r="C47" s="314" t="s">
        <v>2028</v>
      </c>
      <c r="D47" s="315" t="s">
        <v>570</v>
      </c>
      <c r="E47" s="460" t="s">
        <v>2030</v>
      </c>
      <c r="F47" s="315" t="s">
        <v>2029</v>
      </c>
      <c r="G47" s="317">
        <v>0.25</v>
      </c>
      <c r="H47" s="323"/>
      <c r="I47" s="317">
        <v>0.25</v>
      </c>
      <c r="J47" s="323"/>
      <c r="K47" s="317">
        <v>0.25</v>
      </c>
      <c r="L47" s="261"/>
      <c r="M47" s="317">
        <v>0.25</v>
      </c>
      <c r="N47" s="261"/>
      <c r="O47" s="317">
        <v>1</v>
      </c>
      <c r="P47" s="262"/>
      <c r="Q47" s="321">
        <v>96</v>
      </c>
      <c r="R47" s="321" t="s">
        <v>1772</v>
      </c>
      <c r="S47" s="321"/>
      <c r="T47" s="321" t="s">
        <v>2013</v>
      </c>
      <c r="U47" s="321" t="s">
        <v>2014</v>
      </c>
      <c r="V47" s="321" t="s">
        <v>2015</v>
      </c>
      <c r="W47" s="460" t="s">
        <v>2016</v>
      </c>
    </row>
    <row r="48" spans="1:23" ht="173.25" x14ac:dyDescent="0.25">
      <c r="A48" s="735"/>
      <c r="B48" s="313" t="s">
        <v>571</v>
      </c>
      <c r="C48" s="314" t="s">
        <v>2031</v>
      </c>
      <c r="D48" s="315"/>
      <c r="E48" s="460" t="s">
        <v>2033</v>
      </c>
      <c r="F48" s="324" t="s">
        <v>2032</v>
      </c>
      <c r="G48" s="317">
        <v>1</v>
      </c>
      <c r="H48" s="320"/>
      <c r="I48" s="325"/>
      <c r="J48" s="320"/>
      <c r="K48" s="325"/>
      <c r="L48" s="261"/>
      <c r="M48" s="325"/>
      <c r="N48" s="261"/>
      <c r="O48" s="317">
        <v>1</v>
      </c>
      <c r="P48" s="260"/>
      <c r="Q48" s="456">
        <v>31</v>
      </c>
      <c r="R48" s="456" t="s">
        <v>152</v>
      </c>
      <c r="S48" s="321"/>
      <c r="T48" s="321" t="s">
        <v>2017</v>
      </c>
      <c r="U48" s="321" t="s">
        <v>2018</v>
      </c>
      <c r="V48" s="321" t="s">
        <v>2019</v>
      </c>
      <c r="W48" s="456" t="s">
        <v>2016</v>
      </c>
    </row>
    <row r="49" spans="1:23" ht="173.25" x14ac:dyDescent="0.25">
      <c r="A49" s="735"/>
      <c r="B49" s="313" t="s">
        <v>575</v>
      </c>
      <c r="C49" s="314" t="s">
        <v>2038</v>
      </c>
      <c r="D49" s="315" t="s">
        <v>2020</v>
      </c>
      <c r="E49" s="460" t="s">
        <v>2040</v>
      </c>
      <c r="F49" s="315" t="s">
        <v>2039</v>
      </c>
      <c r="G49" s="320"/>
      <c r="H49" s="320"/>
      <c r="I49" s="228">
        <v>0.33</v>
      </c>
      <c r="J49" s="320"/>
      <c r="K49" s="325">
        <v>0.33</v>
      </c>
      <c r="L49" s="261"/>
      <c r="M49" s="325">
        <v>0.34</v>
      </c>
      <c r="N49" s="261"/>
      <c r="O49" s="317">
        <v>1</v>
      </c>
      <c r="P49" s="260"/>
      <c r="Q49" s="456">
        <v>51</v>
      </c>
      <c r="R49" s="456" t="s">
        <v>177</v>
      </c>
      <c r="S49" s="324"/>
      <c r="T49" s="324" t="s">
        <v>2021</v>
      </c>
      <c r="U49" s="321" t="s">
        <v>2022</v>
      </c>
      <c r="V49" s="321" t="s">
        <v>1516</v>
      </c>
      <c r="W49" s="460" t="s">
        <v>2023</v>
      </c>
    </row>
    <row r="50" spans="1:23" ht="110.25" x14ac:dyDescent="0.25">
      <c r="B50" s="459"/>
      <c r="C50" s="314" t="s">
        <v>2041</v>
      </c>
      <c r="D50" s="315" t="s">
        <v>1896</v>
      </c>
      <c r="E50" s="460" t="s">
        <v>2043</v>
      </c>
      <c r="F50" s="420" t="s">
        <v>2042</v>
      </c>
      <c r="G50" s="320">
        <v>50</v>
      </c>
      <c r="H50" s="320"/>
      <c r="I50" s="320">
        <v>50</v>
      </c>
      <c r="J50" s="320"/>
      <c r="K50" s="320"/>
      <c r="L50" s="261"/>
      <c r="M50" s="320"/>
      <c r="N50" s="261"/>
      <c r="O50" s="317">
        <v>1</v>
      </c>
      <c r="P50" s="262">
        <f>H50+J50</f>
        <v>0</v>
      </c>
      <c r="Q50" s="321">
        <v>142</v>
      </c>
      <c r="R50" s="321" t="s">
        <v>2034</v>
      </c>
      <c r="S50" s="322" t="s">
        <v>2035</v>
      </c>
      <c r="T50" s="322" t="s">
        <v>2036</v>
      </c>
      <c r="U50" s="322" t="s">
        <v>1511</v>
      </c>
      <c r="V50" s="322" t="s">
        <v>152</v>
      </c>
      <c r="W50" s="460" t="s">
        <v>2037</v>
      </c>
    </row>
    <row r="51" spans="1:23" ht="84" customHeight="1" x14ac:dyDescent="0.25">
      <c r="A51" s="319"/>
      <c r="B51" s="313" t="s">
        <v>575</v>
      </c>
      <c r="C51" s="314" t="s">
        <v>2045</v>
      </c>
      <c r="D51" s="315" t="s">
        <v>576</v>
      </c>
      <c r="E51" s="460" t="s">
        <v>2044</v>
      </c>
      <c r="F51" s="420" t="s">
        <v>2046</v>
      </c>
      <c r="G51" s="320"/>
      <c r="H51" s="320"/>
      <c r="I51" s="228">
        <v>0.25</v>
      </c>
      <c r="J51" s="320"/>
      <c r="K51" s="320">
        <v>25</v>
      </c>
      <c r="L51" s="261"/>
      <c r="M51" s="320">
        <v>50</v>
      </c>
      <c r="N51" s="261"/>
      <c r="O51" s="317">
        <v>1</v>
      </c>
      <c r="P51" s="260"/>
      <c r="Q51" s="456">
        <v>465</v>
      </c>
      <c r="R51" s="456" t="s">
        <v>1512</v>
      </c>
      <c r="S51" s="324" t="s">
        <v>1513</v>
      </c>
      <c r="T51" s="324" t="s">
        <v>1514</v>
      </c>
      <c r="U51" s="321" t="s">
        <v>1515</v>
      </c>
      <c r="V51" s="321" t="s">
        <v>1516</v>
      </c>
      <c r="W51" s="460" t="s">
        <v>1517</v>
      </c>
    </row>
    <row r="52" spans="1:23" ht="57.75" customHeight="1" x14ac:dyDescent="0.25">
      <c r="A52" s="319"/>
      <c r="B52" s="313"/>
      <c r="C52" s="314"/>
      <c r="D52" s="417"/>
      <c r="E52" s="460" t="s">
        <v>2048</v>
      </c>
      <c r="F52" s="420" t="s">
        <v>2047</v>
      </c>
      <c r="G52" s="320">
        <v>25</v>
      </c>
      <c r="H52" s="320"/>
      <c r="I52" s="228">
        <v>0.25</v>
      </c>
      <c r="J52" s="320"/>
      <c r="K52" s="320">
        <v>25</v>
      </c>
      <c r="L52" s="261"/>
      <c r="M52" s="320">
        <v>25</v>
      </c>
      <c r="N52" s="261"/>
      <c r="O52" s="317">
        <v>1</v>
      </c>
      <c r="P52" s="260"/>
      <c r="Q52" s="456">
        <v>465</v>
      </c>
      <c r="R52" s="456" t="s">
        <v>1512</v>
      </c>
      <c r="S52" s="324" t="s">
        <v>1513</v>
      </c>
      <c r="T52" s="324" t="s">
        <v>1514</v>
      </c>
      <c r="U52" s="321" t="s">
        <v>1515</v>
      </c>
      <c r="V52" s="321" t="s">
        <v>1518</v>
      </c>
      <c r="W52" s="460" t="s">
        <v>1519</v>
      </c>
    </row>
    <row r="53" spans="1:23" ht="58.5" customHeight="1" x14ac:dyDescent="0.25">
      <c r="A53" s="319"/>
      <c r="B53" s="313"/>
      <c r="C53" s="314"/>
      <c r="D53" s="417"/>
      <c r="E53" s="460" t="s">
        <v>2050</v>
      </c>
      <c r="F53" s="420" t="s">
        <v>2049</v>
      </c>
      <c r="G53" s="320">
        <v>25</v>
      </c>
      <c r="H53" s="320"/>
      <c r="I53" s="228">
        <v>0.75</v>
      </c>
      <c r="J53" s="320"/>
      <c r="K53" s="320"/>
      <c r="L53" s="261"/>
      <c r="M53" s="320"/>
      <c r="N53" s="261"/>
      <c r="O53" s="317">
        <v>1</v>
      </c>
      <c r="P53" s="260"/>
      <c r="Q53" s="456">
        <v>465</v>
      </c>
      <c r="R53" s="456" t="s">
        <v>1512</v>
      </c>
      <c r="S53" s="324" t="s">
        <v>1513</v>
      </c>
      <c r="T53" s="324" t="s">
        <v>1636</v>
      </c>
      <c r="U53" s="321" t="s">
        <v>1637</v>
      </c>
      <c r="V53" s="321" t="s">
        <v>1518</v>
      </c>
      <c r="W53" s="460" t="s">
        <v>1532</v>
      </c>
    </row>
    <row r="54" spans="1:23" ht="44.25" customHeight="1" x14ac:dyDescent="0.25">
      <c r="A54" s="319"/>
      <c r="B54" s="313"/>
      <c r="C54" s="314"/>
      <c r="D54" s="417"/>
      <c r="E54" s="460" t="s">
        <v>2051</v>
      </c>
      <c r="F54" s="420" t="s">
        <v>2052</v>
      </c>
      <c r="G54" s="320">
        <v>25</v>
      </c>
      <c r="H54" s="320"/>
      <c r="I54" s="228">
        <v>0.75</v>
      </c>
      <c r="J54" s="320"/>
      <c r="K54" s="320"/>
      <c r="L54" s="261"/>
      <c r="M54" s="320"/>
      <c r="N54" s="261"/>
      <c r="O54" s="317">
        <v>1</v>
      </c>
      <c r="P54" s="260"/>
      <c r="Q54" s="456">
        <v>465</v>
      </c>
      <c r="R54" s="456" t="s">
        <v>1512</v>
      </c>
      <c r="S54" s="324" t="s">
        <v>1513</v>
      </c>
      <c r="T54" s="324" t="s">
        <v>1638</v>
      </c>
      <c r="U54" s="321" t="s">
        <v>1637</v>
      </c>
      <c r="V54" s="321" t="s">
        <v>1516</v>
      </c>
      <c r="W54" s="460" t="s">
        <v>1532</v>
      </c>
    </row>
    <row r="55" spans="1:23" ht="84" customHeight="1" x14ac:dyDescent="0.25">
      <c r="A55" s="319"/>
      <c r="B55" s="313"/>
      <c r="C55" s="314"/>
      <c r="D55" s="417"/>
      <c r="E55" s="460" t="s">
        <v>2053</v>
      </c>
      <c r="F55" s="420" t="s">
        <v>2054</v>
      </c>
      <c r="G55" s="320">
        <v>25</v>
      </c>
      <c r="H55" s="320"/>
      <c r="I55" s="228">
        <v>0.75</v>
      </c>
      <c r="J55" s="320"/>
      <c r="K55" s="320"/>
      <c r="L55" s="261"/>
      <c r="M55" s="320"/>
      <c r="N55" s="261"/>
      <c r="O55" s="317">
        <v>1</v>
      </c>
      <c r="P55" s="260"/>
      <c r="Q55" s="456">
        <v>465</v>
      </c>
      <c r="R55" s="456" t="s">
        <v>1512</v>
      </c>
      <c r="S55" s="324" t="s">
        <v>1513</v>
      </c>
      <c r="T55" s="324" t="s">
        <v>1639</v>
      </c>
      <c r="U55" s="321" t="s">
        <v>1637</v>
      </c>
      <c r="V55" s="321" t="s">
        <v>1516</v>
      </c>
      <c r="W55" s="460" t="s">
        <v>1532</v>
      </c>
    </row>
    <row r="56" spans="1:23" ht="51" customHeight="1" x14ac:dyDescent="0.25">
      <c r="A56" s="509" t="s">
        <v>564</v>
      </c>
      <c r="B56" s="508" t="s">
        <v>565</v>
      </c>
      <c r="C56" s="441" t="s">
        <v>2088</v>
      </c>
      <c r="D56" s="441" t="s">
        <v>2055</v>
      </c>
      <c r="E56" s="327" t="s">
        <v>2090</v>
      </c>
      <c r="F56" s="441" t="s">
        <v>2089</v>
      </c>
      <c r="G56" s="317">
        <v>0.25</v>
      </c>
      <c r="H56" s="456"/>
      <c r="I56" s="317">
        <v>0.25</v>
      </c>
      <c r="J56" s="318"/>
      <c r="K56" s="317">
        <v>0.25</v>
      </c>
      <c r="L56" s="260"/>
      <c r="M56" s="317">
        <v>0.25</v>
      </c>
      <c r="N56" s="260"/>
      <c r="O56" s="317">
        <v>1</v>
      </c>
      <c r="P56" s="260"/>
      <c r="Q56" s="456"/>
      <c r="R56" s="456"/>
      <c r="S56" s="442" t="s">
        <v>2056</v>
      </c>
      <c r="T56" s="456" t="s">
        <v>2057</v>
      </c>
      <c r="U56" s="456" t="s">
        <v>2058</v>
      </c>
      <c r="V56" s="456" t="s">
        <v>2059</v>
      </c>
      <c r="W56" s="460" t="s">
        <v>2060</v>
      </c>
    </row>
    <row r="57" spans="1:23" ht="56.25" customHeight="1" x14ac:dyDescent="0.25">
      <c r="A57" s="509"/>
      <c r="B57" s="508" t="s">
        <v>567</v>
      </c>
      <c r="C57" s="441" t="s">
        <v>2091</v>
      </c>
      <c r="D57" s="441" t="s">
        <v>2061</v>
      </c>
      <c r="E57" s="327" t="s">
        <v>2098</v>
      </c>
      <c r="F57" s="441" t="s">
        <v>2092</v>
      </c>
      <c r="G57" s="456"/>
      <c r="H57" s="456"/>
      <c r="I57" s="317">
        <v>1</v>
      </c>
      <c r="J57" s="318"/>
      <c r="K57" s="317">
        <v>1</v>
      </c>
      <c r="L57" s="260"/>
      <c r="M57" s="317"/>
      <c r="N57" s="260"/>
      <c r="O57" s="317">
        <v>1</v>
      </c>
      <c r="P57" s="260"/>
      <c r="Q57" s="456"/>
      <c r="R57" s="456"/>
      <c r="S57" s="456" t="s">
        <v>2062</v>
      </c>
      <c r="T57" s="456" t="s">
        <v>2063</v>
      </c>
      <c r="U57" s="456" t="s">
        <v>2064</v>
      </c>
      <c r="V57" s="456" t="s">
        <v>2065</v>
      </c>
      <c r="W57" s="460" t="s">
        <v>2066</v>
      </c>
    </row>
    <row r="58" spans="1:23" ht="84" customHeight="1" x14ac:dyDescent="0.25">
      <c r="A58" s="509"/>
      <c r="B58" s="508"/>
      <c r="C58" s="441" t="s">
        <v>2093</v>
      </c>
      <c r="D58" s="441" t="s">
        <v>2067</v>
      </c>
      <c r="E58" s="327" t="s">
        <v>2099</v>
      </c>
      <c r="F58" s="441" t="s">
        <v>2094</v>
      </c>
      <c r="G58" s="317"/>
      <c r="H58" s="320"/>
      <c r="I58" s="317">
        <v>0.5</v>
      </c>
      <c r="J58" s="320"/>
      <c r="K58" s="317"/>
      <c r="L58" s="261"/>
      <c r="M58" s="317">
        <v>0.5</v>
      </c>
      <c r="N58" s="261"/>
      <c r="O58" s="317">
        <v>1</v>
      </c>
      <c r="P58" s="262"/>
      <c r="Q58" s="321"/>
      <c r="R58" s="321"/>
      <c r="S58" s="322" t="s">
        <v>2068</v>
      </c>
      <c r="T58" s="322" t="s">
        <v>2069</v>
      </c>
      <c r="U58" s="322" t="s">
        <v>2070</v>
      </c>
      <c r="V58" s="322" t="s">
        <v>1688</v>
      </c>
      <c r="W58" s="460" t="s">
        <v>2066</v>
      </c>
    </row>
    <row r="59" spans="1:23" ht="84" customHeight="1" x14ac:dyDescent="0.25">
      <c r="A59" s="509"/>
      <c r="B59" s="508"/>
      <c r="C59" s="441" t="s">
        <v>2095</v>
      </c>
      <c r="D59" s="441" t="s">
        <v>2071</v>
      </c>
      <c r="E59" s="327" t="s">
        <v>2100</v>
      </c>
      <c r="F59" s="441" t="s">
        <v>2096</v>
      </c>
      <c r="G59" s="320"/>
      <c r="H59" s="323"/>
      <c r="I59" s="317">
        <v>0.5</v>
      </c>
      <c r="J59" s="323"/>
      <c r="K59" s="320"/>
      <c r="L59" s="261"/>
      <c r="M59" s="317">
        <v>0.5</v>
      </c>
      <c r="N59" s="261"/>
      <c r="O59" s="317">
        <v>1</v>
      </c>
      <c r="P59" s="262">
        <f>+'[2]1. TALLERES SEMINARIOS'!E98</f>
        <v>0</v>
      </c>
      <c r="Q59" s="321"/>
      <c r="R59" s="321"/>
      <c r="S59" s="321" t="s">
        <v>2068</v>
      </c>
      <c r="T59" s="321" t="s">
        <v>2072</v>
      </c>
      <c r="U59" s="321" t="s">
        <v>2070</v>
      </c>
      <c r="V59" s="321" t="s">
        <v>1688</v>
      </c>
      <c r="W59" s="460" t="s">
        <v>2066</v>
      </c>
    </row>
    <row r="60" spans="1:23" ht="56.25" customHeight="1" x14ac:dyDescent="0.25">
      <c r="A60" s="509"/>
      <c r="B60" s="313" t="s">
        <v>571</v>
      </c>
      <c r="C60" s="440" t="s">
        <v>2097</v>
      </c>
      <c r="D60" s="505" t="s">
        <v>2073</v>
      </c>
      <c r="E60" s="439" t="s">
        <v>2101</v>
      </c>
      <c r="F60" s="440" t="s">
        <v>2102</v>
      </c>
      <c r="G60" s="325">
        <v>0.25</v>
      </c>
      <c r="H60" s="320"/>
      <c r="I60" s="325">
        <v>0.25</v>
      </c>
      <c r="J60" s="320"/>
      <c r="K60" s="325">
        <v>0.25</v>
      </c>
      <c r="L60" s="261"/>
      <c r="M60" s="325">
        <v>0.25</v>
      </c>
      <c r="N60" s="261"/>
      <c r="O60" s="317">
        <v>1</v>
      </c>
      <c r="P60" s="262"/>
      <c r="Q60" s="321"/>
      <c r="R60" s="321"/>
      <c r="S60" s="442" t="s">
        <v>2074</v>
      </c>
      <c r="T60" s="442" t="s">
        <v>2075</v>
      </c>
      <c r="U60" s="442" t="s">
        <v>2076</v>
      </c>
      <c r="V60" s="442" t="s">
        <v>2059</v>
      </c>
      <c r="W60" s="442" t="s">
        <v>2066</v>
      </c>
    </row>
    <row r="61" spans="1:23" ht="58.5" customHeight="1" x14ac:dyDescent="0.25">
      <c r="A61" s="509"/>
      <c r="B61" s="459" t="s">
        <v>572</v>
      </c>
      <c r="C61" s="439" t="s">
        <v>2103</v>
      </c>
      <c r="D61" s="440" t="s">
        <v>122</v>
      </c>
      <c r="E61" s="439" t="s">
        <v>2104</v>
      </c>
      <c r="F61" s="440" t="s">
        <v>2105</v>
      </c>
      <c r="G61" s="317"/>
      <c r="H61" s="326"/>
      <c r="I61" s="317"/>
      <c r="J61" s="326"/>
      <c r="K61" s="317"/>
      <c r="L61" s="260"/>
      <c r="M61" s="317"/>
      <c r="N61" s="260"/>
      <c r="O61" s="317">
        <v>1</v>
      </c>
      <c r="P61" s="260"/>
      <c r="Q61" s="327"/>
      <c r="R61" s="327"/>
      <c r="S61" s="456"/>
      <c r="T61" s="456"/>
      <c r="U61" s="456"/>
      <c r="V61" s="456"/>
      <c r="W61" s="460"/>
    </row>
    <row r="62" spans="1:23" ht="55.5" customHeight="1" x14ac:dyDescent="0.25">
      <c r="A62" s="509"/>
      <c r="B62" s="459"/>
      <c r="C62" s="439"/>
      <c r="D62" s="440" t="s">
        <v>2077</v>
      </c>
      <c r="E62" s="439" t="s">
        <v>2106</v>
      </c>
      <c r="F62" s="506" t="s">
        <v>2108</v>
      </c>
      <c r="G62" s="325"/>
      <c r="H62" s="320"/>
      <c r="I62" s="325">
        <v>0.5</v>
      </c>
      <c r="J62" s="320"/>
      <c r="K62" s="325"/>
      <c r="L62" s="261"/>
      <c r="M62" s="325">
        <v>0.5</v>
      </c>
      <c r="N62" s="261"/>
      <c r="O62" s="317">
        <v>1</v>
      </c>
      <c r="P62" s="262"/>
      <c r="Q62" s="321"/>
      <c r="R62" s="321"/>
      <c r="S62" s="321" t="s">
        <v>2078</v>
      </c>
      <c r="T62" s="321" t="s">
        <v>2079</v>
      </c>
      <c r="U62" s="321" t="s">
        <v>2080</v>
      </c>
      <c r="V62" s="321" t="s">
        <v>2081</v>
      </c>
      <c r="W62" s="460" t="s">
        <v>2082</v>
      </c>
    </row>
    <row r="63" spans="1:23" ht="136.5" customHeight="1" x14ac:dyDescent="0.25">
      <c r="A63" s="509"/>
      <c r="B63" s="459"/>
      <c r="C63" s="439"/>
      <c r="D63" s="440" t="s">
        <v>2083</v>
      </c>
      <c r="E63" s="439" t="s">
        <v>2109</v>
      </c>
      <c r="F63" s="440" t="s">
        <v>2107</v>
      </c>
      <c r="G63" s="320"/>
      <c r="H63" s="320"/>
      <c r="I63" s="325">
        <v>0.5</v>
      </c>
      <c r="J63" s="320"/>
      <c r="K63" s="325"/>
      <c r="L63" s="261"/>
      <c r="M63" s="325">
        <v>0.5</v>
      </c>
      <c r="N63" s="261"/>
      <c r="O63" s="317">
        <v>1</v>
      </c>
      <c r="P63" s="262"/>
      <c r="Q63" s="321"/>
      <c r="R63" s="321"/>
      <c r="S63" s="321" t="s">
        <v>2078</v>
      </c>
      <c r="T63" s="321" t="s">
        <v>2079</v>
      </c>
      <c r="U63" s="321" t="s">
        <v>2080</v>
      </c>
      <c r="V63" s="321" t="s">
        <v>2084</v>
      </c>
      <c r="W63" s="460" t="s">
        <v>2082</v>
      </c>
    </row>
    <row r="64" spans="1:23" ht="136.5" customHeight="1" x14ac:dyDescent="0.25">
      <c r="A64" s="509"/>
      <c r="B64" s="313" t="s">
        <v>575</v>
      </c>
      <c r="C64" s="440" t="s">
        <v>2110</v>
      </c>
      <c r="D64" s="440" t="s">
        <v>2085</v>
      </c>
      <c r="E64" s="439" t="s">
        <v>2112</v>
      </c>
      <c r="F64" s="440" t="s">
        <v>2111</v>
      </c>
      <c r="G64" s="320"/>
      <c r="H64" s="320"/>
      <c r="I64" s="325">
        <v>0.5</v>
      </c>
      <c r="J64" s="320"/>
      <c r="K64" s="325"/>
      <c r="L64" s="261"/>
      <c r="M64" s="325">
        <v>0.5</v>
      </c>
      <c r="N64" s="261"/>
      <c r="O64" s="317">
        <v>1</v>
      </c>
      <c r="P64" s="262"/>
      <c r="Q64" s="321"/>
      <c r="R64" s="321"/>
      <c r="S64" s="442" t="s">
        <v>2078</v>
      </c>
      <c r="T64" s="442" t="s">
        <v>2086</v>
      </c>
      <c r="U64" s="442" t="s">
        <v>2080</v>
      </c>
      <c r="V64" s="442" t="s">
        <v>2087</v>
      </c>
      <c r="W64" s="507" t="s">
        <v>2082</v>
      </c>
    </row>
    <row r="65" spans="1:23" ht="136.5" customHeight="1" x14ac:dyDescent="0.25">
      <c r="A65" s="735" t="s">
        <v>564</v>
      </c>
      <c r="B65" s="313" t="s">
        <v>565</v>
      </c>
      <c r="C65" s="314" t="s">
        <v>2137</v>
      </c>
      <c r="D65" s="315" t="s">
        <v>1890</v>
      </c>
      <c r="E65" s="460" t="s">
        <v>2139</v>
      </c>
      <c r="F65" s="456" t="s">
        <v>2138</v>
      </c>
      <c r="G65" s="317">
        <v>0.5</v>
      </c>
      <c r="H65" s="492">
        <f>P65*G65</f>
        <v>0</v>
      </c>
      <c r="I65" s="317">
        <v>0.5</v>
      </c>
      <c r="J65" s="318">
        <f>P65*I65</f>
        <v>0</v>
      </c>
      <c r="K65" s="456"/>
      <c r="L65" s="260"/>
      <c r="M65" s="317"/>
      <c r="N65" s="260"/>
      <c r="O65" s="317">
        <v>1</v>
      </c>
      <c r="P65" s="260">
        <f>'[3]1. TALLERES SEMINARIOS'!D117</f>
        <v>0</v>
      </c>
      <c r="Q65" s="456">
        <v>156</v>
      </c>
      <c r="R65" s="456" t="s">
        <v>2113</v>
      </c>
      <c r="S65" s="456" t="s">
        <v>2114</v>
      </c>
      <c r="T65" s="456" t="s">
        <v>2115</v>
      </c>
      <c r="U65" s="456" t="s">
        <v>2116</v>
      </c>
      <c r="V65" s="456" t="s">
        <v>2117</v>
      </c>
      <c r="W65" s="460" t="s">
        <v>2118</v>
      </c>
    </row>
    <row r="66" spans="1:23" ht="116.25" customHeight="1" x14ac:dyDescent="0.25">
      <c r="A66" s="735"/>
      <c r="B66" s="736"/>
      <c r="C66" s="314" t="s">
        <v>2140</v>
      </c>
      <c r="D66" s="315" t="s">
        <v>1896</v>
      </c>
      <c r="E66" s="460" t="s">
        <v>2141</v>
      </c>
      <c r="F66" s="495" t="s">
        <v>2142</v>
      </c>
      <c r="G66" s="320"/>
      <c r="H66" s="320"/>
      <c r="I66" s="325">
        <v>0.5</v>
      </c>
      <c r="J66" s="443"/>
      <c r="K66" s="325">
        <v>0.5</v>
      </c>
      <c r="L66" s="261"/>
      <c r="M66" s="320"/>
      <c r="N66" s="261"/>
      <c r="O66" s="317">
        <v>1</v>
      </c>
      <c r="P66" s="262"/>
      <c r="Q66" s="321">
        <v>156</v>
      </c>
      <c r="R66" s="321" t="s">
        <v>148</v>
      </c>
      <c r="S66" s="322" t="s">
        <v>2119</v>
      </c>
      <c r="T66" s="322" t="s">
        <v>2120</v>
      </c>
      <c r="U66" s="322" t="s">
        <v>2121</v>
      </c>
      <c r="V66" s="322" t="s">
        <v>2122</v>
      </c>
      <c r="W66" s="460" t="s">
        <v>2118</v>
      </c>
    </row>
    <row r="67" spans="1:23" ht="88.5" customHeight="1" x14ac:dyDescent="0.25">
      <c r="A67" s="735"/>
      <c r="B67" s="736"/>
      <c r="C67" s="314" t="s">
        <v>2143</v>
      </c>
      <c r="D67" s="315" t="s">
        <v>570</v>
      </c>
      <c r="E67" s="460" t="s">
        <v>2144</v>
      </c>
      <c r="F67" s="324" t="s">
        <v>2145</v>
      </c>
      <c r="G67" s="320"/>
      <c r="H67" s="323"/>
      <c r="I67" s="320"/>
      <c r="J67" s="323"/>
      <c r="K67" s="325">
        <v>1</v>
      </c>
      <c r="L67" s="261"/>
      <c r="M67" s="320"/>
      <c r="N67" s="261"/>
      <c r="O67" s="317">
        <v>1</v>
      </c>
      <c r="P67" s="262">
        <f>'[3]5. ACTIVIDADES ESPECIALES'!D103</f>
        <v>15</v>
      </c>
      <c r="Q67" s="321">
        <v>156</v>
      </c>
      <c r="R67" s="321" t="s">
        <v>148</v>
      </c>
      <c r="S67" s="321" t="s">
        <v>2123</v>
      </c>
      <c r="T67" s="321" t="s">
        <v>2124</v>
      </c>
      <c r="U67" s="321" t="s">
        <v>2125</v>
      </c>
      <c r="V67" s="321" t="s">
        <v>2126</v>
      </c>
      <c r="W67" s="460" t="s">
        <v>2118</v>
      </c>
    </row>
    <row r="68" spans="1:23" ht="116.25" customHeight="1" x14ac:dyDescent="0.25">
      <c r="A68" s="735"/>
      <c r="B68" s="736"/>
      <c r="C68" s="737"/>
      <c r="D68" s="510" t="s">
        <v>573</v>
      </c>
      <c r="E68" s="460" t="s">
        <v>2147</v>
      </c>
      <c r="F68" s="448" t="s">
        <v>2146</v>
      </c>
      <c r="G68" s="317"/>
      <c r="H68" s="328"/>
      <c r="I68" s="317"/>
      <c r="J68" s="328"/>
      <c r="K68" s="317"/>
      <c r="L68" s="260"/>
      <c r="M68" s="317">
        <v>1</v>
      </c>
      <c r="N68" s="260">
        <f>P68</f>
        <v>18</v>
      </c>
      <c r="O68" s="317">
        <v>1</v>
      </c>
      <c r="P68" s="260">
        <f>'[3]5. ACTIVIDADES ESPECIALES'!D119</f>
        <v>18</v>
      </c>
      <c r="Q68" s="456"/>
      <c r="R68" s="456"/>
      <c r="S68" s="327"/>
      <c r="T68" s="456"/>
      <c r="U68" s="456"/>
      <c r="V68" s="456"/>
      <c r="W68" s="460"/>
    </row>
    <row r="69" spans="1:23" ht="116.25" customHeight="1" x14ac:dyDescent="0.25">
      <c r="A69" s="735"/>
      <c r="B69" s="736"/>
      <c r="C69" s="737"/>
      <c r="D69" s="315" t="s">
        <v>574</v>
      </c>
      <c r="E69" s="460" t="s">
        <v>2149</v>
      </c>
      <c r="F69" s="324" t="s">
        <v>2148</v>
      </c>
      <c r="G69" s="320"/>
      <c r="H69" s="320"/>
      <c r="I69" s="329"/>
      <c r="J69" s="320"/>
      <c r="K69" s="320"/>
      <c r="L69" s="261"/>
      <c r="M69" s="325">
        <v>1</v>
      </c>
      <c r="N69" s="261">
        <f>P69</f>
        <v>0</v>
      </c>
      <c r="O69" s="317">
        <v>1</v>
      </c>
      <c r="P69" s="260">
        <f>'[3]1. TALLERES SEMINARIOS'!D139</f>
        <v>0</v>
      </c>
      <c r="Q69" s="456">
        <v>86</v>
      </c>
      <c r="R69" s="456" t="s">
        <v>2127</v>
      </c>
      <c r="S69" s="321" t="s">
        <v>2128</v>
      </c>
      <c r="T69" s="324" t="s">
        <v>2129</v>
      </c>
      <c r="U69" s="321" t="s">
        <v>2130</v>
      </c>
      <c r="V69" s="321" t="s">
        <v>2131</v>
      </c>
      <c r="W69" s="460" t="s">
        <v>2132</v>
      </c>
    </row>
    <row r="70" spans="1:23" ht="116.25" customHeight="1" x14ac:dyDescent="0.25">
      <c r="A70" s="735"/>
      <c r="B70" s="313" t="s">
        <v>575</v>
      </c>
      <c r="C70" s="314" t="s">
        <v>2150</v>
      </c>
      <c r="D70" s="315" t="s">
        <v>576</v>
      </c>
      <c r="E70" s="460" t="s">
        <v>2151</v>
      </c>
      <c r="F70" s="324" t="s">
        <v>2152</v>
      </c>
      <c r="G70" s="320"/>
      <c r="H70" s="320"/>
      <c r="I70" s="228">
        <v>0.5</v>
      </c>
      <c r="J70" s="443">
        <f>P70*0.5</f>
        <v>0</v>
      </c>
      <c r="K70" s="325">
        <v>0.5</v>
      </c>
      <c r="L70" s="261">
        <f>P70*0.5</f>
        <v>0</v>
      </c>
      <c r="M70" s="320"/>
      <c r="N70" s="261"/>
      <c r="O70" s="229">
        <v>1</v>
      </c>
      <c r="P70" s="260">
        <f>'[3]1. TALLERES SEMINARIOS'!D163</f>
        <v>0</v>
      </c>
      <c r="Q70" s="456">
        <v>156</v>
      </c>
      <c r="R70" s="456" t="s">
        <v>2113</v>
      </c>
      <c r="S70" s="324" t="s">
        <v>2133</v>
      </c>
      <c r="T70" s="324" t="s">
        <v>2134</v>
      </c>
      <c r="U70" s="321" t="s">
        <v>2135</v>
      </c>
      <c r="V70" s="321" t="s">
        <v>152</v>
      </c>
      <c r="W70" s="460" t="s">
        <v>2136</v>
      </c>
    </row>
    <row r="71" spans="1:23" ht="37.5" customHeight="1" x14ac:dyDescent="0.25">
      <c r="A71" s="735"/>
      <c r="B71" s="736" t="s">
        <v>567</v>
      </c>
      <c r="C71" s="314" t="s">
        <v>2171</v>
      </c>
      <c r="D71" s="315" t="s">
        <v>2172</v>
      </c>
      <c r="E71" s="460" t="s">
        <v>2170</v>
      </c>
      <c r="F71" s="315" t="s">
        <v>2173</v>
      </c>
      <c r="G71" s="456"/>
      <c r="H71" s="456"/>
      <c r="I71" s="317">
        <v>1</v>
      </c>
      <c r="J71" s="318"/>
      <c r="K71" s="456"/>
      <c r="L71" s="260"/>
      <c r="M71" s="317"/>
      <c r="N71" s="260"/>
      <c r="O71" s="317">
        <v>1</v>
      </c>
      <c r="P71" s="260"/>
      <c r="Q71" s="456"/>
      <c r="R71" s="456" t="s">
        <v>1784</v>
      </c>
      <c r="S71" s="456" t="s">
        <v>2153</v>
      </c>
      <c r="T71" s="456" t="s">
        <v>2154</v>
      </c>
      <c r="U71" s="456" t="s">
        <v>2155</v>
      </c>
      <c r="V71" s="456" t="s">
        <v>2156</v>
      </c>
      <c r="W71" s="460" t="s">
        <v>2157</v>
      </c>
    </row>
    <row r="72" spans="1:23" ht="110.25" x14ac:dyDescent="0.25">
      <c r="A72" s="735"/>
      <c r="B72" s="736"/>
      <c r="C72" s="314" t="s">
        <v>2174</v>
      </c>
      <c r="D72" s="315" t="s">
        <v>2158</v>
      </c>
      <c r="E72" s="460" t="s">
        <v>2179</v>
      </c>
      <c r="F72" s="420" t="s">
        <v>2175</v>
      </c>
      <c r="G72" s="325">
        <v>0.25</v>
      </c>
      <c r="H72" s="320">
        <v>0</v>
      </c>
      <c r="I72" s="325">
        <v>0.25</v>
      </c>
      <c r="J72" s="320">
        <v>0</v>
      </c>
      <c r="K72" s="325">
        <v>0.25</v>
      </c>
      <c r="L72" s="261">
        <v>0</v>
      </c>
      <c r="M72" s="325">
        <v>0.25</v>
      </c>
      <c r="N72" s="261">
        <v>0</v>
      </c>
      <c r="O72" s="229">
        <v>1</v>
      </c>
      <c r="P72" s="262"/>
      <c r="Q72" s="321"/>
      <c r="R72" s="456" t="s">
        <v>1784</v>
      </c>
      <c r="S72" s="456" t="s">
        <v>2153</v>
      </c>
      <c r="T72" s="456" t="s">
        <v>2154</v>
      </c>
      <c r="U72" s="456" t="s">
        <v>2155</v>
      </c>
      <c r="V72" s="456" t="s">
        <v>2156</v>
      </c>
      <c r="W72" s="460" t="s">
        <v>2157</v>
      </c>
    </row>
    <row r="73" spans="1:23" ht="110.25" x14ac:dyDescent="0.25">
      <c r="A73" s="735"/>
      <c r="B73" s="736"/>
      <c r="C73" s="314" t="s">
        <v>2176</v>
      </c>
      <c r="D73" s="315" t="s">
        <v>2159</v>
      </c>
      <c r="E73" s="460" t="s">
        <v>2178</v>
      </c>
      <c r="F73" s="315" t="s">
        <v>2177</v>
      </c>
      <c r="G73" s="325">
        <v>0.5</v>
      </c>
      <c r="H73" s="323">
        <v>0</v>
      </c>
      <c r="I73" s="325"/>
      <c r="J73" s="323"/>
      <c r="K73" s="325">
        <v>0.5</v>
      </c>
      <c r="L73" s="261">
        <v>0</v>
      </c>
      <c r="M73" s="325"/>
      <c r="N73" s="261"/>
      <c r="O73" s="229">
        <v>1</v>
      </c>
      <c r="P73" s="262"/>
      <c r="Q73" s="321"/>
      <c r="R73" s="321" t="s">
        <v>2160</v>
      </c>
      <c r="S73" s="321" t="s">
        <v>2161</v>
      </c>
      <c r="T73" s="321" t="s">
        <v>2154</v>
      </c>
      <c r="U73" s="321" t="s">
        <v>2162</v>
      </c>
      <c r="V73" s="321" t="s">
        <v>2163</v>
      </c>
      <c r="W73" s="460" t="s">
        <v>2164</v>
      </c>
    </row>
    <row r="74" spans="1:23" ht="141.75" x14ac:dyDescent="0.25">
      <c r="A74" s="735"/>
      <c r="B74" s="313" t="s">
        <v>575</v>
      </c>
      <c r="C74" s="314" t="s">
        <v>2180</v>
      </c>
      <c r="D74" s="315" t="s">
        <v>576</v>
      </c>
      <c r="E74" s="460" t="s">
        <v>2182</v>
      </c>
      <c r="F74" s="315" t="s">
        <v>2181</v>
      </c>
      <c r="G74" s="325">
        <v>1</v>
      </c>
      <c r="H74" s="323"/>
      <c r="I74" s="228"/>
      <c r="J74" s="320"/>
      <c r="K74" s="320"/>
      <c r="L74" s="261"/>
      <c r="M74" s="320"/>
      <c r="N74" s="261"/>
      <c r="O74" s="229">
        <v>1</v>
      </c>
      <c r="P74" s="260"/>
      <c r="Q74" s="456"/>
      <c r="R74" s="456"/>
      <c r="S74" s="324" t="s">
        <v>2165</v>
      </c>
      <c r="T74" s="324" t="s">
        <v>2166</v>
      </c>
      <c r="U74" s="321" t="s">
        <v>2167</v>
      </c>
      <c r="V74" s="321" t="s">
        <v>2168</v>
      </c>
      <c r="W74" s="460" t="s">
        <v>2169</v>
      </c>
    </row>
    <row r="75" spans="1:23" x14ac:dyDescent="0.25">
      <c r="A75" s="319"/>
      <c r="E75" s="319"/>
    </row>
    <row r="76" spans="1:23" x14ac:dyDescent="0.25">
      <c r="A76" s="319"/>
      <c r="E76" s="319"/>
    </row>
    <row r="77" spans="1:23" x14ac:dyDescent="0.25">
      <c r="A77" s="319"/>
      <c r="E77" s="319"/>
    </row>
    <row r="78" spans="1:23" x14ac:dyDescent="0.25">
      <c r="A78" s="319"/>
      <c r="E78" s="319"/>
    </row>
    <row r="79" spans="1:23" x14ac:dyDescent="0.25">
      <c r="A79" s="319"/>
      <c r="E79" s="319"/>
    </row>
    <row r="80" spans="1:23" x14ac:dyDescent="0.25">
      <c r="A80" s="319"/>
      <c r="E80" s="319"/>
    </row>
    <row r="81" spans="1:5" x14ac:dyDescent="0.25">
      <c r="A81" s="319"/>
      <c r="E81" s="319"/>
    </row>
    <row r="82" spans="1:5" x14ac:dyDescent="0.25">
      <c r="A82" s="319"/>
      <c r="E82" s="319"/>
    </row>
    <row r="83" spans="1:5" x14ac:dyDescent="0.25">
      <c r="A83" s="319"/>
      <c r="E83" s="319"/>
    </row>
    <row r="84" spans="1:5" x14ac:dyDescent="0.25">
      <c r="A84" s="319"/>
      <c r="E84" s="319"/>
    </row>
    <row r="85" spans="1:5" x14ac:dyDescent="0.25">
      <c r="A85" s="319"/>
      <c r="E85" s="319"/>
    </row>
    <row r="86" spans="1:5" x14ac:dyDescent="0.25">
      <c r="A86" s="319"/>
      <c r="E86" s="319"/>
    </row>
    <row r="87" spans="1:5" x14ac:dyDescent="0.25">
      <c r="A87" s="319"/>
      <c r="E87" s="319"/>
    </row>
    <row r="88" spans="1:5" x14ac:dyDescent="0.25">
      <c r="A88" s="319"/>
      <c r="E88" s="319"/>
    </row>
    <row r="89" spans="1:5" x14ac:dyDescent="0.25">
      <c r="A89" s="319"/>
      <c r="E89" s="319"/>
    </row>
    <row r="90" spans="1:5" x14ac:dyDescent="0.25">
      <c r="A90" s="319"/>
      <c r="E90" s="319"/>
    </row>
    <row r="91" spans="1:5" x14ac:dyDescent="0.25">
      <c r="A91" s="319"/>
      <c r="E91" s="319"/>
    </row>
    <row r="92" spans="1:5" x14ac:dyDescent="0.25">
      <c r="A92" s="319"/>
      <c r="E92" s="319"/>
    </row>
    <row r="93" spans="1:5" x14ac:dyDescent="0.25">
      <c r="A93" s="319"/>
      <c r="E93" s="319"/>
    </row>
    <row r="94" spans="1:5" x14ac:dyDescent="0.25">
      <c r="A94" s="319"/>
      <c r="E94" s="319"/>
    </row>
    <row r="95" spans="1:5" x14ac:dyDescent="0.25">
      <c r="A95" s="319"/>
      <c r="E95" s="319"/>
    </row>
    <row r="96" spans="1:5" x14ac:dyDescent="0.25">
      <c r="A96" s="319"/>
      <c r="E96" s="319"/>
    </row>
    <row r="97" spans="1:5" x14ac:dyDescent="0.25">
      <c r="A97" s="319"/>
      <c r="E97" s="319"/>
    </row>
  </sheetData>
  <mergeCells count="41">
    <mergeCell ref="I4:J4"/>
    <mergeCell ref="K4:L4"/>
    <mergeCell ref="M4:N4"/>
    <mergeCell ref="W3:W5"/>
    <mergeCell ref="G3:N3"/>
    <mergeCell ref="U3:U5"/>
    <mergeCell ref="V3:V5"/>
    <mergeCell ref="O3:P4"/>
    <mergeCell ref="Q3:R4"/>
    <mergeCell ref="S3:S5"/>
    <mergeCell ref="T3:T5"/>
    <mergeCell ref="G4:H4"/>
    <mergeCell ref="A3:A5"/>
    <mergeCell ref="D3:D5"/>
    <mergeCell ref="F3:F5"/>
    <mergeCell ref="B3:B5"/>
    <mergeCell ref="A6:A13"/>
    <mergeCell ref="B7:B8"/>
    <mergeCell ref="B10:B12"/>
    <mergeCell ref="C3:C5"/>
    <mergeCell ref="C9:C13"/>
    <mergeCell ref="D6:D7"/>
    <mergeCell ref="E3:E5"/>
    <mergeCell ref="B15:B18"/>
    <mergeCell ref="B20:B23"/>
    <mergeCell ref="B24:B25"/>
    <mergeCell ref="A27:A33"/>
    <mergeCell ref="B28:B30"/>
    <mergeCell ref="B31:B32"/>
    <mergeCell ref="A34:A43"/>
    <mergeCell ref="B35:B37"/>
    <mergeCell ref="B39:B42"/>
    <mergeCell ref="C39:C42"/>
    <mergeCell ref="A44:A49"/>
    <mergeCell ref="B45:B47"/>
    <mergeCell ref="A65:A70"/>
    <mergeCell ref="B66:B67"/>
    <mergeCell ref="B68:B69"/>
    <mergeCell ref="C68:C69"/>
    <mergeCell ref="A71:A74"/>
    <mergeCell ref="B71:B73"/>
  </mergeCells>
  <printOptions horizontalCentered="1"/>
  <pageMargins left="0.11811023622047245" right="0.11811023622047245" top="0.74803149606299213" bottom="0.74803149606299213" header="0" footer="0"/>
  <pageSetup orientation="portrait" horizontalDpi="1200" verticalDpi="1200" r:id="rId1"/>
  <headerFooter alignWithMargins="0">
    <oddFooter>&amp;R&amp;P</oddFooter>
  </headerFooter>
  <legacy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0"/>
  <sheetViews>
    <sheetView showGridLines="0" zoomScale="70" zoomScaleNormal="70" workbookViewId="0">
      <pane xSplit="1" ySplit="5" topLeftCell="D52" activePane="bottomRight" state="frozen"/>
      <selection sqref="A1:V1"/>
      <selection pane="topRight" sqref="A1:V1"/>
      <selection pane="bottomLeft" sqref="A1:V1"/>
      <selection pane="bottomRight" activeCell="O54" sqref="O54"/>
    </sheetView>
  </sheetViews>
  <sheetFormatPr baseColWidth="10" defaultColWidth="11.42578125" defaultRowHeight="12.75" x14ac:dyDescent="0.25"/>
  <cols>
    <col min="1" max="2" width="21.7109375" style="337" customWidth="1"/>
    <col min="3" max="4" width="27.42578125" style="337" customWidth="1"/>
    <col min="5" max="5" width="27.42578125" style="336" customWidth="1"/>
    <col min="6" max="6" width="27.42578125" style="337" customWidth="1"/>
    <col min="7" max="7" width="15.28515625" style="337" customWidth="1"/>
    <col min="8" max="8" width="16" style="337" customWidth="1"/>
    <col min="9" max="9" width="15.28515625" style="337" customWidth="1"/>
    <col min="10" max="10" width="18.42578125" style="337" customWidth="1"/>
    <col min="11" max="11" width="15.28515625" style="337" customWidth="1"/>
    <col min="12" max="12" width="15.85546875" style="337" customWidth="1"/>
    <col min="13" max="13" width="15.28515625" style="337" customWidth="1"/>
    <col min="14" max="14" width="15" style="337" customWidth="1"/>
    <col min="15" max="15" width="15.28515625" style="337" customWidth="1"/>
    <col min="16" max="16" width="19.85546875" style="337" customWidth="1"/>
    <col min="17" max="18" width="11.42578125" style="337"/>
    <col min="19" max="19" width="14.28515625" style="337" customWidth="1"/>
    <col min="20" max="20" width="17.140625" style="337" customWidth="1"/>
    <col min="21" max="21" width="16.85546875" style="335" customWidth="1"/>
    <col min="22" max="22" width="18.28515625" style="335" customWidth="1"/>
    <col min="23" max="23" width="17" style="337" customWidth="1"/>
    <col min="24" max="16384" width="11.42578125" style="337"/>
  </cols>
  <sheetData>
    <row r="1" spans="1:29" ht="18.75" customHeight="1" x14ac:dyDescent="0.25">
      <c r="E1" s="392"/>
      <c r="G1" s="382" t="s">
        <v>96</v>
      </c>
      <c r="I1" s="382"/>
      <c r="J1" s="382"/>
      <c r="K1" s="382"/>
      <c r="L1" s="382"/>
      <c r="M1" s="382"/>
      <c r="N1" s="382"/>
      <c r="O1" s="382"/>
      <c r="P1" s="382"/>
      <c r="Q1" s="382"/>
      <c r="R1" s="382"/>
      <c r="S1" s="382"/>
      <c r="T1" s="382"/>
      <c r="U1" s="382"/>
      <c r="V1" s="382"/>
      <c r="W1" s="382"/>
      <c r="X1" s="382"/>
      <c r="Y1" s="382"/>
      <c r="Z1" s="382"/>
      <c r="AA1" s="382"/>
      <c r="AB1" s="382"/>
      <c r="AC1" s="382"/>
    </row>
    <row r="2" spans="1:29" ht="22.5" customHeight="1" x14ac:dyDescent="0.25">
      <c r="A2" s="355" t="s">
        <v>577</v>
      </c>
      <c r="B2" s="355"/>
      <c r="C2" s="355"/>
      <c r="D2" s="355"/>
      <c r="E2" s="312"/>
      <c r="F2" s="355"/>
      <c r="G2" s="355"/>
      <c r="H2" s="355"/>
      <c r="I2" s="355"/>
      <c r="J2" s="355"/>
      <c r="K2" s="355"/>
      <c r="L2" s="355"/>
      <c r="M2" s="355"/>
      <c r="N2" s="355"/>
      <c r="O2" s="355"/>
      <c r="P2" s="355"/>
      <c r="Q2" s="355"/>
      <c r="R2" s="355"/>
      <c r="S2" s="355"/>
      <c r="T2" s="355"/>
      <c r="U2" s="355"/>
      <c r="V2" s="355"/>
      <c r="W2" s="355"/>
    </row>
    <row r="3" spans="1:29" s="66" customFormat="1" ht="23.25" customHeight="1" x14ac:dyDescent="0.25">
      <c r="A3" s="779" t="s">
        <v>102</v>
      </c>
      <c r="B3" s="780" t="s">
        <v>118</v>
      </c>
      <c r="C3" s="778" t="s">
        <v>90</v>
      </c>
      <c r="D3" s="778" t="s">
        <v>91</v>
      </c>
      <c r="E3" s="750" t="s">
        <v>462</v>
      </c>
      <c r="F3" s="778" t="s">
        <v>92</v>
      </c>
      <c r="G3" s="779" t="s">
        <v>104</v>
      </c>
      <c r="H3" s="779"/>
      <c r="I3" s="779"/>
      <c r="J3" s="779"/>
      <c r="K3" s="779"/>
      <c r="L3" s="779"/>
      <c r="M3" s="779"/>
      <c r="N3" s="779"/>
      <c r="O3" s="778" t="s">
        <v>105</v>
      </c>
      <c r="P3" s="778"/>
      <c r="Q3" s="779" t="s">
        <v>106</v>
      </c>
      <c r="R3" s="779"/>
      <c r="S3" s="779" t="s">
        <v>107</v>
      </c>
      <c r="T3" s="779" t="s">
        <v>108</v>
      </c>
      <c r="U3" s="780" t="s">
        <v>116</v>
      </c>
      <c r="V3" s="780" t="s">
        <v>115</v>
      </c>
      <c r="W3" s="775" t="s">
        <v>93</v>
      </c>
    </row>
    <row r="4" spans="1:29" s="66" customFormat="1" ht="15" customHeight="1" x14ac:dyDescent="0.25">
      <c r="A4" s="779"/>
      <c r="B4" s="781"/>
      <c r="C4" s="778"/>
      <c r="D4" s="778"/>
      <c r="E4" s="751"/>
      <c r="F4" s="778"/>
      <c r="G4" s="779" t="s">
        <v>109</v>
      </c>
      <c r="H4" s="779"/>
      <c r="I4" s="779" t="s">
        <v>110</v>
      </c>
      <c r="J4" s="779"/>
      <c r="K4" s="779" t="s">
        <v>111</v>
      </c>
      <c r="L4" s="779"/>
      <c r="M4" s="779" t="s">
        <v>112</v>
      </c>
      <c r="N4" s="779"/>
      <c r="O4" s="778"/>
      <c r="P4" s="778"/>
      <c r="Q4" s="779"/>
      <c r="R4" s="779"/>
      <c r="S4" s="779"/>
      <c r="T4" s="779"/>
      <c r="U4" s="781"/>
      <c r="V4" s="781"/>
      <c r="W4" s="776"/>
    </row>
    <row r="5" spans="1:29" s="66" customFormat="1" ht="24" customHeight="1" x14ac:dyDescent="0.25">
      <c r="A5" s="779"/>
      <c r="B5" s="782"/>
      <c r="C5" s="778"/>
      <c r="D5" s="778"/>
      <c r="E5" s="752"/>
      <c r="F5" s="778"/>
      <c r="G5" s="264" t="s">
        <v>113</v>
      </c>
      <c r="H5" s="264" t="s">
        <v>12</v>
      </c>
      <c r="I5" s="264" t="s">
        <v>113</v>
      </c>
      <c r="J5" s="264" t="s">
        <v>12</v>
      </c>
      <c r="K5" s="264" t="s">
        <v>113</v>
      </c>
      <c r="L5" s="264" t="s">
        <v>12</v>
      </c>
      <c r="M5" s="264" t="s">
        <v>113</v>
      </c>
      <c r="N5" s="264" t="s">
        <v>12</v>
      </c>
      <c r="O5" s="264" t="s">
        <v>113</v>
      </c>
      <c r="P5" s="264" t="s">
        <v>12</v>
      </c>
      <c r="Q5" s="264" t="s">
        <v>114</v>
      </c>
      <c r="R5" s="264" t="s">
        <v>87</v>
      </c>
      <c r="S5" s="779"/>
      <c r="T5" s="779"/>
      <c r="U5" s="782"/>
      <c r="V5" s="782"/>
      <c r="W5" s="777"/>
    </row>
    <row r="6" spans="1:29" ht="15.75" customHeight="1" x14ac:dyDescent="0.25">
      <c r="A6" s="404"/>
      <c r="B6" s="405"/>
      <c r="C6" s="405"/>
      <c r="D6" s="405"/>
      <c r="E6" s="405"/>
      <c r="F6" s="405"/>
      <c r="G6" s="405"/>
      <c r="H6" s="405"/>
      <c r="I6" s="404" t="s">
        <v>117</v>
      </c>
      <c r="J6" s="405"/>
      <c r="K6" s="405"/>
      <c r="L6" s="405"/>
      <c r="M6" s="405"/>
      <c r="N6" s="405"/>
      <c r="O6" s="405"/>
      <c r="P6" s="405"/>
      <c r="Q6" s="405"/>
      <c r="R6" s="405"/>
      <c r="S6" s="405"/>
      <c r="T6" s="405"/>
      <c r="U6" s="405"/>
      <c r="V6" s="405"/>
      <c r="W6" s="406"/>
    </row>
    <row r="7" spans="1:29" ht="180.75" customHeight="1" x14ac:dyDescent="0.25">
      <c r="A7" s="739" t="s">
        <v>123</v>
      </c>
      <c r="B7" s="462" t="s">
        <v>578</v>
      </c>
      <c r="C7" s="338" t="s">
        <v>579</v>
      </c>
      <c r="D7" s="339" t="s">
        <v>580</v>
      </c>
      <c r="E7" s="413"/>
      <c r="F7" s="419" t="s">
        <v>2183</v>
      </c>
      <c r="G7" s="699">
        <v>0.25</v>
      </c>
      <c r="H7" s="701"/>
      <c r="I7" s="701">
        <v>0.25</v>
      </c>
      <c r="J7" s="701"/>
      <c r="K7" s="701">
        <v>0.25</v>
      </c>
      <c r="L7" s="701"/>
      <c r="M7" s="701">
        <v>0.25</v>
      </c>
      <c r="N7" s="701"/>
      <c r="O7" s="701">
        <v>1</v>
      </c>
      <c r="P7" s="263"/>
      <c r="Q7" s="342">
        <v>22</v>
      </c>
      <c r="R7" s="342" t="s">
        <v>1520</v>
      </c>
      <c r="S7" s="343" t="s">
        <v>1521</v>
      </c>
      <c r="T7" s="343" t="s">
        <v>1522</v>
      </c>
      <c r="U7" s="344" t="s">
        <v>1523</v>
      </c>
      <c r="V7" s="344" t="s">
        <v>152</v>
      </c>
      <c r="W7" s="339" t="s">
        <v>1524</v>
      </c>
    </row>
    <row r="8" spans="1:29" ht="113.25" customHeight="1" x14ac:dyDescent="0.25">
      <c r="A8" s="764"/>
      <c r="B8" s="739" t="s">
        <v>581</v>
      </c>
      <c r="C8" s="338" t="s">
        <v>2184</v>
      </c>
      <c r="D8" s="339" t="s">
        <v>124</v>
      </c>
      <c r="E8" s="460" t="s">
        <v>1707</v>
      </c>
      <c r="F8" s="419" t="s">
        <v>2185</v>
      </c>
      <c r="G8" s="699">
        <v>0.25</v>
      </c>
      <c r="H8" s="701"/>
      <c r="I8" s="701">
        <v>0.25</v>
      </c>
      <c r="J8" s="701"/>
      <c r="K8" s="701">
        <v>0.25</v>
      </c>
      <c r="L8" s="701"/>
      <c r="M8" s="701">
        <v>0.25</v>
      </c>
      <c r="N8" s="701"/>
      <c r="O8" s="702">
        <v>1</v>
      </c>
      <c r="P8" s="281"/>
      <c r="Q8" s="348">
        <v>305</v>
      </c>
      <c r="R8" s="348" t="s">
        <v>150</v>
      </c>
      <c r="S8" s="349" t="s">
        <v>1525</v>
      </c>
      <c r="T8" s="350" t="s">
        <v>1526</v>
      </c>
      <c r="U8" s="339" t="s">
        <v>1527</v>
      </c>
      <c r="V8" s="339" t="s">
        <v>1528</v>
      </c>
      <c r="W8" s="339" t="s">
        <v>1524</v>
      </c>
    </row>
    <row r="9" spans="1:29" ht="113.25" customHeight="1" x14ac:dyDescent="0.25">
      <c r="A9" s="764"/>
      <c r="B9" s="764"/>
      <c r="C9" s="338"/>
      <c r="D9" s="339"/>
      <c r="E9" s="460" t="s">
        <v>2187</v>
      </c>
      <c r="F9" s="419" t="s">
        <v>2186</v>
      </c>
      <c r="G9" s="345"/>
      <c r="H9" s="346"/>
      <c r="I9" s="347">
        <v>1</v>
      </c>
      <c r="J9" s="346"/>
      <c r="K9" s="347"/>
      <c r="L9" s="346"/>
      <c r="M9" s="347"/>
      <c r="N9" s="346"/>
      <c r="O9" s="702">
        <v>1</v>
      </c>
      <c r="P9" s="281">
        <v>500</v>
      </c>
      <c r="Q9" s="348">
        <v>305</v>
      </c>
      <c r="R9" s="348" t="s">
        <v>150</v>
      </c>
      <c r="S9" s="349" t="s">
        <v>1525</v>
      </c>
      <c r="T9" s="350" t="s">
        <v>1530</v>
      </c>
      <c r="U9" s="339" t="s">
        <v>1527</v>
      </c>
      <c r="V9" s="339" t="s">
        <v>1531</v>
      </c>
      <c r="W9" s="339" t="s">
        <v>1532</v>
      </c>
    </row>
    <row r="10" spans="1:29" ht="78" customHeight="1" x14ac:dyDescent="0.25">
      <c r="A10" s="764"/>
      <c r="B10" s="764"/>
      <c r="C10" s="338"/>
      <c r="D10" s="339"/>
      <c r="E10" s="460" t="s">
        <v>2189</v>
      </c>
      <c r="F10" s="419" t="s">
        <v>2188</v>
      </c>
      <c r="G10" s="345">
        <v>0.25</v>
      </c>
      <c r="H10" s="346"/>
      <c r="I10" s="347">
        <v>0.25</v>
      </c>
      <c r="J10" s="346"/>
      <c r="K10" s="347">
        <v>0.25</v>
      </c>
      <c r="L10" s="346"/>
      <c r="M10" s="347">
        <v>0.25</v>
      </c>
      <c r="N10" s="346"/>
      <c r="O10" s="702">
        <v>1</v>
      </c>
      <c r="P10" s="281"/>
      <c r="Q10" s="348">
        <v>305</v>
      </c>
      <c r="R10" s="348" t="s">
        <v>150</v>
      </c>
      <c r="S10" s="349" t="s">
        <v>1525</v>
      </c>
      <c r="T10" s="350" t="s">
        <v>1533</v>
      </c>
      <c r="U10" s="339" t="s">
        <v>1527</v>
      </c>
      <c r="V10" s="339" t="s">
        <v>1534</v>
      </c>
      <c r="W10" s="339" t="s">
        <v>1535</v>
      </c>
    </row>
    <row r="11" spans="1:29" ht="82.5" customHeight="1" x14ac:dyDescent="0.25">
      <c r="A11" s="764"/>
      <c r="B11" s="764"/>
      <c r="C11" s="338"/>
      <c r="D11" s="339"/>
      <c r="E11" s="460" t="s">
        <v>2191</v>
      </c>
      <c r="F11" s="419" t="s">
        <v>2190</v>
      </c>
      <c r="G11" s="345">
        <v>0.25</v>
      </c>
      <c r="H11" s="346"/>
      <c r="I11" s="347">
        <v>0.25</v>
      </c>
      <c r="J11" s="346"/>
      <c r="K11" s="347">
        <v>0.25</v>
      </c>
      <c r="L11" s="346"/>
      <c r="M11" s="347">
        <v>0.25</v>
      </c>
      <c r="N11" s="346"/>
      <c r="O11" s="702">
        <v>1</v>
      </c>
      <c r="P11" s="281"/>
      <c r="Q11" s="348">
        <v>305</v>
      </c>
      <c r="R11" s="348" t="s">
        <v>150</v>
      </c>
      <c r="S11" s="349" t="s">
        <v>1525</v>
      </c>
      <c r="T11" s="350" t="s">
        <v>1537</v>
      </c>
      <c r="U11" s="339" t="s">
        <v>1527</v>
      </c>
      <c r="V11" s="339" t="s">
        <v>1538</v>
      </c>
      <c r="W11" s="339" t="s">
        <v>1539</v>
      </c>
    </row>
    <row r="12" spans="1:29" ht="51" customHeight="1" x14ac:dyDescent="0.25">
      <c r="A12" s="764"/>
      <c r="B12" s="764"/>
      <c r="C12" s="338"/>
      <c r="D12" s="339"/>
      <c r="E12" s="460" t="s">
        <v>2193</v>
      </c>
      <c r="F12" s="419" t="s">
        <v>2192</v>
      </c>
      <c r="G12" s="345">
        <v>0.25</v>
      </c>
      <c r="H12" s="346"/>
      <c r="I12" s="347">
        <v>0.25</v>
      </c>
      <c r="J12" s="346"/>
      <c r="K12" s="347">
        <v>0.25</v>
      </c>
      <c r="L12" s="346"/>
      <c r="M12" s="347">
        <v>0.25</v>
      </c>
      <c r="N12" s="346"/>
      <c r="O12" s="702">
        <v>1</v>
      </c>
      <c r="P12" s="281">
        <v>2000</v>
      </c>
      <c r="Q12" s="348">
        <v>305</v>
      </c>
      <c r="R12" s="348" t="s">
        <v>150</v>
      </c>
      <c r="S12" s="349" t="s">
        <v>1525</v>
      </c>
      <c r="T12" s="350" t="s">
        <v>1540</v>
      </c>
      <c r="U12" s="339" t="s">
        <v>1527</v>
      </c>
      <c r="V12" s="339" t="s">
        <v>1541</v>
      </c>
      <c r="W12" s="339" t="s">
        <v>1535</v>
      </c>
    </row>
    <row r="13" spans="1:29" ht="113.25" customHeight="1" x14ac:dyDescent="0.25">
      <c r="A13" s="764"/>
      <c r="B13" s="764"/>
      <c r="C13" s="338"/>
      <c r="D13" s="339"/>
      <c r="E13" s="460" t="s">
        <v>2195</v>
      </c>
      <c r="F13" s="419" t="s">
        <v>2194</v>
      </c>
      <c r="G13" s="345">
        <v>0.25</v>
      </c>
      <c r="H13" s="346"/>
      <c r="I13" s="347">
        <v>0.25</v>
      </c>
      <c r="J13" s="346"/>
      <c r="K13" s="347">
        <v>0.25</v>
      </c>
      <c r="L13" s="346"/>
      <c r="M13" s="347">
        <v>0.25</v>
      </c>
      <c r="N13" s="346"/>
      <c r="O13" s="702">
        <v>1</v>
      </c>
      <c r="P13" s="281"/>
      <c r="Q13" s="348">
        <v>305</v>
      </c>
      <c r="R13" s="348" t="s">
        <v>150</v>
      </c>
      <c r="S13" s="349" t="s">
        <v>1525</v>
      </c>
      <c r="T13" s="350" t="s">
        <v>1542</v>
      </c>
      <c r="U13" s="339" t="s">
        <v>1527</v>
      </c>
      <c r="V13" s="339" t="s">
        <v>1543</v>
      </c>
      <c r="W13" s="339" t="s">
        <v>1539</v>
      </c>
    </row>
    <row r="14" spans="1:29" ht="62.25" customHeight="1" x14ac:dyDescent="0.25">
      <c r="A14" s="764"/>
      <c r="B14" s="764"/>
      <c r="C14" s="338"/>
      <c r="D14" s="339"/>
      <c r="E14" s="460" t="s">
        <v>2197</v>
      </c>
      <c r="F14" s="419" t="s">
        <v>2196</v>
      </c>
      <c r="G14" s="345">
        <v>0.25</v>
      </c>
      <c r="H14" s="346"/>
      <c r="I14" s="347">
        <v>0.25</v>
      </c>
      <c r="J14" s="346"/>
      <c r="K14" s="347">
        <v>0.25</v>
      </c>
      <c r="L14" s="346"/>
      <c r="M14" s="347">
        <v>0.25</v>
      </c>
      <c r="N14" s="346"/>
      <c r="O14" s="702">
        <v>1</v>
      </c>
      <c r="P14" s="281"/>
      <c r="Q14" s="348">
        <v>305</v>
      </c>
      <c r="R14" s="348" t="s">
        <v>150</v>
      </c>
      <c r="S14" s="349" t="s">
        <v>1525</v>
      </c>
      <c r="T14" s="350" t="s">
        <v>1544</v>
      </c>
      <c r="U14" s="339" t="s">
        <v>1527</v>
      </c>
      <c r="V14" s="339" t="s">
        <v>1545</v>
      </c>
      <c r="W14" s="339" t="s">
        <v>1546</v>
      </c>
    </row>
    <row r="15" spans="1:29" ht="55.5" customHeight="1" x14ac:dyDescent="0.25">
      <c r="A15" s="764"/>
      <c r="B15" s="764"/>
      <c r="C15" s="338"/>
      <c r="D15" s="339"/>
      <c r="E15" s="460" t="s">
        <v>2199</v>
      </c>
      <c r="F15" s="419" t="s">
        <v>2198</v>
      </c>
      <c r="G15" s="345">
        <v>0.25</v>
      </c>
      <c r="H15" s="346"/>
      <c r="I15" s="347">
        <v>0.25</v>
      </c>
      <c r="J15" s="346"/>
      <c r="K15" s="347">
        <v>0.25</v>
      </c>
      <c r="L15" s="346"/>
      <c r="M15" s="347">
        <v>0.25</v>
      </c>
      <c r="N15" s="346"/>
      <c r="O15" s="702">
        <v>1</v>
      </c>
      <c r="P15" s="281"/>
      <c r="Q15" s="348">
        <v>305</v>
      </c>
      <c r="R15" s="348" t="s">
        <v>150</v>
      </c>
      <c r="S15" s="349" t="s">
        <v>1525</v>
      </c>
      <c r="T15" s="350" t="s">
        <v>1547</v>
      </c>
      <c r="U15" s="339" t="s">
        <v>1527</v>
      </c>
      <c r="V15" s="339" t="s">
        <v>1548</v>
      </c>
      <c r="W15" s="339" t="s">
        <v>1549</v>
      </c>
    </row>
    <row r="16" spans="1:29" ht="61.5" customHeight="1" x14ac:dyDescent="0.25">
      <c r="A16" s="764"/>
      <c r="B16" s="764"/>
      <c r="C16" s="338"/>
      <c r="D16" s="339"/>
      <c r="E16" s="413">
        <v>2.1</v>
      </c>
      <c r="F16" s="419" t="s">
        <v>2200</v>
      </c>
      <c r="G16" s="345">
        <v>1</v>
      </c>
      <c r="H16" s="281"/>
      <c r="I16" s="347"/>
      <c r="J16" s="346"/>
      <c r="K16" s="347"/>
      <c r="L16" s="346"/>
      <c r="M16" s="347"/>
      <c r="N16" s="346"/>
      <c r="O16" s="702">
        <v>1</v>
      </c>
      <c r="P16" s="281">
        <v>611207</v>
      </c>
      <c r="Q16" s="348">
        <v>305</v>
      </c>
      <c r="R16" s="348" t="s">
        <v>150</v>
      </c>
      <c r="S16" s="349" t="s">
        <v>1525</v>
      </c>
      <c r="T16" s="350" t="s">
        <v>1550</v>
      </c>
      <c r="U16" s="339" t="s">
        <v>1527</v>
      </c>
      <c r="V16" s="339" t="s">
        <v>1551</v>
      </c>
      <c r="W16" s="339" t="s">
        <v>1549</v>
      </c>
    </row>
    <row r="17" spans="1:23" ht="106.5" customHeight="1" x14ac:dyDescent="0.25">
      <c r="A17" s="764"/>
      <c r="B17" s="463"/>
      <c r="C17" s="338" t="s">
        <v>2218</v>
      </c>
      <c r="D17" s="339" t="s">
        <v>2201</v>
      </c>
      <c r="E17" s="460" t="s">
        <v>1709</v>
      </c>
      <c r="F17" s="338" t="s">
        <v>2219</v>
      </c>
      <c r="G17" s="340"/>
      <c r="H17" s="511"/>
      <c r="I17" s="341"/>
      <c r="J17" s="341"/>
      <c r="K17" s="512"/>
      <c r="L17" s="511"/>
      <c r="M17" s="512">
        <v>1</v>
      </c>
      <c r="N17" s="341">
        <v>2500</v>
      </c>
      <c r="O17" s="702">
        <v>1</v>
      </c>
      <c r="P17" s="263">
        <v>2500</v>
      </c>
      <c r="Q17" s="342"/>
      <c r="R17" s="344" t="s">
        <v>2202</v>
      </c>
      <c r="S17" s="344" t="s">
        <v>2203</v>
      </c>
      <c r="T17" s="344" t="s">
        <v>2204</v>
      </c>
      <c r="U17" s="344" t="s">
        <v>2205</v>
      </c>
      <c r="V17" s="344" t="s">
        <v>2206</v>
      </c>
      <c r="W17" s="339" t="s">
        <v>2207</v>
      </c>
    </row>
    <row r="18" spans="1:23" ht="173.25" x14ac:dyDescent="0.25">
      <c r="A18" s="764"/>
      <c r="B18" s="458" t="s">
        <v>2208</v>
      </c>
      <c r="C18" s="338" t="s">
        <v>2220</v>
      </c>
      <c r="D18" s="339" t="s">
        <v>2209</v>
      </c>
      <c r="E18" s="460" t="s">
        <v>1711</v>
      </c>
      <c r="F18" s="338" t="s">
        <v>2221</v>
      </c>
      <c r="G18" s="351">
        <v>0.25</v>
      </c>
      <c r="H18" s="341">
        <v>0</v>
      </c>
      <c r="I18" s="512">
        <v>0.25</v>
      </c>
      <c r="J18" s="341">
        <v>0</v>
      </c>
      <c r="K18" s="512">
        <v>0.25</v>
      </c>
      <c r="L18" s="341">
        <v>0</v>
      </c>
      <c r="M18" s="512">
        <v>0.25</v>
      </c>
      <c r="N18" s="341">
        <v>0</v>
      </c>
      <c r="O18" s="702">
        <v>1</v>
      </c>
      <c r="P18" s="263">
        <v>0</v>
      </c>
      <c r="Q18" s="342"/>
      <c r="R18" s="342"/>
      <c r="S18" s="342"/>
      <c r="T18" s="342"/>
      <c r="U18" s="344"/>
      <c r="V18" s="344"/>
      <c r="W18" s="339"/>
    </row>
    <row r="19" spans="1:23" ht="110.25" x14ac:dyDescent="0.25">
      <c r="A19" s="764"/>
      <c r="B19" s="463"/>
      <c r="C19" s="338" t="s">
        <v>2222</v>
      </c>
      <c r="D19" s="339" t="s">
        <v>2211</v>
      </c>
      <c r="E19" s="460" t="s">
        <v>1734</v>
      </c>
      <c r="F19" s="338" t="s">
        <v>2223</v>
      </c>
      <c r="G19" s="340"/>
      <c r="H19" s="341"/>
      <c r="I19" s="341"/>
      <c r="J19" s="341"/>
      <c r="K19" s="341"/>
      <c r="L19" s="341"/>
      <c r="M19" s="512">
        <v>1</v>
      </c>
      <c r="N19" s="341">
        <v>0</v>
      </c>
      <c r="O19" s="702">
        <v>1</v>
      </c>
      <c r="P19" s="263">
        <v>0</v>
      </c>
      <c r="Q19" s="342"/>
      <c r="R19" s="343" t="s">
        <v>2212</v>
      </c>
      <c r="S19" s="343" t="s">
        <v>2213</v>
      </c>
      <c r="T19" s="343" t="s">
        <v>2214</v>
      </c>
      <c r="U19" s="344" t="s">
        <v>2215</v>
      </c>
      <c r="V19" s="344" t="s">
        <v>2216</v>
      </c>
      <c r="W19" s="339" t="s">
        <v>2217</v>
      </c>
    </row>
    <row r="20" spans="1:23" ht="141.75" x14ac:dyDescent="0.25">
      <c r="A20" s="764"/>
      <c r="B20" s="463"/>
      <c r="C20" s="339" t="s">
        <v>2241</v>
      </c>
      <c r="D20" s="339" t="s">
        <v>2224</v>
      </c>
      <c r="E20" s="456" t="s">
        <v>2243</v>
      </c>
      <c r="F20" s="339" t="s">
        <v>2242</v>
      </c>
      <c r="G20" s="345">
        <v>0.3</v>
      </c>
      <c r="H20" s="346">
        <f>P20*0.3</f>
        <v>0</v>
      </c>
      <c r="I20" s="347">
        <v>0.4</v>
      </c>
      <c r="J20" s="515">
        <f>P20*0.4</f>
        <v>0</v>
      </c>
      <c r="K20" s="347">
        <v>0.3</v>
      </c>
      <c r="L20" s="515">
        <f>P20*0.3</f>
        <v>0</v>
      </c>
      <c r="M20" s="348"/>
      <c r="N20" s="348"/>
      <c r="O20" s="702">
        <v>1</v>
      </c>
      <c r="P20" s="516">
        <f>'[3]5. ACTIVIDADES ESPECIALES'!D93</f>
        <v>0</v>
      </c>
      <c r="Q20" s="348">
        <v>119</v>
      </c>
      <c r="R20" s="339" t="s">
        <v>1762</v>
      </c>
      <c r="S20" s="344" t="s">
        <v>2225</v>
      </c>
      <c r="T20" s="344" t="s">
        <v>2226</v>
      </c>
      <c r="U20" s="344" t="s">
        <v>2227</v>
      </c>
      <c r="V20" s="344" t="s">
        <v>2228</v>
      </c>
      <c r="W20" s="339" t="s">
        <v>2229</v>
      </c>
    </row>
    <row r="21" spans="1:23" ht="204.75" x14ac:dyDescent="0.25">
      <c r="A21" s="764"/>
      <c r="B21" s="517" t="s">
        <v>2230</v>
      </c>
      <c r="C21" s="339" t="s">
        <v>2244</v>
      </c>
      <c r="D21" s="339" t="s">
        <v>2231</v>
      </c>
      <c r="E21" s="456" t="s">
        <v>2246</v>
      </c>
      <c r="F21" s="339" t="s">
        <v>2245</v>
      </c>
      <c r="G21" s="345">
        <v>0.3</v>
      </c>
      <c r="H21" s="515">
        <f>P21*0.3</f>
        <v>0</v>
      </c>
      <c r="I21" s="347">
        <v>0.3</v>
      </c>
      <c r="J21" s="515">
        <f>P21*0.3</f>
        <v>0</v>
      </c>
      <c r="K21" s="347">
        <v>0.2</v>
      </c>
      <c r="L21" s="515">
        <f>P21*0.2</f>
        <v>0</v>
      </c>
      <c r="M21" s="347">
        <v>0.2</v>
      </c>
      <c r="N21" s="515">
        <f>P21*0.2</f>
        <v>0</v>
      </c>
      <c r="O21" s="702">
        <v>1</v>
      </c>
      <c r="P21" s="516">
        <f>'[3]5. ACTIVIDADES ESPECIALES'!D109</f>
        <v>0</v>
      </c>
      <c r="Q21" s="342">
        <v>199</v>
      </c>
      <c r="R21" s="342" t="s">
        <v>1762</v>
      </c>
      <c r="S21" s="343" t="s">
        <v>2232</v>
      </c>
      <c r="T21" s="343" t="s">
        <v>2233</v>
      </c>
      <c r="U21" s="344" t="s">
        <v>2234</v>
      </c>
      <c r="V21" s="344" t="s">
        <v>2235</v>
      </c>
      <c r="W21" s="339" t="s">
        <v>2229</v>
      </c>
    </row>
    <row r="22" spans="1:23" ht="110.25" x14ac:dyDescent="0.25">
      <c r="A22" s="764"/>
      <c r="B22" s="463"/>
      <c r="C22" s="339" t="s">
        <v>2247</v>
      </c>
      <c r="D22" s="339" t="s">
        <v>2211</v>
      </c>
      <c r="E22" s="456" t="s">
        <v>1747</v>
      </c>
      <c r="F22" s="339" t="s">
        <v>2248</v>
      </c>
      <c r="G22" s="351">
        <v>0.5</v>
      </c>
      <c r="H22" s="518">
        <f>P22*0.5</f>
        <v>0</v>
      </c>
      <c r="I22" s="512"/>
      <c r="J22" s="341"/>
      <c r="K22" s="512">
        <v>0.5</v>
      </c>
      <c r="L22" s="518">
        <f>P22*0.5</f>
        <v>0</v>
      </c>
      <c r="M22" s="341"/>
      <c r="N22" s="341"/>
      <c r="O22" s="702">
        <v>1</v>
      </c>
      <c r="P22" s="263">
        <f>'[3]5. ACTIVIDADES ESPECIALES'!D125</f>
        <v>0</v>
      </c>
      <c r="Q22" s="342">
        <v>119</v>
      </c>
      <c r="R22" s="343" t="s">
        <v>1762</v>
      </c>
      <c r="S22" s="343" t="s">
        <v>2236</v>
      </c>
      <c r="T22" s="343" t="s">
        <v>2237</v>
      </c>
      <c r="U22" s="344" t="s">
        <v>2238</v>
      </c>
      <c r="V22" s="344" t="s">
        <v>2239</v>
      </c>
      <c r="W22" s="339" t="s">
        <v>2240</v>
      </c>
    </row>
    <row r="23" spans="1:23" ht="141.75" x14ac:dyDescent="0.25">
      <c r="A23" s="739" t="s">
        <v>123</v>
      </c>
      <c r="B23" s="747" t="s">
        <v>578</v>
      </c>
      <c r="C23" s="338" t="s">
        <v>2259</v>
      </c>
      <c r="D23" s="339" t="s">
        <v>2249</v>
      </c>
      <c r="E23" s="460" t="s">
        <v>1961</v>
      </c>
      <c r="F23" s="338" t="s">
        <v>2260</v>
      </c>
      <c r="G23" s="351">
        <v>0.25</v>
      </c>
      <c r="H23" s="341"/>
      <c r="I23" s="512">
        <v>0.25</v>
      </c>
      <c r="J23" s="341"/>
      <c r="K23" s="512">
        <v>0.25</v>
      </c>
      <c r="L23" s="341"/>
      <c r="M23" s="512">
        <v>0.25</v>
      </c>
      <c r="N23" s="341"/>
      <c r="O23" s="702">
        <v>1</v>
      </c>
      <c r="P23" s="263"/>
      <c r="Q23" s="342"/>
      <c r="R23" s="342"/>
      <c r="S23" s="343" t="s">
        <v>2250</v>
      </c>
      <c r="T23" s="343" t="s">
        <v>2251</v>
      </c>
      <c r="U23" s="344" t="s">
        <v>2252</v>
      </c>
      <c r="V23" s="344" t="s">
        <v>1516</v>
      </c>
      <c r="W23" s="339" t="s">
        <v>2253</v>
      </c>
    </row>
    <row r="24" spans="1:23" ht="90" x14ac:dyDescent="0.25">
      <c r="A24" s="764"/>
      <c r="B24" s="765"/>
      <c r="C24" s="338" t="s">
        <v>2261</v>
      </c>
      <c r="D24" s="339" t="s">
        <v>2254</v>
      </c>
      <c r="E24" s="460" t="s">
        <v>1754</v>
      </c>
      <c r="F24" s="338" t="s">
        <v>2262</v>
      </c>
      <c r="G24" s="351">
        <v>0.25</v>
      </c>
      <c r="H24" s="341"/>
      <c r="I24" s="512">
        <v>0.25</v>
      </c>
      <c r="J24" s="341"/>
      <c r="K24" s="512">
        <v>0.25</v>
      </c>
      <c r="L24" s="341"/>
      <c r="M24" s="512">
        <v>0.25</v>
      </c>
      <c r="N24" s="341"/>
      <c r="O24" s="702">
        <v>1</v>
      </c>
      <c r="P24" s="263"/>
      <c r="Q24" s="342"/>
      <c r="R24" s="342"/>
      <c r="S24" s="343" t="s">
        <v>2255</v>
      </c>
      <c r="T24" s="343" t="s">
        <v>2256</v>
      </c>
      <c r="U24" s="344" t="s">
        <v>2252</v>
      </c>
      <c r="V24" s="344" t="s">
        <v>1516</v>
      </c>
      <c r="W24" s="339" t="s">
        <v>2253</v>
      </c>
    </row>
    <row r="25" spans="1:23" ht="94.5" customHeight="1" x14ac:dyDescent="0.25">
      <c r="A25" s="764"/>
      <c r="B25" s="459" t="s">
        <v>581</v>
      </c>
      <c r="C25" s="338" t="s">
        <v>2263</v>
      </c>
      <c r="D25" s="339" t="s">
        <v>2264</v>
      </c>
      <c r="E25" s="460" t="s">
        <v>1757</v>
      </c>
      <c r="F25" s="338" t="s">
        <v>2265</v>
      </c>
      <c r="G25" s="345"/>
      <c r="H25" s="346"/>
      <c r="I25" s="347">
        <v>0.5</v>
      </c>
      <c r="J25" s="346"/>
      <c r="K25" s="347"/>
      <c r="L25" s="346"/>
      <c r="M25" s="347">
        <v>0.5</v>
      </c>
      <c r="N25" s="346"/>
      <c r="O25" s="702">
        <v>1</v>
      </c>
      <c r="P25" s="281"/>
      <c r="Q25" s="348"/>
      <c r="R25" s="348"/>
      <c r="S25" s="349" t="s">
        <v>2255</v>
      </c>
      <c r="T25" s="350" t="s">
        <v>2257</v>
      </c>
      <c r="U25" s="339" t="s">
        <v>2252</v>
      </c>
      <c r="V25" s="339" t="s">
        <v>2258</v>
      </c>
      <c r="W25" s="339" t="s">
        <v>2253</v>
      </c>
    </row>
    <row r="26" spans="1:23" ht="157.5" x14ac:dyDescent="0.25">
      <c r="A26" s="739"/>
      <c r="B26" s="747"/>
      <c r="C26" s="338" t="s">
        <v>2275</v>
      </c>
      <c r="D26" s="339" t="s">
        <v>2266</v>
      </c>
      <c r="E26" s="460" t="s">
        <v>1830</v>
      </c>
      <c r="F26" s="338" t="s">
        <v>2276</v>
      </c>
      <c r="G26" s="351">
        <v>0.33</v>
      </c>
      <c r="H26" s="341"/>
      <c r="I26" s="512">
        <v>0.33</v>
      </c>
      <c r="J26" s="341"/>
      <c r="K26" s="512">
        <v>0.34</v>
      </c>
      <c r="L26" s="341"/>
      <c r="M26" s="341"/>
      <c r="N26" s="341"/>
      <c r="O26" s="702">
        <v>1</v>
      </c>
      <c r="P26" s="263"/>
      <c r="Q26" s="342"/>
      <c r="R26" s="343" t="s">
        <v>2267</v>
      </c>
      <c r="S26" s="343" t="s">
        <v>2268</v>
      </c>
      <c r="T26" s="343" t="s">
        <v>2269</v>
      </c>
      <c r="U26" s="344" t="s">
        <v>2270</v>
      </c>
      <c r="V26" s="344" t="s">
        <v>2271</v>
      </c>
      <c r="W26" s="339" t="s">
        <v>2272</v>
      </c>
    </row>
    <row r="27" spans="1:23" ht="110.25" x14ac:dyDescent="0.25">
      <c r="A27" s="764"/>
      <c r="B27" s="765"/>
      <c r="C27" s="338" t="s">
        <v>2277</v>
      </c>
      <c r="D27" s="339" t="s">
        <v>2254</v>
      </c>
      <c r="E27" s="460" t="s">
        <v>1833</v>
      </c>
      <c r="F27" s="338" t="s">
        <v>2278</v>
      </c>
      <c r="G27" s="351">
        <v>0.33</v>
      </c>
      <c r="H27" s="341"/>
      <c r="I27" s="512">
        <v>0.33</v>
      </c>
      <c r="J27" s="341"/>
      <c r="K27" s="512">
        <v>0.34</v>
      </c>
      <c r="L27" s="341"/>
      <c r="M27" s="341"/>
      <c r="N27" s="341"/>
      <c r="O27" s="702">
        <v>1</v>
      </c>
      <c r="P27" s="263"/>
      <c r="Q27" s="342"/>
      <c r="R27" s="342"/>
      <c r="S27" s="343"/>
      <c r="T27" s="343"/>
      <c r="U27" s="344"/>
      <c r="V27" s="344"/>
      <c r="W27" s="339"/>
    </row>
    <row r="28" spans="1:23" ht="63" x14ac:dyDescent="0.25">
      <c r="A28" s="764"/>
      <c r="B28" s="739"/>
      <c r="C28" s="338" t="s">
        <v>2279</v>
      </c>
      <c r="D28" s="339" t="s">
        <v>2273</v>
      </c>
      <c r="E28" s="460" t="s">
        <v>1837</v>
      </c>
      <c r="F28" s="338" t="s">
        <v>2280</v>
      </c>
      <c r="G28" s="345">
        <v>0.33</v>
      </c>
      <c r="H28" s="346"/>
      <c r="I28" s="347">
        <v>0.33</v>
      </c>
      <c r="J28" s="346"/>
      <c r="K28" s="347">
        <v>0.33</v>
      </c>
      <c r="L28" s="346"/>
      <c r="M28" s="347"/>
      <c r="N28" s="346"/>
      <c r="O28" s="702">
        <v>1</v>
      </c>
      <c r="P28" s="281"/>
      <c r="Q28" s="348"/>
      <c r="R28" s="348"/>
      <c r="S28" s="349"/>
      <c r="T28" s="350"/>
      <c r="U28" s="339"/>
      <c r="V28" s="339"/>
      <c r="W28" s="339"/>
    </row>
    <row r="29" spans="1:23" ht="78.75" x14ac:dyDescent="0.25">
      <c r="A29" s="764"/>
      <c r="B29" s="740"/>
      <c r="C29" s="338" t="s">
        <v>2281</v>
      </c>
      <c r="D29" s="339" t="s">
        <v>2274</v>
      </c>
      <c r="E29" s="460" t="s">
        <v>1838</v>
      </c>
      <c r="F29" s="338"/>
      <c r="G29" s="340"/>
      <c r="H29" s="511"/>
      <c r="I29" s="341"/>
      <c r="J29" s="341"/>
      <c r="K29" s="341"/>
      <c r="L29" s="341"/>
      <c r="M29" s="341"/>
      <c r="N29" s="341"/>
      <c r="O29" s="702">
        <v>1</v>
      </c>
      <c r="P29" s="263"/>
      <c r="Q29" s="342"/>
      <c r="R29" s="344"/>
      <c r="S29" s="344"/>
      <c r="T29" s="344"/>
      <c r="U29" s="344"/>
      <c r="V29" s="344"/>
      <c r="W29" s="339"/>
    </row>
    <row r="30" spans="1:23" ht="126" x14ac:dyDescent="0.25">
      <c r="A30" s="771"/>
      <c r="B30" s="526"/>
      <c r="C30" s="450" t="s">
        <v>2301</v>
      </c>
      <c r="D30" s="450" t="s">
        <v>2282</v>
      </c>
      <c r="E30" s="439" t="s">
        <v>2303</v>
      </c>
      <c r="F30" s="450" t="s">
        <v>2302</v>
      </c>
      <c r="G30" s="519">
        <v>0.25</v>
      </c>
      <c r="H30" s="456"/>
      <c r="I30" s="317">
        <v>0.25</v>
      </c>
      <c r="J30" s="318"/>
      <c r="K30" s="317">
        <v>0.25</v>
      </c>
      <c r="L30" s="260"/>
      <c r="M30" s="317">
        <v>0.25</v>
      </c>
      <c r="N30" s="260"/>
      <c r="O30" s="702">
        <v>1</v>
      </c>
      <c r="P30" s="260"/>
      <c r="Q30" s="456"/>
      <c r="R30" s="456"/>
      <c r="S30" s="442" t="s">
        <v>2283</v>
      </c>
      <c r="T30" s="456" t="s">
        <v>2284</v>
      </c>
      <c r="U30" s="456" t="s">
        <v>2058</v>
      </c>
      <c r="V30" s="456" t="s">
        <v>2059</v>
      </c>
      <c r="W30" s="460" t="s">
        <v>2285</v>
      </c>
    </row>
    <row r="31" spans="1:23" ht="110.25" x14ac:dyDescent="0.25">
      <c r="A31" s="772"/>
      <c r="B31" s="773"/>
      <c r="C31" s="450" t="s">
        <v>2304</v>
      </c>
      <c r="D31" s="450" t="s">
        <v>2286</v>
      </c>
      <c r="E31" s="439" t="s">
        <v>1974</v>
      </c>
      <c r="F31" s="450" t="s">
        <v>2305</v>
      </c>
      <c r="G31" s="519">
        <v>0.3</v>
      </c>
      <c r="H31" s="456"/>
      <c r="I31" s="317"/>
      <c r="J31" s="318"/>
      <c r="K31" s="317">
        <v>0.3</v>
      </c>
      <c r="L31" s="260"/>
      <c r="M31" s="317">
        <v>0.4</v>
      </c>
      <c r="N31" s="260"/>
      <c r="O31" s="702">
        <v>1</v>
      </c>
      <c r="P31" s="520">
        <f>+'[2]1. TALLERES SEMINARIOS'!D90</f>
        <v>0</v>
      </c>
      <c r="Q31" s="521"/>
      <c r="R31" s="521"/>
      <c r="S31" s="522" t="s">
        <v>2287</v>
      </c>
      <c r="T31" s="522" t="s">
        <v>2288</v>
      </c>
      <c r="U31" s="523" t="s">
        <v>2289</v>
      </c>
      <c r="V31" s="523" t="s">
        <v>1688</v>
      </c>
      <c r="W31" s="523" t="s">
        <v>2290</v>
      </c>
    </row>
    <row r="32" spans="1:23" ht="94.5" x14ac:dyDescent="0.25">
      <c r="A32" s="772"/>
      <c r="B32" s="774"/>
      <c r="C32" s="450" t="s">
        <v>2306</v>
      </c>
      <c r="D32" s="450" t="s">
        <v>2201</v>
      </c>
      <c r="E32" s="439" t="s">
        <v>2308</v>
      </c>
      <c r="F32" s="450" t="s">
        <v>2307</v>
      </c>
      <c r="G32" s="519"/>
      <c r="H32" s="456"/>
      <c r="I32" s="317">
        <v>0.4</v>
      </c>
      <c r="J32" s="318"/>
      <c r="K32" s="317">
        <v>0.3</v>
      </c>
      <c r="L32" s="260"/>
      <c r="M32" s="317">
        <v>0.3</v>
      </c>
      <c r="N32" s="260"/>
      <c r="O32" s="702">
        <v>1</v>
      </c>
      <c r="P32" s="260"/>
      <c r="Q32" s="456"/>
      <c r="R32" s="456"/>
      <c r="S32" s="442" t="s">
        <v>2291</v>
      </c>
      <c r="T32" s="456" t="s">
        <v>2292</v>
      </c>
      <c r="U32" s="456" t="s">
        <v>2293</v>
      </c>
      <c r="V32" s="456" t="s">
        <v>2294</v>
      </c>
      <c r="W32" s="460" t="s">
        <v>2295</v>
      </c>
    </row>
    <row r="33" spans="1:23" ht="126" x14ac:dyDescent="0.25">
      <c r="A33" s="772"/>
      <c r="B33" s="509"/>
      <c r="C33" s="450" t="s">
        <v>2309</v>
      </c>
      <c r="D33" s="450" t="s">
        <v>2296</v>
      </c>
      <c r="E33" s="439" t="s">
        <v>2311</v>
      </c>
      <c r="F33" s="450" t="s">
        <v>2310</v>
      </c>
      <c r="G33" s="519">
        <v>1</v>
      </c>
      <c r="H33" s="521"/>
      <c r="I33" s="524"/>
      <c r="J33" s="521"/>
      <c r="K33" s="524"/>
      <c r="L33" s="521"/>
      <c r="M33" s="317">
        <v>1</v>
      </c>
      <c r="N33" s="521"/>
      <c r="O33" s="702">
        <v>1</v>
      </c>
      <c r="P33" s="525">
        <f>+'[2]1. TALLERES SEMINARIOS'!D109</f>
        <v>0</v>
      </c>
      <c r="Q33" s="521"/>
      <c r="R33" s="521"/>
      <c r="S33" s="442" t="s">
        <v>2297</v>
      </c>
      <c r="T33" s="456" t="s">
        <v>2298</v>
      </c>
      <c r="U33" s="456" t="s">
        <v>2299</v>
      </c>
      <c r="V33" s="456" t="s">
        <v>2294</v>
      </c>
      <c r="W33" s="460" t="s">
        <v>2300</v>
      </c>
    </row>
    <row r="34" spans="1:23" ht="110.25" x14ac:dyDescent="0.25">
      <c r="A34" s="739"/>
      <c r="B34" s="462"/>
      <c r="C34" s="338" t="s">
        <v>2314</v>
      </c>
      <c r="D34" s="339" t="s">
        <v>2315</v>
      </c>
      <c r="E34" s="460" t="s">
        <v>1980</v>
      </c>
      <c r="F34" s="338" t="s">
        <v>2322</v>
      </c>
      <c r="G34" s="351">
        <v>1</v>
      </c>
      <c r="H34" s="341"/>
      <c r="I34" s="341"/>
      <c r="J34" s="341"/>
      <c r="K34" s="341"/>
      <c r="L34" s="341"/>
      <c r="M34" s="341"/>
      <c r="N34" s="341"/>
      <c r="O34" s="702">
        <v>1</v>
      </c>
      <c r="P34" s="263"/>
      <c r="Q34" s="530">
        <v>31</v>
      </c>
      <c r="R34" s="530" t="s">
        <v>152</v>
      </c>
      <c r="S34" s="343"/>
      <c r="T34" s="531" t="s">
        <v>2316</v>
      </c>
      <c r="U34" s="344" t="s">
        <v>2317</v>
      </c>
      <c r="V34" s="344"/>
      <c r="W34" s="339" t="s">
        <v>2318</v>
      </c>
    </row>
    <row r="35" spans="1:23" ht="126" x14ac:dyDescent="0.25">
      <c r="A35" s="764"/>
      <c r="B35" s="463"/>
      <c r="C35" s="338" t="s">
        <v>2323</v>
      </c>
      <c r="D35" s="339" t="s">
        <v>2201</v>
      </c>
      <c r="E35" s="460">
        <v>2</v>
      </c>
      <c r="F35" s="338" t="s">
        <v>2324</v>
      </c>
      <c r="G35" s="317">
        <v>0.5</v>
      </c>
      <c r="H35" s="511"/>
      <c r="I35" s="529">
        <v>0.5</v>
      </c>
      <c r="J35" s="341"/>
      <c r="K35" s="341"/>
      <c r="L35" s="341"/>
      <c r="M35" s="341"/>
      <c r="N35" s="341"/>
      <c r="O35" s="702">
        <v>1</v>
      </c>
      <c r="P35" s="263"/>
      <c r="Q35" s="530">
        <v>465</v>
      </c>
      <c r="R35" s="456" t="s">
        <v>2319</v>
      </c>
      <c r="S35" s="344"/>
      <c r="T35" s="344" t="s">
        <v>2320</v>
      </c>
      <c r="U35" s="344" t="s">
        <v>2321</v>
      </c>
      <c r="V35" s="344"/>
      <c r="W35" s="339" t="s">
        <v>2016</v>
      </c>
    </row>
    <row r="36" spans="1:23" ht="63" x14ac:dyDescent="0.25">
      <c r="A36" s="739"/>
      <c r="B36" s="747" t="s">
        <v>578</v>
      </c>
      <c r="C36" s="748" t="s">
        <v>2363</v>
      </c>
      <c r="D36" s="766" t="s">
        <v>2325</v>
      </c>
      <c r="E36" s="460" t="s">
        <v>1986</v>
      </c>
      <c r="F36" s="460" t="s">
        <v>2364</v>
      </c>
      <c r="G36" s="317">
        <v>0.5</v>
      </c>
      <c r="H36" s="532"/>
      <c r="I36" s="532"/>
      <c r="J36" s="532"/>
      <c r="K36" s="533">
        <v>0.5</v>
      </c>
      <c r="L36" s="532"/>
      <c r="M36" s="532"/>
      <c r="N36" s="532"/>
      <c r="O36" s="702">
        <v>1</v>
      </c>
      <c r="P36" s="525"/>
      <c r="Q36" s="532">
        <v>264</v>
      </c>
      <c r="R36" s="532" t="s">
        <v>2326</v>
      </c>
      <c r="S36" s="534" t="s">
        <v>2327</v>
      </c>
      <c r="T36" s="534" t="s">
        <v>2328</v>
      </c>
      <c r="U36" s="456" t="s">
        <v>2329</v>
      </c>
      <c r="V36" s="456" t="s">
        <v>2330</v>
      </c>
      <c r="W36" s="456" t="s">
        <v>2331</v>
      </c>
    </row>
    <row r="37" spans="1:23" ht="63" x14ac:dyDescent="0.25">
      <c r="A37" s="764"/>
      <c r="B37" s="770"/>
      <c r="C37" s="749"/>
      <c r="D37" s="767"/>
      <c r="E37" s="460" t="s">
        <v>2366</v>
      </c>
      <c r="F37" s="460" t="s">
        <v>2368</v>
      </c>
      <c r="G37" s="317">
        <v>0.5</v>
      </c>
      <c r="H37" s="532"/>
      <c r="I37" s="533"/>
      <c r="J37" s="532"/>
      <c r="K37" s="533">
        <v>0.5</v>
      </c>
      <c r="L37" s="532"/>
      <c r="M37" s="533"/>
      <c r="N37" s="532"/>
      <c r="O37" s="702">
        <v>1</v>
      </c>
      <c r="P37" s="525"/>
      <c r="Q37" s="532"/>
      <c r="R37" s="532"/>
      <c r="S37" s="534" t="s">
        <v>2332</v>
      </c>
      <c r="T37" s="534" t="s">
        <v>2333</v>
      </c>
      <c r="U37" s="456" t="s">
        <v>2334</v>
      </c>
      <c r="V37" s="456" t="s">
        <v>2330</v>
      </c>
      <c r="W37" s="339" t="s">
        <v>2331</v>
      </c>
    </row>
    <row r="38" spans="1:23" ht="110.25" x14ac:dyDescent="0.25">
      <c r="A38" s="764"/>
      <c r="B38" s="765"/>
      <c r="C38" s="460" t="s">
        <v>2365</v>
      </c>
      <c r="D38" s="456" t="s">
        <v>2335</v>
      </c>
      <c r="E38" s="460" t="s">
        <v>2369</v>
      </c>
      <c r="F38" s="460" t="s">
        <v>2367</v>
      </c>
      <c r="G38" s="456"/>
      <c r="H38" s="532"/>
      <c r="I38" s="533">
        <v>0.5</v>
      </c>
      <c r="J38" s="532"/>
      <c r="K38" s="532"/>
      <c r="L38" s="532"/>
      <c r="M38" s="533">
        <v>0.5</v>
      </c>
      <c r="N38" s="532"/>
      <c r="O38" s="702">
        <v>1</v>
      </c>
      <c r="P38" s="525"/>
      <c r="Q38" s="532">
        <v>96</v>
      </c>
      <c r="R38" s="534" t="s">
        <v>1772</v>
      </c>
      <c r="S38" s="534" t="s">
        <v>1857</v>
      </c>
      <c r="T38" s="534" t="s">
        <v>2336</v>
      </c>
      <c r="U38" s="456" t="s">
        <v>2337</v>
      </c>
      <c r="V38" s="456" t="s">
        <v>152</v>
      </c>
      <c r="W38" s="456" t="s">
        <v>2338</v>
      </c>
    </row>
    <row r="39" spans="1:23" ht="135" x14ac:dyDescent="0.25">
      <c r="A39" s="764"/>
      <c r="B39" s="739"/>
      <c r="C39" s="460" t="s">
        <v>2370</v>
      </c>
      <c r="D39" s="456" t="s">
        <v>124</v>
      </c>
      <c r="E39" s="460" t="s">
        <v>1992</v>
      </c>
      <c r="F39" s="460" t="s">
        <v>2371</v>
      </c>
      <c r="G39" s="345"/>
      <c r="H39" s="346"/>
      <c r="I39" s="347"/>
      <c r="J39" s="346"/>
      <c r="K39" s="533">
        <v>0.5</v>
      </c>
      <c r="L39" s="346"/>
      <c r="M39" s="347"/>
      <c r="N39" s="346"/>
      <c r="O39" s="533">
        <v>0.5</v>
      </c>
      <c r="P39" s="281"/>
      <c r="Q39" s="348"/>
      <c r="R39" s="348"/>
      <c r="S39" s="349" t="s">
        <v>2339</v>
      </c>
      <c r="T39" s="350" t="s">
        <v>2340</v>
      </c>
      <c r="U39" s="339" t="s">
        <v>2341</v>
      </c>
      <c r="V39" s="339" t="s">
        <v>152</v>
      </c>
      <c r="W39" s="339" t="s">
        <v>2331</v>
      </c>
    </row>
    <row r="40" spans="1:23" ht="78.75" x14ac:dyDescent="0.25">
      <c r="A40" s="764"/>
      <c r="B40" s="740"/>
      <c r="C40" s="460" t="s">
        <v>2372</v>
      </c>
      <c r="D40" s="456" t="s">
        <v>2342</v>
      </c>
      <c r="E40" s="460" t="s">
        <v>1997</v>
      </c>
      <c r="F40" s="460" t="s">
        <v>2373</v>
      </c>
      <c r="G40" s="456" t="s">
        <v>2343</v>
      </c>
      <c r="H40" s="535"/>
      <c r="I40" s="533">
        <v>0.25</v>
      </c>
      <c r="J40" s="532"/>
      <c r="K40" s="533">
        <v>0.25</v>
      </c>
      <c r="L40" s="532"/>
      <c r="M40" s="533">
        <v>0.25</v>
      </c>
      <c r="N40" s="532"/>
      <c r="O40" s="533">
        <v>1</v>
      </c>
      <c r="P40" s="525"/>
      <c r="Q40" s="532">
        <v>26</v>
      </c>
      <c r="R40" s="456" t="s">
        <v>149</v>
      </c>
      <c r="S40" s="456" t="s">
        <v>2344</v>
      </c>
      <c r="T40" s="456" t="s">
        <v>2345</v>
      </c>
      <c r="U40" s="456" t="s">
        <v>2346</v>
      </c>
      <c r="V40" s="456" t="s">
        <v>2117</v>
      </c>
      <c r="W40" s="456" t="s">
        <v>2347</v>
      </c>
    </row>
    <row r="41" spans="1:23" ht="126" x14ac:dyDescent="0.25">
      <c r="A41" s="764"/>
      <c r="B41" s="458"/>
      <c r="C41" s="338" t="s">
        <v>2374</v>
      </c>
      <c r="D41" s="339" t="s">
        <v>2348</v>
      </c>
      <c r="E41" s="460" t="s">
        <v>1998</v>
      </c>
      <c r="F41" s="338" t="s">
        <v>2375</v>
      </c>
      <c r="G41" s="317">
        <v>0.25</v>
      </c>
      <c r="H41" s="532"/>
      <c r="I41" s="533">
        <v>0.25</v>
      </c>
      <c r="J41" s="532"/>
      <c r="K41" s="533">
        <v>0.25</v>
      </c>
      <c r="L41" s="532"/>
      <c r="M41" s="533">
        <v>0.25</v>
      </c>
      <c r="N41" s="532"/>
      <c r="O41" s="533">
        <v>1</v>
      </c>
      <c r="P41" s="525"/>
      <c r="Q41" s="532"/>
      <c r="R41" s="532"/>
      <c r="S41" s="534" t="s">
        <v>2349</v>
      </c>
      <c r="T41" s="534" t="s">
        <v>2350</v>
      </c>
      <c r="U41" s="456" t="s">
        <v>2351</v>
      </c>
      <c r="V41" s="456" t="s">
        <v>2352</v>
      </c>
      <c r="W41" s="456" t="s">
        <v>2353</v>
      </c>
    </row>
    <row r="42" spans="1:23" ht="110.25" x14ac:dyDescent="0.25">
      <c r="A42" s="764"/>
      <c r="B42" s="461"/>
      <c r="C42" s="766" t="s">
        <v>2376</v>
      </c>
      <c r="D42" s="768" t="s">
        <v>2354</v>
      </c>
      <c r="E42" s="748" t="s">
        <v>2379</v>
      </c>
      <c r="F42" s="338" t="s">
        <v>2377</v>
      </c>
      <c r="G42" s="317">
        <v>1</v>
      </c>
      <c r="H42" s="536"/>
      <c r="I42" s="457"/>
      <c r="J42" s="536"/>
      <c r="K42" s="457"/>
      <c r="L42" s="536"/>
      <c r="M42" s="457"/>
      <c r="N42" s="536"/>
      <c r="O42" s="537">
        <v>1</v>
      </c>
      <c r="P42" s="538"/>
      <c r="Q42" s="539">
        <v>268</v>
      </c>
      <c r="R42" s="539" t="s">
        <v>1520</v>
      </c>
      <c r="S42" s="540" t="s">
        <v>2355</v>
      </c>
      <c r="T42" s="540" t="s">
        <v>2356</v>
      </c>
      <c r="U42" s="457" t="s">
        <v>2357</v>
      </c>
      <c r="V42" s="457" t="s">
        <v>2358</v>
      </c>
      <c r="W42" s="457" t="s">
        <v>2359</v>
      </c>
    </row>
    <row r="43" spans="1:23" ht="110.25" x14ac:dyDescent="0.25">
      <c r="A43" s="541"/>
      <c r="B43" s="459"/>
      <c r="C43" s="767"/>
      <c r="D43" s="769"/>
      <c r="E43" s="749"/>
      <c r="F43" s="338" t="s">
        <v>2378</v>
      </c>
      <c r="G43" s="317">
        <v>0.25</v>
      </c>
      <c r="H43" s="542"/>
      <c r="I43" s="317">
        <v>0.25</v>
      </c>
      <c r="J43" s="542"/>
      <c r="K43" s="456">
        <v>25</v>
      </c>
      <c r="L43" s="542"/>
      <c r="M43" s="456">
        <v>25</v>
      </c>
      <c r="N43" s="542"/>
      <c r="O43" s="533">
        <v>1</v>
      </c>
      <c r="P43" s="525"/>
      <c r="Q43" s="532">
        <v>39</v>
      </c>
      <c r="R43" s="532" t="s">
        <v>1867</v>
      </c>
      <c r="S43" s="534" t="s">
        <v>2360</v>
      </c>
      <c r="T43" s="534" t="s">
        <v>2350</v>
      </c>
      <c r="U43" s="456" t="s">
        <v>2361</v>
      </c>
      <c r="V43" s="456" t="s">
        <v>2362</v>
      </c>
      <c r="W43" s="456" t="s">
        <v>2359</v>
      </c>
    </row>
    <row r="44" spans="1:23" ht="110.25" x14ac:dyDescent="0.25">
      <c r="A44" s="739"/>
      <c r="B44" s="747"/>
      <c r="C44" s="338" t="s">
        <v>2411</v>
      </c>
      <c r="D44" s="339" t="s">
        <v>580</v>
      </c>
      <c r="E44" s="460" t="s">
        <v>2006</v>
      </c>
      <c r="F44" s="338" t="s">
        <v>2412</v>
      </c>
      <c r="G44" s="528"/>
      <c r="I44" s="543">
        <v>1</v>
      </c>
      <c r="J44" s="544">
        <v>0</v>
      </c>
      <c r="K44" s="341"/>
      <c r="L44" s="341"/>
      <c r="M44" s="341"/>
      <c r="N44" s="341"/>
      <c r="O44" s="341"/>
      <c r="P44" s="545">
        <v>0</v>
      </c>
      <c r="Q44" s="342"/>
      <c r="R44" s="342"/>
      <c r="S44" s="343" t="s">
        <v>2380</v>
      </c>
      <c r="T44" s="343" t="s">
        <v>2381</v>
      </c>
      <c r="U44" s="344"/>
      <c r="V44" s="344" t="s">
        <v>2382</v>
      </c>
      <c r="W44" s="339" t="s">
        <v>2383</v>
      </c>
    </row>
    <row r="45" spans="1:23" ht="110.25" x14ac:dyDescent="0.2">
      <c r="A45" s="764"/>
      <c r="B45" s="765"/>
      <c r="C45" s="338" t="s">
        <v>2413</v>
      </c>
      <c r="D45" s="339"/>
      <c r="E45" s="460" t="s">
        <v>2415</v>
      </c>
      <c r="F45" s="338" t="s">
        <v>2414</v>
      </c>
      <c r="G45" s="339"/>
      <c r="H45" s="341"/>
      <c r="I45" s="341"/>
      <c r="J45" s="341"/>
      <c r="K45" s="544">
        <v>1</v>
      </c>
      <c r="L45" s="546"/>
      <c r="M45" s="341"/>
      <c r="N45" s="341"/>
      <c r="O45" s="341"/>
      <c r="P45" s="546"/>
      <c r="Q45" s="547">
        <v>265</v>
      </c>
      <c r="R45" s="547" t="s">
        <v>148</v>
      </c>
      <c r="S45" s="343" t="s">
        <v>2384</v>
      </c>
      <c r="T45" s="343" t="s">
        <v>2385</v>
      </c>
      <c r="U45" s="344" t="s">
        <v>2386</v>
      </c>
      <c r="V45" s="344" t="s">
        <v>2387</v>
      </c>
      <c r="W45" s="339" t="s">
        <v>2388</v>
      </c>
    </row>
    <row r="46" spans="1:23" ht="94.5" x14ac:dyDescent="0.25">
      <c r="A46" s="764"/>
      <c r="B46" s="461"/>
      <c r="C46" s="338" t="s">
        <v>2416</v>
      </c>
      <c r="D46" s="339" t="s">
        <v>124</v>
      </c>
      <c r="E46" s="460" t="s">
        <v>2418</v>
      </c>
      <c r="F46" s="338" t="s">
        <v>2417</v>
      </c>
      <c r="G46" s="345"/>
      <c r="H46" s="346"/>
      <c r="I46" s="548">
        <v>1</v>
      </c>
      <c r="J46" s="346"/>
      <c r="K46" s="347"/>
      <c r="L46" s="346"/>
      <c r="M46" s="347"/>
      <c r="N46" s="346"/>
      <c r="O46" s="348"/>
      <c r="P46" s="281"/>
      <c r="Q46" s="348">
        <v>333</v>
      </c>
      <c r="R46" s="348" t="s">
        <v>2389</v>
      </c>
      <c r="S46" s="349" t="s">
        <v>2390</v>
      </c>
      <c r="T46" s="350" t="s">
        <v>2391</v>
      </c>
      <c r="U46" s="339" t="s">
        <v>2392</v>
      </c>
      <c r="V46" s="339" t="s">
        <v>2393</v>
      </c>
      <c r="W46" s="339" t="s">
        <v>2394</v>
      </c>
    </row>
    <row r="47" spans="1:23" ht="225" x14ac:dyDescent="0.25">
      <c r="A47" s="764"/>
      <c r="B47" s="549"/>
      <c r="C47" s="338" t="s">
        <v>2419</v>
      </c>
      <c r="D47" s="339" t="s">
        <v>2209</v>
      </c>
      <c r="E47" s="460" t="s">
        <v>2421</v>
      </c>
      <c r="F47" s="338" t="s">
        <v>2420</v>
      </c>
      <c r="G47" s="351">
        <v>0.25</v>
      </c>
      <c r="H47" s="341"/>
      <c r="I47" s="512">
        <v>0.25</v>
      </c>
      <c r="J47" s="341"/>
      <c r="K47" s="512">
        <v>0.25</v>
      </c>
      <c r="L47" s="341"/>
      <c r="M47" s="512">
        <v>0.25</v>
      </c>
      <c r="N47" s="341"/>
      <c r="O47" s="533">
        <v>1</v>
      </c>
      <c r="P47" s="263"/>
      <c r="Q47" s="342">
        <v>96</v>
      </c>
      <c r="R47" s="342" t="s">
        <v>2395</v>
      </c>
      <c r="S47" s="514" t="s">
        <v>2396</v>
      </c>
      <c r="T47" s="343" t="s">
        <v>2397</v>
      </c>
      <c r="U47" s="344" t="s">
        <v>2398</v>
      </c>
      <c r="V47" s="344" t="s">
        <v>2399</v>
      </c>
      <c r="W47" s="339" t="s">
        <v>2400</v>
      </c>
    </row>
    <row r="48" spans="1:23" ht="120" x14ac:dyDescent="0.25">
      <c r="A48" s="764"/>
      <c r="B48" s="550"/>
      <c r="C48" s="338" t="s">
        <v>2422</v>
      </c>
      <c r="D48" s="339" t="s">
        <v>2210</v>
      </c>
      <c r="E48" s="460" t="s">
        <v>2030</v>
      </c>
      <c r="F48" s="338" t="s">
        <v>2423</v>
      </c>
      <c r="G48" s="551">
        <v>0.25</v>
      </c>
      <c r="H48" s="552"/>
      <c r="I48" s="551">
        <v>0.25</v>
      </c>
      <c r="J48" s="513"/>
      <c r="K48" s="551">
        <v>0.25</v>
      </c>
      <c r="L48" s="513"/>
      <c r="M48" s="551">
        <v>0.25</v>
      </c>
      <c r="N48" s="552"/>
      <c r="O48" s="533">
        <v>1</v>
      </c>
      <c r="P48" s="263">
        <f>SUM(H48,J48,L48,N48)</f>
        <v>0</v>
      </c>
      <c r="Q48" s="342"/>
      <c r="R48" s="342"/>
      <c r="S48" s="514" t="s">
        <v>2401</v>
      </c>
      <c r="T48" s="514" t="s">
        <v>2402</v>
      </c>
      <c r="U48" s="339" t="s">
        <v>2403</v>
      </c>
      <c r="V48" s="339" t="s">
        <v>1906</v>
      </c>
      <c r="W48" s="339" t="s">
        <v>2404</v>
      </c>
    </row>
    <row r="49" spans="1:23" ht="94.5" x14ac:dyDescent="0.25">
      <c r="A49" s="764"/>
      <c r="B49" s="555"/>
      <c r="C49" s="338"/>
      <c r="D49" s="339"/>
      <c r="E49" s="460" t="s">
        <v>2425</v>
      </c>
      <c r="F49" s="338" t="s">
        <v>2424</v>
      </c>
      <c r="G49" s="551">
        <v>0.25</v>
      </c>
      <c r="H49" s="552"/>
      <c r="I49" s="553">
        <v>0.25</v>
      </c>
      <c r="J49" s="340"/>
      <c r="K49" s="553">
        <v>0.25</v>
      </c>
      <c r="L49" s="340"/>
      <c r="M49" s="553">
        <v>0.25</v>
      </c>
      <c r="N49" s="552"/>
      <c r="O49" s="533">
        <v>1</v>
      </c>
      <c r="P49" s="263">
        <f>SUM(H49,J49,L49,N49)</f>
        <v>0</v>
      </c>
      <c r="Q49" s="554">
        <v>392</v>
      </c>
      <c r="R49" s="343" t="s">
        <v>2405</v>
      </c>
      <c r="S49" s="514" t="s">
        <v>2406</v>
      </c>
      <c r="T49" s="514" t="s">
        <v>2407</v>
      </c>
      <c r="U49" s="339" t="s">
        <v>2408</v>
      </c>
      <c r="V49" s="339" t="s">
        <v>2409</v>
      </c>
      <c r="W49" s="339" t="s">
        <v>2410</v>
      </c>
    </row>
    <row r="50" spans="1:23" ht="135" x14ac:dyDescent="0.25">
      <c r="B50" s="528"/>
      <c r="C50" s="338" t="s">
        <v>2450</v>
      </c>
      <c r="D50" s="339" t="s">
        <v>2446</v>
      </c>
      <c r="E50" s="501" t="s">
        <v>2033</v>
      </c>
      <c r="F50" s="338" t="s">
        <v>2451</v>
      </c>
      <c r="G50" s="317">
        <v>1</v>
      </c>
      <c r="H50" s="535">
        <v>0</v>
      </c>
      <c r="I50" s="533"/>
      <c r="J50" s="535"/>
      <c r="K50" s="533"/>
      <c r="L50" s="535"/>
      <c r="M50" s="533"/>
      <c r="N50" s="535"/>
      <c r="O50" s="533">
        <v>1</v>
      </c>
      <c r="P50" s="556">
        <v>0</v>
      </c>
      <c r="Q50" s="532">
        <v>96</v>
      </c>
      <c r="R50" s="532" t="s">
        <v>2426</v>
      </c>
      <c r="S50" s="349" t="s">
        <v>2427</v>
      </c>
      <c r="T50" s="350" t="s">
        <v>2428</v>
      </c>
      <c r="U50" s="339" t="s">
        <v>2429</v>
      </c>
      <c r="V50" s="339" t="s">
        <v>2430</v>
      </c>
      <c r="W50" s="339" t="s">
        <v>2431</v>
      </c>
    </row>
    <row r="51" spans="1:23" ht="157.5" x14ac:dyDescent="0.25">
      <c r="B51" s="528"/>
      <c r="C51" s="338" t="s">
        <v>2452</v>
      </c>
      <c r="D51" s="339" t="s">
        <v>2447</v>
      </c>
      <c r="E51" s="501" t="s">
        <v>2040</v>
      </c>
      <c r="F51" s="338" t="s">
        <v>2453</v>
      </c>
      <c r="G51" s="317">
        <v>0.25</v>
      </c>
      <c r="H51" s="535">
        <f>SUM(P51/4)</f>
        <v>0</v>
      </c>
      <c r="I51" s="533">
        <v>0.25</v>
      </c>
      <c r="J51" s="557">
        <f>SUM(P51/4)</f>
        <v>0</v>
      </c>
      <c r="K51" s="533">
        <v>0.25</v>
      </c>
      <c r="L51" s="557">
        <f>SUM(P51/4)</f>
        <v>0</v>
      </c>
      <c r="M51" s="533">
        <v>0.25</v>
      </c>
      <c r="N51" s="557">
        <f>SUM(P51/4)</f>
        <v>0</v>
      </c>
      <c r="O51" s="533">
        <v>1</v>
      </c>
      <c r="P51" s="525">
        <f>'[4]5. ACTIVIDADES ESPECIALES'!D187</f>
        <v>0</v>
      </c>
      <c r="Q51" s="558">
        <v>26</v>
      </c>
      <c r="R51" s="376" t="s">
        <v>2432</v>
      </c>
      <c r="S51" s="344" t="s">
        <v>2433</v>
      </c>
      <c r="T51" s="344" t="s">
        <v>2434</v>
      </c>
      <c r="U51" s="344" t="s">
        <v>2435</v>
      </c>
      <c r="V51" s="344" t="s">
        <v>2436</v>
      </c>
      <c r="W51" s="339" t="s">
        <v>2437</v>
      </c>
    </row>
    <row r="52" spans="1:23" ht="157.5" x14ac:dyDescent="0.25">
      <c r="B52" s="528"/>
      <c r="C52" s="737" t="s">
        <v>2455</v>
      </c>
      <c r="D52" s="339" t="s">
        <v>2448</v>
      </c>
      <c r="E52" s="501" t="s">
        <v>2457</v>
      </c>
      <c r="F52" s="338" t="s">
        <v>2454</v>
      </c>
      <c r="G52" s="351"/>
      <c r="H52" s="341"/>
      <c r="I52" s="512"/>
      <c r="J52" s="341"/>
      <c r="K52" s="512"/>
      <c r="L52" s="341"/>
      <c r="M52" s="533">
        <v>1</v>
      </c>
      <c r="N52" s="559">
        <f>'[4]5. ACTIVIDADES ESPECIALES'!D143</f>
        <v>0</v>
      </c>
      <c r="O52" s="533">
        <v>1</v>
      </c>
      <c r="P52" s="525">
        <f>'[4]5. ACTIVIDADES ESPECIALES'!D143</f>
        <v>0</v>
      </c>
      <c r="Q52" s="558">
        <v>77</v>
      </c>
      <c r="R52" s="560" t="s">
        <v>2438</v>
      </c>
      <c r="S52" s="561" t="s">
        <v>1868</v>
      </c>
      <c r="T52" s="561" t="s">
        <v>2439</v>
      </c>
      <c r="U52" s="344" t="s">
        <v>2440</v>
      </c>
      <c r="V52" s="344" t="s">
        <v>2441</v>
      </c>
      <c r="W52" s="339" t="s">
        <v>2442</v>
      </c>
    </row>
    <row r="53" spans="1:23" ht="157.5" x14ac:dyDescent="0.25">
      <c r="B53" s="528"/>
      <c r="C53" s="737"/>
      <c r="D53" s="339" t="s">
        <v>2449</v>
      </c>
      <c r="E53" s="501" t="s">
        <v>2043</v>
      </c>
      <c r="F53" s="338" t="s">
        <v>2456</v>
      </c>
      <c r="G53" s="317">
        <v>0.25</v>
      </c>
      <c r="H53" s="557"/>
      <c r="I53" s="533">
        <v>0.25</v>
      </c>
      <c r="J53" s="557"/>
      <c r="K53" s="533">
        <v>0.25</v>
      </c>
      <c r="L53" s="557"/>
      <c r="M53" s="533">
        <v>0.25</v>
      </c>
      <c r="N53" s="557"/>
      <c r="O53" s="533">
        <v>1</v>
      </c>
      <c r="P53" s="525"/>
      <c r="Q53" s="558">
        <v>500</v>
      </c>
      <c r="R53" s="562" t="s">
        <v>2443</v>
      </c>
      <c r="S53" s="563" t="s">
        <v>1868</v>
      </c>
      <c r="T53" s="561" t="s">
        <v>2444</v>
      </c>
      <c r="U53" s="344" t="s">
        <v>2445</v>
      </c>
      <c r="V53" s="344" t="s">
        <v>2441</v>
      </c>
      <c r="W53" s="339" t="s">
        <v>2442</v>
      </c>
    </row>
    <row r="54" spans="1:23" x14ac:dyDescent="0.25">
      <c r="E54" s="319"/>
      <c r="F54" s="335"/>
      <c r="G54" s="335"/>
      <c r="U54" s="353"/>
      <c r="V54" s="353"/>
      <c r="W54" s="354"/>
    </row>
    <row r="55" spans="1:23" x14ac:dyDescent="0.25">
      <c r="E55" s="319"/>
    </row>
    <row r="56" spans="1:23" x14ac:dyDescent="0.25">
      <c r="E56" s="319"/>
    </row>
    <row r="57" spans="1:23" x14ac:dyDescent="0.25">
      <c r="E57" s="319"/>
    </row>
    <row r="58" spans="1:23" x14ac:dyDescent="0.25">
      <c r="E58" s="319"/>
    </row>
    <row r="59" spans="1:23" x14ac:dyDescent="0.25">
      <c r="E59" s="319"/>
    </row>
    <row r="60" spans="1:23" x14ac:dyDescent="0.25">
      <c r="E60" s="319"/>
    </row>
    <row r="61" spans="1:23" x14ac:dyDescent="0.25">
      <c r="E61" s="319"/>
    </row>
    <row r="62" spans="1:23" x14ac:dyDescent="0.25">
      <c r="E62" s="319"/>
    </row>
    <row r="63" spans="1:23" x14ac:dyDescent="0.25">
      <c r="E63" s="319"/>
    </row>
    <row r="64" spans="1:23" x14ac:dyDescent="0.25">
      <c r="E64" s="319"/>
    </row>
    <row r="65" spans="5:5" x14ac:dyDescent="0.25">
      <c r="E65" s="319"/>
    </row>
    <row r="66" spans="5:5" x14ac:dyDescent="0.25">
      <c r="E66" s="319"/>
    </row>
    <row r="67" spans="5:5" x14ac:dyDescent="0.25">
      <c r="E67" s="319"/>
    </row>
    <row r="68" spans="5:5" x14ac:dyDescent="0.25">
      <c r="E68" s="319"/>
    </row>
    <row r="69" spans="5:5" x14ac:dyDescent="0.25">
      <c r="E69" s="319"/>
    </row>
    <row r="70" spans="5:5" x14ac:dyDescent="0.25">
      <c r="E70" s="319"/>
    </row>
    <row r="71" spans="5:5" x14ac:dyDescent="0.25">
      <c r="E71" s="319"/>
    </row>
    <row r="72" spans="5:5" x14ac:dyDescent="0.25">
      <c r="E72" s="319"/>
    </row>
    <row r="73" spans="5:5" x14ac:dyDescent="0.25">
      <c r="E73" s="319"/>
    </row>
    <row r="74" spans="5:5" x14ac:dyDescent="0.25">
      <c r="E74" s="319"/>
    </row>
    <row r="75" spans="5:5" x14ac:dyDescent="0.25">
      <c r="E75" s="319"/>
    </row>
    <row r="76" spans="5:5" x14ac:dyDescent="0.25">
      <c r="E76" s="319"/>
    </row>
    <row r="77" spans="5:5" x14ac:dyDescent="0.25">
      <c r="E77" s="319"/>
    </row>
    <row r="78" spans="5:5" x14ac:dyDescent="0.25">
      <c r="E78" s="319"/>
    </row>
    <row r="79" spans="5:5" x14ac:dyDescent="0.25">
      <c r="E79" s="319"/>
    </row>
    <row r="80" spans="5:5" x14ac:dyDescent="0.25">
      <c r="E80" s="319"/>
    </row>
    <row r="81" spans="5:5" x14ac:dyDescent="0.25">
      <c r="E81" s="319"/>
    </row>
    <row r="82" spans="5:5" x14ac:dyDescent="0.25">
      <c r="E82" s="319"/>
    </row>
    <row r="83" spans="5:5" x14ac:dyDescent="0.25">
      <c r="E83" s="319"/>
    </row>
    <row r="84" spans="5:5" x14ac:dyDescent="0.25">
      <c r="E84" s="319"/>
    </row>
    <row r="85" spans="5:5" x14ac:dyDescent="0.25">
      <c r="E85" s="319"/>
    </row>
    <row r="86" spans="5:5" x14ac:dyDescent="0.25">
      <c r="E86" s="319"/>
    </row>
    <row r="87" spans="5:5" x14ac:dyDescent="0.25">
      <c r="E87" s="319"/>
    </row>
    <row r="88" spans="5:5" x14ac:dyDescent="0.25">
      <c r="E88" s="319"/>
    </row>
    <row r="89" spans="5:5" x14ac:dyDescent="0.25">
      <c r="E89" s="319"/>
    </row>
    <row r="90" spans="5:5" x14ac:dyDescent="0.25">
      <c r="E90" s="319"/>
    </row>
  </sheetData>
  <mergeCells count="41">
    <mergeCell ref="I4:J4"/>
    <mergeCell ref="K4:L4"/>
    <mergeCell ref="M4:N4"/>
    <mergeCell ref="A7:A16"/>
    <mergeCell ref="B8:B16"/>
    <mergeCell ref="A3:A5"/>
    <mergeCell ref="A17:A19"/>
    <mergeCell ref="A20:A22"/>
    <mergeCell ref="W3:W5"/>
    <mergeCell ref="O3:P4"/>
    <mergeCell ref="Q3:R4"/>
    <mergeCell ref="V3:V5"/>
    <mergeCell ref="B3:B5"/>
    <mergeCell ref="S3:S5"/>
    <mergeCell ref="T3:T5"/>
    <mergeCell ref="F3:F5"/>
    <mergeCell ref="E3:E5"/>
    <mergeCell ref="G3:N3"/>
    <mergeCell ref="U3:U5"/>
    <mergeCell ref="C3:C5"/>
    <mergeCell ref="D3:D5"/>
    <mergeCell ref="G4:H4"/>
    <mergeCell ref="A34:A35"/>
    <mergeCell ref="A36:A42"/>
    <mergeCell ref="B36:B38"/>
    <mergeCell ref="A23:A25"/>
    <mergeCell ref="B23:B24"/>
    <mergeCell ref="B26:B27"/>
    <mergeCell ref="A26:A29"/>
    <mergeCell ref="B28:B29"/>
    <mergeCell ref="A30:A33"/>
    <mergeCell ref="B31:B32"/>
    <mergeCell ref="E42:E43"/>
    <mergeCell ref="A44:A49"/>
    <mergeCell ref="B44:B45"/>
    <mergeCell ref="C52:C53"/>
    <mergeCell ref="C36:C37"/>
    <mergeCell ref="D36:D37"/>
    <mergeCell ref="B39:B40"/>
    <mergeCell ref="C42:C43"/>
    <mergeCell ref="D42:D43"/>
  </mergeCells>
  <pageMargins left="0.25" right="0.25" top="0.75" bottom="0.75" header="0.3" footer="0.3"/>
  <headerFooter>
    <oddFooter>&amp;R&amp;P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topLeftCell="D20" zoomScale="55" zoomScaleNormal="55" zoomScalePageLayoutView="70" workbookViewId="0">
      <selection activeCell="O30" sqref="O30"/>
    </sheetView>
  </sheetViews>
  <sheetFormatPr baseColWidth="10" defaultColWidth="11.42578125" defaultRowHeight="15" x14ac:dyDescent="0.25"/>
  <cols>
    <col min="1" max="2" width="21.7109375" customWidth="1"/>
    <col min="3" max="6" width="27.42578125" customWidth="1"/>
    <col min="7" max="7" width="15.28515625" customWidth="1"/>
    <col min="8" max="8" width="12.140625" style="268" bestFit="1" customWidth="1"/>
    <col min="9" max="9" width="15.28515625" customWidth="1"/>
    <col min="10" max="10" width="18.85546875" style="268" customWidth="1"/>
    <col min="12" max="12" width="13.7109375" style="268" bestFit="1" customWidth="1"/>
    <col min="14" max="14" width="13.7109375" style="268" bestFit="1" customWidth="1"/>
    <col min="15" max="15" width="15.28515625" customWidth="1"/>
    <col min="16" max="16" width="18.28515625" style="268" customWidth="1"/>
    <col min="19" max="19" width="16.140625" customWidth="1"/>
    <col min="20" max="22" width="14.140625" customWidth="1"/>
    <col min="23" max="23" width="17" customWidth="1"/>
  </cols>
  <sheetData>
    <row r="1" spans="1:23" ht="18.75" x14ac:dyDescent="0.25">
      <c r="B1" s="382"/>
      <c r="C1" s="382"/>
      <c r="D1" s="382"/>
      <c r="E1" s="382"/>
      <c r="F1" s="382"/>
      <c r="G1" s="382" t="s">
        <v>582</v>
      </c>
      <c r="I1" s="382"/>
      <c r="J1" s="382"/>
      <c r="K1" s="382"/>
      <c r="L1" s="382"/>
      <c r="M1" s="382"/>
      <c r="N1" s="382"/>
      <c r="O1" s="382"/>
      <c r="P1" s="382"/>
      <c r="Q1" s="382"/>
      <c r="R1" s="382"/>
      <c r="S1" s="382"/>
      <c r="T1" s="382"/>
      <c r="U1" s="382"/>
      <c r="V1" s="382"/>
      <c r="W1" s="382"/>
    </row>
    <row r="2" spans="1:23" x14ac:dyDescent="0.25">
      <c r="A2" s="391" t="s">
        <v>186</v>
      </c>
      <c r="B2" s="356"/>
      <c r="C2" s="356"/>
      <c r="D2" s="356"/>
      <c r="E2" s="356"/>
      <c r="F2" s="356"/>
      <c r="G2" s="356"/>
      <c r="H2" s="356"/>
      <c r="I2" s="356"/>
      <c r="J2" s="356"/>
      <c r="K2" s="356"/>
      <c r="L2" s="356"/>
      <c r="M2" s="356"/>
      <c r="N2" s="356"/>
      <c r="O2" s="356"/>
      <c r="P2" s="356"/>
      <c r="Q2" s="356"/>
      <c r="R2" s="356"/>
      <c r="S2" s="356"/>
      <c r="T2" s="356"/>
      <c r="U2" s="356"/>
      <c r="V2" s="356"/>
      <c r="W2" s="356"/>
    </row>
    <row r="3" spans="1:23" x14ac:dyDescent="0.25">
      <c r="A3" s="730" t="s">
        <v>102</v>
      </c>
      <c r="B3" s="741" t="s">
        <v>118</v>
      </c>
      <c r="C3" s="732" t="s">
        <v>90</v>
      </c>
      <c r="D3" s="732" t="s">
        <v>91</v>
      </c>
      <c r="E3" s="750" t="s">
        <v>462</v>
      </c>
      <c r="F3" s="732" t="s">
        <v>92</v>
      </c>
      <c r="G3" s="730" t="s">
        <v>104</v>
      </c>
      <c r="H3" s="730"/>
      <c r="I3" s="730"/>
      <c r="J3" s="730"/>
      <c r="K3" s="730"/>
      <c r="L3" s="730"/>
      <c r="M3" s="730"/>
      <c r="N3" s="730"/>
      <c r="O3" s="732" t="s">
        <v>105</v>
      </c>
      <c r="P3" s="732"/>
      <c r="Q3" s="730" t="s">
        <v>106</v>
      </c>
      <c r="R3" s="730"/>
      <c r="S3" s="730" t="s">
        <v>107</v>
      </c>
      <c r="T3" s="730" t="s">
        <v>108</v>
      </c>
      <c r="U3" s="741" t="s">
        <v>116</v>
      </c>
      <c r="V3" s="741" t="s">
        <v>115</v>
      </c>
      <c r="W3" s="733" t="s">
        <v>93</v>
      </c>
    </row>
    <row r="4" spans="1:23" x14ac:dyDescent="0.25">
      <c r="A4" s="730"/>
      <c r="B4" s="742"/>
      <c r="C4" s="732"/>
      <c r="D4" s="732"/>
      <c r="E4" s="751"/>
      <c r="F4" s="732"/>
      <c r="G4" s="730" t="s">
        <v>109</v>
      </c>
      <c r="H4" s="730"/>
      <c r="I4" s="730" t="s">
        <v>110</v>
      </c>
      <c r="J4" s="730"/>
      <c r="K4" s="730" t="s">
        <v>111</v>
      </c>
      <c r="L4" s="730"/>
      <c r="M4" s="730" t="s">
        <v>112</v>
      </c>
      <c r="N4" s="730"/>
      <c r="O4" s="732"/>
      <c r="P4" s="732"/>
      <c r="Q4" s="730"/>
      <c r="R4" s="730"/>
      <c r="S4" s="730"/>
      <c r="T4" s="730"/>
      <c r="U4" s="742"/>
      <c r="V4" s="742"/>
      <c r="W4" s="733"/>
    </row>
    <row r="5" spans="1:23" ht="25.5" x14ac:dyDescent="0.25">
      <c r="A5" s="730"/>
      <c r="B5" s="743"/>
      <c r="C5" s="732"/>
      <c r="D5" s="732"/>
      <c r="E5" s="752"/>
      <c r="F5" s="732"/>
      <c r="G5" s="298" t="s">
        <v>113</v>
      </c>
      <c r="H5" s="265" t="s">
        <v>12</v>
      </c>
      <c r="I5" s="298" t="s">
        <v>113</v>
      </c>
      <c r="J5" s="265" t="s">
        <v>12</v>
      </c>
      <c r="K5" s="298" t="s">
        <v>113</v>
      </c>
      <c r="L5" s="265" t="s">
        <v>12</v>
      </c>
      <c r="M5" s="298" t="s">
        <v>113</v>
      </c>
      <c r="N5" s="265" t="s">
        <v>12</v>
      </c>
      <c r="O5" s="298" t="s">
        <v>113</v>
      </c>
      <c r="P5" s="265" t="s">
        <v>12</v>
      </c>
      <c r="Q5" s="298" t="s">
        <v>114</v>
      </c>
      <c r="R5" s="298" t="s">
        <v>87</v>
      </c>
      <c r="S5" s="730"/>
      <c r="T5" s="730"/>
      <c r="U5" s="743"/>
      <c r="V5" s="743"/>
      <c r="W5" s="733"/>
    </row>
    <row r="6" spans="1:23" ht="110.25" x14ac:dyDescent="0.25">
      <c r="A6" s="458"/>
      <c r="B6" s="459"/>
      <c r="C6" s="344" t="s">
        <v>2458</v>
      </c>
      <c r="D6" s="344" t="s">
        <v>592</v>
      </c>
      <c r="E6" s="456" t="s">
        <v>1706</v>
      </c>
      <c r="F6" s="327" t="s">
        <v>2459</v>
      </c>
      <c r="G6" s="317">
        <v>0.25</v>
      </c>
      <c r="H6" s="260"/>
      <c r="I6" s="317">
        <v>0.25</v>
      </c>
      <c r="J6" s="260"/>
      <c r="K6" s="317">
        <v>0.25</v>
      </c>
      <c r="L6" s="260"/>
      <c r="M6" s="316">
        <v>25</v>
      </c>
      <c r="N6" s="260"/>
      <c r="O6" s="316">
        <v>100</v>
      </c>
      <c r="P6" s="260"/>
      <c r="Q6" s="316">
        <v>38</v>
      </c>
      <c r="R6" s="316" t="s">
        <v>1594</v>
      </c>
      <c r="S6" s="316" t="s">
        <v>1595</v>
      </c>
      <c r="T6" s="316" t="s">
        <v>1596</v>
      </c>
      <c r="U6" s="316" t="s">
        <v>1597</v>
      </c>
      <c r="V6" s="316" t="s">
        <v>152</v>
      </c>
      <c r="W6" s="316" t="s">
        <v>1598</v>
      </c>
    </row>
    <row r="7" spans="1:23" ht="173.25" x14ac:dyDescent="0.25">
      <c r="A7" s="786" t="s">
        <v>120</v>
      </c>
      <c r="B7" s="789" t="s">
        <v>583</v>
      </c>
      <c r="C7" s="457" t="s">
        <v>2482</v>
      </c>
      <c r="D7" s="457" t="s">
        <v>585</v>
      </c>
      <c r="E7" s="457" t="s">
        <v>1707</v>
      </c>
      <c r="F7" s="324" t="s">
        <v>2483</v>
      </c>
      <c r="G7" s="317">
        <v>1</v>
      </c>
      <c r="H7" s="260">
        <f>'[4]1. TALLERES SEMINARIOS'!D64</f>
        <v>0</v>
      </c>
      <c r="I7" s="317"/>
      <c r="J7" s="260"/>
      <c r="K7" s="317"/>
      <c r="L7" s="260"/>
      <c r="M7" s="317"/>
      <c r="N7" s="564"/>
      <c r="O7" s="317">
        <v>1</v>
      </c>
      <c r="P7" s="260">
        <f>'[4]1. TALLERES SEMINARIOS'!D64</f>
        <v>0</v>
      </c>
      <c r="Q7" s="376">
        <v>156</v>
      </c>
      <c r="R7" s="376" t="s">
        <v>2460</v>
      </c>
      <c r="S7" s="456" t="s">
        <v>2461</v>
      </c>
      <c r="T7" s="456" t="s">
        <v>2462</v>
      </c>
      <c r="U7" s="456" t="s">
        <v>2463</v>
      </c>
      <c r="V7" s="456" t="s">
        <v>152</v>
      </c>
      <c r="W7" s="456" t="s">
        <v>2464</v>
      </c>
    </row>
    <row r="8" spans="1:23" ht="189" x14ac:dyDescent="0.25">
      <c r="A8" s="787"/>
      <c r="B8" s="790"/>
      <c r="C8" s="344" t="s">
        <v>2484</v>
      </c>
      <c r="D8" s="344" t="s">
        <v>2465</v>
      </c>
      <c r="E8" s="565" t="s">
        <v>1709</v>
      </c>
      <c r="F8" s="324" t="s">
        <v>2487</v>
      </c>
      <c r="G8" s="317">
        <v>1</v>
      </c>
      <c r="H8" s="260">
        <v>0</v>
      </c>
      <c r="I8" s="456"/>
      <c r="J8" s="260"/>
      <c r="K8" s="456"/>
      <c r="L8" s="260"/>
      <c r="M8" s="456"/>
      <c r="N8" s="260"/>
      <c r="O8" s="317">
        <v>1</v>
      </c>
      <c r="P8" s="260">
        <v>0</v>
      </c>
      <c r="Q8" s="376">
        <v>74</v>
      </c>
      <c r="R8" s="376" t="s">
        <v>2466</v>
      </c>
      <c r="S8" s="359"/>
      <c r="T8" s="359" t="s">
        <v>2467</v>
      </c>
      <c r="U8" s="359" t="s">
        <v>2468</v>
      </c>
      <c r="V8" s="456" t="s">
        <v>152</v>
      </c>
      <c r="W8" s="456" t="s">
        <v>2469</v>
      </c>
    </row>
    <row r="9" spans="1:23" ht="173.25" x14ac:dyDescent="0.25">
      <c r="A9" s="787"/>
      <c r="B9" s="790"/>
      <c r="C9" s="344" t="s">
        <v>2485</v>
      </c>
      <c r="D9" s="344" t="s">
        <v>2471</v>
      </c>
      <c r="E9" s="565" t="s">
        <v>1711</v>
      </c>
      <c r="F9" s="569" t="s">
        <v>2488</v>
      </c>
      <c r="G9" s="327"/>
      <c r="H9" s="358"/>
      <c r="I9" s="317">
        <v>0.2</v>
      </c>
      <c r="J9" s="260"/>
      <c r="K9" s="317">
        <v>0.4</v>
      </c>
      <c r="L9" s="260"/>
      <c r="M9" s="317">
        <v>0.4</v>
      </c>
      <c r="N9" s="564"/>
      <c r="O9" s="317">
        <v>1</v>
      </c>
      <c r="P9" s="260"/>
      <c r="Q9" s="376">
        <v>547</v>
      </c>
      <c r="R9" s="376" t="s">
        <v>2472</v>
      </c>
      <c r="S9" s="456" t="s">
        <v>2461</v>
      </c>
      <c r="T9" s="456" t="s">
        <v>2462</v>
      </c>
      <c r="U9" s="456" t="s">
        <v>2463</v>
      </c>
      <c r="V9" s="456" t="s">
        <v>152</v>
      </c>
      <c r="W9" s="456" t="s">
        <v>2464</v>
      </c>
    </row>
    <row r="10" spans="1:23" ht="126" x14ac:dyDescent="0.25">
      <c r="A10" s="787"/>
      <c r="B10" s="790"/>
      <c r="C10" s="792" t="s">
        <v>2486</v>
      </c>
      <c r="D10" s="794" t="s">
        <v>2473</v>
      </c>
      <c r="E10" s="456" t="s">
        <v>1734</v>
      </c>
      <c r="F10" s="456" t="s">
        <v>2489</v>
      </c>
      <c r="G10" s="317">
        <v>1</v>
      </c>
      <c r="H10" s="260">
        <v>0</v>
      </c>
      <c r="I10" s="317"/>
      <c r="J10" s="260"/>
      <c r="K10" s="317"/>
      <c r="L10" s="260"/>
      <c r="M10" s="456"/>
      <c r="N10" s="260"/>
      <c r="O10" s="317">
        <v>1</v>
      </c>
      <c r="P10" s="260">
        <v>0</v>
      </c>
      <c r="Q10" s="327">
        <v>129</v>
      </c>
      <c r="R10" s="327" t="s">
        <v>2474</v>
      </c>
      <c r="S10" s="567" t="s">
        <v>2475</v>
      </c>
      <c r="T10" s="456" t="s">
        <v>2476</v>
      </c>
      <c r="U10" s="456" t="s">
        <v>2477</v>
      </c>
      <c r="V10" s="456" t="s">
        <v>152</v>
      </c>
      <c r="W10" s="456" t="s">
        <v>2478</v>
      </c>
    </row>
    <row r="11" spans="1:23" ht="126" x14ac:dyDescent="0.25">
      <c r="A11" s="788"/>
      <c r="B11" s="791"/>
      <c r="C11" s="793"/>
      <c r="D11" s="794"/>
      <c r="E11" s="568" t="s">
        <v>1735</v>
      </c>
      <c r="F11" s="456" t="s">
        <v>2490</v>
      </c>
      <c r="G11" s="317"/>
      <c r="H11" s="260"/>
      <c r="I11" s="317"/>
      <c r="J11" s="260"/>
      <c r="K11" s="317"/>
      <c r="L11" s="260"/>
      <c r="M11" s="317">
        <v>1</v>
      </c>
      <c r="N11" s="260">
        <v>0</v>
      </c>
      <c r="O11" s="317">
        <v>1</v>
      </c>
      <c r="P11" s="260">
        <v>0</v>
      </c>
      <c r="Q11" s="327">
        <v>129</v>
      </c>
      <c r="R11" s="327" t="s">
        <v>2479</v>
      </c>
      <c r="S11" s="456" t="s">
        <v>2480</v>
      </c>
      <c r="T11" s="456" t="s">
        <v>2476</v>
      </c>
      <c r="U11" s="456" t="s">
        <v>2481</v>
      </c>
      <c r="V11" s="456" t="s">
        <v>152</v>
      </c>
      <c r="W11" s="456" t="s">
        <v>2478</v>
      </c>
    </row>
    <row r="12" spans="1:23" ht="110.25" x14ac:dyDescent="0.25">
      <c r="A12" s="570"/>
      <c r="B12" s="570"/>
      <c r="C12" s="570"/>
      <c r="D12" s="570"/>
      <c r="E12" s="193" t="s">
        <v>2492</v>
      </c>
      <c r="F12" s="327" t="s">
        <v>2491</v>
      </c>
      <c r="G12" s="571">
        <v>1</v>
      </c>
      <c r="H12" s="570"/>
      <c r="I12" s="570"/>
      <c r="J12" s="570"/>
      <c r="K12" s="570"/>
      <c r="L12" s="570"/>
      <c r="M12" s="570"/>
      <c r="N12" s="570"/>
      <c r="O12" s="570"/>
      <c r="P12" s="570"/>
      <c r="Q12" s="570"/>
      <c r="R12" s="570"/>
      <c r="S12" s="570"/>
      <c r="T12" s="570"/>
      <c r="U12" s="570"/>
      <c r="V12" s="570"/>
      <c r="W12" s="570"/>
    </row>
    <row r="13" spans="1:23" ht="157.5" x14ac:dyDescent="0.25">
      <c r="C13" s="470" t="s">
        <v>2971</v>
      </c>
      <c r="D13" s="457" t="s">
        <v>585</v>
      </c>
      <c r="E13" s="457"/>
      <c r="F13" s="469" t="s">
        <v>2972</v>
      </c>
      <c r="G13" s="317"/>
      <c r="H13" s="260"/>
      <c r="I13" s="615">
        <v>3</v>
      </c>
      <c r="J13" s="616"/>
      <c r="K13" s="615">
        <v>1</v>
      </c>
      <c r="L13" s="616"/>
      <c r="M13" s="317"/>
      <c r="N13" s="260"/>
      <c r="O13" s="543">
        <v>4</v>
      </c>
      <c r="P13" s="616"/>
      <c r="Q13" s="456"/>
      <c r="R13" s="456"/>
      <c r="S13" s="456"/>
      <c r="T13" s="456"/>
      <c r="U13" s="456"/>
      <c r="V13" s="456"/>
      <c r="W13" s="456"/>
    </row>
    <row r="14" spans="1:23" ht="110.25" x14ac:dyDescent="0.25">
      <c r="A14" s="471"/>
      <c r="B14" s="473"/>
      <c r="C14" s="344" t="s">
        <v>2973</v>
      </c>
      <c r="D14" s="344" t="s">
        <v>2666</v>
      </c>
      <c r="E14" s="327" t="s">
        <v>1739</v>
      </c>
      <c r="F14" s="327" t="s">
        <v>2974</v>
      </c>
      <c r="G14" s="629">
        <v>25</v>
      </c>
      <c r="H14" s="358">
        <f>$P$8/4</f>
        <v>0</v>
      </c>
      <c r="I14" s="327">
        <v>25</v>
      </c>
      <c r="J14" s="358">
        <f>P14/4</f>
        <v>0</v>
      </c>
      <c r="K14" s="327">
        <v>25</v>
      </c>
      <c r="L14" s="358">
        <f>P14/4</f>
        <v>0</v>
      </c>
      <c r="M14" s="327">
        <v>25</v>
      </c>
      <c r="N14" s="358">
        <f>P14/4</f>
        <v>0</v>
      </c>
      <c r="O14" s="327">
        <v>100</v>
      </c>
      <c r="P14" s="358">
        <f>+'[1]2. CONTRATACION DE PERSONAL'!E21</f>
        <v>0</v>
      </c>
      <c r="Q14" s="327"/>
      <c r="R14" s="327"/>
      <c r="S14" s="327"/>
      <c r="T14" s="327"/>
      <c r="U14" s="327"/>
      <c r="V14" s="327"/>
      <c r="W14" s="570"/>
    </row>
    <row r="15" spans="1:23" ht="78.75" x14ac:dyDescent="0.25">
      <c r="B15" s="735"/>
      <c r="C15" s="783" t="s">
        <v>2975</v>
      </c>
      <c r="D15" s="766" t="s">
        <v>2683</v>
      </c>
      <c r="E15" s="784" t="s">
        <v>2978</v>
      </c>
      <c r="F15" s="469" t="s">
        <v>2976</v>
      </c>
      <c r="G15" s="570"/>
      <c r="H15" s="317">
        <v>0.25</v>
      </c>
      <c r="I15" s="260"/>
      <c r="J15" s="317">
        <v>0.25</v>
      </c>
      <c r="K15" s="260"/>
      <c r="L15" s="317">
        <v>0.25</v>
      </c>
      <c r="M15" s="260"/>
      <c r="N15" s="317">
        <v>0.25</v>
      </c>
      <c r="O15" s="260"/>
      <c r="P15" s="317">
        <v>1</v>
      </c>
      <c r="Q15" s="260"/>
      <c r="R15" s="456"/>
      <c r="S15" s="456"/>
      <c r="T15" s="456" t="s">
        <v>2684</v>
      </c>
      <c r="U15" s="456" t="s">
        <v>2685</v>
      </c>
      <c r="V15" s="456" t="s">
        <v>2686</v>
      </c>
      <c r="W15" s="469" t="s">
        <v>152</v>
      </c>
    </row>
    <row r="16" spans="1:23" ht="110.25" x14ac:dyDescent="0.25">
      <c r="B16" s="735"/>
      <c r="C16" s="783"/>
      <c r="D16" s="767"/>
      <c r="E16" s="785"/>
      <c r="F16" s="469" t="s">
        <v>2977</v>
      </c>
      <c r="G16" s="570"/>
      <c r="H16" s="317">
        <v>0.25</v>
      </c>
      <c r="I16" s="260"/>
      <c r="J16" s="317">
        <v>0.25</v>
      </c>
      <c r="K16" s="260"/>
      <c r="L16" s="317">
        <v>0.25</v>
      </c>
      <c r="M16" s="260"/>
      <c r="N16" s="317">
        <v>0.25</v>
      </c>
      <c r="O16" s="260"/>
      <c r="P16" s="317">
        <v>1</v>
      </c>
      <c r="Q16" s="260"/>
      <c r="R16" s="456">
        <v>13</v>
      </c>
      <c r="S16" s="456" t="s">
        <v>2687</v>
      </c>
      <c r="T16" s="456" t="s">
        <v>2684</v>
      </c>
      <c r="U16" s="456" t="s">
        <v>2685</v>
      </c>
      <c r="V16" s="456" t="s">
        <v>2686</v>
      </c>
      <c r="W16" s="469" t="s">
        <v>152</v>
      </c>
    </row>
    <row r="17" spans="2:23" ht="94.5" x14ac:dyDescent="0.25">
      <c r="B17" s="735"/>
      <c r="C17" s="783" t="s">
        <v>2979</v>
      </c>
      <c r="D17" s="456" t="s">
        <v>587</v>
      </c>
      <c r="E17" s="469" t="s">
        <v>1961</v>
      </c>
      <c r="F17" s="327" t="s">
        <v>2980</v>
      </c>
      <c r="G17" s="570"/>
      <c r="H17" s="571">
        <v>0.25</v>
      </c>
      <c r="I17" s="358"/>
      <c r="J17" s="571">
        <v>0.25</v>
      </c>
      <c r="K17" s="358"/>
      <c r="L17" s="571">
        <v>0.25</v>
      </c>
      <c r="M17" s="358"/>
      <c r="N17" s="571">
        <v>0.25</v>
      </c>
      <c r="O17" s="358"/>
      <c r="P17" s="571">
        <v>1</v>
      </c>
      <c r="Q17" s="358"/>
      <c r="R17" s="327">
        <v>31</v>
      </c>
      <c r="S17" s="327" t="s">
        <v>152</v>
      </c>
      <c r="T17" s="327" t="s">
        <v>2688</v>
      </c>
      <c r="U17" s="327" t="s">
        <v>2689</v>
      </c>
      <c r="V17" s="327" t="s">
        <v>2690</v>
      </c>
      <c r="W17" s="327" t="s">
        <v>2691</v>
      </c>
    </row>
    <row r="18" spans="2:23" ht="94.5" x14ac:dyDescent="0.25">
      <c r="B18" s="735"/>
      <c r="C18" s="783"/>
      <c r="D18" s="456" t="s">
        <v>2470</v>
      </c>
      <c r="E18" s="469" t="s">
        <v>1751</v>
      </c>
      <c r="F18" s="327" t="s">
        <v>2981</v>
      </c>
      <c r="G18" s="570"/>
      <c r="H18" s="327"/>
      <c r="I18" s="358"/>
      <c r="J18" s="571">
        <v>0.5</v>
      </c>
      <c r="K18" s="358"/>
      <c r="L18" s="327"/>
      <c r="M18" s="358"/>
      <c r="N18" s="571">
        <v>0.5</v>
      </c>
      <c r="O18" s="358"/>
      <c r="P18" s="571">
        <v>1</v>
      </c>
      <c r="Q18" s="358"/>
      <c r="R18" s="327"/>
      <c r="S18" s="327"/>
      <c r="T18" s="327" t="s">
        <v>2692</v>
      </c>
      <c r="U18" s="327" t="s">
        <v>2693</v>
      </c>
      <c r="V18" s="327" t="s">
        <v>2694</v>
      </c>
      <c r="W18" s="327" t="s">
        <v>152</v>
      </c>
    </row>
    <row r="19" spans="2:23" ht="220.5" x14ac:dyDescent="0.25">
      <c r="B19" s="735"/>
      <c r="C19" s="736" t="s">
        <v>2984</v>
      </c>
      <c r="D19" s="344" t="s">
        <v>587</v>
      </c>
      <c r="E19" s="469" t="s">
        <v>1754</v>
      </c>
      <c r="F19" s="327" t="s">
        <v>2985</v>
      </c>
      <c r="G19" s="570"/>
      <c r="H19" s="571">
        <v>1</v>
      </c>
      <c r="I19" s="358"/>
      <c r="J19" s="327"/>
      <c r="K19" s="358"/>
      <c r="L19" s="327"/>
      <c r="M19" s="358"/>
      <c r="N19" s="327"/>
      <c r="O19" s="358"/>
      <c r="P19" s="327"/>
      <c r="Q19" s="358"/>
      <c r="R19" s="327">
        <v>31</v>
      </c>
      <c r="S19" s="327" t="s">
        <v>152</v>
      </c>
      <c r="T19" s="327"/>
      <c r="U19" s="327" t="s">
        <v>2747</v>
      </c>
      <c r="V19" s="327" t="s">
        <v>2748</v>
      </c>
      <c r="W19" s="327" t="s">
        <v>2749</v>
      </c>
    </row>
    <row r="20" spans="2:23" ht="157.5" x14ac:dyDescent="0.25">
      <c r="B20" s="735"/>
      <c r="C20" s="736"/>
      <c r="D20" s="344" t="s">
        <v>591</v>
      </c>
      <c r="E20" s="469" t="s">
        <v>2990</v>
      </c>
      <c r="F20" s="469" t="s">
        <v>2987</v>
      </c>
      <c r="H20" s="317"/>
      <c r="I20" s="260"/>
      <c r="J20" s="317">
        <v>0.5</v>
      </c>
      <c r="K20" s="260"/>
      <c r="L20" s="317">
        <v>0.5</v>
      </c>
      <c r="M20" s="260"/>
      <c r="N20" s="456"/>
      <c r="O20" s="260"/>
      <c r="P20" s="456"/>
      <c r="Q20" s="260"/>
      <c r="R20" s="456"/>
      <c r="S20" s="456"/>
      <c r="T20" s="456"/>
      <c r="U20" s="456"/>
      <c r="V20" s="456"/>
      <c r="W20" s="469"/>
    </row>
    <row r="21" spans="2:23" ht="63" x14ac:dyDescent="0.25">
      <c r="B21" s="570"/>
      <c r="C21" s="570"/>
      <c r="D21" s="344" t="s">
        <v>589</v>
      </c>
      <c r="E21" s="469" t="s">
        <v>2989</v>
      </c>
      <c r="F21" s="327" t="s">
        <v>2988</v>
      </c>
      <c r="G21" s="570"/>
      <c r="H21" s="456"/>
      <c r="I21" s="260"/>
      <c r="J21" s="456"/>
      <c r="K21" s="260"/>
      <c r="L21" s="456"/>
      <c r="M21" s="260"/>
      <c r="N21" s="456"/>
      <c r="O21" s="260"/>
      <c r="P21" s="456">
        <v>100</v>
      </c>
      <c r="Q21" s="260"/>
      <c r="R21" s="456"/>
      <c r="S21" s="456"/>
      <c r="T21" s="359"/>
      <c r="U21" s="359" t="s">
        <v>2761</v>
      </c>
      <c r="V21" s="359" t="s">
        <v>2762</v>
      </c>
      <c r="W21" s="456"/>
    </row>
    <row r="22" spans="2:23" ht="126" customHeight="1" x14ac:dyDescent="0.25">
      <c r="B22" s="471"/>
      <c r="C22" s="472"/>
      <c r="D22" s="469" t="s">
        <v>584</v>
      </c>
      <c r="E22" s="193" t="s">
        <v>2992</v>
      </c>
      <c r="F22" s="469" t="s">
        <v>2991</v>
      </c>
      <c r="G22" s="469">
        <v>1</v>
      </c>
      <c r="H22" s="635"/>
      <c r="I22" s="317">
        <v>0.5</v>
      </c>
      <c r="J22" s="260"/>
      <c r="K22" s="317"/>
      <c r="L22" s="260"/>
      <c r="M22" s="317">
        <v>0.5</v>
      </c>
      <c r="N22" s="260"/>
      <c r="O22" s="317"/>
      <c r="P22" s="260"/>
      <c r="Q22" s="317">
        <v>1</v>
      </c>
      <c r="R22" s="260"/>
      <c r="S22" s="469">
        <v>156</v>
      </c>
      <c r="T22" s="469" t="s">
        <v>2767</v>
      </c>
      <c r="U22" s="456" t="s">
        <v>1511</v>
      </c>
      <c r="V22" s="456" t="s">
        <v>2768</v>
      </c>
      <c r="W22" s="456" t="s">
        <v>2769</v>
      </c>
    </row>
    <row r="23" spans="2:23" ht="94.5" x14ac:dyDescent="0.25">
      <c r="B23" s="509"/>
      <c r="C23" s="641"/>
      <c r="D23" s="450" t="s">
        <v>587</v>
      </c>
      <c r="E23" s="193" t="s">
        <v>2994</v>
      </c>
      <c r="F23" s="440" t="s">
        <v>2993</v>
      </c>
      <c r="G23" s="636"/>
      <c r="H23" s="635"/>
      <c r="I23" s="317">
        <v>1</v>
      </c>
      <c r="J23" s="358"/>
      <c r="K23" s="327"/>
      <c r="L23" s="358"/>
      <c r="M23" s="327"/>
      <c r="N23" s="358"/>
      <c r="O23" s="327"/>
      <c r="P23" s="358"/>
      <c r="Q23" s="317">
        <v>1</v>
      </c>
      <c r="R23" s="358"/>
      <c r="S23" s="327"/>
      <c r="T23" s="327" t="s">
        <v>2782</v>
      </c>
      <c r="U23" s="327" t="s">
        <v>2783</v>
      </c>
      <c r="V23" s="327" t="s">
        <v>1688</v>
      </c>
      <c r="W23" s="327" t="s">
        <v>2784</v>
      </c>
    </row>
    <row r="24" spans="2:23" ht="110.25" x14ac:dyDescent="0.25">
      <c r="B24" s="509"/>
      <c r="C24" s="641"/>
      <c r="D24" s="450" t="s">
        <v>591</v>
      </c>
      <c r="E24" s="193" t="s">
        <v>2996</v>
      </c>
      <c r="F24" s="440" t="s">
        <v>2995</v>
      </c>
      <c r="G24" s="450"/>
      <c r="H24" s="635"/>
      <c r="I24" s="317">
        <v>0.3</v>
      </c>
      <c r="J24" s="469"/>
      <c r="K24" s="317"/>
      <c r="L24" s="318"/>
      <c r="M24" s="317">
        <v>0.3</v>
      </c>
      <c r="N24" s="260"/>
      <c r="O24" s="317">
        <v>0.4</v>
      </c>
      <c r="P24" s="260"/>
      <c r="Q24" s="317">
        <v>1</v>
      </c>
      <c r="R24" s="260"/>
      <c r="S24" s="469"/>
      <c r="T24" s="440" t="s">
        <v>2785</v>
      </c>
      <c r="U24" s="440" t="s">
        <v>2786</v>
      </c>
      <c r="V24" s="440" t="s">
        <v>1688</v>
      </c>
      <c r="W24" s="440" t="s">
        <v>2787</v>
      </c>
    </row>
  </sheetData>
  <mergeCells count="29">
    <mergeCell ref="E3:E5"/>
    <mergeCell ref="F3:F5"/>
    <mergeCell ref="T3:T5"/>
    <mergeCell ref="U3:U5"/>
    <mergeCell ref="V3:V5"/>
    <mergeCell ref="E15:E16"/>
    <mergeCell ref="C17:C18"/>
    <mergeCell ref="W3:W5"/>
    <mergeCell ref="A7:A11"/>
    <mergeCell ref="B7:B11"/>
    <mergeCell ref="C10:C11"/>
    <mergeCell ref="D10:D11"/>
    <mergeCell ref="S3:S5"/>
    <mergeCell ref="K4:L4"/>
    <mergeCell ref="M4:N4"/>
    <mergeCell ref="G4:H4"/>
    <mergeCell ref="I4:J4"/>
    <mergeCell ref="G3:N3"/>
    <mergeCell ref="O3:P4"/>
    <mergeCell ref="Q3:R4"/>
    <mergeCell ref="A3:A5"/>
    <mergeCell ref="B19:B20"/>
    <mergeCell ref="C19:C20"/>
    <mergeCell ref="D3:D5"/>
    <mergeCell ref="B15:B18"/>
    <mergeCell ref="C15:C16"/>
    <mergeCell ref="D15:D16"/>
    <mergeCell ref="B3:B5"/>
    <mergeCell ref="C3:C5"/>
  </mergeCells>
  <pageMargins left="0.7" right="0.7" top="0.75" bottom="0.75" header="0.3" footer="0.3"/>
  <pageSetup orientation="portrait" horizontalDpi="1200" verticalDpi="1200"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
  <sheetViews>
    <sheetView zoomScale="60" zoomScaleNormal="60" zoomScalePageLayoutView="50" workbookViewId="0">
      <selection activeCell="K11" sqref="K11"/>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68" bestFit="1" customWidth="1"/>
    <col min="9" max="9" width="15.28515625" customWidth="1"/>
    <col min="10" max="10" width="18.85546875" style="268" customWidth="1"/>
    <col min="12" max="12" width="12.140625" style="268" bestFit="1" customWidth="1"/>
    <col min="14" max="14" width="12.140625" style="268" bestFit="1" customWidth="1"/>
    <col min="15" max="15" width="15.28515625" customWidth="1"/>
    <col min="16" max="16" width="18.28515625" style="268" customWidth="1"/>
    <col min="19" max="19" width="14.140625" customWidth="1"/>
    <col min="20" max="20" width="16.7109375" customWidth="1"/>
    <col min="21" max="22" width="14.140625" customWidth="1"/>
    <col min="23" max="23" width="17" customWidth="1"/>
  </cols>
  <sheetData>
    <row r="1" spans="1:29" ht="18.75" x14ac:dyDescent="0.25">
      <c r="G1" s="382" t="s">
        <v>593</v>
      </c>
      <c r="I1" s="382"/>
      <c r="J1" s="382"/>
      <c r="K1" s="382"/>
      <c r="L1" s="382"/>
      <c r="M1" s="382"/>
      <c r="N1" s="382"/>
      <c r="O1" s="382"/>
      <c r="P1" s="382"/>
      <c r="Q1" s="382"/>
      <c r="R1" s="382"/>
      <c r="S1" s="382"/>
      <c r="T1" s="382"/>
      <c r="U1" s="382"/>
      <c r="V1" s="382"/>
      <c r="W1" s="382"/>
      <c r="X1" s="382"/>
      <c r="Y1" s="382"/>
      <c r="Z1" s="382"/>
      <c r="AA1" s="382"/>
      <c r="AB1" s="382"/>
      <c r="AC1" s="382"/>
    </row>
    <row r="2" spans="1:29" x14ac:dyDescent="0.25">
      <c r="A2" s="391" t="s">
        <v>594</v>
      </c>
      <c r="B2" s="356"/>
      <c r="C2" s="356"/>
      <c r="D2" s="356"/>
      <c r="E2" s="356"/>
      <c r="F2" s="356"/>
      <c r="G2" s="356"/>
      <c r="H2" s="356"/>
      <c r="I2" s="356"/>
      <c r="J2" s="356"/>
      <c r="K2" s="356"/>
      <c r="L2" s="356"/>
      <c r="M2" s="356"/>
      <c r="N2" s="356"/>
      <c r="O2" s="356"/>
      <c r="P2" s="356"/>
      <c r="Q2" s="356"/>
      <c r="R2" s="356"/>
      <c r="S2" s="356"/>
      <c r="T2" s="356"/>
      <c r="U2" s="356"/>
      <c r="V2" s="356"/>
      <c r="W2" s="356"/>
    </row>
    <row r="3" spans="1:29" x14ac:dyDescent="0.25">
      <c r="A3" s="730" t="s">
        <v>102</v>
      </c>
      <c r="B3" s="741" t="s">
        <v>118</v>
      </c>
      <c r="C3" s="732" t="s">
        <v>90</v>
      </c>
      <c r="D3" s="732" t="s">
        <v>91</v>
      </c>
      <c r="E3" s="750" t="s">
        <v>462</v>
      </c>
      <c r="F3" s="732" t="s">
        <v>92</v>
      </c>
      <c r="G3" s="730" t="s">
        <v>104</v>
      </c>
      <c r="H3" s="730"/>
      <c r="I3" s="730"/>
      <c r="J3" s="730"/>
      <c r="K3" s="730"/>
      <c r="L3" s="730"/>
      <c r="M3" s="730"/>
      <c r="N3" s="730"/>
      <c r="O3" s="732" t="s">
        <v>105</v>
      </c>
      <c r="P3" s="732"/>
      <c r="Q3" s="730" t="s">
        <v>106</v>
      </c>
      <c r="R3" s="730"/>
      <c r="S3" s="730" t="s">
        <v>107</v>
      </c>
      <c r="T3" s="730" t="s">
        <v>108</v>
      </c>
      <c r="U3" s="741" t="s">
        <v>116</v>
      </c>
      <c r="V3" s="741" t="s">
        <v>115</v>
      </c>
      <c r="W3" s="733" t="s">
        <v>93</v>
      </c>
    </row>
    <row r="4" spans="1:29" x14ac:dyDescent="0.25">
      <c r="A4" s="730"/>
      <c r="B4" s="742"/>
      <c r="C4" s="732"/>
      <c r="D4" s="732"/>
      <c r="E4" s="751"/>
      <c r="F4" s="732"/>
      <c r="G4" s="730" t="s">
        <v>109</v>
      </c>
      <c r="H4" s="730"/>
      <c r="I4" s="730" t="s">
        <v>110</v>
      </c>
      <c r="J4" s="730"/>
      <c r="K4" s="730" t="s">
        <v>111</v>
      </c>
      <c r="L4" s="730"/>
      <c r="M4" s="730" t="s">
        <v>112</v>
      </c>
      <c r="N4" s="730"/>
      <c r="O4" s="732"/>
      <c r="P4" s="732"/>
      <c r="Q4" s="730"/>
      <c r="R4" s="730"/>
      <c r="S4" s="730"/>
      <c r="T4" s="730"/>
      <c r="U4" s="742"/>
      <c r="V4" s="742"/>
      <c r="W4" s="733"/>
    </row>
    <row r="5" spans="1:29" ht="25.5" x14ac:dyDescent="0.25">
      <c r="A5" s="730"/>
      <c r="B5" s="743"/>
      <c r="C5" s="732"/>
      <c r="D5" s="732"/>
      <c r="E5" s="752"/>
      <c r="F5" s="732"/>
      <c r="G5" s="298" t="s">
        <v>113</v>
      </c>
      <c r="H5" s="265" t="s">
        <v>12</v>
      </c>
      <c r="I5" s="298" t="s">
        <v>113</v>
      </c>
      <c r="J5" s="265" t="s">
        <v>12</v>
      </c>
      <c r="K5" s="298" t="s">
        <v>113</v>
      </c>
      <c r="L5" s="265" t="s">
        <v>12</v>
      </c>
      <c r="M5" s="298" t="s">
        <v>113</v>
      </c>
      <c r="N5" s="265" t="s">
        <v>12</v>
      </c>
      <c r="O5" s="298" t="s">
        <v>113</v>
      </c>
      <c r="P5" s="265" t="s">
        <v>12</v>
      </c>
      <c r="Q5" s="298" t="s">
        <v>114</v>
      </c>
      <c r="R5" s="298" t="s">
        <v>87</v>
      </c>
      <c r="S5" s="730"/>
      <c r="T5" s="730"/>
      <c r="U5" s="743"/>
      <c r="V5" s="743"/>
      <c r="W5" s="733"/>
    </row>
    <row r="6" spans="1:29" ht="110.25" x14ac:dyDescent="0.25">
      <c r="A6" s="736"/>
      <c r="B6" s="473"/>
      <c r="C6" s="327" t="s">
        <v>2997</v>
      </c>
      <c r="D6" s="327" t="s">
        <v>597</v>
      </c>
      <c r="E6" s="327" t="s">
        <v>1706</v>
      </c>
      <c r="F6" s="327" t="s">
        <v>2998</v>
      </c>
      <c r="G6" s="361">
        <v>10</v>
      </c>
      <c r="H6" s="266"/>
      <c r="I6" s="361">
        <v>20</v>
      </c>
      <c r="J6" s="266"/>
      <c r="K6" s="361">
        <v>30</v>
      </c>
      <c r="L6" s="266"/>
      <c r="M6" s="361">
        <v>40</v>
      </c>
      <c r="N6" s="266"/>
      <c r="O6" s="361">
        <v>100</v>
      </c>
      <c r="P6" s="266"/>
      <c r="Q6" s="362">
        <v>352</v>
      </c>
      <c r="R6" s="362" t="s">
        <v>1552</v>
      </c>
      <c r="S6" s="362" t="s">
        <v>1553</v>
      </c>
      <c r="T6" s="362" t="s">
        <v>1554</v>
      </c>
      <c r="U6" s="362" t="s">
        <v>1555</v>
      </c>
      <c r="V6" s="362" t="s">
        <v>1556</v>
      </c>
      <c r="W6" s="77" t="s">
        <v>1557</v>
      </c>
    </row>
    <row r="7" spans="1:29" ht="83.25" customHeight="1" x14ac:dyDescent="0.25">
      <c r="A7" s="736"/>
      <c r="B7" s="414"/>
      <c r="C7" s="327" t="s">
        <v>2999</v>
      </c>
      <c r="D7" s="327" t="s">
        <v>1561</v>
      </c>
      <c r="E7" s="327" t="s">
        <v>1707</v>
      </c>
      <c r="F7" s="327" t="s">
        <v>3000</v>
      </c>
      <c r="G7" s="340"/>
      <c r="H7" s="267"/>
      <c r="I7" s="340"/>
      <c r="J7" s="267"/>
      <c r="K7" s="340">
        <v>50</v>
      </c>
      <c r="L7" s="267"/>
      <c r="M7" s="340">
        <v>50</v>
      </c>
      <c r="N7" s="267"/>
      <c r="O7" s="340">
        <v>100</v>
      </c>
      <c r="P7" s="267"/>
      <c r="Q7" s="344">
        <v>463</v>
      </c>
      <c r="R7" s="344" t="s">
        <v>1562</v>
      </c>
      <c r="S7" s="344" t="s">
        <v>1563</v>
      </c>
      <c r="T7" s="344" t="s">
        <v>1564</v>
      </c>
      <c r="U7" s="344" t="s">
        <v>1565</v>
      </c>
      <c r="V7" s="344" t="s">
        <v>1566</v>
      </c>
      <c r="W7" s="316" t="s">
        <v>1549</v>
      </c>
    </row>
    <row r="8" spans="1:29" ht="83.25" customHeight="1" x14ac:dyDescent="0.25">
      <c r="A8" s="736"/>
      <c r="B8" s="414"/>
      <c r="C8" s="327"/>
      <c r="D8" s="327" t="s">
        <v>1567</v>
      </c>
      <c r="E8" s="327" t="s">
        <v>2187</v>
      </c>
      <c r="F8" s="327" t="s">
        <v>3001</v>
      </c>
      <c r="G8" s="340"/>
      <c r="H8" s="267"/>
      <c r="I8" s="340"/>
      <c r="J8" s="267"/>
      <c r="K8" s="340">
        <v>50</v>
      </c>
      <c r="L8" s="267"/>
      <c r="M8" s="340">
        <v>50</v>
      </c>
      <c r="N8" s="267"/>
      <c r="O8" s="340">
        <v>100</v>
      </c>
      <c r="P8" s="267"/>
      <c r="Q8" s="344">
        <v>269</v>
      </c>
      <c r="R8" s="344" t="s">
        <v>175</v>
      </c>
      <c r="S8" s="344" t="s">
        <v>1568</v>
      </c>
      <c r="T8" s="344" t="s">
        <v>1569</v>
      </c>
      <c r="U8" s="344" t="s">
        <v>1570</v>
      </c>
      <c r="V8" s="344" t="s">
        <v>1571</v>
      </c>
      <c r="W8" s="316" t="s">
        <v>1572</v>
      </c>
    </row>
    <row r="9" spans="1:29" ht="83.25" customHeight="1" x14ac:dyDescent="0.25">
      <c r="A9" s="736"/>
      <c r="B9" s="414"/>
      <c r="C9" s="327"/>
      <c r="D9" s="327" t="s">
        <v>1573</v>
      </c>
      <c r="E9" s="327" t="s">
        <v>2189</v>
      </c>
      <c r="F9" s="327" t="s">
        <v>3002</v>
      </c>
      <c r="G9" s="340">
        <v>25</v>
      </c>
      <c r="H9" s="267"/>
      <c r="I9" s="340">
        <v>25</v>
      </c>
      <c r="J9" s="267"/>
      <c r="K9" s="340">
        <v>25</v>
      </c>
      <c r="L9" s="267"/>
      <c r="M9" s="340">
        <v>25</v>
      </c>
      <c r="N9" s="267"/>
      <c r="O9" s="340">
        <v>100</v>
      </c>
      <c r="P9" s="267"/>
      <c r="Q9" s="344">
        <v>269</v>
      </c>
      <c r="R9" s="344" t="s">
        <v>175</v>
      </c>
      <c r="S9" s="344" t="s">
        <v>1574</v>
      </c>
      <c r="T9" s="344" t="s">
        <v>1569</v>
      </c>
      <c r="U9" s="344" t="s">
        <v>1575</v>
      </c>
      <c r="V9" s="344" t="s">
        <v>1560</v>
      </c>
      <c r="W9" s="316" t="s">
        <v>1503</v>
      </c>
    </row>
    <row r="10" spans="1:29" ht="83.25" customHeight="1" x14ac:dyDescent="0.25">
      <c r="A10" s="736"/>
      <c r="B10" s="416"/>
      <c r="C10" s="327"/>
      <c r="D10" s="327" t="s">
        <v>1673</v>
      </c>
      <c r="E10" s="327" t="s">
        <v>2191</v>
      </c>
      <c r="F10" s="327" t="s">
        <v>3003</v>
      </c>
      <c r="G10" s="340">
        <v>50</v>
      </c>
      <c r="H10" s="267"/>
      <c r="I10" s="340"/>
      <c r="J10" s="267"/>
      <c r="K10" s="340">
        <v>50</v>
      </c>
      <c r="L10" s="267"/>
      <c r="M10" s="340"/>
      <c r="N10" s="267"/>
      <c r="O10" s="340">
        <v>100</v>
      </c>
      <c r="P10" s="267"/>
      <c r="Q10" s="344">
        <v>305</v>
      </c>
      <c r="R10" s="344" t="s">
        <v>150</v>
      </c>
      <c r="S10" s="344" t="s">
        <v>1574</v>
      </c>
      <c r="T10" s="344" t="s">
        <v>1569</v>
      </c>
      <c r="U10" s="344" t="s">
        <v>1575</v>
      </c>
      <c r="V10" s="344" t="s">
        <v>1560</v>
      </c>
      <c r="W10" s="316" t="s">
        <v>1503</v>
      </c>
    </row>
    <row r="11" spans="1:29" ht="270.75" customHeight="1" x14ac:dyDescent="0.25">
      <c r="A11" s="459" t="s">
        <v>187</v>
      </c>
      <c r="B11" s="461" t="s">
        <v>595</v>
      </c>
      <c r="C11" s="566" t="s">
        <v>3004</v>
      </c>
      <c r="D11" s="339" t="s">
        <v>2501</v>
      </c>
      <c r="E11" s="566" t="s">
        <v>1709</v>
      </c>
      <c r="F11" s="566" t="s">
        <v>3005</v>
      </c>
      <c r="G11" s="584">
        <v>1</v>
      </c>
      <c r="H11" s="585">
        <f>'[4]4. EQUIPO TECNOLÓGICOS'!D71</f>
        <v>0</v>
      </c>
      <c r="I11" s="361"/>
      <c r="J11" s="266"/>
      <c r="K11" s="361"/>
      <c r="L11" s="266"/>
      <c r="M11" s="361"/>
      <c r="N11" s="266"/>
      <c r="O11" s="582">
        <v>1</v>
      </c>
      <c r="P11" s="266">
        <f>'[4]4. EQUIPO TECNOLÓGICOS'!D71</f>
        <v>0</v>
      </c>
      <c r="Q11" s="569">
        <v>392</v>
      </c>
      <c r="R11" s="569" t="s">
        <v>2502</v>
      </c>
      <c r="S11" s="362" t="s">
        <v>2503</v>
      </c>
      <c r="T11" s="339" t="s">
        <v>2504</v>
      </c>
      <c r="U11" s="362" t="s">
        <v>2505</v>
      </c>
      <c r="V11" s="362" t="s">
        <v>151</v>
      </c>
      <c r="W11" s="586" t="s">
        <v>2506</v>
      </c>
    </row>
    <row r="12" spans="1:29" ht="94.5" x14ac:dyDescent="0.25">
      <c r="A12" s="736"/>
      <c r="B12" s="764"/>
      <c r="C12" s="469" t="s">
        <v>3006</v>
      </c>
      <c r="D12" s="456" t="s">
        <v>597</v>
      </c>
      <c r="E12" s="469" t="s">
        <v>1711</v>
      </c>
      <c r="F12" s="617" t="s">
        <v>3007</v>
      </c>
      <c r="G12" s="361"/>
      <c r="H12" s="266"/>
      <c r="I12" s="361"/>
      <c r="J12" s="266"/>
      <c r="K12" s="618">
        <v>1</v>
      </c>
      <c r="L12" s="266">
        <v>0</v>
      </c>
      <c r="M12" s="618">
        <v>1</v>
      </c>
      <c r="N12" s="266">
        <v>0</v>
      </c>
      <c r="O12" s="618">
        <v>2</v>
      </c>
      <c r="P12" s="266">
        <v>0</v>
      </c>
      <c r="Q12" s="619">
        <v>352</v>
      </c>
      <c r="R12" s="619" t="s">
        <v>1552</v>
      </c>
      <c r="S12" s="362" t="s">
        <v>2601</v>
      </c>
      <c r="T12" s="362" t="s">
        <v>2602</v>
      </c>
      <c r="U12" s="362" t="s">
        <v>2603</v>
      </c>
      <c r="V12" s="362" t="s">
        <v>2604</v>
      </c>
      <c r="W12" s="77" t="s">
        <v>2605</v>
      </c>
    </row>
    <row r="13" spans="1:29" ht="94.5" x14ac:dyDescent="0.25">
      <c r="A13" s="736"/>
      <c r="B13" s="764"/>
      <c r="C13" s="456" t="s">
        <v>598</v>
      </c>
      <c r="D13" s="456" t="s">
        <v>599</v>
      </c>
      <c r="E13" s="469" t="s">
        <v>1734</v>
      </c>
      <c r="F13" s="445" t="s">
        <v>3008</v>
      </c>
      <c r="G13" s="551">
        <v>0.25</v>
      </c>
      <c r="H13" s="267"/>
      <c r="I13" s="551">
        <v>0.5</v>
      </c>
      <c r="J13" s="267"/>
      <c r="K13" s="551">
        <v>0.25</v>
      </c>
      <c r="L13" s="267"/>
      <c r="M13" s="340"/>
      <c r="N13" s="267"/>
      <c r="O13" s="551">
        <v>1</v>
      </c>
      <c r="P13" s="267"/>
      <c r="Q13" s="344"/>
      <c r="R13" s="344"/>
      <c r="S13" s="344" t="s">
        <v>2606</v>
      </c>
      <c r="T13" s="344" t="s">
        <v>2607</v>
      </c>
      <c r="U13" s="344" t="s">
        <v>2608</v>
      </c>
      <c r="V13" s="344" t="s">
        <v>2609</v>
      </c>
      <c r="W13" s="456" t="s">
        <v>2610</v>
      </c>
    </row>
    <row r="14" spans="1:29" ht="60" x14ac:dyDescent="0.25">
      <c r="A14" s="736"/>
      <c r="B14" s="363"/>
      <c r="C14" s="469" t="s">
        <v>3009</v>
      </c>
      <c r="D14" s="501" t="s">
        <v>600</v>
      </c>
      <c r="E14" s="469" t="s">
        <v>1715</v>
      </c>
      <c r="F14" s="617" t="s">
        <v>3010</v>
      </c>
      <c r="G14" s="340"/>
      <c r="H14" s="267"/>
      <c r="I14" s="340"/>
      <c r="J14" s="267"/>
      <c r="K14" s="340"/>
      <c r="L14" s="267"/>
      <c r="M14" s="340"/>
      <c r="N14" s="267"/>
      <c r="O14" s="340"/>
      <c r="P14" s="267"/>
      <c r="Q14" s="344"/>
      <c r="R14" s="344"/>
      <c r="S14" s="344"/>
      <c r="T14" s="344"/>
      <c r="U14" s="344"/>
      <c r="V14" s="344"/>
      <c r="W14" s="74"/>
    </row>
    <row r="15" spans="1:29" ht="78.75" x14ac:dyDescent="0.25">
      <c r="A15" s="736"/>
      <c r="B15" s="472"/>
      <c r="C15" s="327" t="s">
        <v>3011</v>
      </c>
      <c r="D15" s="327" t="s">
        <v>2770</v>
      </c>
      <c r="E15" s="327" t="s">
        <v>1739</v>
      </c>
      <c r="F15" s="327" t="s">
        <v>3012</v>
      </c>
      <c r="G15" s="677">
        <v>0.5</v>
      </c>
      <c r="H15" s="266"/>
      <c r="I15" s="361"/>
      <c r="J15" s="266"/>
      <c r="K15" s="582">
        <v>0.5</v>
      </c>
      <c r="L15" s="266"/>
      <c r="M15" s="361"/>
      <c r="N15" s="266"/>
      <c r="O15" s="678">
        <v>1</v>
      </c>
      <c r="P15" s="585">
        <f>'[5]5. ACTIVIDADES ESPECIALES'!D25</f>
        <v>2</v>
      </c>
      <c r="Q15" s="569">
        <v>3</v>
      </c>
      <c r="R15" s="569" t="s">
        <v>2771</v>
      </c>
      <c r="S15" s="362" t="s">
        <v>2772</v>
      </c>
      <c r="T15" s="362" t="s">
        <v>2773</v>
      </c>
      <c r="U15" s="362" t="s">
        <v>2774</v>
      </c>
      <c r="V15" s="362" t="s">
        <v>151</v>
      </c>
      <c r="W15" s="76" t="s">
        <v>2775</v>
      </c>
    </row>
    <row r="16" spans="1:29" ht="94.5" x14ac:dyDescent="0.25">
      <c r="A16" s="736"/>
      <c r="B16" s="313"/>
      <c r="C16" s="469" t="s">
        <v>3013</v>
      </c>
      <c r="D16" s="456" t="s">
        <v>2695</v>
      </c>
      <c r="E16" s="456"/>
      <c r="F16" s="469" t="s">
        <v>3014</v>
      </c>
      <c r="G16" s="317">
        <v>0.25</v>
      </c>
      <c r="H16" s="260"/>
      <c r="I16" s="317">
        <v>0.25</v>
      </c>
      <c r="J16" s="260"/>
      <c r="K16" s="317">
        <v>0.25</v>
      </c>
      <c r="L16" s="260"/>
      <c r="M16" s="317">
        <v>0.25</v>
      </c>
      <c r="N16" s="260"/>
      <c r="O16" s="317">
        <v>1</v>
      </c>
      <c r="P16" s="260">
        <f>SUM(H16,J16,L16,N16)</f>
        <v>0</v>
      </c>
      <c r="Q16" s="456">
        <v>152</v>
      </c>
      <c r="R16" s="456" t="s">
        <v>2696</v>
      </c>
      <c r="S16" s="456" t="s">
        <v>2697</v>
      </c>
      <c r="T16" s="456" t="s">
        <v>2698</v>
      </c>
      <c r="U16" s="456" t="s">
        <v>2699</v>
      </c>
      <c r="V16" s="456" t="s">
        <v>151</v>
      </c>
      <c r="W16" s="467" t="s">
        <v>2700</v>
      </c>
    </row>
    <row r="17" spans="1:23" ht="78.75" x14ac:dyDescent="0.25">
      <c r="A17" s="736"/>
      <c r="B17" s="363"/>
      <c r="C17" s="469" t="s">
        <v>3015</v>
      </c>
      <c r="D17" s="456" t="s">
        <v>2701</v>
      </c>
      <c r="E17" s="469" t="s">
        <v>1961</v>
      </c>
      <c r="F17" s="327" t="s">
        <v>3016</v>
      </c>
      <c r="G17" s="317">
        <v>0.25</v>
      </c>
      <c r="H17" s="260"/>
      <c r="I17" s="317">
        <v>0.25</v>
      </c>
      <c r="J17" s="260"/>
      <c r="K17" s="317">
        <v>0.25</v>
      </c>
      <c r="L17" s="260"/>
      <c r="M17" s="317">
        <v>0.25</v>
      </c>
      <c r="N17" s="260"/>
      <c r="O17" s="317">
        <v>1</v>
      </c>
      <c r="P17" s="260"/>
      <c r="Q17" s="456"/>
      <c r="R17" s="456"/>
      <c r="S17" s="456"/>
      <c r="T17" s="344"/>
      <c r="U17" s="344"/>
      <c r="V17" s="344"/>
      <c r="W17" s="74"/>
    </row>
    <row r="18" spans="1:23" ht="150" customHeight="1" x14ac:dyDescent="0.25">
      <c r="A18" s="736"/>
      <c r="B18" s="364"/>
      <c r="C18" s="566" t="s">
        <v>3017</v>
      </c>
      <c r="D18" s="566" t="s">
        <v>2750</v>
      </c>
      <c r="E18" s="469" t="s">
        <v>1754</v>
      </c>
      <c r="F18" s="569" t="s">
        <v>3018</v>
      </c>
      <c r="G18" s="571">
        <v>0.25</v>
      </c>
      <c r="H18" s="266"/>
      <c r="I18" s="571">
        <v>0.25</v>
      </c>
      <c r="J18" s="266"/>
      <c r="K18" s="571">
        <v>0.25</v>
      </c>
      <c r="L18" s="266"/>
      <c r="M18" s="571">
        <v>0.25</v>
      </c>
      <c r="N18" s="266"/>
      <c r="O18" s="571">
        <v>1</v>
      </c>
      <c r="P18" s="266"/>
      <c r="Q18" s="327">
        <v>547</v>
      </c>
      <c r="R18" s="322" t="s">
        <v>2751</v>
      </c>
      <c r="S18" s="362"/>
      <c r="T18" s="362" t="s">
        <v>2752</v>
      </c>
      <c r="U18" s="362" t="s">
        <v>2753</v>
      </c>
      <c r="V18" s="362" t="s">
        <v>2609</v>
      </c>
      <c r="W18" s="77" t="s">
        <v>2754</v>
      </c>
    </row>
    <row r="19" spans="1:23" ht="78.75" x14ac:dyDescent="0.25">
      <c r="A19" s="795" t="s">
        <v>187</v>
      </c>
      <c r="B19" s="773" t="s">
        <v>595</v>
      </c>
      <c r="C19" s="440" t="s">
        <v>3019</v>
      </c>
      <c r="D19" s="440" t="s">
        <v>596</v>
      </c>
      <c r="E19" s="439" t="s">
        <v>1757</v>
      </c>
      <c r="F19" s="440" t="s">
        <v>3020</v>
      </c>
      <c r="G19" s="317">
        <v>0.5</v>
      </c>
      <c r="H19" s="637"/>
      <c r="I19" s="638"/>
      <c r="J19" s="637"/>
      <c r="K19" s="317">
        <v>0.5</v>
      </c>
      <c r="L19" s="637"/>
      <c r="M19" s="638"/>
      <c r="N19" s="637"/>
      <c r="O19" s="317">
        <v>1</v>
      </c>
      <c r="P19" s="637"/>
      <c r="Q19" s="638"/>
      <c r="R19" s="638"/>
      <c r="S19" s="638" t="s">
        <v>2788</v>
      </c>
      <c r="T19" s="638" t="s">
        <v>2789</v>
      </c>
      <c r="U19" s="638" t="s">
        <v>2790</v>
      </c>
      <c r="V19" s="638" t="s">
        <v>2791</v>
      </c>
      <c r="W19" s="639" t="s">
        <v>2792</v>
      </c>
    </row>
    <row r="20" spans="1:23" ht="63" x14ac:dyDescent="0.25">
      <c r="A20" s="795"/>
      <c r="B20" s="796"/>
      <c r="C20" s="440" t="s">
        <v>3021</v>
      </c>
      <c r="D20" s="440" t="s">
        <v>2793</v>
      </c>
      <c r="E20" s="439" t="s">
        <v>1830</v>
      </c>
      <c r="F20" s="440" t="s">
        <v>3022</v>
      </c>
      <c r="G20" s="317"/>
      <c r="H20" s="637"/>
      <c r="I20" s="317">
        <v>0.5</v>
      </c>
      <c r="J20" s="637"/>
      <c r="K20" s="317">
        <v>0.5</v>
      </c>
      <c r="L20" s="637"/>
      <c r="M20" s="638"/>
      <c r="N20" s="637"/>
      <c r="O20" s="317">
        <v>1</v>
      </c>
      <c r="P20" s="637"/>
      <c r="Q20" s="638"/>
      <c r="R20" s="638"/>
      <c r="S20" s="638" t="s">
        <v>2794</v>
      </c>
      <c r="T20" s="638" t="s">
        <v>2795</v>
      </c>
      <c r="U20" s="638" t="s">
        <v>2796</v>
      </c>
      <c r="V20" s="638" t="s">
        <v>2791</v>
      </c>
      <c r="W20" s="639" t="s">
        <v>2797</v>
      </c>
    </row>
    <row r="21" spans="1:23" ht="94.5" x14ac:dyDescent="0.25">
      <c r="A21" s="795"/>
      <c r="B21" s="527"/>
      <c r="C21" s="440" t="s">
        <v>3023</v>
      </c>
      <c r="D21" s="440" t="s">
        <v>2798</v>
      </c>
      <c r="E21" s="439" t="s">
        <v>1833</v>
      </c>
      <c r="F21" s="440" t="s">
        <v>3024</v>
      </c>
      <c r="G21" s="317">
        <v>0.25</v>
      </c>
      <c r="H21" s="640"/>
      <c r="I21" s="317">
        <v>0.25</v>
      </c>
      <c r="J21" s="640"/>
      <c r="K21" s="317">
        <v>0.25</v>
      </c>
      <c r="L21" s="640"/>
      <c r="M21" s="317">
        <v>0.25</v>
      </c>
      <c r="N21" s="640"/>
      <c r="O21" s="317">
        <v>1</v>
      </c>
      <c r="P21" s="640"/>
      <c r="Q21" s="523"/>
      <c r="R21" s="523"/>
      <c r="S21" s="440" t="s">
        <v>2799</v>
      </c>
      <c r="T21" s="440" t="s">
        <v>2800</v>
      </c>
      <c r="U21" s="440" t="s">
        <v>2801</v>
      </c>
      <c r="V21" s="440" t="s">
        <v>151</v>
      </c>
      <c r="W21" s="440" t="s">
        <v>2802</v>
      </c>
    </row>
    <row r="22" spans="1:23" ht="126" x14ac:dyDescent="0.25">
      <c r="A22" s="570"/>
      <c r="B22" s="570"/>
      <c r="C22" s="469" t="s">
        <v>3025</v>
      </c>
      <c r="D22" s="456" t="s">
        <v>2828</v>
      </c>
      <c r="E22" s="469" t="s">
        <v>1837</v>
      </c>
      <c r="F22" s="327" t="s">
        <v>3026</v>
      </c>
      <c r="G22" s="582">
        <v>0.25</v>
      </c>
      <c r="H22" s="266"/>
      <c r="I22" s="582">
        <v>0.25</v>
      </c>
      <c r="J22" s="266"/>
      <c r="K22" s="582">
        <v>0.25</v>
      </c>
      <c r="L22" s="266"/>
      <c r="M22" s="582">
        <v>0.25</v>
      </c>
      <c r="N22" s="266"/>
      <c r="O22" s="582">
        <v>1</v>
      </c>
      <c r="P22" s="266"/>
      <c r="Q22" s="362"/>
      <c r="R22" s="362" t="s">
        <v>2829</v>
      </c>
      <c r="S22" s="362" t="s">
        <v>2830</v>
      </c>
      <c r="T22" s="362" t="s">
        <v>2831</v>
      </c>
      <c r="U22" s="362" t="s">
        <v>2832</v>
      </c>
      <c r="V22" s="362" t="s">
        <v>2833</v>
      </c>
      <c r="W22" s="76" t="s">
        <v>2834</v>
      </c>
    </row>
    <row r="23" spans="1:23" ht="110.25" x14ac:dyDescent="0.25">
      <c r="A23" s="736" t="s">
        <v>595</v>
      </c>
      <c r="B23" s="570"/>
      <c r="C23" s="469" t="s">
        <v>3027</v>
      </c>
      <c r="D23" s="456" t="s">
        <v>2838</v>
      </c>
      <c r="E23" s="469" t="s">
        <v>1838</v>
      </c>
      <c r="F23" s="327" t="s">
        <v>3028</v>
      </c>
      <c r="G23" s="582">
        <v>0.25</v>
      </c>
      <c r="H23" s="266"/>
      <c r="I23" s="582">
        <v>0.25</v>
      </c>
      <c r="J23" s="266"/>
      <c r="K23" s="582">
        <v>0.25</v>
      </c>
      <c r="L23" s="266"/>
      <c r="M23" s="582">
        <v>0.25</v>
      </c>
      <c r="N23" s="266"/>
      <c r="O23" s="582">
        <v>1</v>
      </c>
      <c r="P23" s="266"/>
      <c r="Q23" s="362"/>
      <c r="R23" s="362"/>
      <c r="S23" s="362" t="s">
        <v>2839</v>
      </c>
      <c r="T23" s="362" t="s">
        <v>2840</v>
      </c>
      <c r="U23" s="362" t="s">
        <v>2841</v>
      </c>
      <c r="V23" s="362" t="s">
        <v>2842</v>
      </c>
      <c r="W23" s="76" t="s">
        <v>2843</v>
      </c>
    </row>
    <row r="24" spans="1:23" ht="94.5" x14ac:dyDescent="0.25">
      <c r="A24" s="736"/>
      <c r="B24" s="570"/>
      <c r="C24" s="469" t="s">
        <v>3029</v>
      </c>
      <c r="D24" s="456" t="s">
        <v>2844</v>
      </c>
      <c r="E24" s="469" t="s">
        <v>2303</v>
      </c>
      <c r="F24" s="327" t="s">
        <v>3030</v>
      </c>
      <c r="G24" s="582">
        <v>0.25</v>
      </c>
      <c r="H24" s="266"/>
      <c r="I24" s="582">
        <v>0.25</v>
      </c>
      <c r="J24" s="266"/>
      <c r="K24" s="582">
        <v>0.25</v>
      </c>
      <c r="L24" s="266"/>
      <c r="M24" s="582">
        <v>0.25</v>
      </c>
      <c r="N24" s="266"/>
      <c r="O24" s="582">
        <v>1</v>
      </c>
      <c r="P24" s="266"/>
      <c r="Q24" s="362"/>
      <c r="R24" s="362"/>
      <c r="S24" s="362" t="s">
        <v>2839</v>
      </c>
      <c r="T24" s="362" t="s">
        <v>2845</v>
      </c>
      <c r="U24" s="362" t="s">
        <v>2846</v>
      </c>
      <c r="V24" s="362" t="s">
        <v>1516</v>
      </c>
      <c r="W24" s="77" t="s">
        <v>2847</v>
      </c>
    </row>
    <row r="25" spans="1:23" ht="95.25" thickBot="1" x14ac:dyDescent="0.3">
      <c r="A25" s="736"/>
      <c r="B25" s="570"/>
      <c r="C25" s="469" t="s">
        <v>3031</v>
      </c>
      <c r="D25" s="456" t="s">
        <v>2848</v>
      </c>
      <c r="E25" s="469" t="s">
        <v>1974</v>
      </c>
      <c r="F25" s="469" t="s">
        <v>3032</v>
      </c>
      <c r="G25" s="351">
        <v>0.25</v>
      </c>
      <c r="H25" s="267"/>
      <c r="I25" s="351">
        <v>0.25</v>
      </c>
      <c r="J25" s="267"/>
      <c r="K25" s="351">
        <v>0.25</v>
      </c>
      <c r="L25" s="267"/>
      <c r="M25" s="351">
        <v>0.25</v>
      </c>
      <c r="N25" s="267"/>
      <c r="O25" s="351">
        <v>1</v>
      </c>
      <c r="P25" s="267"/>
      <c r="Q25" s="344"/>
      <c r="R25" s="344"/>
      <c r="S25" s="344" t="s">
        <v>2849</v>
      </c>
      <c r="T25" s="344" t="s">
        <v>2850</v>
      </c>
      <c r="U25" s="344" t="s">
        <v>2846</v>
      </c>
      <c r="V25" s="344" t="s">
        <v>1516</v>
      </c>
      <c r="W25" s="467" t="s">
        <v>2851</v>
      </c>
    </row>
    <row r="26" spans="1:23" ht="95.25" thickBot="1" x14ac:dyDescent="0.3">
      <c r="A26" s="736"/>
      <c r="B26" s="570"/>
      <c r="C26" s="469" t="s">
        <v>3033</v>
      </c>
      <c r="D26" s="456" t="s">
        <v>2852</v>
      </c>
      <c r="E26" s="469" t="s">
        <v>2308</v>
      </c>
      <c r="F26" s="327" t="s">
        <v>3034</v>
      </c>
      <c r="G26" s="351">
        <v>0.25</v>
      </c>
      <c r="H26" s="269"/>
      <c r="I26" s="351">
        <v>0.25</v>
      </c>
      <c r="J26" s="269"/>
      <c r="K26" s="351">
        <v>0.25</v>
      </c>
      <c r="L26" s="267"/>
      <c r="M26" s="351">
        <v>0.25</v>
      </c>
      <c r="N26" s="267"/>
      <c r="O26" s="351">
        <v>1</v>
      </c>
      <c r="P26" s="269"/>
      <c r="Q26" s="344"/>
      <c r="R26" s="344"/>
      <c r="S26" s="344" t="s">
        <v>2849</v>
      </c>
      <c r="T26" s="344" t="s">
        <v>2853</v>
      </c>
      <c r="U26" s="344" t="s">
        <v>2854</v>
      </c>
      <c r="V26" s="344" t="s">
        <v>2855</v>
      </c>
      <c r="W26" s="344" t="s">
        <v>2843</v>
      </c>
    </row>
    <row r="27" spans="1:23" ht="78.75" x14ac:dyDescent="0.25">
      <c r="A27" s="736"/>
      <c r="B27" s="469"/>
      <c r="C27" s="469" t="s">
        <v>3035</v>
      </c>
      <c r="D27" s="456" t="s">
        <v>2884</v>
      </c>
      <c r="E27" s="456">
        <v>19.100000000000001</v>
      </c>
      <c r="F27" s="327" t="s">
        <v>3036</v>
      </c>
      <c r="G27" s="582">
        <v>0.5</v>
      </c>
      <c r="H27" s="266">
        <f>P27*0.5</f>
        <v>0</v>
      </c>
      <c r="I27" s="361"/>
      <c r="J27" s="266"/>
      <c r="K27" s="582">
        <v>0.5</v>
      </c>
      <c r="L27" s="266">
        <f>P27*0.5</f>
        <v>0</v>
      </c>
      <c r="M27" s="361"/>
      <c r="N27" s="266"/>
      <c r="O27" s="582">
        <v>1</v>
      </c>
      <c r="P27" s="266">
        <f>'[3]5. ACTIVIDADES ESPECIALES'!D168</f>
        <v>0</v>
      </c>
      <c r="Q27" s="362">
        <v>86</v>
      </c>
      <c r="R27" s="362" t="s">
        <v>2885</v>
      </c>
      <c r="S27" s="362" t="s">
        <v>2886</v>
      </c>
      <c r="T27" s="362" t="s">
        <v>2887</v>
      </c>
      <c r="U27" s="362" t="s">
        <v>2888</v>
      </c>
      <c r="V27" s="362" t="s">
        <v>2889</v>
      </c>
      <c r="W27" s="360" t="s">
        <v>2890</v>
      </c>
    </row>
    <row r="28" spans="1:23" ht="94.5" x14ac:dyDescent="0.25">
      <c r="A28" s="736"/>
      <c r="B28" s="736"/>
      <c r="C28" s="469" t="s">
        <v>3037</v>
      </c>
      <c r="D28" s="456" t="s">
        <v>596</v>
      </c>
      <c r="E28" s="469" t="s">
        <v>1980</v>
      </c>
      <c r="F28" s="327" t="s">
        <v>3038</v>
      </c>
      <c r="G28" s="582">
        <v>0.25</v>
      </c>
      <c r="H28" s="266">
        <v>0</v>
      </c>
      <c r="I28" s="582">
        <v>0.25</v>
      </c>
      <c r="J28" s="266">
        <v>0</v>
      </c>
      <c r="K28" s="582">
        <v>0.25</v>
      </c>
      <c r="L28" s="266">
        <v>0</v>
      </c>
      <c r="M28" s="582">
        <v>0.25</v>
      </c>
      <c r="N28" s="266">
        <v>0</v>
      </c>
      <c r="O28" s="582">
        <v>1</v>
      </c>
      <c r="P28" s="266">
        <v>0</v>
      </c>
      <c r="Q28" s="362"/>
      <c r="R28" s="362" t="s">
        <v>2790</v>
      </c>
      <c r="S28" s="362" t="s">
        <v>2949</v>
      </c>
      <c r="T28" s="362" t="s">
        <v>2950</v>
      </c>
      <c r="U28" s="362" t="s">
        <v>2951</v>
      </c>
      <c r="V28" s="362" t="s">
        <v>2952</v>
      </c>
      <c r="W28" s="586" t="s">
        <v>2953</v>
      </c>
    </row>
    <row r="29" spans="1:23" ht="94.5" x14ac:dyDescent="0.25">
      <c r="A29" s="736"/>
      <c r="B29" s="736"/>
      <c r="C29" s="469" t="s">
        <v>3039</v>
      </c>
      <c r="D29" s="456" t="s">
        <v>597</v>
      </c>
      <c r="E29" s="469" t="s">
        <v>3040</v>
      </c>
      <c r="F29" s="327" t="s">
        <v>3041</v>
      </c>
      <c r="G29" s="582">
        <v>1</v>
      </c>
      <c r="H29" s="266"/>
      <c r="I29" s="361"/>
      <c r="J29" s="266"/>
      <c r="K29" s="361"/>
      <c r="L29" s="266"/>
      <c r="M29" s="361"/>
      <c r="N29" s="266"/>
      <c r="O29" s="582">
        <v>1</v>
      </c>
      <c r="P29" s="266"/>
      <c r="Q29" s="362"/>
      <c r="R29" s="362" t="s">
        <v>2954</v>
      </c>
      <c r="S29" s="362" t="s">
        <v>2955</v>
      </c>
      <c r="T29" s="362" t="s">
        <v>2956</v>
      </c>
      <c r="U29" s="362" t="s">
        <v>2954</v>
      </c>
      <c r="V29" s="362" t="s">
        <v>2168</v>
      </c>
      <c r="W29" s="77" t="s">
        <v>2953</v>
      </c>
    </row>
    <row r="30" spans="1:23" ht="110.25" x14ac:dyDescent="0.25">
      <c r="A30" s="570"/>
      <c r="B30" s="570"/>
      <c r="C30" s="469" t="s">
        <v>3042</v>
      </c>
      <c r="D30" s="456" t="s">
        <v>601</v>
      </c>
      <c r="E30" s="469" t="s">
        <v>1986</v>
      </c>
      <c r="F30" s="670" t="s">
        <v>3043</v>
      </c>
      <c r="G30" s="671">
        <v>1</v>
      </c>
      <c r="H30" s="672"/>
      <c r="I30" s="671">
        <v>1</v>
      </c>
      <c r="J30" s="672"/>
      <c r="K30" s="671"/>
      <c r="L30" s="671"/>
      <c r="M30" s="671">
        <v>1</v>
      </c>
      <c r="N30" s="672"/>
      <c r="O30" s="671">
        <v>3</v>
      </c>
      <c r="P30" s="672"/>
      <c r="Q30" s="499">
        <v>265</v>
      </c>
      <c r="R30" s="499" t="s">
        <v>148</v>
      </c>
      <c r="S30" s="500" t="s">
        <v>2966</v>
      </c>
      <c r="T30" s="499" t="s">
        <v>2967</v>
      </c>
      <c r="U30" s="500" t="s">
        <v>2968</v>
      </c>
      <c r="V30" s="500" t="s">
        <v>2969</v>
      </c>
      <c r="W30" s="673" t="s">
        <v>2970</v>
      </c>
    </row>
  </sheetData>
  <mergeCells count="27">
    <mergeCell ref="F3:F5"/>
    <mergeCell ref="G3:N3"/>
    <mergeCell ref="A6:A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 ref="A23:A27"/>
    <mergeCell ref="A28:A29"/>
    <mergeCell ref="B28:B29"/>
    <mergeCell ref="A12:A14"/>
    <mergeCell ref="B12:B13"/>
    <mergeCell ref="A15:A18"/>
    <mergeCell ref="A19:A21"/>
    <mergeCell ref="B19:B20"/>
  </mergeCell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4"/>
  <sheetViews>
    <sheetView topLeftCell="E61" zoomScale="80" zoomScaleNormal="80" workbookViewId="0">
      <selection activeCell="P64" sqref="P64"/>
    </sheetView>
  </sheetViews>
  <sheetFormatPr baseColWidth="10" defaultColWidth="12.42578125" defaultRowHeight="15" x14ac:dyDescent="0.25"/>
  <cols>
    <col min="1" max="2" width="21.7109375" customWidth="1"/>
    <col min="3" max="5" width="27.42578125" customWidth="1"/>
    <col min="6" max="6" width="27.42578125" style="425" customWidth="1"/>
    <col min="7" max="7" width="15.28515625" customWidth="1"/>
    <col min="8" max="8" width="15.42578125" style="268" bestFit="1" customWidth="1"/>
    <col min="9" max="9" width="15.28515625" customWidth="1"/>
    <col min="10" max="10" width="15.85546875" style="268" customWidth="1"/>
    <col min="11" max="11" width="15.28515625" customWidth="1"/>
    <col min="12" max="12" width="15" style="268" customWidth="1"/>
    <col min="13" max="13" width="15.28515625" customWidth="1"/>
    <col min="14" max="14" width="14.85546875" style="268" bestFit="1" customWidth="1"/>
    <col min="15" max="15" width="15.28515625" customWidth="1"/>
    <col min="16" max="16" width="19.85546875" style="268" customWidth="1"/>
    <col min="18" max="18" width="18.7109375" customWidth="1"/>
    <col min="19" max="19" width="19.140625" customWidth="1"/>
    <col min="20" max="20" width="19.42578125" customWidth="1"/>
    <col min="21" max="21" width="16.28515625" customWidth="1"/>
    <col min="22" max="22" width="16.42578125" customWidth="1"/>
    <col min="23" max="23" width="15.7109375" customWidth="1"/>
  </cols>
  <sheetData>
    <row r="1" spans="1:32" s="365" customFormat="1" ht="18.75" x14ac:dyDescent="0.3">
      <c r="F1" s="421"/>
      <c r="G1" s="375" t="s">
        <v>130</v>
      </c>
      <c r="L1" s="375"/>
      <c r="M1" s="375"/>
      <c r="N1" s="375"/>
      <c r="O1" s="375"/>
      <c r="P1" s="375"/>
      <c r="Q1" s="375"/>
      <c r="R1" s="375"/>
      <c r="S1" s="375"/>
      <c r="T1" s="375"/>
      <c r="U1" s="375"/>
      <c r="V1" s="375"/>
      <c r="W1" s="375"/>
      <c r="X1" s="375"/>
      <c r="Y1" s="375"/>
      <c r="Z1" s="375"/>
      <c r="AA1" s="375"/>
      <c r="AB1" s="375"/>
      <c r="AC1" s="375"/>
      <c r="AD1" s="375"/>
      <c r="AE1" s="375"/>
      <c r="AF1" s="375"/>
    </row>
    <row r="2" spans="1:32" s="365" customFormat="1" x14ac:dyDescent="0.2">
      <c r="A2" s="373" t="s">
        <v>602</v>
      </c>
      <c r="B2" s="310"/>
      <c r="C2" s="373"/>
      <c r="D2" s="310"/>
      <c r="E2" s="310"/>
      <c r="F2" s="422"/>
      <c r="G2" s="310"/>
      <c r="H2" s="310"/>
      <c r="I2" s="310"/>
      <c r="J2" s="310"/>
      <c r="K2" s="310"/>
      <c r="L2" s="310"/>
      <c r="M2" s="310"/>
      <c r="N2" s="310"/>
      <c r="O2" s="310"/>
      <c r="P2" s="310"/>
      <c r="Q2" s="310"/>
      <c r="R2" s="310"/>
      <c r="S2" s="310"/>
      <c r="T2" s="310"/>
      <c r="U2" s="310"/>
      <c r="V2" s="310"/>
      <c r="W2" s="310"/>
    </row>
    <row r="3" spans="1:32" s="66" customFormat="1" ht="23.25" customHeight="1" x14ac:dyDescent="0.25">
      <c r="A3" s="730" t="s">
        <v>102</v>
      </c>
      <c r="B3" s="730" t="s">
        <v>118</v>
      </c>
      <c r="C3" s="732" t="s">
        <v>90</v>
      </c>
      <c r="D3" s="732" t="s">
        <v>91</v>
      </c>
      <c r="E3" s="750" t="s">
        <v>462</v>
      </c>
      <c r="F3" s="802" t="s">
        <v>92</v>
      </c>
      <c r="G3" s="730" t="s">
        <v>104</v>
      </c>
      <c r="H3" s="730"/>
      <c r="I3" s="730"/>
      <c r="J3" s="730"/>
      <c r="K3" s="730"/>
      <c r="L3" s="730"/>
      <c r="M3" s="730"/>
      <c r="N3" s="730"/>
      <c r="O3" s="732" t="s">
        <v>105</v>
      </c>
      <c r="P3" s="732"/>
      <c r="Q3" s="730" t="s">
        <v>106</v>
      </c>
      <c r="R3" s="730"/>
      <c r="S3" s="730" t="s">
        <v>107</v>
      </c>
      <c r="T3" s="730" t="s">
        <v>108</v>
      </c>
      <c r="U3" s="730" t="s">
        <v>116</v>
      </c>
      <c r="V3" s="730" t="s">
        <v>115</v>
      </c>
      <c r="W3" s="732" t="s">
        <v>93</v>
      </c>
    </row>
    <row r="4" spans="1:32" s="66" customFormat="1" ht="15" customHeight="1" x14ac:dyDescent="0.25">
      <c r="A4" s="730"/>
      <c r="B4" s="730"/>
      <c r="C4" s="732"/>
      <c r="D4" s="732"/>
      <c r="E4" s="751"/>
      <c r="F4" s="802"/>
      <c r="G4" s="730" t="s">
        <v>109</v>
      </c>
      <c r="H4" s="730"/>
      <c r="I4" s="730" t="s">
        <v>110</v>
      </c>
      <c r="J4" s="730"/>
      <c r="K4" s="730" t="s">
        <v>111</v>
      </c>
      <c r="L4" s="730"/>
      <c r="M4" s="730" t="s">
        <v>112</v>
      </c>
      <c r="N4" s="730"/>
      <c r="O4" s="732"/>
      <c r="P4" s="732"/>
      <c r="Q4" s="730"/>
      <c r="R4" s="730"/>
      <c r="S4" s="730"/>
      <c r="T4" s="730"/>
      <c r="U4" s="730"/>
      <c r="V4" s="730"/>
      <c r="W4" s="732"/>
    </row>
    <row r="5" spans="1:32" s="67" customFormat="1" ht="24" customHeight="1" x14ac:dyDescent="0.25">
      <c r="A5" s="730"/>
      <c r="B5" s="730"/>
      <c r="C5" s="732"/>
      <c r="D5" s="732"/>
      <c r="E5" s="752"/>
      <c r="F5" s="802"/>
      <c r="G5" s="298" t="s">
        <v>113</v>
      </c>
      <c r="H5" s="265" t="s">
        <v>12</v>
      </c>
      <c r="I5" s="298" t="s">
        <v>113</v>
      </c>
      <c r="J5" s="265" t="s">
        <v>12</v>
      </c>
      <c r="K5" s="298" t="s">
        <v>113</v>
      </c>
      <c r="L5" s="265" t="s">
        <v>12</v>
      </c>
      <c r="M5" s="298" t="s">
        <v>113</v>
      </c>
      <c r="N5" s="265" t="s">
        <v>12</v>
      </c>
      <c r="O5" s="298" t="s">
        <v>113</v>
      </c>
      <c r="P5" s="265" t="s">
        <v>12</v>
      </c>
      <c r="Q5" s="298" t="s">
        <v>114</v>
      </c>
      <c r="R5" s="298" t="s">
        <v>87</v>
      </c>
      <c r="S5" s="730"/>
      <c r="T5" s="730"/>
      <c r="U5" s="730"/>
      <c r="V5" s="730"/>
      <c r="W5" s="732"/>
    </row>
    <row r="6" spans="1:32" s="335" customFormat="1" ht="24" customHeight="1" x14ac:dyDescent="0.25">
      <c r="A6" s="399"/>
      <c r="B6" s="400"/>
      <c r="C6" s="400"/>
      <c r="D6" s="400"/>
      <c r="E6" s="400"/>
      <c r="F6" s="423"/>
      <c r="G6" s="400"/>
      <c r="H6" s="399" t="s">
        <v>130</v>
      </c>
      <c r="I6" s="400"/>
      <c r="J6" s="400"/>
      <c r="K6" s="400"/>
      <c r="L6" s="400"/>
      <c r="M6" s="400"/>
      <c r="N6" s="400"/>
      <c r="O6" s="400"/>
      <c r="P6" s="400"/>
      <c r="Q6" s="400"/>
      <c r="R6" s="400"/>
      <c r="S6" s="400"/>
      <c r="T6" s="400"/>
      <c r="U6" s="400"/>
      <c r="V6" s="400"/>
      <c r="W6" s="401"/>
    </row>
    <row r="7" spans="1:32" s="335" customFormat="1" ht="24" customHeight="1" x14ac:dyDescent="0.25">
      <c r="A7" s="366"/>
      <c r="B7" s="366"/>
      <c r="C7" s="366"/>
      <c r="D7" s="366"/>
      <c r="E7" s="366"/>
      <c r="F7" s="424"/>
      <c r="G7" s="366"/>
      <c r="H7" s="270"/>
      <c r="I7" s="366"/>
      <c r="J7" s="270"/>
      <c r="K7" s="366"/>
      <c r="L7" s="270"/>
      <c r="M7" s="366"/>
      <c r="N7" s="270"/>
      <c r="O7" s="366"/>
      <c r="P7" s="270"/>
      <c r="Q7" s="366"/>
      <c r="R7" s="366"/>
      <c r="S7" s="366"/>
      <c r="T7" s="366"/>
      <c r="U7" s="366"/>
      <c r="V7" s="366"/>
      <c r="W7" s="366"/>
    </row>
    <row r="8" spans="1:32" ht="180.75" customHeight="1" x14ac:dyDescent="0.25">
      <c r="A8" s="764"/>
      <c r="B8" s="415" t="s">
        <v>605</v>
      </c>
      <c r="C8" s="367" t="s">
        <v>3044</v>
      </c>
      <c r="D8" s="367" t="s">
        <v>129</v>
      </c>
      <c r="E8" s="367" t="s">
        <v>1706</v>
      </c>
      <c r="F8" s="77" t="s">
        <v>2507</v>
      </c>
      <c r="G8" s="370">
        <v>1</v>
      </c>
      <c r="H8" s="284"/>
      <c r="I8" s="82"/>
      <c r="J8" s="284"/>
      <c r="K8" s="82"/>
      <c r="L8" s="284"/>
      <c r="M8" s="82"/>
      <c r="N8" s="284"/>
      <c r="O8" s="389">
        <v>1</v>
      </c>
      <c r="P8" s="418">
        <v>825000</v>
      </c>
      <c r="Q8" s="82">
        <v>551</v>
      </c>
      <c r="R8" s="82" t="s">
        <v>1576</v>
      </c>
      <c r="S8" s="82" t="s">
        <v>1577</v>
      </c>
      <c r="T8" s="82" t="s">
        <v>1578</v>
      </c>
      <c r="U8" s="82" t="s">
        <v>1579</v>
      </c>
      <c r="V8" s="82" t="s">
        <v>1580</v>
      </c>
      <c r="W8" s="95" t="s">
        <v>1581</v>
      </c>
    </row>
    <row r="9" spans="1:32" ht="80.25" customHeight="1" x14ac:dyDescent="0.25">
      <c r="A9" s="764"/>
      <c r="B9" s="415"/>
      <c r="C9" s="367"/>
      <c r="D9" s="367"/>
      <c r="E9" s="367" t="s">
        <v>1936</v>
      </c>
      <c r="F9" s="96" t="s">
        <v>3230</v>
      </c>
      <c r="G9" s="370"/>
      <c r="H9" s="284"/>
      <c r="I9" s="697">
        <v>0.5</v>
      </c>
      <c r="J9" s="697"/>
      <c r="K9" s="697">
        <v>0.5</v>
      </c>
      <c r="L9" s="284"/>
      <c r="M9" s="82"/>
      <c r="N9" s="284"/>
      <c r="O9" s="698">
        <v>1</v>
      </c>
      <c r="P9" s="273">
        <v>400000</v>
      </c>
      <c r="Q9" s="82">
        <v>103</v>
      </c>
      <c r="R9" s="82" t="s">
        <v>1583</v>
      </c>
      <c r="S9" s="82" t="s">
        <v>1584</v>
      </c>
      <c r="T9" s="82" t="s">
        <v>1585</v>
      </c>
      <c r="U9" s="82" t="s">
        <v>1586</v>
      </c>
      <c r="V9" s="82" t="s">
        <v>1587</v>
      </c>
      <c r="W9" s="95" t="s">
        <v>3231</v>
      </c>
    </row>
    <row r="10" spans="1:32" ht="122.25" customHeight="1" x14ac:dyDescent="0.25">
      <c r="A10" s="764"/>
      <c r="B10" s="415"/>
      <c r="C10" s="367"/>
      <c r="D10" s="367"/>
      <c r="E10" s="367" t="s">
        <v>2312</v>
      </c>
      <c r="F10" s="96" t="s">
        <v>2508</v>
      </c>
      <c r="G10" s="370">
        <v>0.5</v>
      </c>
      <c r="H10" s="284"/>
      <c r="I10" s="697">
        <v>0.5</v>
      </c>
      <c r="J10" s="284"/>
      <c r="K10" s="82"/>
      <c r="L10" s="284"/>
      <c r="M10" s="82"/>
      <c r="N10" s="284"/>
      <c r="O10" s="698">
        <v>1</v>
      </c>
      <c r="P10" s="273">
        <v>315000</v>
      </c>
      <c r="Q10" s="82">
        <v>392</v>
      </c>
      <c r="R10" s="82" t="s">
        <v>1641</v>
      </c>
      <c r="S10" s="82" t="s">
        <v>1642</v>
      </c>
      <c r="T10" s="82" t="s">
        <v>1650</v>
      </c>
      <c r="U10" s="82" t="s">
        <v>1643</v>
      </c>
      <c r="V10" s="82" t="s">
        <v>151</v>
      </c>
      <c r="W10" s="95" t="s">
        <v>1644</v>
      </c>
    </row>
    <row r="11" spans="1:32" ht="66.75" customHeight="1" x14ac:dyDescent="0.25">
      <c r="A11" s="764"/>
      <c r="B11" s="415"/>
      <c r="C11" s="367"/>
      <c r="D11" s="367"/>
      <c r="E11" s="367" t="s">
        <v>2313</v>
      </c>
      <c r="F11" s="96" t="s">
        <v>2509</v>
      </c>
      <c r="G11" s="370">
        <v>0.5</v>
      </c>
      <c r="H11" s="284"/>
      <c r="I11" s="82"/>
      <c r="J11" s="284"/>
      <c r="K11" s="697">
        <v>0.5</v>
      </c>
      <c r="L11" s="284"/>
      <c r="M11" s="82"/>
      <c r="N11" s="284"/>
      <c r="O11" s="697">
        <v>1</v>
      </c>
      <c r="P11" s="273">
        <v>728500</v>
      </c>
      <c r="Q11" s="82">
        <v>392</v>
      </c>
      <c r="R11" s="82" t="s">
        <v>1641</v>
      </c>
      <c r="S11" s="82" t="s">
        <v>1649</v>
      </c>
      <c r="T11" s="82" t="s">
        <v>1651</v>
      </c>
      <c r="U11" s="82" t="s">
        <v>1652</v>
      </c>
      <c r="V11" s="82" t="s">
        <v>151</v>
      </c>
      <c r="W11" s="95" t="s">
        <v>1644</v>
      </c>
    </row>
    <row r="12" spans="1:32" ht="102.75" customHeight="1" x14ac:dyDescent="0.25">
      <c r="A12" s="764"/>
      <c r="B12" s="415"/>
      <c r="C12" s="367"/>
      <c r="D12" s="367"/>
      <c r="E12" s="367" t="s">
        <v>2511</v>
      </c>
      <c r="F12" s="96" t="s">
        <v>2510</v>
      </c>
      <c r="G12" s="370">
        <v>1</v>
      </c>
      <c r="H12" s="284"/>
      <c r="I12" s="82"/>
      <c r="J12" s="284"/>
      <c r="K12" s="82"/>
      <c r="L12" s="284"/>
      <c r="M12" s="82"/>
      <c r="N12" s="284"/>
      <c r="O12" s="698">
        <v>1</v>
      </c>
      <c r="P12" s="273">
        <v>145000</v>
      </c>
      <c r="Q12" s="82">
        <v>305</v>
      </c>
      <c r="R12" s="82" t="s">
        <v>150</v>
      </c>
      <c r="S12" s="82" t="s">
        <v>1616</v>
      </c>
      <c r="T12" s="82" t="s">
        <v>1655</v>
      </c>
      <c r="U12" s="82" t="s">
        <v>1656</v>
      </c>
      <c r="V12" s="82" t="s">
        <v>1657</v>
      </c>
      <c r="W12" s="95" t="s">
        <v>1658</v>
      </c>
    </row>
    <row r="13" spans="1:32" ht="144.75" customHeight="1" x14ac:dyDescent="0.25">
      <c r="A13" s="764"/>
      <c r="B13" s="415" t="s">
        <v>606</v>
      </c>
      <c r="C13" s="367" t="s">
        <v>2512</v>
      </c>
      <c r="D13" s="367" t="s">
        <v>607</v>
      </c>
      <c r="E13" s="367" t="s">
        <v>1707</v>
      </c>
      <c r="F13" s="77" t="s">
        <v>2513</v>
      </c>
      <c r="G13" s="82"/>
      <c r="H13" s="284"/>
      <c r="I13" s="697">
        <v>1</v>
      </c>
      <c r="J13" s="284"/>
      <c r="K13" s="82"/>
      <c r="L13" s="284"/>
      <c r="M13" s="82"/>
      <c r="N13" s="284"/>
      <c r="O13" s="698">
        <v>1</v>
      </c>
      <c r="P13" s="273">
        <v>200000</v>
      </c>
      <c r="Q13" s="82">
        <v>132</v>
      </c>
      <c r="R13" s="82" t="s">
        <v>1588</v>
      </c>
      <c r="S13" s="82" t="s">
        <v>1589</v>
      </c>
      <c r="T13" s="82" t="s">
        <v>1590</v>
      </c>
      <c r="U13" s="82" t="s">
        <v>1591</v>
      </c>
      <c r="V13" s="82" t="s">
        <v>151</v>
      </c>
      <c r="W13" s="95" t="s">
        <v>1592</v>
      </c>
    </row>
    <row r="14" spans="1:32" ht="213" customHeight="1" x14ac:dyDescent="0.25">
      <c r="A14" s="764"/>
      <c r="B14" s="415" t="s">
        <v>608</v>
      </c>
      <c r="C14" s="367" t="s">
        <v>2514</v>
      </c>
      <c r="D14" s="367" t="s">
        <v>609</v>
      </c>
      <c r="E14" s="367" t="s">
        <v>1709</v>
      </c>
      <c r="F14" s="77" t="s">
        <v>2515</v>
      </c>
      <c r="G14" s="370">
        <v>1</v>
      </c>
      <c r="H14" s="284"/>
      <c r="I14" s="82"/>
      <c r="J14" s="284"/>
      <c r="K14" s="82"/>
      <c r="L14" s="284"/>
      <c r="M14" s="82"/>
      <c r="N14" s="284"/>
      <c r="O14" s="698">
        <v>1</v>
      </c>
      <c r="P14" s="273"/>
      <c r="Q14" s="82">
        <v>413</v>
      </c>
      <c r="R14" s="82" t="s">
        <v>1601</v>
      </c>
      <c r="S14" s="82" t="s">
        <v>1602</v>
      </c>
      <c r="T14" s="82" t="s">
        <v>1603</v>
      </c>
      <c r="U14" s="82" t="s">
        <v>1604</v>
      </c>
      <c r="V14" s="82" t="s">
        <v>1587</v>
      </c>
      <c r="W14" s="95" t="s">
        <v>1605</v>
      </c>
    </row>
    <row r="15" spans="1:32" ht="144.75" customHeight="1" x14ac:dyDescent="0.25">
      <c r="A15" s="764"/>
      <c r="B15" s="739" t="s">
        <v>611</v>
      </c>
      <c r="C15" s="367" t="s">
        <v>2526</v>
      </c>
      <c r="D15" s="367" t="s">
        <v>121</v>
      </c>
      <c r="E15" s="367" t="s">
        <v>1711</v>
      </c>
      <c r="F15" s="96" t="s">
        <v>2516</v>
      </c>
      <c r="G15" s="82"/>
      <c r="H15" s="284"/>
      <c r="I15" s="82"/>
      <c r="J15" s="284"/>
      <c r="K15" s="82"/>
      <c r="L15" s="284"/>
      <c r="M15" s="82"/>
      <c r="N15" s="284"/>
      <c r="O15" s="698">
        <v>1</v>
      </c>
      <c r="P15" s="273"/>
      <c r="Q15" s="82">
        <v>142</v>
      </c>
      <c r="R15" s="82" t="s">
        <v>1506</v>
      </c>
      <c r="S15" s="82" t="s">
        <v>1606</v>
      </c>
      <c r="T15" s="82" t="s">
        <v>1607</v>
      </c>
      <c r="U15" s="82" t="s">
        <v>1608</v>
      </c>
      <c r="V15" s="82" t="s">
        <v>1609</v>
      </c>
      <c r="W15" s="95" t="s">
        <v>1610</v>
      </c>
    </row>
    <row r="16" spans="1:32" ht="98.25" customHeight="1" x14ac:dyDescent="0.25">
      <c r="A16" s="764"/>
      <c r="B16" s="764"/>
      <c r="C16" s="367"/>
      <c r="D16" s="367"/>
      <c r="E16" s="367" t="s">
        <v>1713</v>
      </c>
      <c r="F16" s="96" t="s">
        <v>2517</v>
      </c>
      <c r="G16" s="82"/>
      <c r="H16" s="284"/>
      <c r="I16" s="697">
        <v>1</v>
      </c>
      <c r="J16" s="284">
        <v>10700</v>
      </c>
      <c r="K16" s="82"/>
      <c r="L16" s="284"/>
      <c r="M16" s="82"/>
      <c r="N16" s="284"/>
      <c r="O16" s="698">
        <v>1</v>
      </c>
      <c r="P16" s="273">
        <v>76200</v>
      </c>
      <c r="Q16" s="82">
        <v>142</v>
      </c>
      <c r="R16" s="82" t="s">
        <v>1506</v>
      </c>
      <c r="S16" s="82" t="s">
        <v>1611</v>
      </c>
      <c r="T16" s="82" t="s">
        <v>1607</v>
      </c>
      <c r="U16" s="82" t="s">
        <v>1608</v>
      </c>
      <c r="V16" s="82" t="s">
        <v>1612</v>
      </c>
      <c r="W16" s="95" t="s">
        <v>1519</v>
      </c>
    </row>
    <row r="17" spans="1:23" ht="98.25" customHeight="1" x14ac:dyDescent="0.25">
      <c r="A17" s="764"/>
      <c r="B17" s="764"/>
      <c r="C17" s="367"/>
      <c r="D17" s="367"/>
      <c r="E17" s="367" t="s">
        <v>2519</v>
      </c>
      <c r="F17" s="96" t="s">
        <v>2518</v>
      </c>
      <c r="G17" s="697">
        <v>0.5</v>
      </c>
      <c r="H17" s="697"/>
      <c r="I17" s="697"/>
      <c r="J17" s="697"/>
      <c r="K17" s="697"/>
      <c r="L17" s="697"/>
      <c r="M17" s="697">
        <v>0.5</v>
      </c>
      <c r="N17" s="697"/>
      <c r="O17" s="698">
        <v>1</v>
      </c>
      <c r="P17" s="273">
        <v>56700</v>
      </c>
      <c r="Q17" s="82">
        <v>142</v>
      </c>
      <c r="R17" s="82" t="s">
        <v>1506</v>
      </c>
      <c r="S17" s="82" t="s">
        <v>1613</v>
      </c>
      <c r="T17" s="82" t="s">
        <v>1607</v>
      </c>
      <c r="U17" s="82" t="s">
        <v>1608</v>
      </c>
      <c r="V17" s="82" t="s">
        <v>1614</v>
      </c>
      <c r="W17" s="95" t="s">
        <v>1615</v>
      </c>
    </row>
    <row r="18" spans="1:23" ht="98.25" customHeight="1" x14ac:dyDescent="0.25">
      <c r="A18" s="764"/>
      <c r="B18" s="764"/>
      <c r="C18" s="367"/>
      <c r="D18" s="367"/>
      <c r="E18" s="367" t="s">
        <v>2521</v>
      </c>
      <c r="F18" s="77" t="s">
        <v>2520</v>
      </c>
      <c r="G18" s="697">
        <v>0.5</v>
      </c>
      <c r="H18" s="697"/>
      <c r="I18" s="697"/>
      <c r="J18" s="697"/>
      <c r="K18" s="697"/>
      <c r="L18" s="697"/>
      <c r="M18" s="697">
        <v>0.5</v>
      </c>
      <c r="N18" s="697"/>
      <c r="O18" s="698">
        <v>1</v>
      </c>
      <c r="P18" s="273">
        <v>25000</v>
      </c>
      <c r="Q18" s="82">
        <v>142</v>
      </c>
      <c r="R18" s="82" t="s">
        <v>1506</v>
      </c>
      <c r="S18" s="82" t="s">
        <v>1616</v>
      </c>
      <c r="T18" s="82" t="s">
        <v>1617</v>
      </c>
      <c r="U18" s="82" t="s">
        <v>1618</v>
      </c>
      <c r="V18" s="82" t="s">
        <v>1619</v>
      </c>
      <c r="W18" s="95" t="s">
        <v>1620</v>
      </c>
    </row>
    <row r="19" spans="1:23" ht="80.25" customHeight="1" x14ac:dyDescent="0.25">
      <c r="A19" s="764"/>
      <c r="B19" s="764"/>
      <c r="C19" s="367"/>
      <c r="D19" s="367"/>
      <c r="E19" s="367" t="s">
        <v>2523</v>
      </c>
      <c r="F19" s="96" t="s">
        <v>2522</v>
      </c>
      <c r="G19" s="697">
        <v>0.5</v>
      </c>
      <c r="H19" s="697"/>
      <c r="I19" s="697"/>
      <c r="J19" s="697"/>
      <c r="K19" s="697">
        <v>0.5</v>
      </c>
      <c r="L19" s="697"/>
      <c r="M19" s="697"/>
      <c r="N19" s="697"/>
      <c r="O19" s="698">
        <v>1</v>
      </c>
      <c r="P19" s="273"/>
      <c r="Q19" s="82">
        <v>142</v>
      </c>
      <c r="R19" s="82" t="s">
        <v>1506</v>
      </c>
      <c r="S19" s="82" t="s">
        <v>1611</v>
      </c>
      <c r="T19" s="82" t="s">
        <v>1621</v>
      </c>
      <c r="U19" s="82" t="s">
        <v>1608</v>
      </c>
      <c r="V19" s="82" t="s">
        <v>1622</v>
      </c>
      <c r="W19" s="95" t="s">
        <v>1623</v>
      </c>
    </row>
    <row r="20" spans="1:23" ht="99.75" customHeight="1" x14ac:dyDescent="0.25">
      <c r="A20" s="764"/>
      <c r="B20" s="764"/>
      <c r="C20" s="367"/>
      <c r="D20" s="367"/>
      <c r="E20" s="367" t="s">
        <v>2525</v>
      </c>
      <c r="F20" s="77" t="s">
        <v>2524</v>
      </c>
      <c r="G20" s="697">
        <v>0.5</v>
      </c>
      <c r="H20" s="697"/>
      <c r="I20" s="697"/>
      <c r="J20" s="697"/>
      <c r="K20" s="697">
        <v>0.5</v>
      </c>
      <c r="L20" s="697"/>
      <c r="M20" s="697"/>
      <c r="N20" s="697"/>
      <c r="O20" s="698">
        <v>1</v>
      </c>
      <c r="P20" s="273"/>
      <c r="Q20" s="82">
        <v>142</v>
      </c>
      <c r="R20" s="82" t="s">
        <v>1506</v>
      </c>
      <c r="S20" s="82" t="s">
        <v>1624</v>
      </c>
      <c r="T20" s="82" t="s">
        <v>1625</v>
      </c>
      <c r="U20" s="82" t="s">
        <v>1511</v>
      </c>
      <c r="V20" s="82" t="s">
        <v>1626</v>
      </c>
      <c r="W20" s="95" t="s">
        <v>1615</v>
      </c>
    </row>
    <row r="21" spans="1:23" ht="112.5" customHeight="1" x14ac:dyDescent="0.25">
      <c r="A21" s="740"/>
      <c r="B21" s="740"/>
      <c r="C21" s="367" t="s">
        <v>2527</v>
      </c>
      <c r="D21" s="367"/>
      <c r="E21" s="456" t="s">
        <v>2528</v>
      </c>
      <c r="F21" s="327" t="s">
        <v>2529</v>
      </c>
      <c r="G21" s="699">
        <v>1</v>
      </c>
      <c r="H21" s="699"/>
      <c r="I21" s="699"/>
      <c r="J21" s="699"/>
      <c r="K21" s="699"/>
      <c r="L21" s="699"/>
      <c r="M21" s="699"/>
      <c r="N21" s="699"/>
      <c r="O21" s="699">
        <v>1</v>
      </c>
      <c r="P21" s="267"/>
      <c r="Q21" s="344">
        <v>265</v>
      </c>
      <c r="R21" s="344" t="s">
        <v>148</v>
      </c>
      <c r="S21" s="344" t="s">
        <v>1671</v>
      </c>
      <c r="T21" s="344" t="s">
        <v>1558</v>
      </c>
      <c r="U21" s="344" t="s">
        <v>1559</v>
      </c>
      <c r="V21" s="344" t="s">
        <v>1587</v>
      </c>
      <c r="W21" s="316" t="s">
        <v>1672</v>
      </c>
    </row>
    <row r="22" spans="1:23" ht="234.75" customHeight="1" x14ac:dyDescent="0.25">
      <c r="A22" s="459" t="s">
        <v>187</v>
      </c>
      <c r="B22" s="583" t="s">
        <v>595</v>
      </c>
      <c r="C22" s="339" t="s">
        <v>2530</v>
      </c>
      <c r="D22" s="339" t="s">
        <v>2501</v>
      </c>
      <c r="E22" s="456" t="s">
        <v>1715</v>
      </c>
      <c r="F22" s="339" t="s">
        <v>2531</v>
      </c>
      <c r="G22" s="700"/>
      <c r="H22" s="700"/>
      <c r="I22" s="677">
        <v>1</v>
      </c>
      <c r="J22" s="677"/>
      <c r="K22" s="677"/>
      <c r="L22" s="677"/>
      <c r="M22" s="677"/>
      <c r="N22" s="677"/>
      <c r="O22" s="677">
        <v>1</v>
      </c>
      <c r="P22" s="266">
        <v>20000</v>
      </c>
      <c r="Q22" s="327">
        <v>392</v>
      </c>
      <c r="R22" s="327" t="s">
        <v>2502</v>
      </c>
      <c r="S22" s="362" t="s">
        <v>2503</v>
      </c>
      <c r="T22" s="456" t="s">
        <v>2504</v>
      </c>
      <c r="U22" s="362" t="s">
        <v>2505</v>
      </c>
      <c r="V22" s="362" t="s">
        <v>151</v>
      </c>
      <c r="W22" s="76" t="s">
        <v>2506</v>
      </c>
    </row>
    <row r="23" spans="1:23" ht="214.5" customHeight="1" x14ac:dyDescent="0.25">
      <c r="A23" s="736"/>
      <c r="B23" s="459" t="s">
        <v>2532</v>
      </c>
      <c r="C23" s="95" t="s">
        <v>3045</v>
      </c>
      <c r="D23" s="95" t="s">
        <v>129</v>
      </c>
      <c r="E23" s="367" t="s">
        <v>1739</v>
      </c>
      <c r="F23" s="96" t="s">
        <v>3046</v>
      </c>
      <c r="G23" s="368"/>
      <c r="H23" s="284"/>
      <c r="I23" s="82"/>
      <c r="J23" s="284"/>
      <c r="K23" s="82"/>
      <c r="L23" s="284"/>
      <c r="M23" s="82"/>
      <c r="N23" s="284"/>
      <c r="O23" s="380"/>
      <c r="P23" s="273"/>
      <c r="Q23" s="95"/>
      <c r="R23" s="95"/>
      <c r="S23" s="82"/>
      <c r="T23" s="95"/>
      <c r="U23" s="95"/>
      <c r="V23" s="95"/>
    </row>
    <row r="24" spans="1:23" ht="85.5" customHeight="1" x14ac:dyDescent="0.25">
      <c r="A24" s="736"/>
      <c r="B24" s="461" t="s">
        <v>2533</v>
      </c>
      <c r="C24" s="367" t="s">
        <v>3047</v>
      </c>
      <c r="D24" s="367" t="s">
        <v>2534</v>
      </c>
      <c r="E24" s="367" t="s">
        <v>3049</v>
      </c>
      <c r="F24" s="587" t="s">
        <v>3048</v>
      </c>
      <c r="G24" s="588">
        <v>0.25</v>
      </c>
      <c r="H24" s="589"/>
      <c r="I24" s="588">
        <v>0.75</v>
      </c>
      <c r="J24" s="589"/>
      <c r="K24" s="367"/>
      <c r="L24" s="589"/>
      <c r="M24" s="367"/>
      <c r="N24" s="589"/>
      <c r="O24" s="595">
        <v>1</v>
      </c>
      <c r="P24" s="591"/>
      <c r="Q24" s="367">
        <v>292</v>
      </c>
      <c r="R24" s="367" t="s">
        <v>2502</v>
      </c>
      <c r="S24" s="82" t="s">
        <v>2461</v>
      </c>
      <c r="T24" s="82" t="s">
        <v>2535</v>
      </c>
      <c r="U24" s="82" t="s">
        <v>2536</v>
      </c>
      <c r="V24" s="82" t="s">
        <v>2537</v>
      </c>
    </row>
    <row r="25" spans="1:23" ht="78" customHeight="1" x14ac:dyDescent="0.25">
      <c r="A25" s="736"/>
      <c r="B25" s="459" t="s">
        <v>2538</v>
      </c>
      <c r="C25" s="367" t="s">
        <v>3050</v>
      </c>
      <c r="D25" s="367" t="s">
        <v>2539</v>
      </c>
      <c r="E25" s="367" t="s">
        <v>1961</v>
      </c>
      <c r="F25" s="689" t="s">
        <v>3229</v>
      </c>
      <c r="G25" s="588">
        <v>0.5</v>
      </c>
      <c r="H25" s="589">
        <f>P25/2</f>
        <v>0</v>
      </c>
      <c r="I25" s="367"/>
      <c r="J25" s="589"/>
      <c r="K25" s="588">
        <v>0.5</v>
      </c>
      <c r="L25" s="589">
        <f>P25/2</f>
        <v>0</v>
      </c>
      <c r="M25" s="367"/>
      <c r="N25" s="589"/>
      <c r="O25" s="595">
        <v>1</v>
      </c>
      <c r="P25" s="591">
        <f>'[4]2. CONTRATACION DE PERSONAL'!D25</f>
        <v>0</v>
      </c>
      <c r="Q25" s="367">
        <v>31</v>
      </c>
      <c r="R25" s="367" t="s">
        <v>2065</v>
      </c>
      <c r="S25" s="82" t="s">
        <v>2540</v>
      </c>
      <c r="T25" s="82" t="s">
        <v>2541</v>
      </c>
      <c r="U25" s="82" t="s">
        <v>2542</v>
      </c>
      <c r="V25" s="82" t="s">
        <v>2537</v>
      </c>
    </row>
    <row r="26" spans="1:23" ht="146.25" customHeight="1" x14ac:dyDescent="0.25">
      <c r="A26" s="736"/>
      <c r="B26" s="459" t="s">
        <v>2543</v>
      </c>
      <c r="C26" s="367" t="s">
        <v>3051</v>
      </c>
      <c r="D26" s="367" t="s">
        <v>610</v>
      </c>
      <c r="E26" s="367" t="s">
        <v>1754</v>
      </c>
      <c r="F26" s="367" t="s">
        <v>3052</v>
      </c>
      <c r="G26" s="588">
        <v>1</v>
      </c>
      <c r="H26" s="589">
        <f>'[4]5. ACTIVIDADES ESPECIALES'!D284</f>
        <v>0</v>
      </c>
      <c r="I26" s="367"/>
      <c r="J26" s="589"/>
      <c r="K26" s="367"/>
      <c r="L26" s="589"/>
      <c r="M26" s="367"/>
      <c r="N26" s="589"/>
      <c r="O26" s="595">
        <v>1</v>
      </c>
      <c r="P26" s="591">
        <f>'[4]5. ACTIVIDADES ESPECIALES'!D284</f>
        <v>0</v>
      </c>
      <c r="Q26" s="367">
        <v>153</v>
      </c>
      <c r="R26" s="367" t="s">
        <v>2544</v>
      </c>
      <c r="S26" s="82" t="s">
        <v>2545</v>
      </c>
      <c r="T26" s="82" t="s">
        <v>2546</v>
      </c>
      <c r="U26" s="82" t="s">
        <v>2547</v>
      </c>
      <c r="V26" s="82" t="s">
        <v>2537</v>
      </c>
    </row>
    <row r="27" spans="1:23" ht="72" customHeight="1" x14ac:dyDescent="0.25">
      <c r="A27" s="459"/>
      <c r="B27" s="459"/>
      <c r="C27" s="367"/>
      <c r="D27" s="367"/>
      <c r="E27" s="367" t="s">
        <v>2986</v>
      </c>
      <c r="F27" s="95" t="s">
        <v>3053</v>
      </c>
      <c r="G27" s="588"/>
      <c r="H27" s="589">
        <f>'[4]3. EQUIPO DE OFICINA'!D25</f>
        <v>0</v>
      </c>
      <c r="I27" s="703">
        <v>1</v>
      </c>
      <c r="J27" s="589"/>
      <c r="K27" s="367"/>
      <c r="L27" s="589"/>
      <c r="M27" s="367"/>
      <c r="N27" s="589"/>
      <c r="O27" s="595">
        <v>1</v>
      </c>
      <c r="P27" s="591">
        <v>325000</v>
      </c>
      <c r="Q27" s="367">
        <v>232</v>
      </c>
      <c r="R27" s="367" t="s">
        <v>2502</v>
      </c>
      <c r="S27" s="82" t="s">
        <v>2545</v>
      </c>
      <c r="T27" s="82" t="s">
        <v>2548</v>
      </c>
      <c r="U27" s="82" t="s">
        <v>2536</v>
      </c>
      <c r="V27" s="82" t="s">
        <v>2549</v>
      </c>
    </row>
    <row r="28" spans="1:23" ht="154.5" customHeight="1" x14ac:dyDescent="0.25">
      <c r="A28" s="570"/>
      <c r="B28" s="570"/>
      <c r="C28" s="570"/>
      <c r="D28" s="367"/>
      <c r="E28" s="797" t="s">
        <v>3059</v>
      </c>
      <c r="F28" s="315" t="s">
        <v>3054</v>
      </c>
      <c r="G28" s="368"/>
      <c r="H28" s="284"/>
      <c r="I28" s="697">
        <v>0.25</v>
      </c>
      <c r="J28" s="284"/>
      <c r="K28" s="697">
        <v>0.75</v>
      </c>
      <c r="L28" s="620"/>
      <c r="M28" s="284"/>
      <c r="O28" s="380">
        <v>1</v>
      </c>
      <c r="P28" s="273">
        <v>275000</v>
      </c>
      <c r="Q28" s="95">
        <v>392</v>
      </c>
      <c r="R28" s="95" t="s">
        <v>1641</v>
      </c>
      <c r="S28" s="82" t="s">
        <v>2611</v>
      </c>
      <c r="T28" s="95" t="s">
        <v>2612</v>
      </c>
      <c r="U28" s="95" t="s">
        <v>2613</v>
      </c>
      <c r="V28" s="95" t="s">
        <v>2614</v>
      </c>
      <c r="W28" s="95" t="s">
        <v>2615</v>
      </c>
    </row>
    <row r="29" spans="1:23" ht="153.75" customHeight="1" x14ac:dyDescent="0.25">
      <c r="A29" s="570"/>
      <c r="B29" s="570"/>
      <c r="C29" s="570"/>
      <c r="D29" s="797"/>
      <c r="E29" s="797"/>
      <c r="F29" s="367" t="s">
        <v>3055</v>
      </c>
      <c r="G29" s="370"/>
      <c r="H29" s="284"/>
      <c r="I29" s="697">
        <v>1</v>
      </c>
      <c r="J29" s="284"/>
      <c r="K29" s="82"/>
      <c r="L29" s="284"/>
      <c r="M29" s="82"/>
      <c r="N29" s="284"/>
      <c r="O29" s="698">
        <v>1</v>
      </c>
      <c r="P29" s="273">
        <v>475000</v>
      </c>
      <c r="Q29" s="95" t="s">
        <v>2616</v>
      </c>
      <c r="R29" s="82" t="s">
        <v>2617</v>
      </c>
      <c r="S29" s="82" t="s">
        <v>2618</v>
      </c>
      <c r="T29" s="82" t="s">
        <v>2619</v>
      </c>
      <c r="U29" s="82" t="s">
        <v>2620</v>
      </c>
      <c r="V29" s="82" t="s">
        <v>2621</v>
      </c>
      <c r="W29" s="95" t="s">
        <v>2615</v>
      </c>
    </row>
    <row r="30" spans="1:23" ht="138" customHeight="1" x14ac:dyDescent="0.25">
      <c r="A30" s="570"/>
      <c r="B30" s="570"/>
      <c r="C30" s="570"/>
      <c r="D30" s="797"/>
      <c r="E30" s="797"/>
      <c r="F30" s="367" t="s">
        <v>3056</v>
      </c>
      <c r="G30" s="370"/>
      <c r="H30" s="284"/>
      <c r="I30" s="621">
        <v>1</v>
      </c>
      <c r="J30" s="622"/>
      <c r="K30" s="82"/>
      <c r="L30" s="284"/>
      <c r="M30" s="82"/>
      <c r="N30" s="284"/>
      <c r="O30" s="614">
        <v>1</v>
      </c>
      <c r="P30" s="276">
        <v>175000</v>
      </c>
      <c r="Q30" s="82">
        <v>392</v>
      </c>
      <c r="R30" s="82" t="s">
        <v>1641</v>
      </c>
      <c r="S30" s="82" t="s">
        <v>2622</v>
      </c>
      <c r="T30" s="82" t="s">
        <v>2623</v>
      </c>
      <c r="U30" s="82" t="s">
        <v>2624</v>
      </c>
      <c r="V30" s="82" t="s">
        <v>2625</v>
      </c>
      <c r="W30" s="95" t="s">
        <v>2626</v>
      </c>
    </row>
    <row r="31" spans="1:23" ht="139.5" customHeight="1" x14ac:dyDescent="0.25">
      <c r="A31" s="570"/>
      <c r="B31" s="570"/>
      <c r="C31" s="570"/>
      <c r="D31" s="797"/>
      <c r="E31" s="797"/>
      <c r="F31" s="367" t="s">
        <v>3057</v>
      </c>
      <c r="G31" s="623">
        <v>5</v>
      </c>
      <c r="H31" s="622"/>
      <c r="I31" s="621">
        <v>5</v>
      </c>
      <c r="J31" s="622"/>
      <c r="K31" s="621">
        <v>5</v>
      </c>
      <c r="L31" s="624"/>
      <c r="M31" s="621">
        <v>3</v>
      </c>
      <c r="N31" s="622"/>
      <c r="O31" s="614">
        <v>18</v>
      </c>
      <c r="P31" s="276">
        <v>35000</v>
      </c>
      <c r="Q31" s="95" t="s">
        <v>2627</v>
      </c>
      <c r="R31" s="82" t="s">
        <v>2628</v>
      </c>
      <c r="S31" s="82" t="s">
        <v>2629</v>
      </c>
      <c r="T31" s="82" t="s">
        <v>2630</v>
      </c>
      <c r="U31" s="82" t="s">
        <v>2631</v>
      </c>
      <c r="V31" s="82" t="s">
        <v>2625</v>
      </c>
      <c r="W31" s="95" t="s">
        <v>2632</v>
      </c>
    </row>
    <row r="32" spans="1:23" ht="99" customHeight="1" x14ac:dyDescent="0.25">
      <c r="A32" s="570"/>
      <c r="B32" s="570"/>
      <c r="C32" s="570"/>
      <c r="D32" s="797"/>
      <c r="E32" s="798"/>
      <c r="F32" s="367" t="s">
        <v>3058</v>
      </c>
      <c r="G32" s="704">
        <v>0.25</v>
      </c>
      <c r="H32" s="704"/>
      <c r="I32" s="704">
        <v>0.25</v>
      </c>
      <c r="J32" s="704"/>
      <c r="K32" s="704">
        <v>0.25</v>
      </c>
      <c r="L32" s="704"/>
      <c r="M32" s="704">
        <v>0.25</v>
      </c>
      <c r="N32" s="704"/>
      <c r="O32" s="705">
        <v>1</v>
      </c>
      <c r="P32" s="276">
        <v>700000</v>
      </c>
      <c r="Q32" s="82"/>
      <c r="R32" s="82"/>
      <c r="S32" s="82" t="s">
        <v>2633</v>
      </c>
      <c r="T32" s="82" t="s">
        <v>2634</v>
      </c>
      <c r="U32" s="82" t="s">
        <v>2635</v>
      </c>
      <c r="V32" s="82" t="s">
        <v>2625</v>
      </c>
      <c r="W32" s="95" t="s">
        <v>2636</v>
      </c>
    </row>
    <row r="33" spans="1:23" s="335" customFormat="1" ht="63" x14ac:dyDescent="0.25">
      <c r="A33" s="679"/>
      <c r="B33" s="679"/>
      <c r="C33" s="679"/>
      <c r="D33" s="625"/>
      <c r="E33" s="626" t="s">
        <v>3061</v>
      </c>
      <c r="F33" s="367" t="s">
        <v>3060</v>
      </c>
      <c r="G33" s="623">
        <v>0</v>
      </c>
      <c r="H33" s="622">
        <v>0</v>
      </c>
      <c r="I33" s="621">
        <v>0</v>
      </c>
      <c r="J33" s="622">
        <v>0</v>
      </c>
      <c r="K33" s="621">
        <v>1</v>
      </c>
      <c r="L33" s="624"/>
      <c r="M33" s="621">
        <v>1</v>
      </c>
      <c r="N33" s="622"/>
      <c r="O33" s="614">
        <v>2</v>
      </c>
      <c r="P33" s="276">
        <v>75000</v>
      </c>
      <c r="Q33" s="82">
        <v>496</v>
      </c>
      <c r="R33" s="82" t="s">
        <v>2637</v>
      </c>
      <c r="S33" s="82" t="s">
        <v>2638</v>
      </c>
      <c r="T33" s="82" t="s">
        <v>2640</v>
      </c>
      <c r="U33" s="627" t="s">
        <v>2641</v>
      </c>
      <c r="V33" s="82" t="s">
        <v>2642</v>
      </c>
      <c r="W33" s="95" t="s">
        <v>2639</v>
      </c>
    </row>
    <row r="34" spans="1:23" ht="110.25" x14ac:dyDescent="0.25">
      <c r="A34" s="570"/>
      <c r="B34" s="570"/>
      <c r="C34" s="570"/>
      <c r="D34" s="367" t="s">
        <v>607</v>
      </c>
      <c r="E34" s="367" t="s">
        <v>3063</v>
      </c>
      <c r="F34" s="367" t="s">
        <v>3062</v>
      </c>
      <c r="G34" s="82"/>
      <c r="H34" s="284"/>
      <c r="I34" s="82"/>
      <c r="J34" s="284"/>
      <c r="K34" s="82"/>
      <c r="L34" s="284"/>
      <c r="M34" s="82"/>
      <c r="N34" s="284"/>
      <c r="O34" s="371"/>
      <c r="P34" s="273"/>
      <c r="Q34" s="82"/>
      <c r="R34" s="82"/>
      <c r="S34" s="82"/>
      <c r="T34" s="82"/>
      <c r="U34" s="82"/>
      <c r="V34" s="82"/>
      <c r="W34" s="95"/>
    </row>
    <row r="35" spans="1:23" ht="184.5" customHeight="1" x14ac:dyDescent="0.25">
      <c r="A35" s="736"/>
      <c r="B35" s="459" t="s">
        <v>605</v>
      </c>
      <c r="C35" s="95" t="s">
        <v>3064</v>
      </c>
      <c r="D35" s="95" t="s">
        <v>129</v>
      </c>
      <c r="E35" s="77" t="s">
        <v>1757</v>
      </c>
      <c r="F35" s="95" t="s">
        <v>3065</v>
      </c>
      <c r="G35" s="630">
        <v>100</v>
      </c>
      <c r="H35" s="284">
        <f>P35</f>
        <v>0</v>
      </c>
      <c r="I35" s="82">
        <v>0</v>
      </c>
      <c r="J35" s="284">
        <v>0</v>
      </c>
      <c r="K35" s="82">
        <v>0</v>
      </c>
      <c r="L35" s="284">
        <v>0</v>
      </c>
      <c r="M35" s="82">
        <v>0</v>
      </c>
      <c r="N35" s="284">
        <v>0</v>
      </c>
      <c r="O35" s="371">
        <v>100</v>
      </c>
      <c r="P35" s="273"/>
      <c r="Q35" s="586"/>
      <c r="R35" s="586"/>
      <c r="S35" s="82" t="s">
        <v>2667</v>
      </c>
      <c r="T35" s="82" t="s">
        <v>2668</v>
      </c>
      <c r="U35" s="82" t="s">
        <v>2669</v>
      </c>
      <c r="V35" s="82" t="s">
        <v>2670</v>
      </c>
      <c r="W35" s="95" t="s">
        <v>2671</v>
      </c>
    </row>
    <row r="36" spans="1:23" ht="141.75" x14ac:dyDescent="0.25">
      <c r="A36" s="736"/>
      <c r="B36" s="459" t="s">
        <v>606</v>
      </c>
      <c r="C36" s="367" t="s">
        <v>3066</v>
      </c>
      <c r="D36" s="367" t="s">
        <v>2672</v>
      </c>
      <c r="E36" s="77" t="s">
        <v>1830</v>
      </c>
      <c r="F36" s="367" t="s">
        <v>3067</v>
      </c>
      <c r="G36" s="82">
        <v>100</v>
      </c>
      <c r="H36" s="284">
        <f>P36</f>
        <v>230000</v>
      </c>
      <c r="I36" s="82">
        <v>0</v>
      </c>
      <c r="J36" s="284">
        <v>0</v>
      </c>
      <c r="K36" s="82">
        <v>0</v>
      </c>
      <c r="L36" s="284">
        <v>0</v>
      </c>
      <c r="M36" s="82">
        <v>0</v>
      </c>
      <c r="N36" s="284">
        <v>0</v>
      </c>
      <c r="O36" s="371">
        <v>100</v>
      </c>
      <c r="P36" s="273">
        <v>230000</v>
      </c>
      <c r="Q36" s="586"/>
      <c r="R36" s="586"/>
      <c r="S36" s="82" t="s">
        <v>2667</v>
      </c>
      <c r="T36" s="82" t="s">
        <v>2673</v>
      </c>
      <c r="U36" s="82" t="s">
        <v>2674</v>
      </c>
      <c r="V36" s="82" t="s">
        <v>2670</v>
      </c>
      <c r="W36" s="95" t="s">
        <v>2671</v>
      </c>
    </row>
    <row r="37" spans="1:23" ht="94.5" x14ac:dyDescent="0.25">
      <c r="A37" s="736"/>
      <c r="B37" s="739" t="s">
        <v>605</v>
      </c>
      <c r="C37" s="799" t="s">
        <v>3068</v>
      </c>
      <c r="D37" s="367" t="s">
        <v>2702</v>
      </c>
      <c r="E37" s="367" t="s">
        <v>1833</v>
      </c>
      <c r="F37" s="367" t="s">
        <v>3069</v>
      </c>
      <c r="G37" s="588">
        <v>0.25</v>
      </c>
      <c r="H37" s="589"/>
      <c r="I37" s="588">
        <v>0.25</v>
      </c>
      <c r="J37" s="589"/>
      <c r="K37" s="588">
        <v>0.25</v>
      </c>
      <c r="L37" s="589"/>
      <c r="M37" s="588">
        <v>0.25</v>
      </c>
      <c r="N37" s="589"/>
      <c r="O37" s="590">
        <v>1</v>
      </c>
      <c r="P37" s="591">
        <v>135000</v>
      </c>
      <c r="Q37" s="367">
        <v>392</v>
      </c>
      <c r="R37" s="367" t="s">
        <v>1641</v>
      </c>
      <c r="S37" s="367" t="s">
        <v>2703</v>
      </c>
      <c r="T37" s="367" t="s">
        <v>2704</v>
      </c>
      <c r="U37" s="367" t="s">
        <v>2705</v>
      </c>
      <c r="V37" s="367" t="s">
        <v>151</v>
      </c>
      <c r="W37" s="367" t="s">
        <v>2706</v>
      </c>
    </row>
    <row r="38" spans="1:23" ht="66" customHeight="1" x14ac:dyDescent="0.25">
      <c r="A38" s="736"/>
      <c r="B38" s="764"/>
      <c r="C38" s="800"/>
      <c r="D38" s="367"/>
      <c r="E38" s="367" t="s">
        <v>1836</v>
      </c>
      <c r="F38" s="367" t="s">
        <v>3070</v>
      </c>
      <c r="G38" s="588">
        <v>0</v>
      </c>
      <c r="H38" s="589"/>
      <c r="I38" s="588">
        <v>0.5</v>
      </c>
      <c r="J38" s="589"/>
      <c r="K38" s="588">
        <v>0.5</v>
      </c>
      <c r="L38" s="589"/>
      <c r="M38" s="588">
        <v>0</v>
      </c>
      <c r="N38" s="589"/>
      <c r="O38" s="590">
        <v>1</v>
      </c>
      <c r="P38" s="591">
        <v>225000</v>
      </c>
      <c r="Q38" s="367">
        <v>392</v>
      </c>
      <c r="R38" s="367" t="s">
        <v>1641</v>
      </c>
      <c r="S38" s="367" t="s">
        <v>2703</v>
      </c>
      <c r="T38" s="367" t="s">
        <v>2704</v>
      </c>
      <c r="U38" s="367" t="s">
        <v>2705</v>
      </c>
      <c r="V38" s="367" t="s">
        <v>151</v>
      </c>
      <c r="W38" s="367" t="s">
        <v>2706</v>
      </c>
    </row>
    <row r="39" spans="1:23" ht="76.5" customHeight="1" x14ac:dyDescent="0.25">
      <c r="A39" s="736"/>
      <c r="B39" s="740"/>
      <c r="C39" s="801"/>
      <c r="D39" s="367"/>
      <c r="E39" s="367" t="s">
        <v>1845</v>
      </c>
      <c r="F39" s="367" t="s">
        <v>2707</v>
      </c>
      <c r="G39" s="588">
        <v>0</v>
      </c>
      <c r="H39" s="589"/>
      <c r="I39" s="588">
        <v>0.5</v>
      </c>
      <c r="J39" s="589"/>
      <c r="K39" s="588">
        <v>0.5</v>
      </c>
      <c r="L39" s="589"/>
      <c r="M39" s="588">
        <v>0</v>
      </c>
      <c r="N39" s="589"/>
      <c r="O39" s="590">
        <v>1</v>
      </c>
      <c r="P39" s="591">
        <v>275000</v>
      </c>
      <c r="Q39" s="367">
        <v>392</v>
      </c>
      <c r="R39" s="367" t="s">
        <v>1641</v>
      </c>
      <c r="S39" s="367" t="s">
        <v>2703</v>
      </c>
      <c r="T39" s="367" t="s">
        <v>2704</v>
      </c>
      <c r="U39" s="367" t="s">
        <v>2705</v>
      </c>
      <c r="V39" s="367" t="s">
        <v>151</v>
      </c>
      <c r="W39" s="367" t="s">
        <v>2706</v>
      </c>
    </row>
    <row r="40" spans="1:23" ht="141.75" x14ac:dyDescent="0.25">
      <c r="A40" s="736"/>
      <c r="B40" s="459" t="s">
        <v>606</v>
      </c>
      <c r="C40" s="367" t="s">
        <v>3071</v>
      </c>
      <c r="D40" s="95" t="s">
        <v>2708</v>
      </c>
      <c r="E40" s="367" t="s">
        <v>1837</v>
      </c>
      <c r="F40" s="367" t="s">
        <v>3072</v>
      </c>
      <c r="G40" s="588">
        <v>0</v>
      </c>
      <c r="H40" s="589"/>
      <c r="I40" s="588">
        <v>0.75</v>
      </c>
      <c r="J40" s="589"/>
      <c r="K40" s="588">
        <v>0.25</v>
      </c>
      <c r="L40" s="589"/>
      <c r="M40" s="588">
        <v>0</v>
      </c>
      <c r="N40" s="589"/>
      <c r="O40" s="590">
        <v>1</v>
      </c>
      <c r="P40" s="591">
        <v>110000</v>
      </c>
      <c r="Q40" s="367">
        <v>392</v>
      </c>
      <c r="R40" s="367" t="s">
        <v>1641</v>
      </c>
      <c r="S40" s="367" t="s">
        <v>2709</v>
      </c>
      <c r="T40" s="367" t="s">
        <v>2710</v>
      </c>
      <c r="U40" s="367" t="s">
        <v>2705</v>
      </c>
      <c r="V40" s="367" t="s">
        <v>151</v>
      </c>
      <c r="W40" s="367" t="s">
        <v>2706</v>
      </c>
    </row>
    <row r="41" spans="1:23" ht="180.75" customHeight="1" x14ac:dyDescent="0.25">
      <c r="A41" s="736"/>
      <c r="B41" s="459" t="s">
        <v>608</v>
      </c>
      <c r="C41" s="95" t="s">
        <v>3073</v>
      </c>
      <c r="D41" s="95" t="s">
        <v>2711</v>
      </c>
      <c r="E41" s="367" t="s">
        <v>1838</v>
      </c>
      <c r="F41" s="95" t="s">
        <v>3074</v>
      </c>
      <c r="G41" s="588">
        <v>0.5</v>
      </c>
      <c r="H41" s="589"/>
      <c r="I41" s="367"/>
      <c r="J41" s="589"/>
      <c r="K41" s="588">
        <v>0.5</v>
      </c>
      <c r="L41" s="589"/>
      <c r="M41" s="367"/>
      <c r="N41" s="589"/>
      <c r="O41" s="590">
        <v>1</v>
      </c>
      <c r="P41" s="591"/>
      <c r="Q41" s="367">
        <v>155</v>
      </c>
      <c r="R41" s="367" t="s">
        <v>2712</v>
      </c>
      <c r="S41" s="367" t="s">
        <v>2713</v>
      </c>
      <c r="T41" s="367" t="s">
        <v>2714</v>
      </c>
      <c r="U41" s="367" t="s">
        <v>2715</v>
      </c>
      <c r="V41" s="367" t="s">
        <v>2716</v>
      </c>
      <c r="W41" s="367" t="s">
        <v>2717</v>
      </c>
    </row>
    <row r="42" spans="1:23" ht="157.5" x14ac:dyDescent="0.25">
      <c r="A42" s="473"/>
      <c r="B42" s="459"/>
      <c r="C42" s="367"/>
      <c r="D42" s="367"/>
      <c r="E42" s="634" t="s">
        <v>1840</v>
      </c>
      <c r="F42" s="367" t="s">
        <v>3075</v>
      </c>
      <c r="G42" s="370">
        <v>0.34</v>
      </c>
      <c r="H42" s="284">
        <f>G42*$P$10</f>
        <v>107100.00000000001</v>
      </c>
      <c r="I42" s="370"/>
      <c r="J42" s="284"/>
      <c r="K42" s="370">
        <v>0.33</v>
      </c>
      <c r="L42" s="284">
        <f>K42*$P$10</f>
        <v>103950</v>
      </c>
      <c r="M42" s="370">
        <v>0.33</v>
      </c>
      <c r="N42" s="284">
        <f>M42*$P$10</f>
        <v>103950</v>
      </c>
      <c r="O42" s="389">
        <v>1</v>
      </c>
      <c r="P42" s="273">
        <f>'[6]5. ACTIVIDADES ESPECIALES'!D104</f>
        <v>0</v>
      </c>
      <c r="Q42" s="82"/>
      <c r="R42" s="82"/>
      <c r="S42" s="82" t="s">
        <v>2737</v>
      </c>
      <c r="T42" s="82" t="s">
        <v>2738</v>
      </c>
      <c r="U42" s="82" t="s">
        <v>2739</v>
      </c>
      <c r="V42" s="82" t="s">
        <v>151</v>
      </c>
      <c r="W42" s="632" t="s">
        <v>2734</v>
      </c>
    </row>
    <row r="43" spans="1:23" ht="173.25" x14ac:dyDescent="0.25">
      <c r="A43" s="736" t="s">
        <v>603</v>
      </c>
      <c r="B43" s="459" t="s">
        <v>604</v>
      </c>
      <c r="C43" s="367" t="s">
        <v>3076</v>
      </c>
      <c r="D43" s="367" t="s">
        <v>2755</v>
      </c>
      <c r="E43" s="367" t="s">
        <v>2303</v>
      </c>
      <c r="F43" s="367" t="s">
        <v>3077</v>
      </c>
      <c r="G43" s="588">
        <v>0.25</v>
      </c>
      <c r="H43" s="284"/>
      <c r="I43" s="588">
        <v>0.25</v>
      </c>
      <c r="J43" s="284"/>
      <c r="K43" s="588">
        <v>0.25</v>
      </c>
      <c r="L43" s="284"/>
      <c r="M43" s="588">
        <v>0.25</v>
      </c>
      <c r="N43" s="284"/>
      <c r="O43" s="590">
        <v>1</v>
      </c>
      <c r="P43" s="273"/>
      <c r="Q43" s="367">
        <v>31</v>
      </c>
      <c r="R43" s="367" t="s">
        <v>1688</v>
      </c>
      <c r="S43" s="82"/>
      <c r="T43" s="95" t="s">
        <v>2756</v>
      </c>
      <c r="U43" s="95"/>
      <c r="V43" s="95" t="s">
        <v>152</v>
      </c>
      <c r="W43" s="95" t="s">
        <v>2757</v>
      </c>
    </row>
    <row r="44" spans="1:23" ht="204.75" x14ac:dyDescent="0.25">
      <c r="A44" s="736"/>
      <c r="B44" s="459" t="s">
        <v>606</v>
      </c>
      <c r="C44" s="367" t="s">
        <v>3079</v>
      </c>
      <c r="D44" s="367" t="s">
        <v>607</v>
      </c>
      <c r="E44" s="367" t="s">
        <v>1974</v>
      </c>
      <c r="F44" s="367" t="s">
        <v>3078</v>
      </c>
      <c r="G44" s="588">
        <v>0</v>
      </c>
      <c r="H44" s="284"/>
      <c r="I44" s="588">
        <v>1</v>
      </c>
      <c r="J44" s="284"/>
      <c r="K44" s="588">
        <v>0</v>
      </c>
      <c r="L44" s="284">
        <v>0</v>
      </c>
      <c r="M44" s="588">
        <v>0</v>
      </c>
      <c r="N44" s="284"/>
      <c r="O44" s="590">
        <v>1</v>
      </c>
      <c r="P44" s="273">
        <v>500000</v>
      </c>
      <c r="Q44" s="82"/>
      <c r="R44" s="82"/>
      <c r="S44" s="82"/>
      <c r="T44" s="82" t="s">
        <v>2759</v>
      </c>
      <c r="U44" s="82"/>
      <c r="V44" s="367" t="s">
        <v>2760</v>
      </c>
      <c r="W44" s="367" t="s">
        <v>2758</v>
      </c>
    </row>
    <row r="45" spans="1:23" ht="110.25" x14ac:dyDescent="0.25">
      <c r="A45" s="736"/>
      <c r="B45" s="472"/>
      <c r="C45" s="367" t="s">
        <v>3080</v>
      </c>
      <c r="D45" s="367"/>
      <c r="E45" s="367" t="s">
        <v>2308</v>
      </c>
      <c r="F45" s="77" t="s">
        <v>3081</v>
      </c>
      <c r="G45" s="370">
        <v>1</v>
      </c>
      <c r="H45" s="284"/>
      <c r="I45" s="82"/>
      <c r="J45" s="284"/>
      <c r="K45" s="82"/>
      <c r="L45" s="284"/>
      <c r="M45" s="82"/>
      <c r="N45" s="284"/>
      <c r="O45" s="371">
        <v>100</v>
      </c>
      <c r="P45" s="273">
        <v>375700</v>
      </c>
      <c r="Q45" s="82"/>
      <c r="R45" s="82"/>
      <c r="S45" s="82"/>
      <c r="T45" s="82" t="s">
        <v>2763</v>
      </c>
      <c r="U45" s="82" t="s">
        <v>2764</v>
      </c>
      <c r="V45" s="82" t="s">
        <v>2765</v>
      </c>
      <c r="W45" s="95" t="s">
        <v>2766</v>
      </c>
    </row>
    <row r="46" spans="1:23" ht="141.75" x14ac:dyDescent="0.25">
      <c r="B46" s="680" t="s">
        <v>606</v>
      </c>
      <c r="C46" s="77" t="s">
        <v>3082</v>
      </c>
      <c r="D46" s="77" t="s">
        <v>2776</v>
      </c>
      <c r="E46" s="77" t="s">
        <v>2311</v>
      </c>
      <c r="F46" s="77" t="s">
        <v>3083</v>
      </c>
      <c r="G46" s="586"/>
      <c r="H46" s="681"/>
      <c r="I46" s="682">
        <v>0.5</v>
      </c>
      <c r="J46" s="681"/>
      <c r="K46" s="682">
        <v>0.5</v>
      </c>
      <c r="L46" s="681"/>
      <c r="M46" s="586"/>
      <c r="N46" s="681"/>
      <c r="O46" s="582">
        <v>1</v>
      </c>
      <c r="P46" s="266"/>
      <c r="Q46" s="586">
        <v>367</v>
      </c>
      <c r="R46" s="586" t="s">
        <v>2777</v>
      </c>
      <c r="S46" s="586" t="s">
        <v>2778</v>
      </c>
      <c r="T46" s="586" t="s">
        <v>2779</v>
      </c>
      <c r="U46" s="586" t="s">
        <v>2780</v>
      </c>
      <c r="V46" s="586" t="s">
        <v>151</v>
      </c>
      <c r="W46" s="96" t="s">
        <v>2781</v>
      </c>
    </row>
    <row r="47" spans="1:23" ht="94.5" x14ac:dyDescent="0.25">
      <c r="A47" s="795"/>
      <c r="B47" s="641"/>
      <c r="C47" s="506" t="s">
        <v>3084</v>
      </c>
      <c r="D47" s="506" t="s">
        <v>2803</v>
      </c>
      <c r="E47" s="367" t="s">
        <v>1980</v>
      </c>
      <c r="F47" s="506" t="s">
        <v>3085</v>
      </c>
      <c r="G47" s="588">
        <v>1</v>
      </c>
      <c r="H47" s="589"/>
      <c r="I47" s="367"/>
      <c r="J47" s="589"/>
      <c r="K47" s="367"/>
      <c r="L47" s="589"/>
      <c r="M47" s="367"/>
      <c r="N47" s="589"/>
      <c r="O47" s="588">
        <v>1</v>
      </c>
      <c r="P47" s="591">
        <v>67000</v>
      </c>
      <c r="Q47" s="367"/>
      <c r="R47" s="367"/>
      <c r="S47" s="642" t="s">
        <v>2804</v>
      </c>
      <c r="T47" s="642" t="s">
        <v>2805</v>
      </c>
      <c r="U47" s="642" t="s">
        <v>2806</v>
      </c>
      <c r="V47" s="642" t="s">
        <v>2791</v>
      </c>
      <c r="W47" s="642" t="s">
        <v>2807</v>
      </c>
    </row>
    <row r="48" spans="1:23" ht="63" x14ac:dyDescent="0.25">
      <c r="A48" s="795"/>
      <c r="B48" s="641"/>
      <c r="C48" s="506" t="s">
        <v>3086</v>
      </c>
      <c r="D48" s="506" t="s">
        <v>2808</v>
      </c>
      <c r="E48" s="367" t="s">
        <v>3040</v>
      </c>
      <c r="F48" s="506" t="s">
        <v>3087</v>
      </c>
      <c r="G48" s="82"/>
      <c r="H48" s="284"/>
      <c r="I48" s="588">
        <v>1</v>
      </c>
      <c r="J48" s="284"/>
      <c r="K48" s="82"/>
      <c r="L48" s="284"/>
      <c r="M48" s="82"/>
      <c r="N48" s="284"/>
      <c r="O48" s="588">
        <v>1</v>
      </c>
      <c r="P48" s="591">
        <f>+'[2]4. EQUIPO TECNOLÓGICOS'!D98</f>
        <v>0</v>
      </c>
      <c r="Q48" s="82"/>
      <c r="R48" s="82"/>
      <c r="S48" s="642" t="s">
        <v>2804</v>
      </c>
      <c r="T48" s="642" t="s">
        <v>2809</v>
      </c>
      <c r="U48" s="642" t="s">
        <v>2810</v>
      </c>
      <c r="V48" s="642" t="s">
        <v>2791</v>
      </c>
      <c r="W48" s="642" t="s">
        <v>2807</v>
      </c>
    </row>
    <row r="49" spans="1:23" ht="126" x14ac:dyDescent="0.25">
      <c r="A49" s="795"/>
      <c r="B49" s="641"/>
      <c r="C49" s="506" t="s">
        <v>3088</v>
      </c>
      <c r="D49" s="506" t="s">
        <v>609</v>
      </c>
      <c r="E49" s="367" t="s">
        <v>1986</v>
      </c>
      <c r="F49" s="506" t="s">
        <v>3089</v>
      </c>
      <c r="G49" s="588">
        <v>1</v>
      </c>
      <c r="H49" s="284"/>
      <c r="I49" s="82"/>
      <c r="J49" s="284"/>
      <c r="K49" s="82"/>
      <c r="L49" s="284"/>
      <c r="M49" s="82"/>
      <c r="N49" s="284">
        <f>+'[2]2. CONTRATACION DE PERSONAL'!D99</f>
        <v>0</v>
      </c>
      <c r="O49" s="649">
        <v>1</v>
      </c>
      <c r="P49" s="591"/>
      <c r="Q49" s="82"/>
      <c r="R49" s="82"/>
      <c r="S49" s="82"/>
      <c r="T49" s="82"/>
      <c r="U49" s="82"/>
      <c r="V49" s="82"/>
      <c r="W49" s="95"/>
    </row>
    <row r="50" spans="1:23" ht="173.25" x14ac:dyDescent="0.25">
      <c r="A50" s="736" t="s">
        <v>603</v>
      </c>
      <c r="B50" s="459" t="s">
        <v>604</v>
      </c>
      <c r="C50" s="367" t="s">
        <v>3090</v>
      </c>
      <c r="D50" s="367" t="s">
        <v>2856</v>
      </c>
      <c r="E50" s="367" t="s">
        <v>1989</v>
      </c>
      <c r="F50" s="367" t="s">
        <v>3091</v>
      </c>
      <c r="G50" s="368">
        <v>0.25</v>
      </c>
      <c r="H50" s="284"/>
      <c r="I50" s="370">
        <v>0.25</v>
      </c>
      <c r="J50" s="284"/>
      <c r="K50" s="370">
        <v>0.25</v>
      </c>
      <c r="L50" s="284"/>
      <c r="M50" s="370">
        <v>0.25</v>
      </c>
      <c r="N50" s="284"/>
      <c r="O50" s="649">
        <v>1</v>
      </c>
      <c r="P50" s="273"/>
      <c r="Q50" s="95"/>
      <c r="R50" s="95"/>
      <c r="S50" s="82" t="s">
        <v>2857</v>
      </c>
      <c r="T50" s="95" t="s">
        <v>2858</v>
      </c>
      <c r="U50" s="95" t="s">
        <v>2859</v>
      </c>
      <c r="V50" s="95" t="s">
        <v>2860</v>
      </c>
      <c r="W50" s="95" t="s">
        <v>2861</v>
      </c>
    </row>
    <row r="51" spans="1:23" ht="189" x14ac:dyDescent="0.25">
      <c r="A51" s="736"/>
      <c r="B51" s="459" t="s">
        <v>605</v>
      </c>
      <c r="C51" s="367" t="s">
        <v>3092</v>
      </c>
      <c r="D51" s="367" t="s">
        <v>2862</v>
      </c>
      <c r="E51" s="367" t="s">
        <v>1992</v>
      </c>
      <c r="F51" s="367" t="s">
        <v>3093</v>
      </c>
      <c r="G51" s="370">
        <v>0.5</v>
      </c>
      <c r="H51" s="284"/>
      <c r="I51" s="82"/>
      <c r="J51" s="284"/>
      <c r="K51" s="370">
        <v>0.5</v>
      </c>
      <c r="L51" s="284"/>
      <c r="M51" s="82"/>
      <c r="N51" s="284"/>
      <c r="O51" s="389">
        <v>1</v>
      </c>
      <c r="P51" s="273"/>
      <c r="Q51" s="82"/>
      <c r="R51" s="82"/>
      <c r="S51" s="82" t="s">
        <v>2863</v>
      </c>
      <c r="T51" s="82" t="s">
        <v>2864</v>
      </c>
      <c r="U51" s="82" t="s">
        <v>2865</v>
      </c>
      <c r="V51" s="82" t="s">
        <v>2866</v>
      </c>
      <c r="W51" s="95" t="s">
        <v>1516</v>
      </c>
    </row>
    <row r="52" spans="1:23" ht="141.75" x14ac:dyDescent="0.25">
      <c r="A52" s="736"/>
      <c r="B52" s="459" t="s">
        <v>606</v>
      </c>
      <c r="C52" s="367" t="s">
        <v>3094</v>
      </c>
      <c r="D52" s="367" t="s">
        <v>2867</v>
      </c>
      <c r="E52" s="367" t="s">
        <v>1997</v>
      </c>
      <c r="F52" s="367" t="s">
        <v>3095</v>
      </c>
      <c r="G52" s="370">
        <v>0.25</v>
      </c>
      <c r="H52" s="284"/>
      <c r="I52" s="370">
        <v>0.25</v>
      </c>
      <c r="J52" s="284"/>
      <c r="K52" s="370">
        <v>0.25</v>
      </c>
      <c r="L52" s="284"/>
      <c r="M52" s="697">
        <v>0.25</v>
      </c>
      <c r="N52" s="284"/>
      <c r="O52" s="389">
        <v>1</v>
      </c>
      <c r="P52" s="273"/>
      <c r="Q52" s="82"/>
      <c r="R52" s="82"/>
      <c r="S52" s="82" t="s">
        <v>2868</v>
      </c>
      <c r="T52" s="82" t="s">
        <v>2869</v>
      </c>
      <c r="U52" s="82" t="s">
        <v>2870</v>
      </c>
      <c r="V52" s="82" t="s">
        <v>2871</v>
      </c>
      <c r="W52" s="95" t="s">
        <v>2872</v>
      </c>
    </row>
    <row r="53" spans="1:23" ht="204.75" x14ac:dyDescent="0.25">
      <c r="A53" s="736"/>
      <c r="B53" s="459" t="s">
        <v>608</v>
      </c>
      <c r="C53" s="367" t="s">
        <v>3096</v>
      </c>
      <c r="D53" s="367" t="s">
        <v>2873</v>
      </c>
      <c r="E53" s="367" t="s">
        <v>1998</v>
      </c>
      <c r="F53" s="367" t="s">
        <v>3097</v>
      </c>
      <c r="G53" s="370">
        <v>0.25</v>
      </c>
      <c r="H53" s="284"/>
      <c r="I53" s="370">
        <v>0.25</v>
      </c>
      <c r="J53" s="284"/>
      <c r="K53" s="370">
        <v>0.25</v>
      </c>
      <c r="L53" s="284"/>
      <c r="M53" s="370">
        <v>0.25</v>
      </c>
      <c r="N53" s="284"/>
      <c r="O53" s="389">
        <v>1</v>
      </c>
      <c r="P53" s="273"/>
      <c r="Q53" s="82"/>
      <c r="R53" s="82"/>
      <c r="S53" s="82" t="s">
        <v>2874</v>
      </c>
      <c r="T53" s="82" t="s">
        <v>2875</v>
      </c>
      <c r="U53" s="82" t="s">
        <v>2876</v>
      </c>
      <c r="V53" s="82" t="s">
        <v>1516</v>
      </c>
      <c r="W53" s="95" t="s">
        <v>2872</v>
      </c>
    </row>
    <row r="54" spans="1:23" ht="110.25" x14ac:dyDescent="0.25">
      <c r="A54" s="764" t="s">
        <v>586</v>
      </c>
      <c r="C54" s="344" t="s">
        <v>3098</v>
      </c>
      <c r="D54" s="344" t="s">
        <v>588</v>
      </c>
      <c r="E54" s="357" t="s">
        <v>1998</v>
      </c>
      <c r="F54" s="650" t="s">
        <v>3099</v>
      </c>
      <c r="G54" s="571"/>
      <c r="H54" s="358"/>
      <c r="I54" s="571"/>
      <c r="J54" s="358"/>
      <c r="K54" s="327"/>
      <c r="L54" s="358"/>
      <c r="M54" s="327"/>
      <c r="N54" s="358"/>
      <c r="O54" s="571"/>
      <c r="P54" s="358"/>
      <c r="Q54" s="327"/>
      <c r="R54" s="327"/>
      <c r="S54" s="327"/>
      <c r="T54" s="327"/>
      <c r="U54" s="327"/>
      <c r="V54" s="327"/>
      <c r="W54" s="327"/>
    </row>
    <row r="55" spans="1:23" ht="94.5" x14ac:dyDescent="0.25">
      <c r="A55" s="764"/>
      <c r="C55" s="344" t="s">
        <v>3100</v>
      </c>
      <c r="D55" s="344"/>
      <c r="E55" s="357" t="s">
        <v>2000</v>
      </c>
      <c r="F55" s="327" t="s">
        <v>3101</v>
      </c>
      <c r="G55" s="571">
        <v>0.25</v>
      </c>
      <c r="H55" s="358">
        <f>P55*0.5</f>
        <v>0</v>
      </c>
      <c r="I55" s="571">
        <v>0.5</v>
      </c>
      <c r="J55" s="700"/>
      <c r="K55" s="700">
        <v>0.25</v>
      </c>
      <c r="L55" s="358"/>
      <c r="M55" s="327"/>
      <c r="N55" s="358"/>
      <c r="O55" s="571">
        <v>1</v>
      </c>
      <c r="P55" s="358">
        <f>'[3]2. CONTRATACION DE PERSONAL'!C91</f>
        <v>0</v>
      </c>
      <c r="Q55" s="456">
        <v>155</v>
      </c>
      <c r="R55" s="456" t="s">
        <v>2712</v>
      </c>
      <c r="S55" s="359" t="s">
        <v>2877</v>
      </c>
      <c r="T55" s="359" t="s">
        <v>2878</v>
      </c>
      <c r="U55" s="359" t="s">
        <v>2879</v>
      </c>
      <c r="V55" s="456" t="s">
        <v>2880</v>
      </c>
      <c r="W55" s="360" t="s">
        <v>2229</v>
      </c>
    </row>
    <row r="56" spans="1:23" ht="94.5" x14ac:dyDescent="0.25">
      <c r="A56" s="764"/>
      <c r="C56" s="344" t="s">
        <v>3102</v>
      </c>
      <c r="D56" s="344" t="s">
        <v>590</v>
      </c>
      <c r="E56" s="357" t="s">
        <v>3103</v>
      </c>
      <c r="F56" s="327" t="s">
        <v>3104</v>
      </c>
      <c r="G56" s="571">
        <v>0.25</v>
      </c>
      <c r="H56" s="358">
        <f>P56*0.25</f>
        <v>0</v>
      </c>
      <c r="I56" s="571">
        <v>0.25</v>
      </c>
      <c r="J56" s="358">
        <f>P56*0.25</f>
        <v>0</v>
      </c>
      <c r="K56" s="571">
        <v>0.25</v>
      </c>
      <c r="L56" s="358">
        <f>P56*0.25</f>
        <v>0</v>
      </c>
      <c r="M56" s="571">
        <v>0.25</v>
      </c>
      <c r="N56" s="358">
        <f>P56*0.25</f>
        <v>0</v>
      </c>
      <c r="O56" s="571">
        <v>1</v>
      </c>
      <c r="P56" s="358">
        <f>'[3]6. Becas'!C91</f>
        <v>0</v>
      </c>
      <c r="Q56" s="327">
        <v>13</v>
      </c>
      <c r="R56" s="327" t="s">
        <v>2687</v>
      </c>
      <c r="S56" s="327" t="s">
        <v>2881</v>
      </c>
      <c r="T56" s="327" t="s">
        <v>2882</v>
      </c>
      <c r="U56" s="327" t="s">
        <v>2883</v>
      </c>
      <c r="V56" s="327" t="s">
        <v>2880</v>
      </c>
      <c r="W56" s="360" t="s">
        <v>2229</v>
      </c>
    </row>
    <row r="57" spans="1:23" ht="189" x14ac:dyDescent="0.25">
      <c r="A57" s="736"/>
      <c r="B57" s="651" t="s">
        <v>605</v>
      </c>
      <c r="C57" s="652" t="s">
        <v>3105</v>
      </c>
      <c r="D57" s="652" t="s">
        <v>2891</v>
      </c>
      <c r="E57" s="652" t="s">
        <v>3106</v>
      </c>
      <c r="F57" s="652" t="s">
        <v>3107</v>
      </c>
      <c r="G57" s="655">
        <v>0.4</v>
      </c>
      <c r="H57" s="653">
        <f>P57*0.4</f>
        <v>0</v>
      </c>
      <c r="I57" s="655">
        <v>0.3</v>
      </c>
      <c r="J57" s="653">
        <f>P57*0.3</f>
        <v>0</v>
      </c>
      <c r="K57" s="655">
        <v>0.15</v>
      </c>
      <c r="L57" s="653">
        <f>P57*0.15</f>
        <v>0</v>
      </c>
      <c r="M57" s="655">
        <v>0.15</v>
      </c>
      <c r="N57" s="653">
        <f>P57*0.15</f>
        <v>0</v>
      </c>
      <c r="O57" s="571">
        <v>1</v>
      </c>
      <c r="P57" s="273">
        <f>'[3]7. Infraestructura'!D95</f>
        <v>0</v>
      </c>
      <c r="Q57" s="381"/>
      <c r="R57" s="381"/>
      <c r="S57" s="381" t="s">
        <v>2892</v>
      </c>
      <c r="T57" s="381" t="s">
        <v>2893</v>
      </c>
      <c r="U57" s="381" t="s">
        <v>2894</v>
      </c>
      <c r="V57" s="381" t="s">
        <v>2117</v>
      </c>
      <c r="W57" s="654" t="s">
        <v>2895</v>
      </c>
    </row>
    <row r="58" spans="1:23" ht="47.25" x14ac:dyDescent="0.25">
      <c r="A58" s="736"/>
      <c r="B58" s="651"/>
      <c r="C58" s="652"/>
      <c r="D58" s="652"/>
      <c r="E58" s="652" t="s">
        <v>3109</v>
      </c>
      <c r="F58" s="652" t="s">
        <v>3108</v>
      </c>
      <c r="G58" s="655">
        <v>0.5</v>
      </c>
      <c r="H58" s="653">
        <f>P58*0.5</f>
        <v>87500</v>
      </c>
      <c r="I58" s="655">
        <v>0.5</v>
      </c>
      <c r="J58" s="653">
        <f>P58*0.5</f>
        <v>87500</v>
      </c>
      <c r="K58" s="655"/>
      <c r="L58" s="653"/>
      <c r="M58" s="655"/>
      <c r="N58" s="653"/>
      <c r="O58" s="571">
        <v>1</v>
      </c>
      <c r="P58" s="273">
        <v>175000</v>
      </c>
      <c r="Q58" s="381"/>
      <c r="R58" s="381"/>
      <c r="S58" s="381" t="s">
        <v>2892</v>
      </c>
      <c r="T58" s="381" t="s">
        <v>2896</v>
      </c>
      <c r="U58" s="381" t="s">
        <v>2897</v>
      </c>
      <c r="V58" s="381" t="s">
        <v>2898</v>
      </c>
      <c r="W58" s="654" t="s">
        <v>2895</v>
      </c>
    </row>
    <row r="59" spans="1:23" ht="204.75" x14ac:dyDescent="0.25">
      <c r="A59" s="736"/>
      <c r="B59" s="651" t="s">
        <v>608</v>
      </c>
      <c r="C59" s="652" t="s">
        <v>3110</v>
      </c>
      <c r="D59" s="652" t="s">
        <v>2899</v>
      </c>
      <c r="E59" s="652" t="s">
        <v>2418</v>
      </c>
      <c r="F59" s="652" t="s">
        <v>3111</v>
      </c>
      <c r="G59" s="655">
        <v>0</v>
      </c>
      <c r="H59" s="653">
        <f>P59*0.5</f>
        <v>125000</v>
      </c>
      <c r="I59" s="655">
        <v>0.5</v>
      </c>
      <c r="J59" s="653">
        <f>P59*0.5</f>
        <v>125000</v>
      </c>
      <c r="K59" s="706">
        <v>0.5</v>
      </c>
      <c r="L59" s="653"/>
      <c r="M59" s="381"/>
      <c r="N59" s="653"/>
      <c r="O59" s="371"/>
      <c r="P59" s="273">
        <v>250000</v>
      </c>
      <c r="Q59" s="381"/>
      <c r="R59" s="381"/>
      <c r="S59" s="381" t="s">
        <v>2900</v>
      </c>
      <c r="T59" s="381" t="s">
        <v>2901</v>
      </c>
      <c r="U59" s="381" t="s">
        <v>2902</v>
      </c>
      <c r="V59" s="381" t="s">
        <v>2117</v>
      </c>
      <c r="W59" s="654" t="s">
        <v>2895</v>
      </c>
    </row>
    <row r="60" spans="1:23" ht="126" x14ac:dyDescent="0.25">
      <c r="A60" s="459"/>
      <c r="B60" s="656" t="s">
        <v>2903</v>
      </c>
      <c r="C60" s="367" t="s">
        <v>3112</v>
      </c>
      <c r="D60" s="367" t="s">
        <v>2904</v>
      </c>
      <c r="E60" s="367" t="s">
        <v>3114</v>
      </c>
      <c r="F60" s="367" t="s">
        <v>3113</v>
      </c>
      <c r="G60" s="370">
        <v>0.25</v>
      </c>
      <c r="H60" s="284">
        <f>P60*0.25</f>
        <v>18750</v>
      </c>
      <c r="I60" s="370">
        <v>0.25</v>
      </c>
      <c r="J60" s="284">
        <f>P60*0.25</f>
        <v>18750</v>
      </c>
      <c r="K60" s="370">
        <v>0.25</v>
      </c>
      <c r="L60" s="284">
        <f>P60*0.25</f>
        <v>18750</v>
      </c>
      <c r="M60" s="370">
        <v>0.25</v>
      </c>
      <c r="N60" s="284">
        <f>P60*0.25</f>
        <v>18750</v>
      </c>
      <c r="O60" s="389">
        <v>1</v>
      </c>
      <c r="P60" s="273">
        <v>75000</v>
      </c>
      <c r="Q60" s="82">
        <v>86</v>
      </c>
      <c r="R60" s="82" t="s">
        <v>2885</v>
      </c>
      <c r="S60" s="82" t="s">
        <v>2905</v>
      </c>
      <c r="T60" s="82" t="s">
        <v>2906</v>
      </c>
      <c r="U60" s="82" t="s">
        <v>2907</v>
      </c>
      <c r="V60" s="82" t="s">
        <v>2908</v>
      </c>
      <c r="W60" s="372" t="s">
        <v>2909</v>
      </c>
    </row>
    <row r="61" spans="1:23" ht="141.75" x14ac:dyDescent="0.25">
      <c r="A61" s="570"/>
      <c r="B61" s="736" t="s">
        <v>611</v>
      </c>
      <c r="C61" s="367" t="s">
        <v>3115</v>
      </c>
      <c r="D61" s="367" t="s">
        <v>121</v>
      </c>
      <c r="E61" s="367" t="s">
        <v>2030</v>
      </c>
      <c r="F61" s="367" t="s">
        <v>3116</v>
      </c>
      <c r="G61" s="370">
        <v>0.33</v>
      </c>
      <c r="H61" s="284"/>
      <c r="I61" s="370">
        <v>0.33</v>
      </c>
      <c r="J61" s="284"/>
      <c r="K61" s="370">
        <v>0.33</v>
      </c>
      <c r="L61" s="284"/>
      <c r="M61" s="82"/>
      <c r="N61" s="284"/>
      <c r="O61" s="389">
        <v>1</v>
      </c>
      <c r="P61" s="273">
        <v>30000</v>
      </c>
      <c r="Q61" s="82"/>
      <c r="R61" s="82" t="s">
        <v>2957</v>
      </c>
      <c r="S61" s="82" t="s">
        <v>2958</v>
      </c>
      <c r="T61" s="82" t="s">
        <v>2959</v>
      </c>
      <c r="U61" s="82" t="s">
        <v>2960</v>
      </c>
      <c r="V61" s="82" t="s">
        <v>2961</v>
      </c>
      <c r="W61" s="95" t="s">
        <v>2962</v>
      </c>
    </row>
    <row r="62" spans="1:23" ht="110.25" x14ac:dyDescent="0.25">
      <c r="A62" s="570"/>
      <c r="B62" s="736"/>
      <c r="C62" s="367" t="s">
        <v>3117</v>
      </c>
      <c r="D62" s="367"/>
      <c r="E62" s="367" t="s">
        <v>2033</v>
      </c>
      <c r="F62" s="367" t="s">
        <v>3118</v>
      </c>
      <c r="G62" s="82"/>
      <c r="H62" s="284"/>
      <c r="I62" s="370">
        <v>0.5</v>
      </c>
      <c r="J62" s="284"/>
      <c r="K62" s="82"/>
      <c r="L62" s="284"/>
      <c r="M62" s="370">
        <v>0.5</v>
      </c>
      <c r="N62" s="284"/>
      <c r="O62" s="389">
        <v>1</v>
      </c>
      <c r="P62" s="273">
        <v>15000</v>
      </c>
      <c r="Q62" s="82"/>
      <c r="R62" s="82" t="s">
        <v>2963</v>
      </c>
      <c r="S62" s="82" t="s">
        <v>2964</v>
      </c>
      <c r="T62" s="82" t="s">
        <v>2965</v>
      </c>
      <c r="U62" s="82" t="s">
        <v>2960</v>
      </c>
      <c r="V62" s="82" t="s">
        <v>2961</v>
      </c>
      <c r="W62" s="372" t="s">
        <v>2962</v>
      </c>
    </row>
    <row r="63" spans="1:23" x14ac:dyDescent="0.25">
      <c r="H63"/>
      <c r="J63"/>
      <c r="L63"/>
      <c r="N63"/>
      <c r="P63"/>
    </row>
    <row r="64" spans="1:23"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94" spans="8:16" x14ac:dyDescent="0.25">
      <c r="H94"/>
      <c r="J94"/>
      <c r="L94"/>
      <c r="N94"/>
      <c r="P94"/>
    </row>
  </sheetData>
  <mergeCells count="33">
    <mergeCell ref="E3:E5"/>
    <mergeCell ref="I4:J4"/>
    <mergeCell ref="K4:L4"/>
    <mergeCell ref="M4:N4"/>
    <mergeCell ref="A8:A21"/>
    <mergeCell ref="B15:B21"/>
    <mergeCell ref="A3:A5"/>
    <mergeCell ref="B3:B5"/>
    <mergeCell ref="C3:C5"/>
    <mergeCell ref="D3:D5"/>
    <mergeCell ref="F3:F5"/>
    <mergeCell ref="G3:N3"/>
    <mergeCell ref="G4:H4"/>
    <mergeCell ref="U3:U5"/>
    <mergeCell ref="V3:V5"/>
    <mergeCell ref="W3:W5"/>
    <mergeCell ref="O3:P4"/>
    <mergeCell ref="Q3:R4"/>
    <mergeCell ref="S3:S5"/>
    <mergeCell ref="T3:T5"/>
    <mergeCell ref="A23:A26"/>
    <mergeCell ref="E28:E32"/>
    <mergeCell ref="D29:D32"/>
    <mergeCell ref="A35:A36"/>
    <mergeCell ref="A37:A41"/>
    <mergeCell ref="B37:B39"/>
    <mergeCell ref="C37:C39"/>
    <mergeCell ref="A54:A56"/>
    <mergeCell ref="A43:A45"/>
    <mergeCell ref="A47:A49"/>
    <mergeCell ref="A50:A53"/>
    <mergeCell ref="B61:B62"/>
    <mergeCell ref="A57:A59"/>
  </mergeCells>
  <pageMargins left="0.7" right="0.7" top="0.75" bottom="0.75" header="0.3" footer="0.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zoomScale="79" zoomScaleNormal="79" zoomScalePageLayoutView="70" workbookViewId="0">
      <selection activeCell="F1" sqref="F1"/>
    </sheetView>
  </sheetViews>
  <sheetFormatPr baseColWidth="10" defaultColWidth="11.42578125" defaultRowHeight="15" x14ac:dyDescent="0.25"/>
  <cols>
    <col min="1" max="2" width="21.7109375" customWidth="1"/>
    <col min="3" max="6" width="27.42578125" customWidth="1"/>
    <col min="7" max="7" width="15.28515625" customWidth="1"/>
    <col min="8" max="8" width="14.85546875" style="268" bestFit="1" customWidth="1"/>
    <col min="9" max="9" width="15.28515625" customWidth="1"/>
    <col min="10" max="10" width="18.85546875" style="268" customWidth="1"/>
    <col min="12" max="12" width="14.85546875" style="268" bestFit="1" customWidth="1"/>
    <col min="14" max="14" width="14.85546875" style="268" bestFit="1" customWidth="1"/>
    <col min="15" max="15" width="15.28515625" customWidth="1"/>
    <col min="16" max="16" width="18.28515625" style="268" customWidth="1"/>
    <col min="19" max="22" width="14.140625" customWidth="1"/>
    <col min="23" max="23" width="17" customWidth="1"/>
  </cols>
  <sheetData>
    <row r="1" spans="1:23" ht="18" customHeight="1" x14ac:dyDescent="0.25">
      <c r="B1" s="293"/>
      <c r="C1" s="293"/>
      <c r="D1" s="293"/>
      <c r="E1" s="301"/>
      <c r="F1" s="293"/>
      <c r="G1" s="395" t="s">
        <v>185</v>
      </c>
      <c r="J1" s="293"/>
      <c r="K1" s="293"/>
      <c r="L1" s="293"/>
      <c r="M1" s="293"/>
      <c r="N1" s="293"/>
      <c r="O1" s="293"/>
      <c r="P1" s="293"/>
      <c r="Q1" s="293"/>
      <c r="R1" s="293"/>
      <c r="S1" s="293"/>
      <c r="T1" s="293"/>
      <c r="U1" s="293"/>
      <c r="V1" s="293"/>
      <c r="W1" s="293"/>
    </row>
    <row r="2" spans="1:23" ht="14.45" customHeight="1" x14ac:dyDescent="0.25">
      <c r="A2" s="374" t="s">
        <v>188</v>
      </c>
      <c r="B2" s="296"/>
      <c r="C2" s="296"/>
      <c r="D2" s="296"/>
      <c r="E2" s="302"/>
      <c r="F2" s="296"/>
      <c r="G2" s="296"/>
      <c r="H2" s="296"/>
      <c r="I2" s="296"/>
      <c r="J2" s="296"/>
      <c r="K2" s="296"/>
      <c r="L2" s="296"/>
      <c r="M2" s="296"/>
      <c r="N2" s="296"/>
      <c r="O2" s="296"/>
      <c r="P2" s="296"/>
      <c r="Q2" s="296"/>
      <c r="R2" s="296"/>
      <c r="S2" s="296"/>
      <c r="T2" s="296"/>
      <c r="U2" s="296"/>
      <c r="V2" s="296"/>
      <c r="W2" s="296"/>
    </row>
    <row r="3" spans="1:23" ht="14.45" customHeight="1" x14ac:dyDescent="0.25">
      <c r="A3" s="741" t="s">
        <v>102</v>
      </c>
      <c r="B3" s="741" t="s">
        <v>118</v>
      </c>
      <c r="C3" s="744" t="s">
        <v>90</v>
      </c>
      <c r="D3" s="744" t="s">
        <v>91</v>
      </c>
      <c r="E3" s="750" t="s">
        <v>462</v>
      </c>
      <c r="F3" s="744" t="s">
        <v>92</v>
      </c>
      <c r="G3" s="295" t="s">
        <v>104</v>
      </c>
      <c r="H3" s="295"/>
      <c r="I3" s="295"/>
      <c r="J3" s="295"/>
      <c r="K3" s="295"/>
      <c r="L3" s="295"/>
      <c r="M3" s="295"/>
      <c r="N3" s="295"/>
      <c r="O3" s="297" t="s">
        <v>105</v>
      </c>
      <c r="P3" s="297"/>
      <c r="Q3" s="295" t="s">
        <v>106</v>
      </c>
      <c r="R3" s="295"/>
      <c r="S3" s="295" t="s">
        <v>107</v>
      </c>
      <c r="T3" s="295" t="s">
        <v>108</v>
      </c>
      <c r="U3" s="289" t="s">
        <v>116</v>
      </c>
      <c r="V3" s="289" t="s">
        <v>115</v>
      </c>
      <c r="W3" s="298" t="s">
        <v>93</v>
      </c>
    </row>
    <row r="4" spans="1:23" ht="14.45" customHeight="1" x14ac:dyDescent="0.25">
      <c r="A4" s="742"/>
      <c r="B4" s="742"/>
      <c r="C4" s="745"/>
      <c r="D4" s="745"/>
      <c r="E4" s="751"/>
      <c r="F4" s="745"/>
      <c r="G4" s="295" t="s">
        <v>109</v>
      </c>
      <c r="H4" s="295"/>
      <c r="I4" s="295" t="s">
        <v>110</v>
      </c>
      <c r="J4" s="295"/>
      <c r="K4" s="295" t="s">
        <v>111</v>
      </c>
      <c r="L4" s="295"/>
      <c r="M4" s="295" t="s">
        <v>112</v>
      </c>
      <c r="N4" s="295"/>
      <c r="O4" s="297"/>
      <c r="P4" s="297"/>
      <c r="Q4" s="295"/>
      <c r="R4" s="295"/>
      <c r="S4" s="295"/>
      <c r="T4" s="295"/>
      <c r="U4" s="290"/>
      <c r="V4" s="290"/>
      <c r="W4" s="298"/>
    </row>
    <row r="5" spans="1:23" ht="25.5" x14ac:dyDescent="0.25">
      <c r="A5" s="743"/>
      <c r="B5" s="743"/>
      <c r="C5" s="746"/>
      <c r="D5" s="746"/>
      <c r="E5" s="752"/>
      <c r="F5" s="746"/>
      <c r="G5" s="298" t="s">
        <v>113</v>
      </c>
      <c r="H5" s="265" t="s">
        <v>12</v>
      </c>
      <c r="I5" s="298" t="s">
        <v>113</v>
      </c>
      <c r="J5" s="265" t="s">
        <v>12</v>
      </c>
      <c r="K5" s="298" t="s">
        <v>113</v>
      </c>
      <c r="L5" s="265" t="s">
        <v>12</v>
      </c>
      <c r="M5" s="298" t="s">
        <v>113</v>
      </c>
      <c r="N5" s="265" t="s">
        <v>12</v>
      </c>
      <c r="O5" s="298" t="s">
        <v>113</v>
      </c>
      <c r="P5" s="265" t="s">
        <v>12</v>
      </c>
      <c r="Q5" s="298" t="s">
        <v>114</v>
      </c>
      <c r="R5" s="298" t="s">
        <v>87</v>
      </c>
      <c r="S5" s="295"/>
      <c r="T5" s="295"/>
      <c r="U5" s="291"/>
      <c r="V5" s="291"/>
      <c r="W5" s="298"/>
    </row>
    <row r="6" spans="1:23" ht="15.6" customHeight="1" x14ac:dyDescent="0.25">
      <c r="A6" s="402" t="s">
        <v>141</v>
      </c>
      <c r="B6" s="299"/>
      <c r="C6" s="299"/>
      <c r="D6" s="299"/>
      <c r="E6" s="299"/>
      <c r="F6" s="299"/>
      <c r="G6" s="299"/>
      <c r="H6" s="403" t="s">
        <v>141</v>
      </c>
      <c r="I6" s="299"/>
      <c r="J6" s="299"/>
      <c r="K6" s="299"/>
      <c r="L6" s="299"/>
      <c r="M6" s="299"/>
      <c r="N6" s="299"/>
      <c r="O6" s="299"/>
      <c r="P6" s="299"/>
      <c r="Q6" s="299"/>
      <c r="R6" s="299"/>
      <c r="S6" s="299"/>
      <c r="T6" s="299"/>
      <c r="U6" s="299"/>
      <c r="V6" s="299"/>
      <c r="W6" s="299"/>
    </row>
    <row r="7" spans="1:23" ht="218.45" customHeight="1" x14ac:dyDescent="0.25">
      <c r="A7" s="458" t="s">
        <v>131</v>
      </c>
      <c r="B7" s="458" t="s">
        <v>132</v>
      </c>
      <c r="C7" s="88" t="s">
        <v>133</v>
      </c>
      <c r="D7" s="88" t="s">
        <v>134</v>
      </c>
      <c r="E7" s="88" t="s">
        <v>1706</v>
      </c>
      <c r="F7" s="88" t="s">
        <v>3119</v>
      </c>
      <c r="G7" s="592">
        <v>0.25</v>
      </c>
      <c r="H7" s="593"/>
      <c r="I7" s="592">
        <v>0.25</v>
      </c>
      <c r="J7" s="593"/>
      <c r="K7" s="592">
        <v>0.25</v>
      </c>
      <c r="L7" s="593"/>
      <c r="M7" s="592">
        <v>0.25</v>
      </c>
      <c r="N7" s="593">
        <f>(P7/4)</f>
        <v>4500</v>
      </c>
      <c r="O7" s="590">
        <v>1</v>
      </c>
      <c r="P7" s="591">
        <f>'[4]5. ACTIVIDADES ESPECIALES'!D158</f>
        <v>18000</v>
      </c>
      <c r="Q7" s="594">
        <v>26</v>
      </c>
      <c r="R7" s="594" t="s">
        <v>149</v>
      </c>
      <c r="S7" s="79" t="s">
        <v>162</v>
      </c>
      <c r="T7" s="79" t="s">
        <v>161</v>
      </c>
      <c r="U7" s="79" t="s">
        <v>163</v>
      </c>
      <c r="V7" s="79" t="s">
        <v>164</v>
      </c>
      <c r="W7" s="88" t="s">
        <v>160</v>
      </c>
    </row>
    <row r="8" spans="1:23" ht="189" x14ac:dyDescent="0.25">
      <c r="A8" s="458"/>
      <c r="B8" s="458"/>
      <c r="C8" s="88"/>
      <c r="D8" s="88" t="s">
        <v>135</v>
      </c>
      <c r="E8" s="88" t="s">
        <v>3120</v>
      </c>
      <c r="F8" s="88" t="s">
        <v>3121</v>
      </c>
      <c r="G8" s="594">
        <v>25</v>
      </c>
      <c r="H8" s="593"/>
      <c r="I8" s="592">
        <v>0.25</v>
      </c>
      <c r="J8" s="593"/>
      <c r="K8" s="592">
        <v>0.25</v>
      </c>
      <c r="L8" s="593"/>
      <c r="M8" s="592">
        <v>0.25</v>
      </c>
      <c r="N8" s="593">
        <f>(P8/4)</f>
        <v>9095</v>
      </c>
      <c r="O8" s="376">
        <f>G8+I8+K8+M8</f>
        <v>25.75</v>
      </c>
      <c r="P8" s="591">
        <f>'[4]5. ACTIVIDADES ESPECIALES'!D172</f>
        <v>36380</v>
      </c>
      <c r="Q8" s="594">
        <v>18</v>
      </c>
      <c r="R8" s="594" t="s">
        <v>2550</v>
      </c>
      <c r="S8" s="79" t="s">
        <v>2551</v>
      </c>
      <c r="T8" s="79" t="s">
        <v>2552</v>
      </c>
      <c r="U8" s="79" t="s">
        <v>2553</v>
      </c>
      <c r="V8" s="79" t="s">
        <v>2554</v>
      </c>
      <c r="W8" s="88" t="s">
        <v>2555</v>
      </c>
    </row>
    <row r="9" spans="1:23" ht="78.75" x14ac:dyDescent="0.25">
      <c r="A9" s="458"/>
      <c r="B9" s="458"/>
      <c r="C9" s="88"/>
      <c r="D9" s="88" t="s">
        <v>2556</v>
      </c>
      <c r="E9" s="88" t="s">
        <v>3122</v>
      </c>
      <c r="F9" s="88" t="s">
        <v>3123</v>
      </c>
      <c r="G9" s="594">
        <v>25</v>
      </c>
      <c r="H9" s="593"/>
      <c r="I9" s="594">
        <v>25</v>
      </c>
      <c r="J9" s="593"/>
      <c r="K9" s="594">
        <v>25</v>
      </c>
      <c r="L9" s="593"/>
      <c r="M9" s="594">
        <v>25</v>
      </c>
      <c r="N9" s="593">
        <f>(P9/4)</f>
        <v>66000</v>
      </c>
      <c r="O9" s="376">
        <f>G9+I9+K9+M9</f>
        <v>100</v>
      </c>
      <c r="P9" s="591">
        <f>'[4]5. ACTIVIDADES ESPECIALES'!D186</f>
        <v>264000</v>
      </c>
      <c r="Q9" s="467">
        <v>127</v>
      </c>
      <c r="R9" s="467" t="s">
        <v>175</v>
      </c>
      <c r="S9" s="467" t="s">
        <v>2557</v>
      </c>
      <c r="T9" s="79" t="s">
        <v>2558</v>
      </c>
      <c r="U9" s="79" t="s">
        <v>2559</v>
      </c>
      <c r="V9" s="79" t="s">
        <v>2537</v>
      </c>
      <c r="W9" s="88" t="s">
        <v>2560</v>
      </c>
    </row>
    <row r="10" spans="1:23" ht="126" x14ac:dyDescent="0.25">
      <c r="A10" s="458"/>
      <c r="B10" s="458" t="s">
        <v>2561</v>
      </c>
      <c r="C10" s="88" t="s">
        <v>3124</v>
      </c>
      <c r="D10" s="88" t="s">
        <v>139</v>
      </c>
      <c r="E10" s="88" t="s">
        <v>1707</v>
      </c>
      <c r="F10" s="88" t="s">
        <v>3125</v>
      </c>
      <c r="G10" s="592">
        <v>0.25</v>
      </c>
      <c r="H10" s="593"/>
      <c r="I10" s="592">
        <v>0.25</v>
      </c>
      <c r="J10" s="593"/>
      <c r="K10" s="592">
        <v>0.25</v>
      </c>
      <c r="L10" s="593"/>
      <c r="M10" s="592">
        <v>0.25</v>
      </c>
      <c r="N10" s="593"/>
      <c r="O10" s="590">
        <v>1</v>
      </c>
      <c r="P10" s="591">
        <v>0</v>
      </c>
      <c r="Q10" s="594">
        <v>38</v>
      </c>
      <c r="R10" s="78" t="s">
        <v>2562</v>
      </c>
      <c r="S10" s="467" t="s">
        <v>2563</v>
      </c>
      <c r="T10" s="79" t="s">
        <v>2564</v>
      </c>
      <c r="U10" s="467" t="s">
        <v>2565</v>
      </c>
      <c r="V10" s="467" t="s">
        <v>2566</v>
      </c>
      <c r="W10" s="467" t="s">
        <v>2560</v>
      </c>
    </row>
    <row r="11" spans="1:23" ht="110.25" x14ac:dyDescent="0.25">
      <c r="A11" s="294"/>
      <c r="B11" s="294"/>
      <c r="C11" s="88" t="s">
        <v>3126</v>
      </c>
      <c r="D11" s="88" t="s">
        <v>134</v>
      </c>
      <c r="E11" s="88" t="s">
        <v>1709</v>
      </c>
      <c r="F11" s="88" t="s">
        <v>3127</v>
      </c>
      <c r="G11" s="87">
        <v>1</v>
      </c>
      <c r="H11" s="272">
        <v>0</v>
      </c>
      <c r="I11" s="87">
        <v>1</v>
      </c>
      <c r="J11" s="272">
        <v>0</v>
      </c>
      <c r="K11" s="87">
        <v>1</v>
      </c>
      <c r="L11" s="272">
        <v>0</v>
      </c>
      <c r="M11" s="87">
        <v>1</v>
      </c>
      <c r="N11" s="272">
        <v>0</v>
      </c>
      <c r="O11" s="371">
        <v>2</v>
      </c>
      <c r="P11" s="273">
        <v>0</v>
      </c>
      <c r="Q11" s="87">
        <v>323</v>
      </c>
      <c r="R11" s="79" t="s">
        <v>2643</v>
      </c>
      <c r="S11" s="79" t="s">
        <v>2644</v>
      </c>
      <c r="T11" s="79" t="s">
        <v>2645</v>
      </c>
      <c r="U11" s="79" t="s">
        <v>2646</v>
      </c>
      <c r="V11" s="79" t="s">
        <v>2647</v>
      </c>
      <c r="W11" s="88" t="s">
        <v>2648</v>
      </c>
    </row>
    <row r="12" spans="1:23" ht="157.5" x14ac:dyDescent="0.25">
      <c r="A12" s="294"/>
      <c r="B12" s="294"/>
      <c r="C12" s="88"/>
      <c r="D12" s="88"/>
      <c r="E12" s="88" t="s">
        <v>1943</v>
      </c>
      <c r="F12" s="88" t="s">
        <v>3128</v>
      </c>
      <c r="G12" s="87"/>
      <c r="H12" s="272"/>
      <c r="I12" s="87">
        <v>1</v>
      </c>
      <c r="J12" s="272">
        <v>0</v>
      </c>
      <c r="K12" s="87"/>
      <c r="L12" s="272">
        <v>0</v>
      </c>
      <c r="M12" s="87">
        <v>1</v>
      </c>
      <c r="N12" s="272">
        <v>0</v>
      </c>
      <c r="O12" s="371">
        <v>2</v>
      </c>
      <c r="P12" s="273">
        <f t="shared" ref="P12:P16" si="0">H12+J12+L12+N12</f>
        <v>0</v>
      </c>
      <c r="Q12" s="87">
        <v>323</v>
      </c>
      <c r="R12" s="79" t="s">
        <v>2643</v>
      </c>
      <c r="S12" s="79" t="s">
        <v>2649</v>
      </c>
      <c r="T12" s="79" t="s">
        <v>2645</v>
      </c>
      <c r="U12" s="79" t="s">
        <v>2650</v>
      </c>
      <c r="V12" s="79" t="s">
        <v>2647</v>
      </c>
      <c r="W12" s="88" t="s">
        <v>2648</v>
      </c>
    </row>
    <row r="13" spans="1:23" ht="78.75" x14ac:dyDescent="0.25">
      <c r="A13" s="294"/>
      <c r="B13" s="294"/>
      <c r="C13" s="88"/>
      <c r="D13" s="88"/>
      <c r="E13" s="88" t="s">
        <v>1944</v>
      </c>
      <c r="F13" s="88" t="s">
        <v>3129</v>
      </c>
      <c r="G13" s="87"/>
      <c r="H13" s="272"/>
      <c r="I13" s="87"/>
      <c r="J13" s="272"/>
      <c r="K13" s="87"/>
      <c r="L13" s="272"/>
      <c r="M13" s="87"/>
      <c r="N13" s="272"/>
      <c r="O13" s="371"/>
      <c r="P13" s="273"/>
      <c r="Q13" s="87"/>
      <c r="R13" s="87"/>
      <c r="S13" s="79"/>
      <c r="T13" s="79"/>
      <c r="U13" s="79"/>
      <c r="V13" s="79"/>
      <c r="W13" s="88"/>
    </row>
    <row r="14" spans="1:23" ht="63" x14ac:dyDescent="0.25">
      <c r="A14" s="294"/>
      <c r="B14" s="294"/>
      <c r="C14" s="88"/>
      <c r="D14" s="88"/>
      <c r="E14" s="88" t="s">
        <v>1946</v>
      </c>
      <c r="F14" s="88" t="s">
        <v>3130</v>
      </c>
      <c r="G14" s="87">
        <v>1</v>
      </c>
      <c r="H14" s="272">
        <v>0</v>
      </c>
      <c r="I14" s="87"/>
      <c r="J14" s="272"/>
      <c r="K14" s="87"/>
      <c r="L14" s="272"/>
      <c r="M14" s="87"/>
      <c r="N14" s="272"/>
      <c r="O14" s="371">
        <v>1</v>
      </c>
      <c r="P14" s="273">
        <v>0</v>
      </c>
      <c r="Q14" s="87">
        <v>482</v>
      </c>
      <c r="R14" s="87" t="s">
        <v>2651</v>
      </c>
      <c r="S14" s="79" t="s">
        <v>2652</v>
      </c>
      <c r="T14" s="79" t="s">
        <v>2653</v>
      </c>
      <c r="U14" s="79" t="s">
        <v>2654</v>
      </c>
      <c r="V14" s="79" t="s">
        <v>2358</v>
      </c>
      <c r="W14" s="88" t="s">
        <v>2655</v>
      </c>
    </row>
    <row r="15" spans="1:23" ht="94.5" x14ac:dyDescent="0.25">
      <c r="A15" s="294"/>
      <c r="B15" s="294"/>
      <c r="C15" s="88"/>
      <c r="D15" s="88"/>
      <c r="E15" s="88"/>
      <c r="F15" s="88" t="s">
        <v>3131</v>
      </c>
      <c r="G15" s="87">
        <v>1</v>
      </c>
      <c r="H15" s="272"/>
      <c r="I15" s="87"/>
      <c r="J15" s="272">
        <v>0</v>
      </c>
      <c r="K15" s="87">
        <v>1</v>
      </c>
      <c r="L15" s="272"/>
      <c r="M15" s="87">
        <v>1</v>
      </c>
      <c r="N15" s="272"/>
      <c r="O15" s="371">
        <v>1</v>
      </c>
      <c r="P15" s="273">
        <f t="shared" si="0"/>
        <v>0</v>
      </c>
      <c r="Q15" s="79">
        <v>119</v>
      </c>
      <c r="R15" s="79" t="s">
        <v>1762</v>
      </c>
      <c r="S15" s="79" t="s">
        <v>2656</v>
      </c>
      <c r="T15" s="79" t="s">
        <v>2657</v>
      </c>
      <c r="U15" s="79" t="s">
        <v>2658</v>
      </c>
      <c r="V15" s="79" t="s">
        <v>2659</v>
      </c>
      <c r="W15" s="88" t="s">
        <v>2660</v>
      </c>
    </row>
    <row r="16" spans="1:23" ht="110.25" x14ac:dyDescent="0.25">
      <c r="A16" s="294"/>
      <c r="B16" s="294"/>
      <c r="C16" s="88" t="s">
        <v>3132</v>
      </c>
      <c r="D16" s="88" t="s">
        <v>137</v>
      </c>
      <c r="E16" s="88" t="s">
        <v>1711</v>
      </c>
      <c r="F16" s="82" t="s">
        <v>3133</v>
      </c>
      <c r="G16" s="83"/>
      <c r="H16" s="272"/>
      <c r="I16" s="628">
        <v>12</v>
      </c>
      <c r="J16" s="272"/>
      <c r="K16" s="628">
        <v>12</v>
      </c>
      <c r="L16" s="272"/>
      <c r="M16" s="628">
        <v>12</v>
      </c>
      <c r="N16" s="272"/>
      <c r="O16" s="371">
        <v>36</v>
      </c>
      <c r="P16" s="273">
        <f t="shared" si="0"/>
        <v>0</v>
      </c>
      <c r="Q16" s="87">
        <v>482</v>
      </c>
      <c r="R16" s="87" t="s">
        <v>2651</v>
      </c>
      <c r="S16" s="79" t="s">
        <v>2661</v>
      </c>
      <c r="T16" s="79" t="s">
        <v>2662</v>
      </c>
      <c r="U16" s="79" t="s">
        <v>2663</v>
      </c>
      <c r="V16" s="79" t="s">
        <v>2358</v>
      </c>
      <c r="W16" s="82" t="s">
        <v>2664</v>
      </c>
    </row>
    <row r="17" spans="1:23" ht="157.5" x14ac:dyDescent="0.25">
      <c r="A17" s="458"/>
      <c r="B17" s="683" t="s">
        <v>138</v>
      </c>
      <c r="C17" s="88" t="s">
        <v>3134</v>
      </c>
      <c r="D17" s="88" t="s">
        <v>2676</v>
      </c>
      <c r="E17" s="88" t="s">
        <v>1734</v>
      </c>
      <c r="F17" s="96" t="s">
        <v>3135</v>
      </c>
      <c r="G17" s="87">
        <v>10</v>
      </c>
      <c r="H17" s="272">
        <f>$P$12*0.1</f>
        <v>0</v>
      </c>
      <c r="I17" s="87">
        <v>20</v>
      </c>
      <c r="J17" s="272">
        <f>$P$12*0.2</f>
        <v>0</v>
      </c>
      <c r="K17" s="87">
        <v>30</v>
      </c>
      <c r="L17" s="272">
        <f>$P$12*0.3</f>
        <v>0</v>
      </c>
      <c r="M17" s="87">
        <v>40</v>
      </c>
      <c r="N17" s="272">
        <f>$P$12*0.4</f>
        <v>0</v>
      </c>
      <c r="O17" s="371">
        <v>100</v>
      </c>
      <c r="P17" s="273">
        <f>'[1]6. Becas'!D20</f>
        <v>10</v>
      </c>
      <c r="Q17" s="87" t="s">
        <v>2677</v>
      </c>
      <c r="R17" s="79" t="s">
        <v>2678</v>
      </c>
      <c r="S17" s="79" t="s">
        <v>2679</v>
      </c>
      <c r="T17" s="79" t="s">
        <v>2680</v>
      </c>
      <c r="U17" s="79" t="s">
        <v>2681</v>
      </c>
      <c r="V17" s="79" t="s">
        <v>2665</v>
      </c>
      <c r="W17" s="88" t="s">
        <v>2682</v>
      </c>
    </row>
    <row r="18" spans="1:23" ht="78.75" x14ac:dyDescent="0.25">
      <c r="A18" s="458"/>
      <c r="B18" s="458"/>
      <c r="C18" s="88"/>
      <c r="D18" s="88"/>
      <c r="E18" s="88" t="s">
        <v>1735</v>
      </c>
      <c r="F18" s="88" t="s">
        <v>3136</v>
      </c>
      <c r="G18" s="87">
        <v>25</v>
      </c>
      <c r="H18" s="272"/>
      <c r="I18" s="87">
        <v>25</v>
      </c>
      <c r="J18" s="272"/>
      <c r="K18" s="87">
        <v>25</v>
      </c>
      <c r="L18" s="272"/>
      <c r="M18" s="87">
        <v>25</v>
      </c>
      <c r="N18" s="272"/>
      <c r="O18" s="371">
        <f t="shared" ref="O18:P23" si="1">G18+I18+K18+M18</f>
        <v>100</v>
      </c>
      <c r="P18" s="273">
        <f t="shared" si="1"/>
        <v>0</v>
      </c>
      <c r="Q18" s="79">
        <v>127</v>
      </c>
      <c r="R18" s="79" t="s">
        <v>175</v>
      </c>
      <c r="S18" s="79" t="s">
        <v>2557</v>
      </c>
      <c r="T18" s="79" t="s">
        <v>2558</v>
      </c>
      <c r="U18" s="79" t="s">
        <v>2559</v>
      </c>
      <c r="V18" s="79" t="s">
        <v>2537</v>
      </c>
      <c r="W18" s="88" t="s">
        <v>2675</v>
      </c>
    </row>
    <row r="19" spans="1:23" ht="78.75" x14ac:dyDescent="0.25">
      <c r="A19" s="458"/>
      <c r="B19" s="458"/>
      <c r="C19" s="88"/>
      <c r="D19" s="88"/>
      <c r="E19" s="88" t="s">
        <v>2492</v>
      </c>
      <c r="F19" s="88" t="s">
        <v>3137</v>
      </c>
      <c r="G19" s="87">
        <v>25</v>
      </c>
      <c r="H19" s="272"/>
      <c r="I19" s="87">
        <v>25</v>
      </c>
      <c r="J19" s="272"/>
      <c r="K19" s="87">
        <v>25</v>
      </c>
      <c r="L19" s="272"/>
      <c r="M19" s="87">
        <v>25</v>
      </c>
      <c r="N19" s="272"/>
      <c r="O19" s="371">
        <f t="shared" si="1"/>
        <v>100</v>
      </c>
      <c r="P19" s="273">
        <f t="shared" si="1"/>
        <v>0</v>
      </c>
      <c r="Q19" s="79">
        <v>127</v>
      </c>
      <c r="R19" s="79" t="s">
        <v>175</v>
      </c>
      <c r="S19" s="79" t="s">
        <v>2557</v>
      </c>
      <c r="T19" s="79" t="s">
        <v>2558</v>
      </c>
      <c r="U19" s="79" t="s">
        <v>2559</v>
      </c>
      <c r="V19" s="79" t="s">
        <v>2537</v>
      </c>
      <c r="W19" s="338" t="s">
        <v>2718</v>
      </c>
    </row>
    <row r="20" spans="1:23" ht="315" x14ac:dyDescent="0.25">
      <c r="A20" s="458"/>
      <c r="B20" s="458" t="s">
        <v>136</v>
      </c>
      <c r="C20" s="88" t="s">
        <v>3138</v>
      </c>
      <c r="D20" s="88" t="s">
        <v>137</v>
      </c>
      <c r="E20" s="88" t="s">
        <v>3140</v>
      </c>
      <c r="F20" s="82" t="s">
        <v>3139</v>
      </c>
      <c r="G20" s="83">
        <v>0.25</v>
      </c>
      <c r="H20" s="272"/>
      <c r="I20" s="83">
        <v>0.25</v>
      </c>
      <c r="J20" s="272"/>
      <c r="K20" s="83">
        <v>0.25</v>
      </c>
      <c r="L20" s="272"/>
      <c r="M20" s="83">
        <v>0.25</v>
      </c>
      <c r="N20" s="272"/>
      <c r="O20" s="371">
        <f t="shared" si="1"/>
        <v>1</v>
      </c>
      <c r="P20" s="273">
        <f t="shared" si="1"/>
        <v>0</v>
      </c>
      <c r="Q20" s="87"/>
      <c r="R20" s="87"/>
      <c r="S20" s="79" t="s">
        <v>2719</v>
      </c>
      <c r="T20" s="79" t="s">
        <v>2720</v>
      </c>
      <c r="U20" s="79" t="s">
        <v>146</v>
      </c>
      <c r="V20" s="79" t="s">
        <v>2721</v>
      </c>
      <c r="W20" s="82" t="s">
        <v>2722</v>
      </c>
    </row>
    <row r="21" spans="1:23" ht="126" x14ac:dyDescent="0.25">
      <c r="A21" s="458"/>
      <c r="B21" s="458"/>
      <c r="C21" s="88"/>
      <c r="D21" s="88"/>
      <c r="E21" s="88" t="s">
        <v>3142</v>
      </c>
      <c r="F21" s="88" t="s">
        <v>3141</v>
      </c>
      <c r="G21" s="87"/>
      <c r="H21" s="272"/>
      <c r="I21" s="87"/>
      <c r="J21" s="272"/>
      <c r="K21" s="87"/>
      <c r="L21" s="272"/>
      <c r="M21" s="87"/>
      <c r="N21" s="272"/>
      <c r="O21" s="371">
        <f t="shared" si="1"/>
        <v>0</v>
      </c>
      <c r="P21" s="273">
        <f t="shared" si="1"/>
        <v>0</v>
      </c>
      <c r="Q21" s="87">
        <v>481</v>
      </c>
      <c r="R21" s="79" t="s">
        <v>2723</v>
      </c>
      <c r="S21" s="79" t="s">
        <v>2724</v>
      </c>
      <c r="T21" s="79" t="s">
        <v>2725</v>
      </c>
      <c r="U21" s="79" t="s">
        <v>2726</v>
      </c>
      <c r="V21" s="79" t="s">
        <v>2727</v>
      </c>
      <c r="W21" s="88" t="s">
        <v>2555</v>
      </c>
    </row>
    <row r="22" spans="1:23" ht="141.75" x14ac:dyDescent="0.25">
      <c r="A22" s="458"/>
      <c r="B22" s="458"/>
      <c r="C22" s="88"/>
      <c r="D22" s="88"/>
      <c r="E22" s="88" t="s">
        <v>3144</v>
      </c>
      <c r="F22" s="88" t="s">
        <v>3143</v>
      </c>
      <c r="G22" s="83">
        <v>0.25</v>
      </c>
      <c r="H22" s="272"/>
      <c r="I22" s="83">
        <v>0.25</v>
      </c>
      <c r="J22" s="272"/>
      <c r="K22" s="83">
        <v>0.25</v>
      </c>
      <c r="L22" s="272"/>
      <c r="M22" s="83">
        <v>0.25</v>
      </c>
      <c r="N22" s="272"/>
      <c r="O22" s="371">
        <f t="shared" si="1"/>
        <v>1</v>
      </c>
      <c r="P22" s="273">
        <f t="shared" si="1"/>
        <v>0</v>
      </c>
      <c r="Q22" s="87"/>
      <c r="R22" s="87"/>
      <c r="S22" s="87"/>
      <c r="T22" s="87"/>
      <c r="U22" s="87"/>
      <c r="V22" s="87"/>
      <c r="W22" s="88" t="s">
        <v>2728</v>
      </c>
    </row>
    <row r="23" spans="1:23" ht="126" x14ac:dyDescent="0.25">
      <c r="A23" s="458"/>
      <c r="B23" s="458"/>
      <c r="C23" s="88"/>
      <c r="D23" s="88"/>
      <c r="E23" s="88" t="s">
        <v>3146</v>
      </c>
      <c r="F23" s="88" t="s">
        <v>3145</v>
      </c>
      <c r="G23" s="87"/>
      <c r="H23" s="272"/>
      <c r="I23" s="87">
        <v>50</v>
      </c>
      <c r="J23" s="272"/>
      <c r="K23" s="87">
        <v>50</v>
      </c>
      <c r="L23" s="272"/>
      <c r="M23" s="87"/>
      <c r="N23" s="272"/>
      <c r="O23" s="631">
        <f t="shared" si="1"/>
        <v>100</v>
      </c>
      <c r="P23" s="275">
        <f t="shared" si="1"/>
        <v>0</v>
      </c>
      <c r="Q23" s="87">
        <v>265</v>
      </c>
      <c r="R23" s="87" t="s">
        <v>148</v>
      </c>
      <c r="S23" s="79" t="s">
        <v>2679</v>
      </c>
      <c r="T23" s="79" t="s">
        <v>2729</v>
      </c>
      <c r="U23" s="79" t="s">
        <v>2730</v>
      </c>
      <c r="V23" s="79" t="s">
        <v>152</v>
      </c>
      <c r="W23" s="88" t="s">
        <v>2675</v>
      </c>
    </row>
    <row r="24" spans="1:23" ht="126" x14ac:dyDescent="0.25">
      <c r="A24" s="735" t="s">
        <v>120</v>
      </c>
      <c r="B24" s="739" t="s">
        <v>583</v>
      </c>
      <c r="C24" s="766" t="s">
        <v>3147</v>
      </c>
      <c r="D24" s="766" t="s">
        <v>585</v>
      </c>
      <c r="E24" s="803" t="s">
        <v>1739</v>
      </c>
      <c r="F24" s="469" t="s">
        <v>3148</v>
      </c>
      <c r="G24" s="317">
        <v>1</v>
      </c>
      <c r="H24" s="260"/>
      <c r="I24" s="317"/>
      <c r="J24" s="260"/>
      <c r="K24" s="317"/>
      <c r="L24" s="260"/>
      <c r="M24" s="317"/>
      <c r="N24" s="260"/>
      <c r="O24" s="456">
        <v>100</v>
      </c>
      <c r="P24" s="260"/>
      <c r="Q24" s="456"/>
      <c r="R24" s="456"/>
      <c r="S24" s="456" t="s">
        <v>2731</v>
      </c>
      <c r="T24" s="456" t="s">
        <v>2732</v>
      </c>
      <c r="U24" s="456" t="s">
        <v>2733</v>
      </c>
      <c r="V24" s="456" t="s">
        <v>151</v>
      </c>
      <c r="W24" s="632" t="s">
        <v>2734</v>
      </c>
    </row>
    <row r="25" spans="1:23" ht="15.75" x14ac:dyDescent="0.25">
      <c r="A25" s="735"/>
      <c r="B25" s="764"/>
      <c r="C25" s="767"/>
      <c r="D25" s="767"/>
      <c r="E25" s="804"/>
      <c r="F25" s="456"/>
      <c r="G25" s="317"/>
      <c r="H25" s="260"/>
      <c r="I25" s="317"/>
      <c r="J25" s="260"/>
      <c r="K25" s="317"/>
      <c r="L25" s="260"/>
      <c r="M25" s="317"/>
      <c r="N25" s="260"/>
      <c r="O25" s="456"/>
      <c r="P25" s="260"/>
      <c r="Q25" s="456"/>
      <c r="R25" s="456"/>
      <c r="S25" s="456"/>
      <c r="T25" s="456"/>
      <c r="U25" s="456"/>
      <c r="V25" s="456"/>
      <c r="W25" s="456"/>
    </row>
    <row r="26" spans="1:23" ht="110.25" x14ac:dyDescent="0.25">
      <c r="A26" s="735"/>
      <c r="B26" s="473"/>
      <c r="C26" s="344" t="s">
        <v>3149</v>
      </c>
      <c r="D26" s="344" t="s">
        <v>590</v>
      </c>
      <c r="E26" s="633" t="s">
        <v>1747</v>
      </c>
      <c r="F26" s="327" t="s">
        <v>3150</v>
      </c>
      <c r="G26" s="571">
        <v>0.25</v>
      </c>
      <c r="H26" s="358">
        <f>G26*$P$10</f>
        <v>0</v>
      </c>
      <c r="I26" s="571">
        <v>0.25</v>
      </c>
      <c r="J26" s="358">
        <f>I26*$P$10</f>
        <v>0</v>
      </c>
      <c r="K26" s="571">
        <v>0.25</v>
      </c>
      <c r="L26" s="358">
        <f>K26*$P$10</f>
        <v>0</v>
      </c>
      <c r="M26" s="571">
        <v>0.25</v>
      </c>
      <c r="N26" s="358">
        <f>M26*$P$10</f>
        <v>0</v>
      </c>
      <c r="O26" s="571">
        <v>1</v>
      </c>
      <c r="P26" s="358">
        <f>'[6]6. Becas'!F45</f>
        <v>0</v>
      </c>
      <c r="Q26" s="327"/>
      <c r="R26" s="327"/>
      <c r="S26" s="327" t="s">
        <v>2735</v>
      </c>
      <c r="T26" s="327" t="s">
        <v>2736</v>
      </c>
      <c r="U26" s="456" t="s">
        <v>2733</v>
      </c>
      <c r="V26" s="456" t="s">
        <v>152</v>
      </c>
      <c r="W26" s="632" t="s">
        <v>2734</v>
      </c>
    </row>
    <row r="27" spans="1:23" ht="409.5" x14ac:dyDescent="0.25">
      <c r="A27" s="458" t="s">
        <v>131</v>
      </c>
      <c r="B27" s="458" t="s">
        <v>132</v>
      </c>
      <c r="C27" s="88" t="s">
        <v>3151</v>
      </c>
      <c r="D27" s="88" t="s">
        <v>134</v>
      </c>
      <c r="E27" s="632" t="s">
        <v>1961</v>
      </c>
      <c r="F27" s="475" t="s">
        <v>3152</v>
      </c>
      <c r="G27" s="87"/>
      <c r="H27" s="272"/>
      <c r="I27" s="87">
        <v>100</v>
      </c>
      <c r="J27" s="272"/>
      <c r="K27" s="87"/>
      <c r="L27" s="272"/>
      <c r="M27" s="87"/>
      <c r="N27" s="272"/>
      <c r="O27" s="371">
        <f t="shared" ref="O27:P27" si="2">G27+I27+K27+M27</f>
        <v>100</v>
      </c>
      <c r="P27" s="273">
        <f t="shared" si="2"/>
        <v>0</v>
      </c>
      <c r="Q27" s="87"/>
      <c r="R27" s="87" t="s">
        <v>149</v>
      </c>
      <c r="S27" s="78" t="s">
        <v>162</v>
      </c>
      <c r="T27" s="78" t="s">
        <v>2740</v>
      </c>
      <c r="U27" s="467" t="s">
        <v>2741</v>
      </c>
      <c r="V27" s="78" t="s">
        <v>2742</v>
      </c>
      <c r="W27" s="632" t="s">
        <v>2734</v>
      </c>
    </row>
    <row r="28" spans="1:23" ht="122.25" customHeight="1" x14ac:dyDescent="0.25">
      <c r="A28" s="458"/>
      <c r="B28" s="458" t="s">
        <v>140</v>
      </c>
      <c r="C28" s="88"/>
      <c r="D28" s="88"/>
      <c r="E28" s="632" t="s">
        <v>1751</v>
      </c>
      <c r="F28" s="88" t="s">
        <v>3153</v>
      </c>
      <c r="G28" s="83">
        <v>0.5</v>
      </c>
      <c r="H28" s="272">
        <f>G28*P28</f>
        <v>0</v>
      </c>
      <c r="I28" s="87"/>
      <c r="J28" s="272"/>
      <c r="K28" s="83">
        <v>0.5</v>
      </c>
      <c r="L28" s="272">
        <f>K28*P28</f>
        <v>0</v>
      </c>
      <c r="M28" s="87"/>
      <c r="N28" s="272"/>
      <c r="O28" s="389">
        <v>1</v>
      </c>
      <c r="P28" s="273">
        <f>'[6]5. ACTIVIDADES ESPECIALES'!D99</f>
        <v>0</v>
      </c>
      <c r="Q28" s="87"/>
      <c r="R28" s="87"/>
      <c r="S28" s="79" t="s">
        <v>2743</v>
      </c>
      <c r="T28" s="79" t="s">
        <v>2744</v>
      </c>
      <c r="U28" s="79" t="s">
        <v>2745</v>
      </c>
      <c r="V28" s="79" t="s">
        <v>2746</v>
      </c>
      <c r="W28" s="632" t="s">
        <v>2734</v>
      </c>
    </row>
    <row r="29" spans="1:23" ht="78.75" x14ac:dyDescent="0.25">
      <c r="A29" s="458"/>
      <c r="B29" s="458"/>
      <c r="C29" s="88"/>
      <c r="D29" s="88"/>
      <c r="E29" s="88" t="s">
        <v>2982</v>
      </c>
      <c r="F29" s="88" t="s">
        <v>3154</v>
      </c>
      <c r="G29" s="87">
        <v>25</v>
      </c>
      <c r="H29" s="272"/>
      <c r="I29" s="87">
        <v>25</v>
      </c>
      <c r="J29" s="272"/>
      <c r="K29" s="87">
        <v>25</v>
      </c>
      <c r="L29" s="272"/>
      <c r="M29" s="87">
        <v>25</v>
      </c>
      <c r="N29" s="272"/>
      <c r="O29" s="371">
        <f t="shared" ref="O29:P34" si="3">G29+I29+K29+M29</f>
        <v>100</v>
      </c>
      <c r="P29" s="273"/>
      <c r="Q29" s="79">
        <v>127</v>
      </c>
      <c r="R29" s="79" t="s">
        <v>175</v>
      </c>
      <c r="S29" s="79" t="s">
        <v>2557</v>
      </c>
      <c r="T29" s="79" t="s">
        <v>2558</v>
      </c>
      <c r="U29" s="79" t="s">
        <v>2559</v>
      </c>
      <c r="V29" s="79" t="s">
        <v>2537</v>
      </c>
      <c r="W29" s="88" t="s">
        <v>2675</v>
      </c>
    </row>
    <row r="30" spans="1:23" ht="78.75" x14ac:dyDescent="0.25">
      <c r="A30" s="458"/>
      <c r="B30" s="458"/>
      <c r="C30" s="88"/>
      <c r="D30" s="88"/>
      <c r="E30" s="88" t="s">
        <v>2983</v>
      </c>
      <c r="F30" s="88" t="s">
        <v>3155</v>
      </c>
      <c r="G30" s="87">
        <v>25</v>
      </c>
      <c r="H30" s="272"/>
      <c r="I30" s="87">
        <v>25</v>
      </c>
      <c r="J30" s="272"/>
      <c r="K30" s="87">
        <v>25</v>
      </c>
      <c r="L30" s="272"/>
      <c r="M30" s="87">
        <v>25</v>
      </c>
      <c r="N30" s="272"/>
      <c r="O30" s="371">
        <f t="shared" si="3"/>
        <v>100</v>
      </c>
      <c r="P30" s="273">
        <f t="shared" si="3"/>
        <v>0</v>
      </c>
      <c r="Q30" s="79">
        <v>127</v>
      </c>
      <c r="R30" s="79" t="s">
        <v>175</v>
      </c>
      <c r="S30" s="79" t="s">
        <v>2557</v>
      </c>
      <c r="T30" s="79" t="s">
        <v>2558</v>
      </c>
      <c r="U30" s="79" t="s">
        <v>2559</v>
      </c>
      <c r="V30" s="79" t="s">
        <v>2537</v>
      </c>
      <c r="W30" s="338" t="s">
        <v>2718</v>
      </c>
    </row>
    <row r="31" spans="1:23" ht="330.75" x14ac:dyDescent="0.25">
      <c r="A31" s="458"/>
      <c r="B31" s="458" t="s">
        <v>136</v>
      </c>
      <c r="C31" s="88" t="s">
        <v>3156</v>
      </c>
      <c r="D31" s="88" t="s">
        <v>137</v>
      </c>
      <c r="E31" s="88" t="s">
        <v>3158</v>
      </c>
      <c r="F31" s="82" t="s">
        <v>3157</v>
      </c>
      <c r="G31" s="83">
        <v>0.25</v>
      </c>
      <c r="H31" s="272"/>
      <c r="I31" s="83">
        <v>0.25</v>
      </c>
      <c r="J31" s="272"/>
      <c r="K31" s="83">
        <v>0.25</v>
      </c>
      <c r="L31" s="272"/>
      <c r="M31" s="83">
        <v>0.25</v>
      </c>
      <c r="N31" s="272"/>
      <c r="O31" s="371">
        <f t="shared" si="3"/>
        <v>1</v>
      </c>
      <c r="P31" s="273">
        <f t="shared" si="3"/>
        <v>0</v>
      </c>
      <c r="Q31" s="87"/>
      <c r="R31" s="87"/>
      <c r="S31" s="79" t="s">
        <v>2719</v>
      </c>
      <c r="T31" s="79" t="s">
        <v>2720</v>
      </c>
      <c r="U31" s="79" t="s">
        <v>146</v>
      </c>
      <c r="V31" s="79" t="s">
        <v>2721</v>
      </c>
      <c r="W31" s="82" t="s">
        <v>2722</v>
      </c>
    </row>
    <row r="32" spans="1:23" ht="126" x14ac:dyDescent="0.25">
      <c r="A32" s="458"/>
      <c r="B32" s="458"/>
      <c r="C32" s="88"/>
      <c r="D32" s="88"/>
      <c r="E32" s="88" t="s">
        <v>3061</v>
      </c>
      <c r="F32" s="88" t="s">
        <v>3159</v>
      </c>
      <c r="G32" s="87"/>
      <c r="H32" s="272"/>
      <c r="I32" s="87"/>
      <c r="J32" s="272"/>
      <c r="K32" s="87"/>
      <c r="L32" s="272"/>
      <c r="M32" s="87"/>
      <c r="N32" s="272"/>
      <c r="O32" s="371">
        <f t="shared" si="3"/>
        <v>0</v>
      </c>
      <c r="P32" s="273">
        <f t="shared" si="3"/>
        <v>0</v>
      </c>
      <c r="Q32" s="87">
        <v>481</v>
      </c>
      <c r="R32" s="79" t="s">
        <v>2723</v>
      </c>
      <c r="S32" s="79" t="s">
        <v>2724</v>
      </c>
      <c r="T32" s="79" t="s">
        <v>2725</v>
      </c>
      <c r="U32" s="79" t="s">
        <v>2726</v>
      </c>
      <c r="V32" s="79" t="s">
        <v>2727</v>
      </c>
      <c r="W32" s="88" t="s">
        <v>2555</v>
      </c>
    </row>
    <row r="33" spans="1:28" ht="141.75" x14ac:dyDescent="0.25">
      <c r="A33" s="458"/>
      <c r="B33" s="458"/>
      <c r="C33" s="88"/>
      <c r="D33" s="88"/>
      <c r="E33" s="88" t="s">
        <v>3161</v>
      </c>
      <c r="F33" s="88" t="s">
        <v>3160</v>
      </c>
      <c r="G33" s="83">
        <v>0.25</v>
      </c>
      <c r="H33" s="272"/>
      <c r="I33" s="83">
        <v>0.25</v>
      </c>
      <c r="J33" s="272"/>
      <c r="K33" s="83">
        <v>0.25</v>
      </c>
      <c r="L33" s="272"/>
      <c r="M33" s="83">
        <v>0.25</v>
      </c>
      <c r="N33" s="272"/>
      <c r="O33" s="371">
        <f t="shared" si="3"/>
        <v>1</v>
      </c>
      <c r="P33" s="273">
        <f t="shared" si="3"/>
        <v>0</v>
      </c>
      <c r="Q33" s="87"/>
      <c r="R33" s="87"/>
      <c r="S33" s="87"/>
      <c r="T33" s="87"/>
      <c r="U33" s="87"/>
      <c r="V33" s="87"/>
      <c r="W33" s="88" t="s">
        <v>2728</v>
      </c>
    </row>
    <row r="34" spans="1:28" ht="126" x14ac:dyDescent="0.25">
      <c r="A34" s="458"/>
      <c r="B34" s="458"/>
      <c r="C34" s="88"/>
      <c r="D34" s="88"/>
      <c r="E34" s="88" t="s">
        <v>3162</v>
      </c>
      <c r="F34" s="88" t="s">
        <v>3163</v>
      </c>
      <c r="G34" s="87"/>
      <c r="H34" s="272"/>
      <c r="I34" s="87">
        <v>50</v>
      </c>
      <c r="J34" s="272"/>
      <c r="K34" s="87">
        <v>50</v>
      </c>
      <c r="L34" s="272"/>
      <c r="M34" s="87"/>
      <c r="N34" s="272"/>
      <c r="O34" s="631">
        <f t="shared" si="3"/>
        <v>100</v>
      </c>
      <c r="P34" s="275">
        <f t="shared" si="3"/>
        <v>0</v>
      </c>
      <c r="Q34" s="87">
        <v>265</v>
      </c>
      <c r="R34" s="87" t="s">
        <v>148</v>
      </c>
      <c r="S34" s="79" t="s">
        <v>2679</v>
      </c>
      <c r="T34" s="79" t="s">
        <v>2729</v>
      </c>
      <c r="U34" s="79" t="s">
        <v>2730</v>
      </c>
      <c r="V34" s="79" t="s">
        <v>152</v>
      </c>
      <c r="W34" s="88" t="s">
        <v>2675</v>
      </c>
    </row>
    <row r="35" spans="1:28" ht="78.75" x14ac:dyDescent="0.25">
      <c r="B35" s="570"/>
      <c r="C35" s="570"/>
      <c r="D35" s="570"/>
      <c r="E35" s="193" t="s">
        <v>3165</v>
      </c>
      <c r="F35" s="657" t="s">
        <v>3164</v>
      </c>
      <c r="G35" s="659">
        <v>0.25</v>
      </c>
      <c r="H35" s="658">
        <f>P35*0.25</f>
        <v>0</v>
      </c>
      <c r="I35" s="659">
        <v>0.25</v>
      </c>
      <c r="J35" s="658">
        <f>P35*0.25</f>
        <v>0</v>
      </c>
      <c r="K35" s="659">
        <v>0.25</v>
      </c>
      <c r="L35" s="658">
        <f>P35*0.25</f>
        <v>0</v>
      </c>
      <c r="M35" s="659">
        <v>0.25</v>
      </c>
      <c r="N35" s="658">
        <f>P35*0.25</f>
        <v>0</v>
      </c>
      <c r="O35" s="389">
        <v>1</v>
      </c>
      <c r="P35" s="273">
        <f>'[3]5. ACTIVIDADES ESPECIALES'!D225</f>
        <v>0</v>
      </c>
      <c r="Q35" s="660">
        <v>127</v>
      </c>
      <c r="R35" s="660" t="s">
        <v>175</v>
      </c>
      <c r="S35" s="660" t="s">
        <v>2557</v>
      </c>
      <c r="T35" s="660" t="s">
        <v>2910</v>
      </c>
      <c r="U35" s="660" t="s">
        <v>2559</v>
      </c>
      <c r="V35" s="660" t="s">
        <v>2537</v>
      </c>
      <c r="W35" s="657" t="s">
        <v>2911</v>
      </c>
      <c r="X35" s="381"/>
      <c r="Y35" s="381" t="s">
        <v>2896</v>
      </c>
      <c r="Z35" s="381" t="s">
        <v>2897</v>
      </c>
      <c r="AA35" s="381" t="s">
        <v>2898</v>
      </c>
      <c r="AB35" s="654" t="s">
        <v>2895</v>
      </c>
    </row>
  </sheetData>
  <mergeCells count="11">
    <mergeCell ref="F3:F5"/>
    <mergeCell ref="D3:D5"/>
    <mergeCell ref="C3:C5"/>
    <mergeCell ref="B3:B5"/>
    <mergeCell ref="A3:A5"/>
    <mergeCell ref="E3:E5"/>
    <mergeCell ref="A24:A26"/>
    <mergeCell ref="B24:B25"/>
    <mergeCell ref="C24:C25"/>
    <mergeCell ref="D24:D25"/>
    <mergeCell ref="E24:E25"/>
  </mergeCells>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zoomScale="70" zoomScaleNormal="70" zoomScalePageLayoutView="70" workbookViewId="0"/>
  </sheetViews>
  <sheetFormatPr baseColWidth="10" defaultColWidth="11.42578125" defaultRowHeight="15" x14ac:dyDescent="0.25"/>
  <cols>
    <col min="1" max="2" width="21.7109375" customWidth="1"/>
    <col min="3" max="6" width="27.42578125" customWidth="1"/>
    <col min="7" max="7" width="15.28515625" customWidth="1"/>
    <col min="8" max="8" width="13.7109375" style="268" bestFit="1" customWidth="1"/>
    <col min="9" max="9" width="15.28515625" customWidth="1"/>
    <col min="10" max="10" width="18.85546875" style="268" customWidth="1"/>
    <col min="12" max="12" width="13.7109375" style="268" bestFit="1" customWidth="1"/>
    <col min="14" max="14" width="13.7109375" style="268" bestFit="1" customWidth="1"/>
    <col min="15" max="15" width="15.28515625" customWidth="1"/>
    <col min="16" max="16" width="18.28515625" style="268" customWidth="1"/>
    <col min="19" max="22" width="14.140625" customWidth="1"/>
    <col min="23" max="23" width="17" customWidth="1"/>
  </cols>
  <sheetData>
    <row r="1" spans="1:23" ht="18.75" x14ac:dyDescent="0.25">
      <c r="B1" s="382"/>
      <c r="C1" s="382"/>
      <c r="D1" s="382"/>
      <c r="E1" s="382"/>
      <c r="F1" s="382"/>
      <c r="G1" s="382" t="s">
        <v>612</v>
      </c>
      <c r="J1" s="382"/>
      <c r="K1" s="382"/>
      <c r="L1" s="382"/>
      <c r="M1" s="382"/>
      <c r="N1" s="382"/>
      <c r="O1" s="382"/>
      <c r="P1" s="382"/>
      <c r="Q1" s="382"/>
      <c r="R1" s="382"/>
      <c r="S1" s="382"/>
      <c r="T1" s="382"/>
      <c r="U1" s="382"/>
      <c r="V1" s="382"/>
      <c r="W1" s="382"/>
    </row>
    <row r="2" spans="1:23" x14ac:dyDescent="0.25">
      <c r="A2" s="356" t="s">
        <v>613</v>
      </c>
      <c r="B2" s="356"/>
      <c r="C2" s="356"/>
      <c r="D2" s="356"/>
      <c r="E2" s="356"/>
      <c r="F2" s="356"/>
      <c r="G2" s="356"/>
      <c r="H2" s="356"/>
      <c r="I2" s="356"/>
      <c r="J2" s="356"/>
      <c r="K2" s="356"/>
      <c r="L2" s="356"/>
      <c r="M2" s="356"/>
      <c r="N2" s="356"/>
      <c r="O2" s="356"/>
      <c r="P2" s="356"/>
      <c r="Q2" s="356"/>
      <c r="R2" s="356"/>
      <c r="S2" s="356"/>
      <c r="T2" s="356"/>
      <c r="U2" s="356"/>
      <c r="V2" s="356"/>
      <c r="W2" s="356"/>
    </row>
    <row r="3" spans="1:23" x14ac:dyDescent="0.25">
      <c r="A3" s="730" t="s">
        <v>102</v>
      </c>
      <c r="B3" s="741" t="s">
        <v>118</v>
      </c>
      <c r="C3" s="732" t="s">
        <v>90</v>
      </c>
      <c r="D3" s="732" t="s">
        <v>91</v>
      </c>
      <c r="E3" s="750" t="s">
        <v>462</v>
      </c>
      <c r="F3" s="732" t="s">
        <v>92</v>
      </c>
      <c r="G3" s="730" t="s">
        <v>104</v>
      </c>
      <c r="H3" s="730"/>
      <c r="I3" s="730"/>
      <c r="J3" s="730"/>
      <c r="K3" s="730"/>
      <c r="L3" s="730"/>
      <c r="M3" s="730"/>
      <c r="N3" s="730"/>
      <c r="O3" s="732" t="s">
        <v>105</v>
      </c>
      <c r="P3" s="732"/>
      <c r="Q3" s="730" t="s">
        <v>106</v>
      </c>
      <c r="R3" s="730"/>
      <c r="S3" s="730" t="s">
        <v>107</v>
      </c>
      <c r="T3" s="730" t="s">
        <v>108</v>
      </c>
      <c r="U3" s="741" t="s">
        <v>116</v>
      </c>
      <c r="V3" s="741" t="s">
        <v>115</v>
      </c>
      <c r="W3" s="733" t="s">
        <v>93</v>
      </c>
    </row>
    <row r="4" spans="1:23" x14ac:dyDescent="0.25">
      <c r="A4" s="730"/>
      <c r="B4" s="742"/>
      <c r="C4" s="732"/>
      <c r="D4" s="732"/>
      <c r="E4" s="751"/>
      <c r="F4" s="732"/>
      <c r="G4" s="730" t="s">
        <v>109</v>
      </c>
      <c r="H4" s="730"/>
      <c r="I4" s="730" t="s">
        <v>110</v>
      </c>
      <c r="J4" s="730"/>
      <c r="K4" s="730" t="s">
        <v>111</v>
      </c>
      <c r="L4" s="730"/>
      <c r="M4" s="730" t="s">
        <v>112</v>
      </c>
      <c r="N4" s="730"/>
      <c r="O4" s="732"/>
      <c r="P4" s="732"/>
      <c r="Q4" s="730"/>
      <c r="R4" s="730"/>
      <c r="S4" s="730"/>
      <c r="T4" s="730"/>
      <c r="U4" s="742"/>
      <c r="V4" s="742"/>
      <c r="W4" s="733"/>
    </row>
    <row r="5" spans="1:23" ht="25.5" x14ac:dyDescent="0.25">
      <c r="A5" s="730"/>
      <c r="B5" s="743"/>
      <c r="C5" s="732"/>
      <c r="D5" s="732"/>
      <c r="E5" s="752"/>
      <c r="F5" s="732"/>
      <c r="G5" s="298" t="s">
        <v>113</v>
      </c>
      <c r="H5" s="265" t="s">
        <v>12</v>
      </c>
      <c r="I5" s="298" t="s">
        <v>113</v>
      </c>
      <c r="J5" s="265" t="s">
        <v>12</v>
      </c>
      <c r="K5" s="298" t="s">
        <v>113</v>
      </c>
      <c r="L5" s="265" t="s">
        <v>12</v>
      </c>
      <c r="M5" s="298" t="s">
        <v>113</v>
      </c>
      <c r="N5" s="265" t="s">
        <v>12</v>
      </c>
      <c r="O5" s="298" t="s">
        <v>113</v>
      </c>
      <c r="P5" s="265" t="s">
        <v>12</v>
      </c>
      <c r="Q5" s="298" t="s">
        <v>114</v>
      </c>
      <c r="R5" s="298" t="s">
        <v>87</v>
      </c>
      <c r="S5" s="730"/>
      <c r="T5" s="730"/>
      <c r="U5" s="743"/>
      <c r="V5" s="743"/>
      <c r="W5" s="733"/>
    </row>
    <row r="6" spans="1:23" ht="110.25" customHeight="1" x14ac:dyDescent="0.25">
      <c r="A6" s="806" t="s">
        <v>189</v>
      </c>
      <c r="B6" s="806" t="s">
        <v>614</v>
      </c>
      <c r="C6" s="474" t="s">
        <v>3166</v>
      </c>
      <c r="D6" s="464" t="s">
        <v>615</v>
      </c>
      <c r="E6" s="474" t="s">
        <v>1706</v>
      </c>
      <c r="F6" s="661" t="s">
        <v>3167</v>
      </c>
      <c r="G6" s="371"/>
      <c r="H6" s="273"/>
      <c r="I6" s="371"/>
      <c r="J6" s="273"/>
      <c r="K6" s="590">
        <v>1</v>
      </c>
      <c r="L6" s="591"/>
      <c r="M6" s="376"/>
      <c r="N6" s="591"/>
      <c r="O6" s="590">
        <v>1</v>
      </c>
      <c r="P6" s="591">
        <f>'[4]1. TALLERES SEMINARIOS'!D79</f>
        <v>300</v>
      </c>
      <c r="Q6" s="376">
        <v>237</v>
      </c>
      <c r="R6" s="376" t="s">
        <v>2567</v>
      </c>
      <c r="S6" s="377" t="s">
        <v>2568</v>
      </c>
      <c r="T6" s="377" t="s">
        <v>2569</v>
      </c>
      <c r="U6" s="377" t="s">
        <v>2565</v>
      </c>
      <c r="V6" s="377" t="s">
        <v>2570</v>
      </c>
      <c r="W6" s="369" t="s">
        <v>2571</v>
      </c>
    </row>
    <row r="7" spans="1:23" ht="63" x14ac:dyDescent="0.25">
      <c r="A7" s="806"/>
      <c r="B7" s="806"/>
      <c r="C7" s="464" t="s">
        <v>2572</v>
      </c>
      <c r="D7" s="464" t="s">
        <v>2573</v>
      </c>
      <c r="E7" s="474" t="s">
        <v>1707</v>
      </c>
      <c r="F7" s="661" t="s">
        <v>3168</v>
      </c>
      <c r="G7" s="371"/>
      <c r="H7" s="273"/>
      <c r="I7" s="371"/>
      <c r="J7" s="273"/>
      <c r="K7" s="590">
        <v>1</v>
      </c>
      <c r="L7" s="591">
        <v>0</v>
      </c>
      <c r="M7" s="376"/>
      <c r="N7" s="591"/>
      <c r="O7" s="590">
        <v>1</v>
      </c>
      <c r="P7" s="591">
        <v>0</v>
      </c>
      <c r="Q7" s="376">
        <v>237</v>
      </c>
      <c r="R7" s="376" t="s">
        <v>2567</v>
      </c>
      <c r="S7" s="377" t="s">
        <v>2568</v>
      </c>
      <c r="T7" s="377" t="s">
        <v>2569</v>
      </c>
      <c r="U7" s="377" t="s">
        <v>2565</v>
      </c>
      <c r="V7" s="377" t="s">
        <v>2570</v>
      </c>
      <c r="W7" s="369" t="s">
        <v>2571</v>
      </c>
    </row>
    <row r="8" spans="1:23" ht="126" x14ac:dyDescent="0.25">
      <c r="A8" s="806"/>
      <c r="B8" s="378" t="s">
        <v>617</v>
      </c>
      <c r="C8" s="474" t="s">
        <v>3169</v>
      </c>
      <c r="D8" s="464" t="s">
        <v>2574</v>
      </c>
      <c r="E8" s="474" t="s">
        <v>1709</v>
      </c>
      <c r="F8" s="661" t="s">
        <v>3170</v>
      </c>
      <c r="G8" s="371"/>
      <c r="H8" s="273"/>
      <c r="I8" s="371"/>
      <c r="J8" s="273"/>
      <c r="K8" s="590">
        <v>1</v>
      </c>
      <c r="L8" s="591">
        <v>0</v>
      </c>
      <c r="M8" s="376"/>
      <c r="N8" s="591"/>
      <c r="O8" s="595">
        <v>1</v>
      </c>
      <c r="P8" s="591">
        <v>0</v>
      </c>
      <c r="Q8" s="376">
        <v>237</v>
      </c>
      <c r="R8" s="376" t="s">
        <v>2567</v>
      </c>
      <c r="S8" s="377" t="s">
        <v>2568</v>
      </c>
      <c r="T8" s="377" t="s">
        <v>2569</v>
      </c>
      <c r="U8" s="377" t="s">
        <v>2565</v>
      </c>
      <c r="V8" s="377" t="s">
        <v>2570</v>
      </c>
      <c r="W8" s="369" t="s">
        <v>2571</v>
      </c>
    </row>
    <row r="9" spans="1:23" ht="94.5" x14ac:dyDescent="0.25">
      <c r="A9" s="806"/>
      <c r="B9" s="378" t="s">
        <v>618</v>
      </c>
      <c r="C9" s="474" t="s">
        <v>3171</v>
      </c>
      <c r="D9" s="464" t="s">
        <v>2575</v>
      </c>
      <c r="E9" s="474" t="s">
        <v>1711</v>
      </c>
      <c r="F9" s="661" t="s">
        <v>3172</v>
      </c>
      <c r="G9" s="371"/>
      <c r="H9" s="273"/>
      <c r="I9" s="371"/>
      <c r="J9" s="273"/>
      <c r="K9" s="590">
        <v>1</v>
      </c>
      <c r="L9" s="591">
        <v>0</v>
      </c>
      <c r="M9" s="376"/>
      <c r="N9" s="591">
        <v>0</v>
      </c>
      <c r="O9" s="590">
        <v>1</v>
      </c>
      <c r="P9" s="591">
        <v>0</v>
      </c>
      <c r="Q9" s="376">
        <v>237</v>
      </c>
      <c r="R9" s="376" t="s">
        <v>2567</v>
      </c>
      <c r="S9" s="377" t="s">
        <v>2576</v>
      </c>
      <c r="T9" s="377" t="s">
        <v>2569</v>
      </c>
      <c r="U9" s="377" t="s">
        <v>2565</v>
      </c>
      <c r="V9" s="377" t="s">
        <v>2570</v>
      </c>
      <c r="W9" s="369" t="s">
        <v>2571</v>
      </c>
    </row>
    <row r="10" spans="1:23" ht="78.75" x14ac:dyDescent="0.25">
      <c r="A10" s="805" t="s">
        <v>189</v>
      </c>
      <c r="B10" s="805" t="s">
        <v>614</v>
      </c>
      <c r="C10" s="643" t="s">
        <v>3173</v>
      </c>
      <c r="D10" s="643" t="s">
        <v>2811</v>
      </c>
      <c r="E10" s="643" t="s">
        <v>1734</v>
      </c>
      <c r="F10" s="440" t="s">
        <v>3174</v>
      </c>
      <c r="G10" s="644"/>
      <c r="H10" s="645"/>
      <c r="I10" s="590">
        <v>0.5</v>
      </c>
      <c r="J10" s="591"/>
      <c r="K10" s="590">
        <v>0.5</v>
      </c>
      <c r="L10" s="591"/>
      <c r="M10" s="644"/>
      <c r="N10" s="645"/>
      <c r="O10" s="644"/>
      <c r="P10" s="645">
        <f>+'[2]5. ACTIVIDADES ESPECIALES'!D59</f>
        <v>0</v>
      </c>
      <c r="Q10" s="644"/>
      <c r="R10" s="644"/>
      <c r="S10" s="644" t="s">
        <v>2812</v>
      </c>
      <c r="T10" s="644" t="s">
        <v>2813</v>
      </c>
      <c r="U10" s="644" t="s">
        <v>2814</v>
      </c>
      <c r="V10" s="644" t="s">
        <v>2815</v>
      </c>
      <c r="W10" s="644" t="s">
        <v>2816</v>
      </c>
    </row>
    <row r="11" spans="1:23" ht="78.75" x14ac:dyDescent="0.25">
      <c r="A11" s="805"/>
      <c r="B11" s="805"/>
      <c r="C11" s="643" t="s">
        <v>3175</v>
      </c>
      <c r="D11" s="643" t="s">
        <v>616</v>
      </c>
      <c r="E11" s="643" t="s">
        <v>1715</v>
      </c>
      <c r="F11" s="440" t="s">
        <v>3176</v>
      </c>
      <c r="G11" s="644"/>
      <c r="H11" s="645"/>
      <c r="I11" s="590">
        <v>1</v>
      </c>
      <c r="J11" s="591"/>
      <c r="K11" s="376"/>
      <c r="L11" s="591"/>
      <c r="M11" s="644"/>
      <c r="N11" s="645"/>
      <c r="O11" s="644"/>
      <c r="P11" s="645">
        <f>+'[2]5. ACTIVIDADES ESPECIALES'!D103</f>
        <v>0</v>
      </c>
      <c r="Q11" s="644"/>
      <c r="R11" s="644"/>
      <c r="S11" s="644" t="s">
        <v>2817</v>
      </c>
      <c r="T11" s="644" t="s">
        <v>2818</v>
      </c>
      <c r="U11" s="644" t="s">
        <v>2819</v>
      </c>
      <c r="V11" s="644" t="s">
        <v>2820</v>
      </c>
      <c r="W11" s="644" t="s">
        <v>2821</v>
      </c>
    </row>
    <row r="12" spans="1:23" ht="126" x14ac:dyDescent="0.25">
      <c r="A12" s="805"/>
      <c r="B12" s="646" t="s">
        <v>617</v>
      </c>
      <c r="C12" s="643" t="s">
        <v>3177</v>
      </c>
      <c r="D12" s="643" t="s">
        <v>2822</v>
      </c>
      <c r="E12" s="643" t="s">
        <v>1739</v>
      </c>
      <c r="F12" s="440" t="s">
        <v>3178</v>
      </c>
      <c r="G12" s="644"/>
      <c r="H12" s="645"/>
      <c r="I12" s="590">
        <v>1</v>
      </c>
      <c r="J12" s="591"/>
      <c r="K12" s="647"/>
      <c r="L12" s="591"/>
      <c r="M12" s="644"/>
      <c r="N12" s="645"/>
      <c r="O12" s="648"/>
      <c r="P12" s="645">
        <f>+'[2]5. ACTIVIDADES ESPECIALES'!D147</f>
        <v>0</v>
      </c>
      <c r="Q12" s="644"/>
      <c r="R12" s="644"/>
      <c r="S12" s="644" t="s">
        <v>2817</v>
      </c>
      <c r="T12" s="644" t="s">
        <v>2823</v>
      </c>
      <c r="U12" s="644" t="s">
        <v>2819</v>
      </c>
      <c r="V12" s="644" t="s">
        <v>2820</v>
      </c>
      <c r="W12" s="644" t="s">
        <v>2821</v>
      </c>
    </row>
    <row r="13" spans="1:23" ht="94.5" x14ac:dyDescent="0.25">
      <c r="A13" s="805"/>
      <c r="B13" s="646" t="s">
        <v>618</v>
      </c>
      <c r="C13" s="440" t="s">
        <v>3179</v>
      </c>
      <c r="D13" s="440" t="s">
        <v>2824</v>
      </c>
      <c r="E13" s="440" t="s">
        <v>1747</v>
      </c>
      <c r="F13" s="440" t="s">
        <v>3180</v>
      </c>
      <c r="G13" s="644"/>
      <c r="H13" s="645"/>
      <c r="I13" s="590">
        <v>1</v>
      </c>
      <c r="J13" s="591"/>
      <c r="K13" s="376"/>
      <c r="L13" s="591"/>
      <c r="M13" s="644"/>
      <c r="N13" s="645"/>
      <c r="O13" s="644"/>
      <c r="P13" s="645"/>
      <c r="Q13" s="644"/>
      <c r="R13" s="644"/>
      <c r="S13" s="644" t="s">
        <v>2817</v>
      </c>
      <c r="T13" s="644" t="s">
        <v>2825</v>
      </c>
      <c r="U13" s="644" t="s">
        <v>2819</v>
      </c>
      <c r="V13" s="644" t="s">
        <v>2826</v>
      </c>
      <c r="W13" s="644" t="s">
        <v>2827</v>
      </c>
    </row>
    <row r="14" spans="1:23" ht="94.5" customHeight="1" x14ac:dyDescent="0.25">
      <c r="A14" s="806" t="s">
        <v>189</v>
      </c>
      <c r="B14" s="661" t="s">
        <v>614</v>
      </c>
      <c r="C14" s="661" t="s">
        <v>3181</v>
      </c>
      <c r="D14" s="376" t="s">
        <v>2912</v>
      </c>
      <c r="E14" s="661" t="s">
        <v>1961</v>
      </c>
      <c r="F14" s="661" t="s">
        <v>3182</v>
      </c>
      <c r="G14" s="371"/>
      <c r="H14" s="273"/>
      <c r="I14" s="371"/>
      <c r="J14" s="273"/>
      <c r="K14" s="389">
        <v>1</v>
      </c>
      <c r="L14" s="273">
        <f>P14</f>
        <v>0</v>
      </c>
      <c r="M14" s="371"/>
      <c r="N14" s="273"/>
      <c r="O14" s="389">
        <v>1</v>
      </c>
      <c r="P14" s="273">
        <f>'[3]1. TALLERES SEMINARIOS'!D161</f>
        <v>0</v>
      </c>
      <c r="Q14" s="377">
        <v>156</v>
      </c>
      <c r="R14" s="377" t="s">
        <v>2113</v>
      </c>
      <c r="S14" s="377" t="s">
        <v>2913</v>
      </c>
      <c r="T14" s="377" t="s">
        <v>2914</v>
      </c>
      <c r="U14" s="377" t="s">
        <v>2915</v>
      </c>
      <c r="V14" s="377" t="s">
        <v>2916</v>
      </c>
      <c r="W14" s="369" t="s">
        <v>2229</v>
      </c>
    </row>
    <row r="15" spans="1:23" ht="94.5" x14ac:dyDescent="0.25">
      <c r="A15" s="806"/>
      <c r="B15" s="369" t="s">
        <v>617</v>
      </c>
      <c r="C15" s="661" t="s">
        <v>3183</v>
      </c>
      <c r="D15" s="376" t="s">
        <v>2917</v>
      </c>
      <c r="E15" s="661" t="s">
        <v>1754</v>
      </c>
      <c r="F15" s="661" t="s">
        <v>3184</v>
      </c>
      <c r="G15" s="371"/>
      <c r="H15" s="273"/>
      <c r="I15" s="389">
        <v>0.5</v>
      </c>
      <c r="J15" s="273">
        <f>P15*0.5</f>
        <v>0</v>
      </c>
      <c r="K15" s="379">
        <v>0.5</v>
      </c>
      <c r="L15" s="273">
        <f>P15*0.5</f>
        <v>0</v>
      </c>
      <c r="M15" s="371"/>
      <c r="N15" s="273"/>
      <c r="O15" s="380">
        <v>1</v>
      </c>
      <c r="P15" s="274">
        <f>'[3]1. TALLERES SEMINARIOS'!D183</f>
        <v>0</v>
      </c>
      <c r="Q15" s="369">
        <v>156</v>
      </c>
      <c r="R15" s="369" t="s">
        <v>148</v>
      </c>
      <c r="S15" s="377" t="s">
        <v>2913</v>
      </c>
      <c r="T15" s="377" t="s">
        <v>2918</v>
      </c>
      <c r="U15" s="377" t="s">
        <v>2919</v>
      </c>
      <c r="V15" s="377" t="s">
        <v>2916</v>
      </c>
      <c r="W15" s="369" t="s">
        <v>2229</v>
      </c>
    </row>
    <row r="16" spans="1:23" ht="94.5" x14ac:dyDescent="0.25">
      <c r="A16" s="806"/>
      <c r="B16" s="369" t="s">
        <v>2920</v>
      </c>
      <c r="C16" s="661" t="s">
        <v>3185</v>
      </c>
      <c r="D16" s="661" t="s">
        <v>3186</v>
      </c>
      <c r="E16" s="661" t="s">
        <v>1757</v>
      </c>
      <c r="F16" s="661" t="s">
        <v>3187</v>
      </c>
      <c r="G16" s="389">
        <v>0.5</v>
      </c>
      <c r="H16" s="273">
        <f>P16*0.5</f>
        <v>0</v>
      </c>
      <c r="I16" s="389">
        <v>0.5</v>
      </c>
      <c r="J16" s="273">
        <f>P16*0.5</f>
        <v>0</v>
      </c>
      <c r="K16" s="389"/>
      <c r="L16" s="273"/>
      <c r="M16" s="371"/>
      <c r="N16" s="273"/>
      <c r="O16" s="389">
        <v>1</v>
      </c>
      <c r="P16" s="273">
        <f>'[3]1. TALLERES SEMINARIOS'!D205</f>
        <v>0</v>
      </c>
      <c r="Q16" s="377">
        <v>156</v>
      </c>
      <c r="R16" s="377" t="s">
        <v>148</v>
      </c>
      <c r="S16" s="377" t="s">
        <v>2921</v>
      </c>
      <c r="T16" s="377" t="s">
        <v>2922</v>
      </c>
      <c r="U16" s="377" t="s">
        <v>2923</v>
      </c>
      <c r="V16" s="377" t="s">
        <v>2924</v>
      </c>
      <c r="W16" s="369" t="s">
        <v>2229</v>
      </c>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sheetData>
  <mergeCells count="23">
    <mergeCell ref="W3:W5"/>
    <mergeCell ref="G4:H4"/>
    <mergeCell ref="I4:J4"/>
    <mergeCell ref="K4:L4"/>
    <mergeCell ref="T3:T5"/>
    <mergeCell ref="M4:N4"/>
    <mergeCell ref="S3:S5"/>
    <mergeCell ref="G3:N3"/>
    <mergeCell ref="O3:P4"/>
    <mergeCell ref="Q3:R4"/>
    <mergeCell ref="U3:U5"/>
    <mergeCell ref="V3:V5"/>
    <mergeCell ref="D3:D5"/>
    <mergeCell ref="F3:F5"/>
    <mergeCell ref="A6:A9"/>
    <mergeCell ref="B6:B7"/>
    <mergeCell ref="E3:E5"/>
    <mergeCell ref="A3:A5"/>
    <mergeCell ref="A10:A13"/>
    <mergeCell ref="B10:B11"/>
    <mergeCell ref="A14:A16"/>
    <mergeCell ref="B3:B5"/>
    <mergeCell ref="C3:C5"/>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zoomScale="90" zoomScaleNormal="90" zoomScalePageLayoutView="120" workbookViewId="0">
      <selection activeCell="C14" sqref="C14"/>
    </sheetView>
  </sheetViews>
  <sheetFormatPr baseColWidth="10" defaultColWidth="11.42578125" defaultRowHeight="15" x14ac:dyDescent="0.25"/>
  <cols>
    <col min="1" max="1" width="11.42578125" style="103"/>
    <col min="2" max="2" width="35" style="103" customWidth="1"/>
    <col min="3" max="3" width="28.140625" style="103" customWidth="1"/>
    <col min="4" max="4" width="18.42578125" style="103" customWidth="1"/>
    <col min="5" max="5" width="19.28515625" style="103" customWidth="1"/>
    <col min="6" max="6" width="23.85546875" style="103" customWidth="1"/>
    <col min="7" max="7" width="11.42578125" style="103"/>
    <col min="8" max="8" width="50.85546875" style="103" bestFit="1" customWidth="1"/>
    <col min="9" max="9" width="18.85546875" style="103" customWidth="1"/>
    <col min="10" max="10" width="15.85546875" style="103" bestFit="1" customWidth="1"/>
    <col min="11" max="16384" width="11.42578125" style="103"/>
  </cols>
  <sheetData>
    <row r="2" spans="2:10" ht="18.75" x14ac:dyDescent="0.25">
      <c r="B2" s="98" t="s">
        <v>21</v>
      </c>
      <c r="C2" s="98" t="s">
        <v>460</v>
      </c>
      <c r="H2" s="108" t="s">
        <v>459</v>
      </c>
      <c r="I2" s="108" t="s">
        <v>460</v>
      </c>
    </row>
    <row r="3" spans="2:10" ht="18.75" x14ac:dyDescent="0.25">
      <c r="B3" s="99" t="s">
        <v>153</v>
      </c>
      <c r="C3" s="433">
        <f>'1. TALLERES SEMINARIOS'!D5</f>
        <v>492000</v>
      </c>
      <c r="H3" s="142" t="s">
        <v>191</v>
      </c>
      <c r="I3" s="209">
        <f>'Desarrollo Curricular'!P87</f>
        <v>0</v>
      </c>
    </row>
    <row r="4" spans="2:10" ht="18.75" x14ac:dyDescent="0.25">
      <c r="B4" s="99" t="s">
        <v>488</v>
      </c>
      <c r="C4" s="433">
        <f>'2. CONTRATACION DE PERSONAL'!D5</f>
        <v>334253.25</v>
      </c>
      <c r="H4" s="142" t="s">
        <v>177</v>
      </c>
      <c r="I4" s="209">
        <f>Investigación!P15</f>
        <v>0</v>
      </c>
    </row>
    <row r="5" spans="2:10" ht="18.75" x14ac:dyDescent="0.25">
      <c r="B5" s="99" t="s">
        <v>183</v>
      </c>
      <c r="C5" s="433">
        <f>'3. EQUIPO DE OFICINA'!D5</f>
        <v>406500</v>
      </c>
      <c r="H5" s="142" t="s">
        <v>547</v>
      </c>
      <c r="I5" s="209" t="e">
        <f>'Vinculación Univ. Sociedad'!#REF!</f>
        <v>#REF!</v>
      </c>
    </row>
    <row r="6" spans="2:10" ht="18.75" x14ac:dyDescent="0.25">
      <c r="B6" s="99" t="s">
        <v>489</v>
      </c>
      <c r="C6" s="433">
        <f>'4. EQUIPO TECNOLÓGICOS'!D5</f>
        <v>1695948</v>
      </c>
      <c r="H6" s="142" t="s">
        <v>192</v>
      </c>
      <c r="I6" s="209" t="e">
        <f>'Docencia y Recursos Humanos '!#REF!</f>
        <v>#REF!</v>
      </c>
    </row>
    <row r="7" spans="2:10" ht="18.75" x14ac:dyDescent="0.25">
      <c r="B7" s="99" t="s">
        <v>184</v>
      </c>
      <c r="C7" s="433">
        <f>'5. ACTIVIDADES ESPECIALES'!D5</f>
        <v>9383553</v>
      </c>
      <c r="H7" s="142" t="s">
        <v>151</v>
      </c>
      <c r="I7" s="209" t="e">
        <f>Estudiantes!#REF!</f>
        <v>#REF!</v>
      </c>
    </row>
    <row r="8" spans="2:10" ht="18.75" x14ac:dyDescent="0.25">
      <c r="B8" s="110" t="s">
        <v>455</v>
      </c>
      <c r="C8" s="434">
        <f>'6. Becas'!D5</f>
        <v>0</v>
      </c>
      <c r="H8" s="142" t="s">
        <v>548</v>
      </c>
      <c r="I8" s="209" t="e">
        <f>'Gestion Administrativa'!#REF!</f>
        <v>#REF!</v>
      </c>
    </row>
    <row r="9" spans="2:10" ht="18.75" x14ac:dyDescent="0.25">
      <c r="B9" s="110" t="s">
        <v>456</v>
      </c>
      <c r="C9" s="100">
        <f>'7. Infraestructura'!D5</f>
        <v>2275000</v>
      </c>
      <c r="E9" s="142" t="s">
        <v>146</v>
      </c>
      <c r="F9" s="218">
        <f>Presupuesto!F584</f>
        <v>14737254.25</v>
      </c>
      <c r="G9" s="128"/>
      <c r="H9" s="210" t="s">
        <v>193</v>
      </c>
      <c r="I9" s="211" t="e">
        <f>'Gestion Academica'!#REF!</f>
        <v>#REF!</v>
      </c>
    </row>
    <row r="10" spans="2:10" ht="18.75" x14ac:dyDescent="0.25">
      <c r="B10" s="99" t="s">
        <v>491</v>
      </c>
      <c r="C10" s="100">
        <f>'8. Venta de Servicios'!D5</f>
        <v>150000</v>
      </c>
      <c r="F10" s="128"/>
      <c r="G10" s="128"/>
      <c r="H10" s="210" t="s">
        <v>549</v>
      </c>
      <c r="I10" s="211">
        <f>Graduados!P23</f>
        <v>0</v>
      </c>
    </row>
    <row r="11" spans="2:10" ht="18.75" x14ac:dyDescent="0.25">
      <c r="B11" s="110"/>
      <c r="C11" s="100"/>
      <c r="F11" s="128"/>
      <c r="G11" s="128"/>
      <c r="H11" s="210" t="s">
        <v>550</v>
      </c>
      <c r="I11" s="211" t="e">
        <f>'Gestión del Conocimiento'!#REF!</f>
        <v>#REF!</v>
      </c>
    </row>
    <row r="12" spans="2:10" ht="18.75" x14ac:dyDescent="0.25">
      <c r="B12" s="110"/>
      <c r="C12" s="100"/>
      <c r="F12" s="128"/>
      <c r="G12" s="128"/>
      <c r="H12" s="210" t="s">
        <v>194</v>
      </c>
      <c r="I12" s="211" t="e">
        <f>Gobernabilidad!#REF!</f>
        <v>#REF!</v>
      </c>
    </row>
    <row r="13" spans="2:10" ht="23.25" x14ac:dyDescent="0.25">
      <c r="B13" s="101"/>
      <c r="C13" s="102"/>
      <c r="F13" s="128"/>
      <c r="G13" s="128"/>
      <c r="H13" s="210" t="s">
        <v>551</v>
      </c>
      <c r="I13" s="211" t="e">
        <f>'Lo Esencial'!#REF!</f>
        <v>#REF!</v>
      </c>
    </row>
    <row r="14" spans="2:10" ht="26.25" x14ac:dyDescent="0.25">
      <c r="B14" s="217" t="s">
        <v>182</v>
      </c>
      <c r="C14" s="428">
        <f>SUBTOTAL(109,C3:C13)</f>
        <v>14737254.25</v>
      </c>
      <c r="F14" s="128"/>
      <c r="G14" s="128"/>
      <c r="H14" s="128"/>
      <c r="I14" s="128"/>
    </row>
    <row r="15" spans="2:10" x14ac:dyDescent="0.25">
      <c r="C15" s="167"/>
      <c r="F15" s="128"/>
      <c r="G15" s="128"/>
      <c r="H15" s="128" t="s">
        <v>182</v>
      </c>
      <c r="I15" s="219" t="e">
        <f>(I3+I4+I5+I6+I7+I8+I9+I10+I11+I12+I13)</f>
        <v>#REF!</v>
      </c>
    </row>
    <row r="16" spans="2:10" x14ac:dyDescent="0.25">
      <c r="F16" s="128"/>
      <c r="G16" s="128"/>
      <c r="H16" s="128"/>
      <c r="I16" s="426"/>
      <c r="J16" s="212"/>
    </row>
    <row r="17" spans="2:15" x14ac:dyDescent="0.25">
      <c r="I17" s="427"/>
      <c r="J17" s="212"/>
    </row>
    <row r="18" spans="2:15" x14ac:dyDescent="0.25">
      <c r="J18" s="212"/>
    </row>
    <row r="19" spans="2:15" x14ac:dyDescent="0.25">
      <c r="J19" s="212"/>
    </row>
    <row r="20" spans="2:15" x14ac:dyDescent="0.25">
      <c r="J20" s="212"/>
    </row>
    <row r="21" spans="2:15" x14ac:dyDescent="0.25">
      <c r="J21" s="212"/>
    </row>
    <row r="24" spans="2:15" x14ac:dyDescent="0.25">
      <c r="H24" s="212"/>
    </row>
    <row r="25" spans="2:15" x14ac:dyDescent="0.25">
      <c r="B25" s="103" t="s">
        <v>639</v>
      </c>
      <c r="C25" s="103" t="s">
        <v>640</v>
      </c>
      <c r="D25" s="103" t="s">
        <v>641</v>
      </c>
      <c r="E25" s="103" t="s">
        <v>642</v>
      </c>
      <c r="F25" s="103" t="s">
        <v>643</v>
      </c>
      <c r="G25" s="103" t="s">
        <v>644</v>
      </c>
      <c r="H25" s="103" t="s">
        <v>645</v>
      </c>
      <c r="I25" s="103" t="s">
        <v>646</v>
      </c>
      <c r="J25" s="103" t="s">
        <v>647</v>
      </c>
      <c r="K25" s="103" t="s">
        <v>648</v>
      </c>
      <c r="L25" s="103" t="s">
        <v>649</v>
      </c>
      <c r="M25" s="103" t="s">
        <v>650</v>
      </c>
      <c r="N25" s="103" t="s">
        <v>651</v>
      </c>
      <c r="O25" s="103" t="s">
        <v>652</v>
      </c>
    </row>
    <row r="27" spans="2:15" x14ac:dyDescent="0.25">
      <c r="H27" s="167"/>
    </row>
    <row r="29" spans="2:15" ht="18.75" x14ac:dyDescent="0.25">
      <c r="B29" s="99"/>
      <c r="C29" s="100"/>
    </row>
    <row r="30" spans="2:15" ht="18.75" x14ac:dyDescent="0.25">
      <c r="B30" s="99"/>
      <c r="C30" s="100"/>
    </row>
    <row r="31" spans="2:15" x14ac:dyDescent="0.25">
      <c r="B31" s="213" t="s">
        <v>484</v>
      </c>
    </row>
    <row r="33" spans="2:4" ht="18.75" x14ac:dyDescent="0.25">
      <c r="B33" s="98" t="s">
        <v>21</v>
      </c>
      <c r="C33" s="98" t="s">
        <v>55</v>
      </c>
      <c r="D33" s="285" t="s">
        <v>554</v>
      </c>
    </row>
    <row r="34" spans="2:4" ht="18.75" x14ac:dyDescent="0.25">
      <c r="B34" s="103" t="s">
        <v>639</v>
      </c>
      <c r="C34" s="178">
        <f>SUMIF('2. CONTRATACION DE PERSONAL'!C:C,'Cuadro resumen'!$B$34:$B$50,'2. CONTRATACION DE PERSONAL'!D:D)</f>
        <v>0</v>
      </c>
      <c r="D34" s="286">
        <f>SUMIF('2. CONTRATACION DE PERSONAL'!$C:$C,'Cuadro resumen'!$B$34:$B$50,'2. CONTRATACION DE PERSONAL'!$G:$G)</f>
        <v>0</v>
      </c>
    </row>
    <row r="35" spans="2:4" ht="18.75" x14ac:dyDescent="0.25">
      <c r="B35" s="103" t="s">
        <v>640</v>
      </c>
      <c r="C35" s="178">
        <f>SUMIF('2. CONTRATACION DE PERSONAL'!C:C,'Cuadro resumen'!$B$34:$B$50,'2. CONTRATACION DE PERSONAL'!D:D)</f>
        <v>0</v>
      </c>
      <c r="D35" s="286">
        <f>SUMIF('2. CONTRATACION DE PERSONAL'!$C:$C,'Cuadro resumen'!$B$34:$B$50,'2. CONTRATACION DE PERSONAL'!$G:$G)</f>
        <v>0</v>
      </c>
    </row>
    <row r="36" spans="2:4" ht="18.75" x14ac:dyDescent="0.25">
      <c r="B36" s="103" t="s">
        <v>641</v>
      </c>
      <c r="C36" s="178">
        <f>SUMIF('2. CONTRATACION DE PERSONAL'!C:C,'Cuadro resumen'!$B$34:$B$50,'2. CONTRATACION DE PERSONAL'!D:D)</f>
        <v>0</v>
      </c>
      <c r="D36" s="286">
        <f>SUMIF('2. CONTRATACION DE PERSONAL'!$C:$C,'Cuadro resumen'!$B$34:$B$50,'2. CONTRATACION DE PERSONAL'!$G:$G)</f>
        <v>0</v>
      </c>
    </row>
    <row r="37" spans="2:4" ht="18.75" x14ac:dyDescent="0.25">
      <c r="B37" s="103" t="s">
        <v>642</v>
      </c>
      <c r="C37" s="178">
        <f>SUMIF('2. CONTRATACION DE PERSONAL'!C:C,'Cuadro resumen'!$B$34:$B$50,'2. CONTRATACION DE PERSONAL'!D:D)</f>
        <v>0</v>
      </c>
      <c r="D37" s="286">
        <f>SUMIF('2. CONTRATACION DE PERSONAL'!$C:$C,'Cuadro resumen'!$B$34:$B$50,'2. CONTRATACION DE PERSONAL'!$G:$G)</f>
        <v>0</v>
      </c>
    </row>
    <row r="38" spans="2:4" ht="18.75" x14ac:dyDescent="0.25">
      <c r="B38" s="103" t="s">
        <v>643</v>
      </c>
      <c r="C38" s="178">
        <f>SUMIF('2. CONTRATACION DE PERSONAL'!C:C,'Cuadro resumen'!$B$34:$B$50,'2. CONTRATACION DE PERSONAL'!D:D)</f>
        <v>0</v>
      </c>
      <c r="D38" s="286">
        <f>SUMIF('2. CONTRATACION DE PERSONAL'!$C:$C,'Cuadro resumen'!$B$34:$B$50,'2. CONTRATACION DE PERSONAL'!$G:$G)</f>
        <v>0</v>
      </c>
    </row>
    <row r="39" spans="2:4" ht="18.75" x14ac:dyDescent="0.25">
      <c r="B39" s="103" t="s">
        <v>644</v>
      </c>
      <c r="C39" s="178">
        <f>SUMIF('2. CONTRATACION DE PERSONAL'!C:C,'Cuadro resumen'!$B$34:$B$50,'2. CONTRATACION DE PERSONAL'!D:D)</f>
        <v>0</v>
      </c>
      <c r="D39" s="286">
        <f>SUMIF('2. CONTRATACION DE PERSONAL'!$C:$C,'Cuadro resumen'!$B$34:$B$50,'2. CONTRATACION DE PERSONAL'!$G:$G)</f>
        <v>0</v>
      </c>
    </row>
    <row r="40" spans="2:4" ht="18.75" x14ac:dyDescent="0.25">
      <c r="B40" s="103" t="s">
        <v>645</v>
      </c>
      <c r="C40" s="178">
        <f>SUMIF('2. CONTRATACION DE PERSONAL'!C:C,'Cuadro resumen'!$B$34:$B$50,'2. CONTRATACION DE PERSONAL'!D:D)</f>
        <v>0</v>
      </c>
      <c r="D40" s="286">
        <f>SUMIF('2. CONTRATACION DE PERSONAL'!$C:$C,'Cuadro resumen'!$B$34:$B$50,'2. CONTRATACION DE PERSONAL'!$G:$G)</f>
        <v>0</v>
      </c>
    </row>
    <row r="41" spans="2:4" ht="18.75" x14ac:dyDescent="0.25">
      <c r="B41" s="103" t="s">
        <v>646</v>
      </c>
      <c r="C41" s="178">
        <f>SUMIF('2. CONTRATACION DE PERSONAL'!C:C,'Cuadro resumen'!$B$34:$B$50,'2. CONTRATACION DE PERSONAL'!D:D)</f>
        <v>0</v>
      </c>
      <c r="D41" s="286">
        <f>SUMIF('2. CONTRATACION DE PERSONAL'!$C:$C,'Cuadro resumen'!$B$34:$B$50,'2. CONTRATACION DE PERSONAL'!$G:$G)</f>
        <v>0</v>
      </c>
    </row>
    <row r="42" spans="2:4" ht="18.75" x14ac:dyDescent="0.25">
      <c r="B42" s="103" t="s">
        <v>647</v>
      </c>
      <c r="C42" s="178">
        <f>SUMIF('2. CONTRATACION DE PERSONAL'!C:C,'Cuadro resumen'!$B$34:$B$50,'2. CONTRATACION DE PERSONAL'!D:D)</f>
        <v>0</v>
      </c>
      <c r="D42" s="286">
        <f>SUMIF('2. CONTRATACION DE PERSONAL'!$C:$C,'Cuadro resumen'!$B$34:$B$50,'2. CONTRATACION DE PERSONAL'!$G:$G)</f>
        <v>0</v>
      </c>
    </row>
    <row r="43" spans="2:4" ht="18.75" x14ac:dyDescent="0.25">
      <c r="B43" s="103" t="s">
        <v>648</v>
      </c>
      <c r="C43" s="178">
        <f>SUMIF('2. CONTRATACION DE PERSONAL'!C:C,'Cuadro resumen'!$B$34:$B$50,'2. CONTRATACION DE PERSONAL'!D:D)</f>
        <v>0</v>
      </c>
      <c r="D43" s="286">
        <f>SUMIF('2. CONTRATACION DE PERSONAL'!$C:$C,'Cuadro resumen'!$B$34:$B$50,'2. CONTRATACION DE PERSONAL'!$G:$G)</f>
        <v>0</v>
      </c>
    </row>
    <row r="44" spans="2:4" ht="18.75" x14ac:dyDescent="0.25">
      <c r="B44" s="103" t="s">
        <v>649</v>
      </c>
      <c r="C44" s="178">
        <f>SUMIF('2. CONTRATACION DE PERSONAL'!C:C,'Cuadro resumen'!$B$34:$B$50,'2. CONTRATACION DE PERSONAL'!D:D)</f>
        <v>0</v>
      </c>
      <c r="D44" s="286">
        <f>SUMIF('2. CONTRATACION DE PERSONAL'!$C:$C,'Cuadro resumen'!$B$34:$B$50,'2. CONTRATACION DE PERSONAL'!$G:$G)</f>
        <v>0</v>
      </c>
    </row>
    <row r="45" spans="2:4" ht="18.75" x14ac:dyDescent="0.25">
      <c r="B45" s="103" t="s">
        <v>650</v>
      </c>
      <c r="C45" s="178">
        <f>SUMIF('2. CONTRATACION DE PERSONAL'!C:C,'Cuadro resumen'!$B$34:$B$50,'2. CONTRATACION DE PERSONAL'!D:D)</f>
        <v>2</v>
      </c>
      <c r="D45" s="286">
        <f>SUMIF('2. CONTRATACION DE PERSONAL'!$C:$C,'Cuadro resumen'!$B$34:$B$50,'2. CONTRATACION DE PERSONAL'!$G:$G)</f>
        <v>297114</v>
      </c>
    </row>
    <row r="46" spans="2:4" ht="18.75" x14ac:dyDescent="0.25">
      <c r="B46" s="103" t="s">
        <v>651</v>
      </c>
      <c r="C46" s="178">
        <f>SUMIF('2. CONTRATACION DE PERSONAL'!C:C,'Cuadro resumen'!$B$34:$B$50,'2. CONTRATACION DE PERSONAL'!D:D)</f>
        <v>0</v>
      </c>
      <c r="D46" s="286">
        <f>SUMIF('2. CONTRATACION DE PERSONAL'!$C:$C,'Cuadro resumen'!$B$34:$B$50,'2. CONTRATACION DE PERSONAL'!$G:$G)</f>
        <v>0</v>
      </c>
    </row>
    <row r="47" spans="2:4" ht="18.75" x14ac:dyDescent="0.25">
      <c r="B47" s="103" t="s">
        <v>652</v>
      </c>
      <c r="C47" s="178">
        <f>SUMIF('2. CONTRATACION DE PERSONAL'!C:C,'Cuadro resumen'!$B$34:$B$50,'2. CONTRATACION DE PERSONAL'!D:D)</f>
        <v>0</v>
      </c>
      <c r="D47" s="286">
        <f>SUMIF('2. CONTRATACION DE PERSONAL'!$C:$C,'Cuadro resumen'!$B$34:$B$50,'2. CONTRATACION DE PERSONAL'!$G:$G)</f>
        <v>0</v>
      </c>
    </row>
    <row r="48" spans="2:4" ht="18.75" x14ac:dyDescent="0.25">
      <c r="B48" s="99" t="s">
        <v>84</v>
      </c>
      <c r="C48" s="178">
        <f>SUMIF('2. CONTRATACION DE PERSONAL'!C:C,'Cuadro resumen'!$B$34:$B$50,'2. CONTRATACION DE PERSONAL'!D:D)</f>
        <v>0</v>
      </c>
      <c r="D48" s="286">
        <f>SUMIF('2. CONTRATACION DE PERSONAL'!$C:$C,'Cuadro resumen'!$B$34:$B$50,'2. CONTRATACION DE PERSONAL'!$G:$G)</f>
        <v>0</v>
      </c>
    </row>
    <row r="49" spans="2:4" ht="18.75" x14ac:dyDescent="0.25">
      <c r="B49" s="99" t="s">
        <v>60</v>
      </c>
      <c r="C49" s="178">
        <f>SUMIF('2. CONTRATACION DE PERSONAL'!C:C,'Cuadro resumen'!$B$34:$B$50,'2. CONTRATACION DE PERSONAL'!D:D)</f>
        <v>0</v>
      </c>
      <c r="D49" s="286">
        <f>SUMIF('2. CONTRATACION DE PERSONAL'!$C:$C,'Cuadro resumen'!$B$34:$B$50,'2. CONTRATACION DE PERSONAL'!$G:$G)</f>
        <v>0</v>
      </c>
    </row>
    <row r="50" spans="2:4" ht="18.75" x14ac:dyDescent="0.25">
      <c r="B50" s="99" t="s">
        <v>61</v>
      </c>
      <c r="C50" s="178">
        <f>SUMIF('2. CONTRATACION DE PERSONAL'!C:C,'Cuadro resumen'!$B$34:$B$50,'2. CONTRATACION DE PERSONAL'!D:D)</f>
        <v>0</v>
      </c>
      <c r="D50" s="286">
        <f>SUMIF('2. CONTRATACION DE PERSONAL'!$C:$C,'Cuadro resumen'!$B$34:$B$50,'2. CONTRATACION DE PERSONAL'!$G:$G)</f>
        <v>0</v>
      </c>
    </row>
    <row r="51" spans="2:4" ht="23.25" x14ac:dyDescent="0.25">
      <c r="B51" s="101" t="s">
        <v>182</v>
      </c>
      <c r="C51" s="179">
        <f>SUBTOTAL(109,C34:C50)</f>
        <v>2</v>
      </c>
      <c r="D51" s="286">
        <f>SUM(D34:D50)</f>
        <v>297114</v>
      </c>
    </row>
    <row r="60" spans="2:4" x14ac:dyDescent="0.25">
      <c r="B60" s="213" t="s">
        <v>449</v>
      </c>
    </row>
    <row r="62" spans="2:4" ht="18.75" x14ac:dyDescent="0.25">
      <c r="B62" s="98" t="s">
        <v>21</v>
      </c>
      <c r="C62" s="98" t="s">
        <v>55</v>
      </c>
      <c r="D62" s="285" t="s">
        <v>554</v>
      </c>
    </row>
    <row r="63" spans="2:4" ht="18.75" x14ac:dyDescent="0.25">
      <c r="B63" s="99" t="s">
        <v>63</v>
      </c>
      <c r="C63" s="100">
        <f>SUMIF('3. EQUIPO DE OFICINA'!C:C,'Cuadro resumen'!$B$63:$B$72,'3. EQUIPO DE OFICINA'!D:D)</f>
        <v>10</v>
      </c>
      <c r="D63" s="287">
        <f>SUMIF('3. EQUIPO DE OFICINA'!$C:$C,'Cuadro resumen'!$B$63:$B$72,'3. EQUIPO DE OFICINA'!$F:$F)</f>
        <v>25000</v>
      </c>
    </row>
    <row r="64" spans="2:4" ht="18.75" x14ac:dyDescent="0.25">
      <c r="B64" s="110" t="s">
        <v>64</v>
      </c>
      <c r="C64" s="100">
        <f>SUMIF('3. EQUIPO DE OFICINA'!C:C,'Cuadro resumen'!$B$63:$B$72,'3. EQUIPO DE OFICINA'!D:D)</f>
        <v>20</v>
      </c>
      <c r="D64" s="287">
        <f>SUMIF('3. EQUIPO DE OFICINA'!$C:$C,'Cuadro resumen'!$B$63:$B$72,'3. EQUIPO DE OFICINA'!$F:$F)</f>
        <v>30000</v>
      </c>
    </row>
    <row r="65" spans="2:4" ht="18.75" x14ac:dyDescent="0.25">
      <c r="B65" s="110" t="s">
        <v>65</v>
      </c>
      <c r="C65" s="100">
        <f>SUMIF('3. EQUIPO DE OFICINA'!C:C,'Cuadro resumen'!$B$63:$B$72,'3. EQUIPO DE OFICINA'!D:D)</f>
        <v>120</v>
      </c>
      <c r="D65" s="287">
        <f>SUMIF('3. EQUIPO DE OFICINA'!$C:$C,'Cuadro resumen'!$B$63:$B$72,'3. EQUIPO DE OFICINA'!$F:$F)</f>
        <v>96000</v>
      </c>
    </row>
    <row r="66" spans="2:4" ht="18.75" x14ac:dyDescent="0.25">
      <c r="B66" s="110" t="s">
        <v>66</v>
      </c>
      <c r="C66" s="100">
        <f>SUMIF('3. EQUIPO DE OFICINA'!C:C,'Cuadro resumen'!$B$63:$B$72,'3. EQUIPO DE OFICINA'!D:D)</f>
        <v>10</v>
      </c>
      <c r="D66" s="287">
        <f>SUMIF('3. EQUIPO DE OFICINA'!$C:$C,'Cuadro resumen'!$B$63:$B$72,'3. EQUIPO DE OFICINA'!$F:$F)</f>
        <v>45000</v>
      </c>
    </row>
    <row r="67" spans="2:4" ht="18.75" x14ac:dyDescent="0.25">
      <c r="B67" s="110" t="s">
        <v>67</v>
      </c>
      <c r="C67" s="100">
        <f>SUMIF('3. EQUIPO DE OFICINA'!C:C,'Cuadro resumen'!$B$63:$B$72,'3. EQUIPO DE OFICINA'!D:D)</f>
        <v>15</v>
      </c>
      <c r="D67" s="287">
        <f>SUMIF('3. EQUIPO DE OFICINA'!$C:$C,'Cuadro resumen'!$B$63:$B$72,'3. EQUIPO DE OFICINA'!$F:$F)</f>
        <v>40500</v>
      </c>
    </row>
    <row r="68" spans="2:4" ht="18.75" x14ac:dyDescent="0.25">
      <c r="B68" s="110" t="s">
        <v>68</v>
      </c>
      <c r="C68" s="100">
        <f>SUMIF('3. EQUIPO DE OFICINA'!C:C,'Cuadro resumen'!$B$63:$B$72,'3. EQUIPO DE OFICINA'!D:D)</f>
        <v>3</v>
      </c>
      <c r="D68" s="287">
        <f>SUMIF('3. EQUIPO DE OFICINA'!$C:$C,'Cuadro resumen'!$B$63:$B$72,'3. EQUIPO DE OFICINA'!$F:$F)</f>
        <v>90000</v>
      </c>
    </row>
    <row r="69" spans="2:4" ht="18.75" x14ac:dyDescent="0.25">
      <c r="B69" s="110" t="s">
        <v>69</v>
      </c>
      <c r="C69" s="100">
        <f>SUMIF('3. EQUIPO DE OFICINA'!C:C,'Cuadro resumen'!$B$63:$B$72,'3. EQUIPO DE OFICINA'!D:D)</f>
        <v>10</v>
      </c>
      <c r="D69" s="287">
        <f>SUMIF('3. EQUIPO DE OFICINA'!$C:$C,'Cuadro resumen'!$B$63:$B$72,'3. EQUIPO DE OFICINA'!$F:$F)</f>
        <v>80000</v>
      </c>
    </row>
    <row r="70" spans="2:4" ht="18.75" x14ac:dyDescent="0.25">
      <c r="B70" s="99" t="s">
        <v>70</v>
      </c>
      <c r="C70" s="100">
        <f>SUMIF('3. EQUIPO DE OFICINA'!C:C,'Cuadro resumen'!$B$63:$B$72,'3. EQUIPO DE OFICINA'!D:D)</f>
        <v>0</v>
      </c>
      <c r="D70" s="287">
        <f>SUMIF('3. EQUIPO DE OFICINA'!$C:$C,'Cuadro resumen'!$B$63:$B$72,'3. EQUIPO DE OFICINA'!$F:$F)</f>
        <v>0</v>
      </c>
    </row>
    <row r="71" spans="2:4" ht="18.75" x14ac:dyDescent="0.25">
      <c r="B71" s="99" t="s">
        <v>71</v>
      </c>
      <c r="C71" s="100">
        <f>SUMIF('3. EQUIPO DE OFICINA'!C:C,'Cuadro resumen'!$B$63:$B$72,'3. EQUIPO DE OFICINA'!D:D)</f>
        <v>0</v>
      </c>
      <c r="D71" s="287">
        <f>SUMIF('3. EQUIPO DE OFICINA'!$C:$C,'Cuadro resumen'!$B$63:$B$72,'3. EQUIPO DE OFICINA'!$F:$F)</f>
        <v>0</v>
      </c>
    </row>
    <row r="72" spans="2:4" ht="18.75" x14ac:dyDescent="0.25">
      <c r="B72" s="99" t="s">
        <v>72</v>
      </c>
      <c r="C72" s="100">
        <f>SUMIF('3. EQUIPO DE OFICINA'!C:C,'Cuadro resumen'!$B$63:$B$72,'3. EQUIPO DE OFICINA'!D:D)</f>
        <v>0</v>
      </c>
      <c r="D72" s="287">
        <f>SUMIF('3. EQUIPO DE OFICINA'!$C:$C,'Cuadro resumen'!$B$63:$B$72,'3. EQUIPO DE OFICINA'!$F:$F)</f>
        <v>0</v>
      </c>
    </row>
    <row r="73" spans="2:4" ht="18.75" x14ac:dyDescent="0.25">
      <c r="B73" s="99"/>
      <c r="C73" s="100">
        <f>SUMIF('3. EQUIPO DE OFICINA'!C:C,'Cuadro resumen'!$B$63:$B$72,'3. EQUIPO DE OFICINA'!D:D)</f>
        <v>0</v>
      </c>
      <c r="D73" s="287">
        <f>SUMIF('3. EQUIPO DE OFICINA'!$C:$C,'Cuadro resumen'!$B$63:$B$72,'3. EQUIPO DE OFICINA'!$F:$F)</f>
        <v>0</v>
      </c>
    </row>
    <row r="74" spans="2:4" ht="23.25" x14ac:dyDescent="0.25">
      <c r="B74" s="101" t="s">
        <v>182</v>
      </c>
      <c r="C74" s="102">
        <f>SUM(C63:C73)</f>
        <v>188</v>
      </c>
      <c r="D74" s="288">
        <f>SUM(D63:D73)</f>
        <v>406500</v>
      </c>
    </row>
    <row r="77" spans="2:4" x14ac:dyDescent="0.25">
      <c r="B77" s="213" t="s">
        <v>450</v>
      </c>
    </row>
    <row r="79" spans="2:4" ht="18.75" x14ac:dyDescent="0.25">
      <c r="B79" s="98" t="s">
        <v>451</v>
      </c>
      <c r="C79" s="98" t="s">
        <v>55</v>
      </c>
      <c r="D79" s="285" t="s">
        <v>554</v>
      </c>
    </row>
    <row r="80" spans="2:4" ht="37.5" x14ac:dyDescent="0.25">
      <c r="B80" s="412" t="s">
        <v>1495</v>
      </c>
      <c r="C80" s="100">
        <f>SUMIF('4. EQUIPO TECNOLÓGICOS'!C:C,'Cuadro resumen'!$B$80:$B$96,'4. EQUIPO TECNOLÓGICOS'!D:D)</f>
        <v>3</v>
      </c>
      <c r="D80" s="100">
        <f>SUMIF('4. EQUIPO TECNOLÓGICOS'!$C:$C,'Cuadro resumen'!$B$80:$B$96,'4. EQUIPO TECNOLÓGICOS'!F:F)</f>
        <v>105000</v>
      </c>
    </row>
    <row r="81" spans="2:4" ht="18.75" x14ac:dyDescent="0.25">
      <c r="B81" s="412" t="s">
        <v>1496</v>
      </c>
      <c r="C81" s="100">
        <f>SUMIF('4. EQUIPO TECNOLÓGICOS'!C:C,'Cuadro resumen'!$B$80:$B$96,'4. EQUIPO TECNOLÓGICOS'!D:D)</f>
        <v>0</v>
      </c>
      <c r="D81" s="100">
        <f>SUMIF('4. EQUIPO TECNOLÓGICOS'!$C:$C,'Cuadro resumen'!$B$80:$B$96,'4. EQUIPO TECNOLÓGICOS'!F:F)</f>
        <v>0</v>
      </c>
    </row>
    <row r="82" spans="2:4" ht="37.5" x14ac:dyDescent="0.25">
      <c r="B82" s="412" t="s">
        <v>1494</v>
      </c>
      <c r="C82" s="100">
        <f>SUMIF('4. EQUIPO TECNOLÓGICOS'!C:C,'Cuadro resumen'!$B$80:$B$96,'4. EQUIPO TECNOLÓGICOS'!D:D)</f>
        <v>0</v>
      </c>
      <c r="D82" s="100">
        <f>SUMIF('4. EQUIPO TECNOLÓGICOS'!$C:$C,'Cuadro resumen'!$B$80:$B$96,'4. EQUIPO TECNOLÓGICOS'!F:F)</f>
        <v>0</v>
      </c>
    </row>
    <row r="83" spans="2:4" ht="37.5" x14ac:dyDescent="0.25">
      <c r="B83" s="412" t="s">
        <v>1497</v>
      </c>
      <c r="C83" s="100">
        <f>SUMIF('4. EQUIPO TECNOLÓGICOS'!C:C,'Cuadro resumen'!$B$80:$B$96,'4. EQUIPO TECNOLÓGICOS'!D:D)</f>
        <v>50</v>
      </c>
      <c r="D83" s="100">
        <f>SUMIF('4. EQUIPO TECNOLÓGICOS'!$C:$C,'Cuadro resumen'!$B$80:$B$96,'4. EQUIPO TECNOLÓGICOS'!F:F)</f>
        <v>750000</v>
      </c>
    </row>
    <row r="84" spans="2:4" ht="18.75" x14ac:dyDescent="0.25">
      <c r="B84" s="99" t="s">
        <v>485</v>
      </c>
      <c r="C84" s="100">
        <f>SUMIF('4. EQUIPO TECNOLÓGICOS'!C:C,'Cuadro resumen'!$B$80:$B$96,'4. EQUIPO TECNOLÓGICOS'!D:D)</f>
        <v>0</v>
      </c>
      <c r="D84" s="100">
        <f>SUMIF('4. EQUIPO TECNOLÓGICOS'!$C:$C,'Cuadro resumen'!$B$80:$B$96,'4. EQUIPO TECNOLÓGICOS'!F:F)</f>
        <v>0</v>
      </c>
    </row>
    <row r="85" spans="2:4" ht="18.75" x14ac:dyDescent="0.25">
      <c r="B85" s="110" t="s">
        <v>73</v>
      </c>
      <c r="C85" s="100">
        <f>SUMIF('4. EQUIPO TECNOLÓGICOS'!C:C,'Cuadro resumen'!$B$80:$B$96,'4. EQUIPO TECNOLÓGICOS'!D:D)</f>
        <v>2</v>
      </c>
      <c r="D85" s="100">
        <f>SUMIF('4. EQUIPO TECNOLÓGICOS'!$C:$C,'Cuadro resumen'!$B$80:$B$96,'4. EQUIPO TECNOLÓGICOS'!F:F)</f>
        <v>8000</v>
      </c>
    </row>
    <row r="86" spans="2:4" ht="18.75" x14ac:dyDescent="0.25">
      <c r="B86" s="110" t="s">
        <v>74</v>
      </c>
      <c r="C86" s="100">
        <f>SUMIF('4. EQUIPO TECNOLÓGICOS'!C:C,'Cuadro resumen'!$B$80:$B$96,'4. EQUIPO TECNOLÓGICOS'!D:D)</f>
        <v>15</v>
      </c>
      <c r="D86" s="100">
        <f>SUMIF('4. EQUIPO TECNOLÓGICOS'!$C:$C,'Cuadro resumen'!$B$80:$B$96,'4. EQUIPO TECNOLÓGICOS'!F:F)</f>
        <v>52500</v>
      </c>
    </row>
    <row r="87" spans="2:4" ht="18.75" x14ac:dyDescent="0.25">
      <c r="B87" s="110" t="s">
        <v>75</v>
      </c>
      <c r="C87" s="100">
        <f>SUMIF('4. EQUIPO TECNOLÓGICOS'!C:C,'Cuadro resumen'!$B$80:$B$96,'4. EQUIPO TECNOLÓGICOS'!D:D)</f>
        <v>1</v>
      </c>
      <c r="D87" s="100">
        <f>SUMIF('4. EQUIPO TECNOLÓGICOS'!$C:$C,'Cuadro resumen'!$B$80:$B$96,'4. EQUIPO TECNOLÓGICOS'!F:F)</f>
        <v>5000</v>
      </c>
    </row>
    <row r="88" spans="2:4" ht="18.75" x14ac:dyDescent="0.25">
      <c r="B88" s="99" t="s">
        <v>486</v>
      </c>
      <c r="C88" s="100">
        <f>SUMIF('4. EQUIPO TECNOLÓGICOS'!C:C,'Cuadro resumen'!$B$80:$B$96,'4. EQUIPO TECNOLÓGICOS'!D:D)</f>
        <v>0</v>
      </c>
      <c r="D88" s="100">
        <f>SUMIF('4. EQUIPO TECNOLÓGICOS'!$C:$C,'Cuadro resumen'!$B$80:$B$96,'4. EQUIPO TECNOLÓGICOS'!F:F)</f>
        <v>0</v>
      </c>
    </row>
    <row r="89" spans="2:4" ht="18.75" x14ac:dyDescent="0.25">
      <c r="B89" s="110" t="s">
        <v>76</v>
      </c>
      <c r="C89" s="100">
        <f>SUMIF('4. EQUIPO TECNOLÓGICOS'!C:C,'Cuadro resumen'!$B$80:$B$96,'4. EQUIPO TECNOLÓGICOS'!D:D)</f>
        <v>1</v>
      </c>
      <c r="D89" s="100">
        <f>SUMIF('4. EQUIPO TECNOLÓGICOS'!$C:$C,'Cuadro resumen'!$B$80:$B$96,'4. EQUIPO TECNOLÓGICOS'!F:F)</f>
        <v>15000</v>
      </c>
    </row>
    <row r="90" spans="2:4" ht="18.75" x14ac:dyDescent="0.25">
      <c r="B90" s="99" t="s">
        <v>77</v>
      </c>
      <c r="C90" s="100">
        <f>SUMIF('4. EQUIPO TECNOLÓGICOS'!C:C,'Cuadro resumen'!$B$80:$B$96,'4. EQUIPO TECNOLÓGICOS'!D:D)</f>
        <v>1</v>
      </c>
      <c r="D90" s="100">
        <f>SUMIF('4. EQUIPO TECNOLÓGICOS'!$C:$C,'Cuadro resumen'!$B$80:$B$96,'4. EQUIPO TECNOLÓGICOS'!F:F)</f>
        <v>10000</v>
      </c>
    </row>
    <row r="91" spans="2:4" ht="18.75" x14ac:dyDescent="0.25">
      <c r="B91" s="110" t="s">
        <v>78</v>
      </c>
      <c r="C91" s="100">
        <f>SUMIF('4. EQUIPO TECNOLÓGICOS'!C:C,'Cuadro resumen'!$B$80:$B$96,'4. EQUIPO TECNOLÓGICOS'!D:D)</f>
        <v>50</v>
      </c>
      <c r="D91" s="100">
        <f>SUMIF('4. EQUIPO TECNOLÓGICOS'!$C:$C,'Cuadro resumen'!$B$80:$B$96,'4. EQUIPO TECNOLÓGICOS'!F:F)</f>
        <v>40000</v>
      </c>
    </row>
    <row r="92" spans="2:4" ht="18.75" x14ac:dyDescent="0.25">
      <c r="B92" s="110" t="s">
        <v>79</v>
      </c>
      <c r="C92" s="100">
        <f>SUMIF('4. EQUIPO TECNOLÓGICOS'!C:C,'Cuadro resumen'!$B$80:$B$96,'4. EQUIPO TECNOLÓGICOS'!D:D)</f>
        <v>5</v>
      </c>
      <c r="D92" s="100">
        <f>SUMIF('4. EQUIPO TECNOLÓGICOS'!$C:$C,'Cuadro resumen'!$B$80:$B$96,'4. EQUIPO TECNOLÓGICOS'!F:F)</f>
        <v>7500</v>
      </c>
    </row>
    <row r="93" spans="2:4" ht="18.75" x14ac:dyDescent="0.25">
      <c r="B93" s="99" t="s">
        <v>487</v>
      </c>
      <c r="C93" s="100">
        <f>SUMIF('4. EQUIPO TECNOLÓGICOS'!C:C,'Cuadro resumen'!$B$80:$B$96,'4. EQUIPO TECNOLÓGICOS'!D:D)</f>
        <v>0</v>
      </c>
      <c r="D93" s="100">
        <f>SUMIF('4. EQUIPO TECNOLÓGICOS'!$C:$C,'Cuadro resumen'!$B$80:$B$96,'4. EQUIPO TECNOLÓGICOS'!F:F)</f>
        <v>0</v>
      </c>
    </row>
    <row r="94" spans="2:4" ht="18.75" x14ac:dyDescent="0.25">
      <c r="B94" s="110" t="s">
        <v>81</v>
      </c>
      <c r="C94" s="100">
        <f>SUMIF('4. EQUIPO TECNOLÓGICOS'!C:C,'Cuadro resumen'!$B$80:$B$96,'4. EQUIPO TECNOLÓGICOS'!D:D)</f>
        <v>0</v>
      </c>
      <c r="D94" s="100">
        <f>SUMIF('4. EQUIPO TECNOLÓGICOS'!$C:$C,'Cuadro resumen'!$B$80:$B$96,'4. EQUIPO TECNOLÓGICOS'!F:F)</f>
        <v>0</v>
      </c>
    </row>
    <row r="95" spans="2:4" ht="18.75" x14ac:dyDescent="0.25">
      <c r="B95" s="110" t="s">
        <v>82</v>
      </c>
      <c r="C95" s="100">
        <f>SUMIF('4. EQUIPO TECNOLÓGICOS'!C:C,'Cuadro resumen'!$B$80:$B$96,'4. EQUIPO TECNOLÓGICOS'!D:D)</f>
        <v>10</v>
      </c>
      <c r="D95" s="100">
        <f>SUMIF('4. EQUIPO TECNOLÓGICOS'!$C:$C,'Cuadro resumen'!$B$80:$B$96,'4. EQUIPO TECNOLÓGICOS'!F:F)</f>
        <v>5000</v>
      </c>
    </row>
    <row r="96" spans="2:4" ht="18.75" x14ac:dyDescent="0.25">
      <c r="B96" s="110" t="s">
        <v>83</v>
      </c>
      <c r="C96" s="100">
        <f>SUMIF('4. EQUIPO TECNOLÓGICOS'!C:C,'Cuadro resumen'!$B$80:$B$96,'4. EQUIPO TECNOLÓGICOS'!D:D)</f>
        <v>0</v>
      </c>
      <c r="D96" s="100">
        <f>SUMIF('4. EQUIPO TECNOLÓGICOS'!$C:$C,'Cuadro resumen'!$B$80:$B$96,'4. EQUIPO TECNOLÓGICOS'!F:F)</f>
        <v>0</v>
      </c>
    </row>
    <row r="97" spans="2:4" ht="23.25" x14ac:dyDescent="0.25">
      <c r="B97" s="101" t="s">
        <v>182</v>
      </c>
      <c r="C97" s="102">
        <f>SUM(C80:C96)</f>
        <v>138</v>
      </c>
      <c r="D97" s="102">
        <f>SUM(D80:D96)</f>
        <v>998000</v>
      </c>
    </row>
    <row r="101" spans="2:4" x14ac:dyDescent="0.25">
      <c r="B101" s="213" t="s">
        <v>552</v>
      </c>
    </row>
    <row r="122" spans="2:4" x14ac:dyDescent="0.25">
      <c r="B122" s="213" t="s">
        <v>553</v>
      </c>
    </row>
    <row r="123" spans="2:4" x14ac:dyDescent="0.25">
      <c r="B123" s="103" t="s">
        <v>147</v>
      </c>
      <c r="C123" s="103" t="s">
        <v>55</v>
      </c>
      <c r="D123" s="103" t="s">
        <v>554</v>
      </c>
    </row>
    <row r="124" spans="2:4" x14ac:dyDescent="0.25">
      <c r="B124" s="103" t="s">
        <v>555</v>
      </c>
    </row>
    <row r="125" spans="2:4" x14ac:dyDescent="0.25">
      <c r="B125" s="103" t="s">
        <v>542</v>
      </c>
    </row>
    <row r="126" spans="2:4" x14ac:dyDescent="0.25">
      <c r="B126" s="103" t="s">
        <v>637</v>
      </c>
    </row>
    <row r="139" spans="2:2" x14ac:dyDescent="0.25">
      <c r="B139" s="213" t="s">
        <v>638</v>
      </c>
    </row>
  </sheetData>
  <pageMargins left="0.7" right="0.7" top="0.75" bottom="0.75" header="0.3" footer="0.3"/>
  <drawing r:id="rId1"/>
  <tableParts count="4">
    <tablePart r:id="rId2"/>
    <tablePart r:id="rId3"/>
    <tablePart r:id="rId4"/>
    <tablePart r:id="rId5"/>
  </tableParts>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1"/>
  <sheetViews>
    <sheetView zoomScale="63" zoomScaleNormal="63" zoomScalePageLayoutView="63" workbookViewId="0">
      <pane xSplit="6" ySplit="5" topLeftCell="G6" activePane="bottomRight" state="frozen"/>
      <selection pane="topRight" activeCell="F1" sqref="F1"/>
      <selection pane="bottomLeft" activeCell="A6" sqref="A6"/>
      <selection pane="bottomRight" activeCell="N6" sqref="N6"/>
    </sheetView>
  </sheetViews>
  <sheetFormatPr baseColWidth="10" defaultColWidth="11.42578125" defaultRowHeight="15" x14ac:dyDescent="0.25"/>
  <cols>
    <col min="1" max="2" width="21.7109375" customWidth="1"/>
    <col min="3" max="6" width="27.42578125" customWidth="1"/>
    <col min="7" max="7" width="15.28515625" customWidth="1"/>
    <col min="8" max="8" width="12.140625" style="268" bestFit="1" customWidth="1"/>
    <col min="9" max="9" width="15.28515625" customWidth="1"/>
    <col min="10" max="10" width="12.140625" style="268" bestFit="1" customWidth="1"/>
    <col min="11" max="11" width="15.28515625" customWidth="1"/>
    <col min="12" max="12" width="12.140625" style="268" bestFit="1" customWidth="1"/>
    <col min="13" max="13" width="15.28515625" customWidth="1"/>
    <col min="14" max="14" width="10.85546875" style="268"/>
    <col min="15" max="15" width="15.28515625" customWidth="1"/>
    <col min="16" max="16" width="15.7109375" style="268" customWidth="1"/>
    <col min="17" max="17" width="14.42578125" customWidth="1"/>
    <col min="19" max="19" width="15.7109375" customWidth="1"/>
    <col min="20" max="22" width="14.28515625" customWidth="1"/>
    <col min="23" max="23" width="17" customWidth="1"/>
  </cols>
  <sheetData>
    <row r="1" spans="1:23" s="383" customFormat="1" ht="18" customHeight="1" x14ac:dyDescent="0.2">
      <c r="B1" s="382"/>
      <c r="C1" s="382"/>
      <c r="D1" s="382"/>
      <c r="E1" s="382"/>
      <c r="F1" s="382"/>
      <c r="G1" s="382" t="s">
        <v>128</v>
      </c>
      <c r="I1" s="382"/>
      <c r="J1" s="382"/>
      <c r="K1" s="382"/>
      <c r="L1" s="382"/>
      <c r="M1" s="382"/>
      <c r="N1" s="382"/>
      <c r="O1" s="382"/>
      <c r="P1" s="382"/>
      <c r="Q1" s="382"/>
      <c r="R1" s="382"/>
      <c r="S1" s="382"/>
      <c r="T1" s="382"/>
      <c r="U1" s="382"/>
      <c r="V1" s="382"/>
      <c r="W1" s="382"/>
    </row>
    <row r="2" spans="1:23" s="384" customFormat="1" ht="33.75" customHeight="1" x14ac:dyDescent="0.25">
      <c r="A2" s="387" t="s">
        <v>619</v>
      </c>
      <c r="B2" s="387"/>
      <c r="C2" s="387"/>
      <c r="D2" s="387"/>
      <c r="E2" s="387"/>
      <c r="F2" s="387"/>
      <c r="G2" s="387"/>
      <c r="H2" s="387"/>
      <c r="I2" s="387"/>
      <c r="J2" s="387"/>
      <c r="K2" s="387"/>
      <c r="L2" s="387"/>
      <c r="M2" s="387"/>
      <c r="N2" s="387"/>
      <c r="O2" s="387"/>
      <c r="P2" s="387"/>
      <c r="Q2" s="387"/>
      <c r="R2" s="387"/>
      <c r="S2" s="387"/>
      <c r="T2" s="387"/>
      <c r="U2" s="387"/>
      <c r="V2" s="387"/>
      <c r="W2" s="387"/>
    </row>
    <row r="3" spans="1:23" s="66" customFormat="1" ht="14.45" customHeight="1" x14ac:dyDescent="0.25">
      <c r="A3" s="820" t="s">
        <v>102</v>
      </c>
      <c r="B3" s="820" t="s">
        <v>118</v>
      </c>
      <c r="C3" s="814" t="s">
        <v>90</v>
      </c>
      <c r="D3" s="814" t="s">
        <v>91</v>
      </c>
      <c r="E3" s="750" t="s">
        <v>462</v>
      </c>
      <c r="F3" s="814" t="s">
        <v>92</v>
      </c>
      <c r="G3" s="817" t="s">
        <v>104</v>
      </c>
      <c r="H3" s="818"/>
      <c r="I3" s="818"/>
      <c r="J3" s="818"/>
      <c r="K3" s="818"/>
      <c r="L3" s="818"/>
      <c r="M3" s="818"/>
      <c r="N3" s="819"/>
      <c r="O3" s="829" t="s">
        <v>105</v>
      </c>
      <c r="P3" s="830"/>
      <c r="Q3" s="833" t="s">
        <v>106</v>
      </c>
      <c r="R3" s="834"/>
      <c r="S3" s="823" t="s">
        <v>107</v>
      </c>
      <c r="T3" s="823" t="s">
        <v>108</v>
      </c>
      <c r="U3" s="823" t="s">
        <v>116</v>
      </c>
      <c r="V3" s="823" t="s">
        <v>115</v>
      </c>
      <c r="W3" s="826" t="s">
        <v>93</v>
      </c>
    </row>
    <row r="4" spans="1:23" s="66" customFormat="1" ht="15.75" x14ac:dyDescent="0.25">
      <c r="A4" s="821"/>
      <c r="B4" s="821"/>
      <c r="C4" s="815"/>
      <c r="D4" s="815"/>
      <c r="E4" s="751"/>
      <c r="F4" s="815"/>
      <c r="G4" s="817" t="s">
        <v>109</v>
      </c>
      <c r="H4" s="819"/>
      <c r="I4" s="817" t="s">
        <v>110</v>
      </c>
      <c r="J4" s="819"/>
      <c r="K4" s="817" t="s">
        <v>111</v>
      </c>
      <c r="L4" s="819"/>
      <c r="M4" s="817" t="s">
        <v>112</v>
      </c>
      <c r="N4" s="819"/>
      <c r="O4" s="831"/>
      <c r="P4" s="832"/>
      <c r="Q4" s="835"/>
      <c r="R4" s="836"/>
      <c r="S4" s="824"/>
      <c r="T4" s="824"/>
      <c r="U4" s="824"/>
      <c r="V4" s="824"/>
      <c r="W4" s="827"/>
    </row>
    <row r="5" spans="1:23" s="67" customFormat="1" ht="31.5" x14ac:dyDescent="0.25">
      <c r="A5" s="822"/>
      <c r="B5" s="822"/>
      <c r="C5" s="816"/>
      <c r="D5" s="816"/>
      <c r="E5" s="752"/>
      <c r="F5" s="816"/>
      <c r="G5" s="300" t="s">
        <v>113</v>
      </c>
      <c r="H5" s="279" t="s">
        <v>12</v>
      </c>
      <c r="I5" s="300" t="s">
        <v>113</v>
      </c>
      <c r="J5" s="279" t="s">
        <v>12</v>
      </c>
      <c r="K5" s="300" t="s">
        <v>113</v>
      </c>
      <c r="L5" s="279" t="s">
        <v>12</v>
      </c>
      <c r="M5" s="300" t="s">
        <v>113</v>
      </c>
      <c r="N5" s="279" t="s">
        <v>12</v>
      </c>
      <c r="O5" s="300" t="s">
        <v>113</v>
      </c>
      <c r="P5" s="279" t="s">
        <v>12</v>
      </c>
      <c r="Q5" s="300" t="s">
        <v>114</v>
      </c>
      <c r="R5" s="300" t="s">
        <v>87</v>
      </c>
      <c r="S5" s="825"/>
      <c r="T5" s="825"/>
      <c r="U5" s="825"/>
      <c r="V5" s="825"/>
      <c r="W5" s="828"/>
    </row>
    <row r="6" spans="1:23" ht="141.75" x14ac:dyDescent="0.25">
      <c r="A6" s="465"/>
      <c r="B6" s="465" t="s">
        <v>127</v>
      </c>
      <c r="C6" s="467" t="s">
        <v>2499</v>
      </c>
      <c r="D6" s="68" t="s">
        <v>620</v>
      </c>
      <c r="E6" s="467" t="s">
        <v>1706</v>
      </c>
      <c r="F6" s="77" t="s">
        <v>2500</v>
      </c>
      <c r="G6" s="87">
        <v>100</v>
      </c>
      <c r="H6" s="272"/>
      <c r="I6" s="87"/>
      <c r="J6" s="272"/>
      <c r="K6" s="87"/>
      <c r="L6" s="272"/>
      <c r="M6" s="87"/>
      <c r="N6" s="272"/>
      <c r="O6" s="385">
        <v>100</v>
      </c>
      <c r="P6" s="280"/>
      <c r="Q6" s="342">
        <v>291</v>
      </c>
      <c r="R6" s="343" t="s">
        <v>1627</v>
      </c>
      <c r="S6" s="343" t="s">
        <v>1628</v>
      </c>
      <c r="T6" s="343" t="s">
        <v>1629</v>
      </c>
      <c r="U6" s="344" t="s">
        <v>1630</v>
      </c>
      <c r="V6" s="344" t="s">
        <v>1631</v>
      </c>
      <c r="W6" s="339" t="s">
        <v>1539</v>
      </c>
    </row>
    <row r="7" spans="1:23" ht="236.25" x14ac:dyDescent="0.25">
      <c r="A7" s="807" t="s">
        <v>125</v>
      </c>
      <c r="B7" s="466" t="s">
        <v>126</v>
      </c>
      <c r="C7" s="467" t="s">
        <v>3188</v>
      </c>
      <c r="D7" s="388" t="s">
        <v>2577</v>
      </c>
      <c r="E7" s="467" t="s">
        <v>1707</v>
      </c>
      <c r="F7" s="77" t="s">
        <v>3189</v>
      </c>
      <c r="G7" s="594"/>
      <c r="H7" s="593"/>
      <c r="I7" s="592">
        <v>0.5</v>
      </c>
      <c r="J7" s="593">
        <f>(P7/2)</f>
        <v>0</v>
      </c>
      <c r="K7" s="594"/>
      <c r="L7" s="593"/>
      <c r="M7" s="592">
        <v>0.5</v>
      </c>
      <c r="N7" s="593">
        <f>(P7/2)</f>
        <v>0</v>
      </c>
      <c r="O7" s="596">
        <v>1</v>
      </c>
      <c r="P7" s="556">
        <f>'[4]5. ACTIVIDADES ESPECIALES'!D210</f>
        <v>0</v>
      </c>
      <c r="Q7" s="532">
        <v>39</v>
      </c>
      <c r="R7" s="534" t="s">
        <v>2578</v>
      </c>
      <c r="S7" s="343" t="s">
        <v>2579</v>
      </c>
      <c r="T7" s="343" t="s">
        <v>2580</v>
      </c>
      <c r="U7" s="344" t="s">
        <v>2581</v>
      </c>
      <c r="V7" s="344" t="s">
        <v>2582</v>
      </c>
      <c r="W7" s="339" t="s">
        <v>2583</v>
      </c>
    </row>
    <row r="8" spans="1:23" ht="78.75" x14ac:dyDescent="0.25">
      <c r="A8" s="808"/>
      <c r="B8" s="808" t="s">
        <v>127</v>
      </c>
      <c r="C8" s="809" t="s">
        <v>3190</v>
      </c>
      <c r="D8" s="809" t="s">
        <v>2584</v>
      </c>
      <c r="E8" s="467" t="s">
        <v>1709</v>
      </c>
      <c r="F8" s="77" t="s">
        <v>3191</v>
      </c>
      <c r="G8" s="594"/>
      <c r="H8" s="593"/>
      <c r="I8" s="592">
        <v>0.5</v>
      </c>
      <c r="J8" s="593">
        <f>(P8/2)</f>
        <v>0</v>
      </c>
      <c r="K8" s="594"/>
      <c r="L8" s="593"/>
      <c r="M8" s="592">
        <v>0.5</v>
      </c>
      <c r="N8" s="597">
        <f>(P8/2)</f>
        <v>0</v>
      </c>
      <c r="O8" s="596">
        <v>1</v>
      </c>
      <c r="P8" s="556">
        <f>'[4]5. ACTIVIDADES ESPECIALES'!D223</f>
        <v>0</v>
      </c>
      <c r="Q8" s="532">
        <v>39</v>
      </c>
      <c r="R8" s="534" t="s">
        <v>2578</v>
      </c>
      <c r="S8" s="343" t="s">
        <v>2579</v>
      </c>
      <c r="T8" s="343" t="s">
        <v>2580</v>
      </c>
      <c r="U8" s="344" t="s">
        <v>2581</v>
      </c>
      <c r="V8" s="344" t="s">
        <v>2582</v>
      </c>
      <c r="W8" s="339" t="s">
        <v>2583</v>
      </c>
    </row>
    <row r="9" spans="1:23" ht="110.25" x14ac:dyDescent="0.25">
      <c r="A9" s="808"/>
      <c r="B9" s="808"/>
      <c r="C9" s="810"/>
      <c r="D9" s="810"/>
      <c r="E9" s="467" t="s">
        <v>1943</v>
      </c>
      <c r="F9" s="77" t="s">
        <v>3192</v>
      </c>
      <c r="G9" s="594"/>
      <c r="H9" s="593"/>
      <c r="I9" s="594"/>
      <c r="J9" s="593"/>
      <c r="K9" s="594"/>
      <c r="L9" s="593"/>
      <c r="M9" s="592">
        <v>1</v>
      </c>
      <c r="N9" s="593"/>
      <c r="O9" s="598">
        <f>'[4]5. ACTIVIDADES ESPECIALES'!D238</f>
        <v>0</v>
      </c>
      <c r="P9" s="556">
        <f>'[4]5. ACTIVIDADES ESPECIALES'!D238</f>
        <v>0</v>
      </c>
      <c r="Q9" s="532">
        <v>39</v>
      </c>
      <c r="R9" s="534" t="s">
        <v>2578</v>
      </c>
      <c r="S9" s="343" t="s">
        <v>2585</v>
      </c>
      <c r="T9" s="343" t="s">
        <v>2580</v>
      </c>
      <c r="U9" s="344" t="s">
        <v>2581</v>
      </c>
      <c r="V9" s="344" t="s">
        <v>2582</v>
      </c>
      <c r="W9" s="339" t="s">
        <v>2586</v>
      </c>
    </row>
    <row r="10" spans="1:23" ht="150" x14ac:dyDescent="0.25">
      <c r="A10" s="808"/>
      <c r="B10" s="808"/>
      <c r="C10" s="467" t="s">
        <v>3193</v>
      </c>
      <c r="D10" s="467" t="s">
        <v>2587</v>
      </c>
      <c r="E10" s="467" t="s">
        <v>1711</v>
      </c>
      <c r="F10" s="77" t="s">
        <v>3194</v>
      </c>
      <c r="G10" s="594">
        <v>25</v>
      </c>
      <c r="H10" s="599">
        <f>(P10/4)</f>
        <v>0</v>
      </c>
      <c r="I10" s="592">
        <v>0.25</v>
      </c>
      <c r="J10" s="593">
        <f>P10/4</f>
        <v>0</v>
      </c>
      <c r="K10" s="594">
        <v>25</v>
      </c>
      <c r="L10" s="593">
        <f>P10/4</f>
        <v>0</v>
      </c>
      <c r="M10" s="592">
        <v>0.25</v>
      </c>
      <c r="N10" s="593"/>
      <c r="O10" s="596">
        <v>1</v>
      </c>
      <c r="P10" s="556">
        <f>'[4]5. ACTIVIDADES ESPECIALES'!D252</f>
        <v>0</v>
      </c>
      <c r="Q10" s="532">
        <v>305</v>
      </c>
      <c r="R10" s="534" t="s">
        <v>2588</v>
      </c>
      <c r="S10" s="534" t="s">
        <v>2585</v>
      </c>
      <c r="T10" s="343" t="s">
        <v>2589</v>
      </c>
      <c r="U10" s="456" t="s">
        <v>2590</v>
      </c>
      <c r="V10" s="344" t="s">
        <v>2582</v>
      </c>
      <c r="W10" s="339" t="s">
        <v>2583</v>
      </c>
    </row>
    <row r="11" spans="1:23" ht="120" x14ac:dyDescent="0.25">
      <c r="A11" s="386"/>
      <c r="B11" s="386"/>
      <c r="C11" s="77"/>
      <c r="D11" s="77"/>
      <c r="E11" s="77" t="s">
        <v>1713</v>
      </c>
      <c r="F11" s="96" t="s">
        <v>3195</v>
      </c>
      <c r="G11" s="575"/>
      <c r="H11" s="576"/>
      <c r="I11" s="577">
        <v>0.3</v>
      </c>
      <c r="J11" s="576"/>
      <c r="K11" s="577">
        <v>0.3</v>
      </c>
      <c r="L11" s="576"/>
      <c r="M11" s="577">
        <v>0.4</v>
      </c>
      <c r="N11" s="576"/>
      <c r="O11" s="578">
        <v>1</v>
      </c>
      <c r="P11" s="579">
        <f>'[7]1. TALLERES SEMINARIOS'!D27</f>
        <v>0</v>
      </c>
      <c r="Q11" s="580"/>
      <c r="R11" s="581"/>
      <c r="S11" s="572" t="s">
        <v>2494</v>
      </c>
      <c r="T11" s="572" t="s">
        <v>2495</v>
      </c>
      <c r="U11" s="573" t="s">
        <v>2496</v>
      </c>
      <c r="V11" s="573" t="s">
        <v>2497</v>
      </c>
      <c r="W11" s="574" t="s">
        <v>2498</v>
      </c>
    </row>
    <row r="12" spans="1:23" ht="110.25" x14ac:dyDescent="0.25">
      <c r="A12" s="811" t="s">
        <v>125</v>
      </c>
      <c r="B12" s="812" t="s">
        <v>126</v>
      </c>
      <c r="C12" s="467" t="s">
        <v>3196</v>
      </c>
      <c r="D12" s="467" t="s">
        <v>2835</v>
      </c>
      <c r="E12" s="467" t="s">
        <v>1734</v>
      </c>
      <c r="F12" s="77" t="s">
        <v>3197</v>
      </c>
      <c r="G12" s="87"/>
      <c r="H12" s="272"/>
      <c r="I12" s="87"/>
      <c r="J12" s="272"/>
      <c r="K12" s="87"/>
      <c r="L12" s="272"/>
      <c r="M12" s="87"/>
      <c r="N12" s="272"/>
      <c r="O12" s="385"/>
      <c r="P12" s="280"/>
      <c r="Q12" s="342"/>
      <c r="R12" s="343"/>
      <c r="S12" s="343"/>
      <c r="T12" s="343"/>
      <c r="U12" s="344"/>
      <c r="V12" s="344"/>
      <c r="W12" s="339"/>
    </row>
    <row r="13" spans="1:23" ht="63" x14ac:dyDescent="0.25">
      <c r="A13" s="811"/>
      <c r="B13" s="813"/>
      <c r="C13" s="467" t="s">
        <v>3198</v>
      </c>
      <c r="D13" s="467" t="s">
        <v>2836</v>
      </c>
      <c r="E13" s="467" t="s">
        <v>1715</v>
      </c>
      <c r="F13" s="77" t="s">
        <v>3199</v>
      </c>
      <c r="G13" s="87"/>
      <c r="H13" s="272"/>
      <c r="I13" s="87"/>
      <c r="J13" s="272"/>
      <c r="K13" s="87"/>
      <c r="L13" s="272"/>
      <c r="M13" s="87"/>
      <c r="N13" s="272"/>
      <c r="O13" s="385"/>
      <c r="P13" s="280"/>
      <c r="Q13" s="342"/>
      <c r="R13" s="343"/>
      <c r="S13" s="343"/>
      <c r="T13" s="343"/>
      <c r="U13" s="344"/>
      <c r="V13" s="344"/>
      <c r="W13" s="339"/>
    </row>
    <row r="14" spans="1:23" ht="110.25" x14ac:dyDescent="0.25">
      <c r="A14" s="811"/>
      <c r="B14" s="811" t="s">
        <v>127</v>
      </c>
      <c r="C14" s="467" t="s">
        <v>3200</v>
      </c>
      <c r="D14" s="467" t="s">
        <v>2837</v>
      </c>
      <c r="E14" s="467" t="s">
        <v>1739</v>
      </c>
      <c r="F14" s="77" t="s">
        <v>3201</v>
      </c>
      <c r="G14" s="87"/>
      <c r="H14" s="272"/>
      <c r="I14" s="87"/>
      <c r="J14" s="272"/>
      <c r="K14" s="87"/>
      <c r="L14" s="272"/>
      <c r="M14" s="87"/>
      <c r="N14" s="272"/>
      <c r="O14" s="385"/>
      <c r="P14" s="280"/>
      <c r="Q14" s="342"/>
      <c r="R14" s="343"/>
      <c r="S14" s="343"/>
      <c r="T14" s="343"/>
      <c r="U14" s="344"/>
      <c r="V14" s="344"/>
      <c r="W14" s="339"/>
    </row>
    <row r="15" spans="1:23" ht="126" x14ac:dyDescent="0.25">
      <c r="A15" s="811"/>
      <c r="B15" s="811"/>
      <c r="C15" s="467"/>
      <c r="D15" s="467"/>
      <c r="E15" s="467" t="s">
        <v>3202</v>
      </c>
      <c r="F15" s="77" t="s">
        <v>3203</v>
      </c>
      <c r="G15" s="87"/>
      <c r="H15" s="272"/>
      <c r="I15" s="87"/>
      <c r="J15" s="272"/>
      <c r="K15" s="87"/>
      <c r="L15" s="272"/>
      <c r="M15" s="87"/>
      <c r="N15" s="272"/>
      <c r="O15" s="385"/>
      <c r="P15" s="280"/>
      <c r="Q15" s="342"/>
      <c r="R15" s="343"/>
      <c r="S15" s="343"/>
      <c r="T15" s="343"/>
      <c r="U15" s="344"/>
      <c r="V15" s="344"/>
      <c r="W15" s="339"/>
    </row>
    <row r="16" spans="1:23"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sheetData>
  <mergeCells count="25">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3:A5"/>
    <mergeCell ref="B3:B5"/>
    <mergeCell ref="C3:C5"/>
    <mergeCell ref="A7:A10"/>
    <mergeCell ref="B8:B10"/>
    <mergeCell ref="C8:C9"/>
    <mergeCell ref="D8:D9"/>
    <mergeCell ref="A12:A15"/>
    <mergeCell ref="B12:B13"/>
    <mergeCell ref="B14:B15"/>
  </mergeCells>
  <pageMargins left="0.7" right="0.7" top="0.75" bottom="0.75" header="0.3" footer="0.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AC9"/>
  <sheetViews>
    <sheetView zoomScale="76" zoomScaleNormal="76" workbookViewId="0"/>
  </sheetViews>
  <sheetFormatPr baseColWidth="10" defaultColWidth="11.42578125" defaultRowHeight="15" x14ac:dyDescent="0.25"/>
  <cols>
    <col min="1" max="2" width="21.7109375" customWidth="1"/>
    <col min="3" max="6" width="27.42578125" customWidth="1"/>
    <col min="7" max="7" width="15.28515625" customWidth="1"/>
    <col min="8" max="8" width="10.85546875" style="268"/>
    <col min="9" max="9" width="15.28515625" customWidth="1"/>
    <col min="10" max="10" width="18.85546875" style="268" customWidth="1"/>
    <col min="12" max="12" width="10.85546875" style="268"/>
    <col min="14" max="14" width="10.85546875" style="268"/>
    <col min="15" max="15" width="15.28515625" customWidth="1"/>
    <col min="16" max="16" width="18.28515625" style="268" customWidth="1"/>
    <col min="19" max="22" width="14.140625" customWidth="1"/>
    <col min="23" max="23" width="17" customWidth="1"/>
  </cols>
  <sheetData>
    <row r="1" spans="1:29" ht="18.75" x14ac:dyDescent="0.25">
      <c r="G1" s="393" t="s">
        <v>185</v>
      </c>
      <c r="I1" s="393"/>
      <c r="J1" s="393"/>
      <c r="K1" s="393"/>
      <c r="L1" s="393"/>
      <c r="M1" s="393"/>
      <c r="N1" s="393"/>
      <c r="O1" s="393"/>
      <c r="P1" s="393"/>
      <c r="Q1" s="393"/>
      <c r="R1" s="393"/>
      <c r="S1" s="393"/>
      <c r="T1" s="393"/>
      <c r="U1" s="393"/>
      <c r="V1" s="393"/>
      <c r="W1" s="393"/>
      <c r="X1" s="393"/>
      <c r="Y1" s="393"/>
      <c r="Z1" s="393"/>
      <c r="AA1" s="393"/>
      <c r="AB1" s="393"/>
      <c r="AC1" s="393"/>
    </row>
    <row r="2" spans="1:29" ht="14.45" customHeight="1" x14ac:dyDescent="0.25">
      <c r="A2" s="394" t="s">
        <v>190</v>
      </c>
      <c r="B2" s="394"/>
      <c r="C2" s="394"/>
      <c r="D2" s="394"/>
      <c r="E2" s="394"/>
      <c r="F2" s="394"/>
      <c r="G2" s="394"/>
      <c r="H2" s="394"/>
      <c r="I2" s="394"/>
      <c r="J2" s="394"/>
      <c r="K2" s="394"/>
      <c r="L2" s="394"/>
      <c r="M2" s="394"/>
      <c r="N2" s="394"/>
      <c r="O2" s="394"/>
      <c r="P2" s="394"/>
      <c r="Q2" s="394"/>
      <c r="R2" s="394"/>
      <c r="S2" s="394"/>
      <c r="T2" s="394"/>
      <c r="U2" s="394"/>
      <c r="V2" s="394"/>
      <c r="W2" s="394"/>
    </row>
    <row r="3" spans="1:29" x14ac:dyDescent="0.25">
      <c r="A3" s="730" t="s">
        <v>102</v>
      </c>
      <c r="B3" s="741" t="s">
        <v>118</v>
      </c>
      <c r="C3" s="732" t="s">
        <v>90</v>
      </c>
      <c r="D3" s="732" t="s">
        <v>91</v>
      </c>
      <c r="E3" s="750" t="s">
        <v>462</v>
      </c>
      <c r="F3" s="732" t="s">
        <v>92</v>
      </c>
      <c r="G3" s="730" t="s">
        <v>104</v>
      </c>
      <c r="H3" s="730"/>
      <c r="I3" s="730"/>
      <c r="J3" s="730"/>
      <c r="K3" s="730"/>
      <c r="L3" s="730"/>
      <c r="M3" s="730"/>
      <c r="N3" s="730"/>
      <c r="O3" s="732" t="s">
        <v>105</v>
      </c>
      <c r="P3" s="732"/>
      <c r="Q3" s="730" t="s">
        <v>106</v>
      </c>
      <c r="R3" s="730"/>
      <c r="S3" s="730" t="s">
        <v>107</v>
      </c>
      <c r="T3" s="730" t="s">
        <v>108</v>
      </c>
      <c r="U3" s="741" t="s">
        <v>116</v>
      </c>
      <c r="V3" s="741" t="s">
        <v>115</v>
      </c>
      <c r="W3" s="733" t="s">
        <v>93</v>
      </c>
    </row>
    <row r="4" spans="1:29" x14ac:dyDescent="0.25">
      <c r="A4" s="730"/>
      <c r="B4" s="742"/>
      <c r="C4" s="732"/>
      <c r="D4" s="732"/>
      <c r="E4" s="751"/>
      <c r="F4" s="732"/>
      <c r="G4" s="730" t="s">
        <v>109</v>
      </c>
      <c r="H4" s="730"/>
      <c r="I4" s="730" t="s">
        <v>110</v>
      </c>
      <c r="J4" s="730"/>
      <c r="K4" s="730" t="s">
        <v>111</v>
      </c>
      <c r="L4" s="730"/>
      <c r="M4" s="730" t="s">
        <v>112</v>
      </c>
      <c r="N4" s="730"/>
      <c r="O4" s="732"/>
      <c r="P4" s="732"/>
      <c r="Q4" s="730"/>
      <c r="R4" s="730"/>
      <c r="S4" s="730"/>
      <c r="T4" s="730"/>
      <c r="U4" s="742"/>
      <c r="V4" s="742"/>
      <c r="W4" s="733"/>
    </row>
    <row r="5" spans="1:29" ht="25.5" x14ac:dyDescent="0.25">
      <c r="A5" s="730"/>
      <c r="B5" s="743"/>
      <c r="C5" s="732"/>
      <c r="D5" s="732"/>
      <c r="E5" s="752"/>
      <c r="F5" s="732"/>
      <c r="G5" s="97" t="s">
        <v>113</v>
      </c>
      <c r="H5" s="265" t="s">
        <v>12</v>
      </c>
      <c r="I5" s="97" t="s">
        <v>113</v>
      </c>
      <c r="J5" s="265" t="s">
        <v>12</v>
      </c>
      <c r="K5" s="97" t="s">
        <v>113</v>
      </c>
      <c r="L5" s="265" t="s">
        <v>12</v>
      </c>
      <c r="M5" s="97" t="s">
        <v>113</v>
      </c>
      <c r="N5" s="265" t="s">
        <v>12</v>
      </c>
      <c r="O5" s="97" t="s">
        <v>113</v>
      </c>
      <c r="P5" s="265" t="s">
        <v>12</v>
      </c>
      <c r="Q5" s="97" t="s">
        <v>114</v>
      </c>
      <c r="R5" s="97" t="s">
        <v>87</v>
      </c>
      <c r="S5" s="730"/>
      <c r="T5" s="730"/>
      <c r="U5" s="743"/>
      <c r="V5" s="743"/>
      <c r="W5" s="733"/>
    </row>
    <row r="6" spans="1:29" ht="110.25" x14ac:dyDescent="0.25">
      <c r="A6" s="837"/>
      <c r="B6" s="676"/>
      <c r="C6" s="88" t="s">
        <v>3204</v>
      </c>
      <c r="D6" s="88" t="s">
        <v>142</v>
      </c>
      <c r="E6" s="88" t="s">
        <v>1706</v>
      </c>
      <c r="F6" s="86" t="s">
        <v>3205</v>
      </c>
      <c r="G6" s="89"/>
      <c r="H6" s="271"/>
      <c r="I6" s="89"/>
      <c r="J6" s="271"/>
      <c r="K6" s="89"/>
      <c r="L6" s="271"/>
      <c r="M6" s="89"/>
      <c r="N6" s="271"/>
      <c r="O6" s="90"/>
      <c r="P6" s="273"/>
      <c r="Q6" s="79">
        <v>142</v>
      </c>
      <c r="R6" s="79" t="s">
        <v>180</v>
      </c>
      <c r="S6" s="79" t="s">
        <v>174</v>
      </c>
      <c r="T6" s="79" t="s">
        <v>173</v>
      </c>
      <c r="U6" s="79" t="s">
        <v>172</v>
      </c>
      <c r="V6" s="79" t="s">
        <v>145</v>
      </c>
      <c r="W6" s="88" t="s">
        <v>171</v>
      </c>
    </row>
    <row r="7" spans="1:29" ht="157.5" x14ac:dyDescent="0.25">
      <c r="A7" s="837"/>
      <c r="B7" s="837" t="s">
        <v>143</v>
      </c>
      <c r="C7" s="88" t="s">
        <v>3206</v>
      </c>
      <c r="D7" s="88" t="s">
        <v>144</v>
      </c>
      <c r="E7" s="88" t="s">
        <v>1707</v>
      </c>
      <c r="F7" s="68" t="s">
        <v>3207</v>
      </c>
      <c r="G7" s="81"/>
      <c r="H7" s="282"/>
      <c r="I7" s="81"/>
      <c r="J7" s="282"/>
      <c r="K7" s="81"/>
      <c r="L7" s="282"/>
      <c r="M7" s="81"/>
      <c r="N7" s="282"/>
      <c r="O7" s="81"/>
      <c r="P7" s="282"/>
      <c r="Q7" s="79">
        <v>166</v>
      </c>
      <c r="R7" s="79" t="s">
        <v>156</v>
      </c>
      <c r="S7" s="79" t="s">
        <v>181</v>
      </c>
      <c r="T7" s="72" t="s">
        <v>157</v>
      </c>
      <c r="U7" s="79" t="s">
        <v>158</v>
      </c>
      <c r="V7" s="81" t="s">
        <v>151</v>
      </c>
      <c r="W7" s="78" t="s">
        <v>159</v>
      </c>
    </row>
    <row r="8" spans="1:29" ht="141.75" x14ac:dyDescent="0.25">
      <c r="A8" s="837"/>
      <c r="B8" s="837"/>
      <c r="C8" s="88"/>
      <c r="D8" s="88"/>
      <c r="E8" s="88" t="s">
        <v>2187</v>
      </c>
      <c r="F8" s="77" t="s">
        <v>3208</v>
      </c>
      <c r="G8" s="85"/>
      <c r="H8" s="283"/>
      <c r="I8" s="84"/>
      <c r="J8" s="283"/>
      <c r="K8" s="84"/>
      <c r="L8" s="283"/>
      <c r="M8" s="84"/>
      <c r="N8" s="283"/>
      <c r="O8" s="80">
        <f>G8+I8+K8+M8</f>
        <v>0</v>
      </c>
      <c r="P8" s="276">
        <f>H8+J8+L8+N8</f>
        <v>0</v>
      </c>
      <c r="Q8" s="84">
        <v>166</v>
      </c>
      <c r="R8" s="84" t="s">
        <v>156</v>
      </c>
      <c r="S8" s="86" t="s">
        <v>166</v>
      </c>
      <c r="T8" s="86" t="s">
        <v>167</v>
      </c>
      <c r="U8" s="86" t="s">
        <v>168</v>
      </c>
      <c r="V8" s="86" t="s">
        <v>169</v>
      </c>
      <c r="W8" s="86" t="s">
        <v>165</v>
      </c>
    </row>
    <row r="9" spans="1:29" ht="110.25" x14ac:dyDescent="0.25">
      <c r="A9" s="674"/>
      <c r="B9" s="674"/>
      <c r="C9" s="88" t="s">
        <v>3209</v>
      </c>
      <c r="D9" s="88" t="s">
        <v>142</v>
      </c>
      <c r="E9" s="88" t="s">
        <v>1709</v>
      </c>
      <c r="F9" s="86" t="s">
        <v>3210</v>
      </c>
      <c r="G9" s="89"/>
      <c r="H9" s="271"/>
      <c r="I9" s="89"/>
      <c r="J9" s="271"/>
      <c r="K9" s="89"/>
      <c r="L9" s="271"/>
      <c r="M9" s="89"/>
      <c r="N9" s="271"/>
      <c r="O9" s="371"/>
      <c r="P9" s="273">
        <f>H9+J9+L9+N9</f>
        <v>0</v>
      </c>
      <c r="Q9" s="79"/>
      <c r="R9" s="79"/>
      <c r="S9" s="79" t="s">
        <v>174</v>
      </c>
      <c r="T9" s="79" t="s">
        <v>173</v>
      </c>
      <c r="U9" s="79" t="s">
        <v>172</v>
      </c>
      <c r="V9" s="79" t="s">
        <v>145</v>
      </c>
      <c r="W9" s="88" t="s">
        <v>171</v>
      </c>
    </row>
  </sheetData>
  <mergeCells count="20">
    <mergeCell ref="F3:F5"/>
    <mergeCell ref="G3:N3"/>
    <mergeCell ref="O3:P4"/>
    <mergeCell ref="Q3:R4"/>
    <mergeCell ref="A6:A8"/>
    <mergeCell ref="B7:B8"/>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zoomScale="71" zoomScaleNormal="71" workbookViewId="0">
      <selection activeCell="E7" sqref="E7"/>
    </sheetView>
  </sheetViews>
  <sheetFormatPr baseColWidth="10" defaultColWidth="11.42578125" defaultRowHeight="15" x14ac:dyDescent="0.25"/>
  <cols>
    <col min="1" max="2" width="21.7109375" customWidth="1"/>
    <col min="3" max="6" width="27.42578125" customWidth="1"/>
    <col min="7" max="7" width="15.28515625" customWidth="1"/>
    <col min="8" max="8" width="10.85546875" style="268"/>
    <col min="9" max="9" width="15.28515625" customWidth="1"/>
    <col min="10" max="10" width="18.85546875" style="268" customWidth="1"/>
    <col min="12" max="12" width="10.85546875" style="268"/>
    <col min="14" max="14" width="10.85546875" style="268"/>
    <col min="15" max="15" width="15.28515625" customWidth="1"/>
    <col min="16" max="16" width="18.28515625" style="268" customWidth="1"/>
    <col min="19" max="22" width="14.140625" customWidth="1"/>
    <col min="23" max="23" width="17" customWidth="1"/>
  </cols>
  <sheetData>
    <row r="1" spans="1:23" ht="18.75" x14ac:dyDescent="0.25">
      <c r="B1" s="382"/>
      <c r="C1" s="382"/>
      <c r="D1" s="382"/>
      <c r="E1" s="382"/>
      <c r="G1" s="382" t="s">
        <v>621</v>
      </c>
      <c r="I1" s="382"/>
      <c r="J1" s="382"/>
      <c r="K1" s="382"/>
      <c r="L1" s="382"/>
      <c r="M1" s="382"/>
      <c r="N1" s="382"/>
      <c r="O1" s="382"/>
      <c r="P1" s="382"/>
      <c r="Q1" s="382"/>
      <c r="R1" s="382"/>
      <c r="S1" s="382"/>
      <c r="T1" s="382"/>
      <c r="U1" s="382"/>
      <c r="V1" s="382"/>
      <c r="W1" s="382"/>
    </row>
    <row r="2" spans="1:23" x14ac:dyDescent="0.25">
      <c r="A2" s="356" t="s">
        <v>622</v>
      </c>
      <c r="B2" s="356"/>
      <c r="C2" s="356"/>
      <c r="D2" s="356"/>
      <c r="E2" s="356"/>
      <c r="F2" s="356"/>
      <c r="G2" s="356"/>
      <c r="H2" s="356"/>
      <c r="I2" s="356"/>
      <c r="J2" s="356"/>
      <c r="K2" s="356"/>
      <c r="L2" s="356"/>
      <c r="M2" s="356"/>
      <c r="N2" s="356"/>
      <c r="O2" s="356"/>
      <c r="P2" s="356"/>
      <c r="Q2" s="356"/>
      <c r="R2" s="356"/>
      <c r="S2" s="356"/>
      <c r="T2" s="356"/>
      <c r="U2" s="356"/>
      <c r="V2" s="356"/>
      <c r="W2" s="356"/>
    </row>
    <row r="3" spans="1:23" x14ac:dyDescent="0.25">
      <c r="A3" s="730" t="s">
        <v>102</v>
      </c>
      <c r="B3" s="741" t="s">
        <v>118</v>
      </c>
      <c r="C3" s="732" t="s">
        <v>90</v>
      </c>
      <c r="D3" s="732" t="s">
        <v>91</v>
      </c>
      <c r="E3" s="750" t="s">
        <v>462</v>
      </c>
      <c r="F3" s="732" t="s">
        <v>92</v>
      </c>
      <c r="G3" s="730" t="s">
        <v>104</v>
      </c>
      <c r="H3" s="730"/>
      <c r="I3" s="730"/>
      <c r="J3" s="730"/>
      <c r="K3" s="730"/>
      <c r="L3" s="730"/>
      <c r="M3" s="730"/>
      <c r="N3" s="730"/>
      <c r="O3" s="732" t="s">
        <v>105</v>
      </c>
      <c r="P3" s="732"/>
      <c r="Q3" s="730" t="s">
        <v>106</v>
      </c>
      <c r="R3" s="730"/>
      <c r="S3" s="730" t="s">
        <v>107</v>
      </c>
      <c r="T3" s="730" t="s">
        <v>108</v>
      </c>
      <c r="U3" s="741" t="s">
        <v>116</v>
      </c>
      <c r="V3" s="741" t="s">
        <v>115</v>
      </c>
      <c r="W3" s="733" t="s">
        <v>93</v>
      </c>
    </row>
    <row r="4" spans="1:23" x14ac:dyDescent="0.25">
      <c r="A4" s="730"/>
      <c r="B4" s="742"/>
      <c r="C4" s="732"/>
      <c r="D4" s="732"/>
      <c r="E4" s="751"/>
      <c r="F4" s="732"/>
      <c r="G4" s="730" t="s">
        <v>109</v>
      </c>
      <c r="H4" s="730"/>
      <c r="I4" s="730" t="s">
        <v>110</v>
      </c>
      <c r="J4" s="730"/>
      <c r="K4" s="730" t="s">
        <v>111</v>
      </c>
      <c r="L4" s="730"/>
      <c r="M4" s="730" t="s">
        <v>112</v>
      </c>
      <c r="N4" s="730"/>
      <c r="O4" s="732"/>
      <c r="P4" s="732"/>
      <c r="Q4" s="730"/>
      <c r="R4" s="730"/>
      <c r="S4" s="730"/>
      <c r="T4" s="730"/>
      <c r="U4" s="742"/>
      <c r="V4" s="742"/>
      <c r="W4" s="733"/>
    </row>
    <row r="5" spans="1:23" ht="25.5" x14ac:dyDescent="0.25">
      <c r="A5" s="730"/>
      <c r="B5" s="743"/>
      <c r="C5" s="732"/>
      <c r="D5" s="732"/>
      <c r="E5" s="752"/>
      <c r="F5" s="732"/>
      <c r="G5" s="298" t="s">
        <v>113</v>
      </c>
      <c r="H5" s="265" t="s">
        <v>12</v>
      </c>
      <c r="I5" s="298" t="s">
        <v>113</v>
      </c>
      <c r="J5" s="265" t="s">
        <v>12</v>
      </c>
      <c r="K5" s="298" t="s">
        <v>113</v>
      </c>
      <c r="L5" s="265" t="s">
        <v>12</v>
      </c>
      <c r="M5" s="298" t="s">
        <v>113</v>
      </c>
      <c r="N5" s="265" t="s">
        <v>12</v>
      </c>
      <c r="O5" s="298" t="s">
        <v>113</v>
      </c>
      <c r="P5" s="265" t="s">
        <v>12</v>
      </c>
      <c r="Q5" s="298" t="s">
        <v>114</v>
      </c>
      <c r="R5" s="298" t="s">
        <v>87</v>
      </c>
      <c r="S5" s="730"/>
      <c r="T5" s="730"/>
      <c r="U5" s="743"/>
      <c r="V5" s="743"/>
      <c r="W5" s="733"/>
    </row>
    <row r="6" spans="1:23" ht="15.6" customHeight="1" x14ac:dyDescent="0.25">
      <c r="A6" s="396"/>
      <c r="B6" s="397"/>
      <c r="C6" s="396" t="s">
        <v>627</v>
      </c>
      <c r="D6" s="397"/>
      <c r="E6" s="397"/>
      <c r="F6" s="398"/>
      <c r="G6" s="390" t="e">
        <f>SUM(#REF!)</f>
        <v>#REF!</v>
      </c>
      <c r="H6" s="277" t="e">
        <f>SUM(#REF!)</f>
        <v>#REF!</v>
      </c>
      <c r="I6" s="390" t="e">
        <f>SUM(#REF!)</f>
        <v>#REF!</v>
      </c>
      <c r="J6" s="277" t="e">
        <f>SUM(#REF!)</f>
        <v>#REF!</v>
      </c>
      <c r="K6" s="390" t="e">
        <f>SUM(#REF!)</f>
        <v>#REF!</v>
      </c>
      <c r="L6" s="277" t="e">
        <f>SUM(#REF!)</f>
        <v>#REF!</v>
      </c>
      <c r="M6" s="390" t="e">
        <f>SUM(#REF!)</f>
        <v>#REF!</v>
      </c>
      <c r="N6" s="277" t="e">
        <f>SUM(#REF!)</f>
        <v>#REF!</v>
      </c>
      <c r="O6" s="390" t="e">
        <f>G6+I6+K6+M6</f>
        <v>#REF!</v>
      </c>
      <c r="P6" s="278" t="e">
        <f>H6+J6+L6+N6</f>
        <v>#REF!</v>
      </c>
      <c r="Q6" s="352"/>
      <c r="R6" s="352"/>
      <c r="S6" s="352"/>
      <c r="T6" s="352"/>
      <c r="U6" s="352"/>
      <c r="V6" s="352"/>
      <c r="W6" s="352"/>
    </row>
    <row r="7" spans="1:23" ht="110.25" x14ac:dyDescent="0.25">
      <c r="A7" s="736" t="s">
        <v>623</v>
      </c>
      <c r="B7" s="838" t="s">
        <v>624</v>
      </c>
      <c r="C7" s="467" t="s">
        <v>625</v>
      </c>
      <c r="D7" s="662" t="s">
        <v>1706</v>
      </c>
      <c r="E7" s="663" t="s">
        <v>3211</v>
      </c>
      <c r="F7" s="664"/>
      <c r="G7" s="665"/>
      <c r="H7" s="664">
        <v>0.5</v>
      </c>
      <c r="I7" s="665"/>
      <c r="J7" s="664"/>
      <c r="K7" s="665"/>
      <c r="L7" s="664">
        <v>0.5</v>
      </c>
      <c r="M7" s="665"/>
      <c r="N7" s="389">
        <v>1</v>
      </c>
      <c r="O7" s="273" t="str">
        <f>'[3]5. ACTIVIDADES ESPECIALES'!C220</f>
        <v>Publicacion</v>
      </c>
      <c r="P7" s="660">
        <v>86</v>
      </c>
      <c r="Q7" s="660" t="s">
        <v>2885</v>
      </c>
      <c r="R7" s="660" t="s">
        <v>2926</v>
      </c>
      <c r="S7" s="660" t="s">
        <v>2927</v>
      </c>
      <c r="T7" s="660" t="s">
        <v>2928</v>
      </c>
      <c r="U7" s="660" t="s">
        <v>2929</v>
      </c>
      <c r="V7" s="657" t="s">
        <v>2229</v>
      </c>
    </row>
    <row r="8" spans="1:23" ht="157.5" x14ac:dyDescent="0.25">
      <c r="A8" s="736"/>
      <c r="B8" s="838"/>
      <c r="C8" s="467" t="s">
        <v>626</v>
      </c>
      <c r="D8" s="467"/>
      <c r="E8" s="388"/>
      <c r="F8" s="89"/>
      <c r="G8" s="271"/>
      <c r="H8" s="89"/>
      <c r="I8" s="271"/>
      <c r="J8" s="89"/>
      <c r="K8" s="271"/>
      <c r="L8" s="89"/>
      <c r="M8" s="271"/>
      <c r="N8" s="389"/>
      <c r="O8" s="273"/>
      <c r="P8" s="79"/>
      <c r="Q8" s="79"/>
      <c r="R8" s="79"/>
      <c r="S8" s="79"/>
      <c r="T8" s="79"/>
      <c r="U8" s="79"/>
      <c r="V8" s="88"/>
    </row>
  </sheetData>
  <mergeCells count="20">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 ref="A7:A8"/>
    <mergeCell ref="B7:B8"/>
    <mergeCell ref="A3:A5"/>
    <mergeCell ref="B3:B5"/>
    <mergeCell ref="C3:C5"/>
  </mergeCell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zoomScale="70" zoomScaleNormal="70" workbookViewId="0">
      <selection activeCell="A6" sqref="A6:A8"/>
    </sheetView>
  </sheetViews>
  <sheetFormatPr baseColWidth="10" defaultColWidth="11.42578125" defaultRowHeight="15" x14ac:dyDescent="0.25"/>
  <cols>
    <col min="1" max="2" width="21.7109375" customWidth="1"/>
    <col min="3" max="6" width="27.42578125" customWidth="1"/>
    <col min="7" max="7" width="15.28515625" customWidth="1"/>
    <col min="8" max="8" width="10.85546875" style="268"/>
    <col min="9" max="9" width="15.28515625" customWidth="1"/>
    <col min="10" max="10" width="18.85546875" style="268" customWidth="1"/>
    <col min="12" max="12" width="10.85546875" style="268"/>
    <col min="14" max="14" width="10.85546875" style="268"/>
    <col min="15" max="15" width="15.28515625" customWidth="1"/>
    <col min="16" max="16" width="18.28515625" style="268" customWidth="1"/>
    <col min="19" max="22" width="14.140625" customWidth="1"/>
    <col min="23" max="23" width="17" customWidth="1"/>
  </cols>
  <sheetData>
    <row r="1" spans="1:23" ht="18.75" x14ac:dyDescent="0.25">
      <c r="B1" s="382"/>
      <c r="C1" s="382"/>
      <c r="D1" s="382"/>
      <c r="E1" s="382"/>
      <c r="F1" s="382"/>
      <c r="G1" s="382" t="s">
        <v>628</v>
      </c>
      <c r="I1" s="382"/>
      <c r="J1" s="382"/>
      <c r="K1" s="382"/>
      <c r="L1" s="382"/>
      <c r="M1" s="382"/>
      <c r="N1" s="382"/>
      <c r="O1" s="382"/>
      <c r="P1" s="382"/>
      <c r="Q1" s="382"/>
      <c r="R1" s="382"/>
      <c r="S1" s="382"/>
      <c r="T1" s="382"/>
      <c r="U1" s="382"/>
      <c r="V1" s="382"/>
      <c r="W1" s="382"/>
    </row>
    <row r="2" spans="1:23" x14ac:dyDescent="0.25">
      <c r="A2" s="356" t="s">
        <v>629</v>
      </c>
      <c r="B2" s="356"/>
      <c r="C2" s="356"/>
      <c r="D2" s="356"/>
      <c r="E2" s="356"/>
      <c r="F2" s="356"/>
      <c r="G2" s="356"/>
      <c r="H2" s="356"/>
      <c r="I2" s="356"/>
      <c r="J2" s="356"/>
      <c r="K2" s="356"/>
      <c r="L2" s="356"/>
      <c r="M2" s="356"/>
      <c r="N2" s="356"/>
      <c r="O2" s="356"/>
      <c r="P2" s="356"/>
      <c r="Q2" s="356"/>
      <c r="R2" s="356"/>
      <c r="S2" s="356"/>
      <c r="T2" s="356"/>
      <c r="U2" s="356"/>
      <c r="V2" s="356"/>
      <c r="W2" s="356"/>
    </row>
    <row r="3" spans="1:23" x14ac:dyDescent="0.25">
      <c r="A3" s="730" t="s">
        <v>102</v>
      </c>
      <c r="B3" s="741" t="s">
        <v>118</v>
      </c>
      <c r="C3" s="732" t="s">
        <v>90</v>
      </c>
      <c r="D3" s="732" t="s">
        <v>91</v>
      </c>
      <c r="E3" s="750" t="s">
        <v>462</v>
      </c>
      <c r="F3" s="732" t="s">
        <v>92</v>
      </c>
      <c r="G3" s="730" t="s">
        <v>104</v>
      </c>
      <c r="H3" s="730"/>
      <c r="I3" s="730"/>
      <c r="J3" s="730"/>
      <c r="K3" s="730"/>
      <c r="L3" s="730"/>
      <c r="M3" s="730"/>
      <c r="N3" s="730"/>
      <c r="O3" s="732" t="s">
        <v>105</v>
      </c>
      <c r="P3" s="732"/>
      <c r="Q3" s="730" t="s">
        <v>106</v>
      </c>
      <c r="R3" s="730"/>
      <c r="S3" s="730" t="s">
        <v>107</v>
      </c>
      <c r="T3" s="730" t="s">
        <v>108</v>
      </c>
      <c r="U3" s="741" t="s">
        <v>116</v>
      </c>
      <c r="V3" s="741" t="s">
        <v>115</v>
      </c>
      <c r="W3" s="733" t="s">
        <v>93</v>
      </c>
    </row>
    <row r="4" spans="1:23" x14ac:dyDescent="0.25">
      <c r="A4" s="730"/>
      <c r="B4" s="742"/>
      <c r="C4" s="732"/>
      <c r="D4" s="732"/>
      <c r="E4" s="751"/>
      <c r="F4" s="732"/>
      <c r="G4" s="730" t="s">
        <v>109</v>
      </c>
      <c r="H4" s="730"/>
      <c r="I4" s="730" t="s">
        <v>110</v>
      </c>
      <c r="J4" s="730"/>
      <c r="K4" s="730" t="s">
        <v>111</v>
      </c>
      <c r="L4" s="730"/>
      <c r="M4" s="730" t="s">
        <v>112</v>
      </c>
      <c r="N4" s="730"/>
      <c r="O4" s="732"/>
      <c r="P4" s="732"/>
      <c r="Q4" s="730"/>
      <c r="R4" s="730"/>
      <c r="S4" s="730"/>
      <c r="T4" s="730"/>
      <c r="U4" s="742"/>
      <c r="V4" s="742"/>
      <c r="W4" s="733"/>
    </row>
    <row r="5" spans="1:23" ht="25.5" x14ac:dyDescent="0.25">
      <c r="A5" s="730"/>
      <c r="B5" s="743"/>
      <c r="C5" s="732"/>
      <c r="D5" s="732"/>
      <c r="E5" s="752"/>
      <c r="F5" s="732"/>
      <c r="G5" s="298" t="s">
        <v>113</v>
      </c>
      <c r="H5" s="265" t="s">
        <v>12</v>
      </c>
      <c r="I5" s="298" t="s">
        <v>113</v>
      </c>
      <c r="J5" s="265" t="s">
        <v>12</v>
      </c>
      <c r="K5" s="298" t="s">
        <v>113</v>
      </c>
      <c r="L5" s="265" t="s">
        <v>12</v>
      </c>
      <c r="M5" s="298" t="s">
        <v>113</v>
      </c>
      <c r="N5" s="265" t="s">
        <v>12</v>
      </c>
      <c r="O5" s="298" t="s">
        <v>113</v>
      </c>
      <c r="P5" s="265" t="s">
        <v>12</v>
      </c>
      <c r="Q5" s="298" t="s">
        <v>114</v>
      </c>
      <c r="R5" s="298" t="s">
        <v>87</v>
      </c>
      <c r="S5" s="730"/>
      <c r="T5" s="730"/>
      <c r="U5" s="743"/>
      <c r="V5" s="743"/>
      <c r="W5" s="733"/>
    </row>
    <row r="6" spans="1:23" ht="63" x14ac:dyDescent="0.25">
      <c r="A6" s="839"/>
      <c r="B6" s="600" t="s">
        <v>2591</v>
      </c>
      <c r="C6" s="467" t="s">
        <v>3212</v>
      </c>
      <c r="D6" s="467" t="s">
        <v>631</v>
      </c>
      <c r="E6" s="601" t="s">
        <v>1706</v>
      </c>
      <c r="F6" s="82" t="s">
        <v>3213</v>
      </c>
      <c r="G6" s="602">
        <v>1</v>
      </c>
      <c r="H6" s="603">
        <v>0</v>
      </c>
      <c r="I6" s="604"/>
      <c r="J6" s="603"/>
      <c r="K6" s="604"/>
      <c r="L6" s="603"/>
      <c r="M6" s="604"/>
      <c r="N6" s="603"/>
      <c r="O6" s="605">
        <v>1</v>
      </c>
      <c r="P6" s="606">
        <v>0</v>
      </c>
      <c r="Q6" s="607">
        <v>156</v>
      </c>
      <c r="R6" s="607" t="s">
        <v>2460</v>
      </c>
      <c r="S6" s="608" t="s">
        <v>2592</v>
      </c>
      <c r="T6" s="608" t="s">
        <v>2569</v>
      </c>
      <c r="U6" s="608" t="s">
        <v>2593</v>
      </c>
      <c r="V6" s="608" t="s">
        <v>2594</v>
      </c>
      <c r="W6" s="607" t="s">
        <v>2595</v>
      </c>
    </row>
    <row r="7" spans="1:23" ht="94.5" x14ac:dyDescent="0.25">
      <c r="A7" s="840"/>
      <c r="B7" s="459" t="s">
        <v>2596</v>
      </c>
      <c r="C7" s="467" t="s">
        <v>3214</v>
      </c>
      <c r="D7" s="467" t="s">
        <v>632</v>
      </c>
      <c r="E7" s="92" t="s">
        <v>1707</v>
      </c>
      <c r="F7" s="82" t="s">
        <v>3215</v>
      </c>
      <c r="G7" s="570"/>
      <c r="H7" s="609"/>
      <c r="I7" s="570"/>
      <c r="J7" s="609"/>
      <c r="K7" s="610">
        <v>1</v>
      </c>
      <c r="L7" s="611">
        <v>0</v>
      </c>
      <c r="M7" s="193"/>
      <c r="N7" s="611"/>
      <c r="O7" s="193"/>
      <c r="P7" s="611"/>
      <c r="Q7" s="193">
        <v>39</v>
      </c>
      <c r="R7" s="193" t="s">
        <v>2578</v>
      </c>
      <c r="S7" s="570" t="s">
        <v>2597</v>
      </c>
      <c r="T7" s="79" t="s">
        <v>2569</v>
      </c>
      <c r="U7" s="467" t="s">
        <v>2590</v>
      </c>
      <c r="V7" s="81" t="s">
        <v>2598</v>
      </c>
      <c r="W7" s="78" t="s">
        <v>2599</v>
      </c>
    </row>
    <row r="8" spans="1:23" ht="110.25" x14ac:dyDescent="0.25">
      <c r="A8" s="840"/>
      <c r="B8" s="459" t="s">
        <v>2600</v>
      </c>
      <c r="C8" s="467" t="s">
        <v>3216</v>
      </c>
      <c r="D8" s="467" t="s">
        <v>634</v>
      </c>
      <c r="E8" s="467" t="s">
        <v>1709</v>
      </c>
      <c r="F8" s="82" t="s">
        <v>3217</v>
      </c>
      <c r="G8" s="612"/>
      <c r="H8" s="613"/>
      <c r="I8" s="612">
        <v>0.33</v>
      </c>
      <c r="J8" s="613">
        <f>P8/3</f>
        <v>0</v>
      </c>
      <c r="K8" s="612"/>
      <c r="L8" s="613"/>
      <c r="M8" s="612">
        <v>0.64</v>
      </c>
      <c r="N8" s="613">
        <f>P8/3*2</f>
        <v>0</v>
      </c>
      <c r="O8" s="594">
        <v>100</v>
      </c>
      <c r="P8" s="613">
        <f>'[4]5. ACTIVIDADES ESPECIALES'!D265</f>
        <v>0</v>
      </c>
      <c r="Q8" s="467">
        <v>39</v>
      </c>
      <c r="R8" s="467" t="s">
        <v>2578</v>
      </c>
      <c r="S8" s="467" t="s">
        <v>2461</v>
      </c>
      <c r="T8" s="79" t="s">
        <v>2569</v>
      </c>
      <c r="U8" s="467" t="s">
        <v>2590</v>
      </c>
      <c r="V8" s="81" t="s">
        <v>2598</v>
      </c>
      <c r="W8" s="78" t="s">
        <v>2599</v>
      </c>
    </row>
    <row r="9" spans="1:23" ht="126" x14ac:dyDescent="0.25">
      <c r="A9" s="736" t="s">
        <v>2930</v>
      </c>
      <c r="B9" s="783" t="s">
        <v>630</v>
      </c>
      <c r="C9" s="841" t="s">
        <v>3218</v>
      </c>
      <c r="D9" s="662" t="s">
        <v>2931</v>
      </c>
      <c r="E9" s="662" t="s">
        <v>1711</v>
      </c>
      <c r="F9" s="381" t="s">
        <v>3219</v>
      </c>
      <c r="G9" s="664"/>
      <c r="H9" s="665"/>
      <c r="I9" s="664"/>
      <c r="J9" s="665"/>
      <c r="K9" s="664">
        <v>1</v>
      </c>
      <c r="L9" s="665">
        <f>P9</f>
        <v>0</v>
      </c>
      <c r="M9" s="664"/>
      <c r="N9" s="666"/>
      <c r="O9" s="667"/>
      <c r="P9" s="665">
        <f>'[3]5. ACTIVIDADES ESPECIALES'!D231</f>
        <v>0</v>
      </c>
      <c r="Q9" s="660"/>
      <c r="R9" s="660"/>
      <c r="S9" s="668" t="s">
        <v>2932</v>
      </c>
      <c r="T9" s="660" t="s">
        <v>2933</v>
      </c>
      <c r="U9" s="660" t="s">
        <v>2934</v>
      </c>
      <c r="V9" s="668" t="s">
        <v>2935</v>
      </c>
      <c r="W9" s="669" t="s">
        <v>2936</v>
      </c>
    </row>
    <row r="10" spans="1:23" ht="110.25" x14ac:dyDescent="0.25">
      <c r="A10" s="736"/>
      <c r="B10" s="783"/>
      <c r="C10" s="841"/>
      <c r="D10" s="662" t="s">
        <v>631</v>
      </c>
      <c r="E10" s="662" t="s">
        <v>1713</v>
      </c>
      <c r="F10" s="381" t="s">
        <v>3220</v>
      </c>
      <c r="G10" s="664">
        <v>0.25</v>
      </c>
      <c r="H10" s="665">
        <f>P10*0.25</f>
        <v>0</v>
      </c>
      <c r="I10" s="664">
        <v>0.5</v>
      </c>
      <c r="J10" s="665">
        <f>P10*0.5</f>
        <v>0</v>
      </c>
      <c r="K10" s="664">
        <v>0.25</v>
      </c>
      <c r="L10" s="665">
        <f>P10*0.25</f>
        <v>0</v>
      </c>
      <c r="M10" s="664"/>
      <c r="N10" s="666"/>
      <c r="O10" s="659">
        <v>1</v>
      </c>
      <c r="P10" s="665">
        <f>'[3]1. TALLERES SEMINARIOS'!D231</f>
        <v>0</v>
      </c>
      <c r="Q10" s="660">
        <v>156</v>
      </c>
      <c r="R10" s="660" t="s">
        <v>148</v>
      </c>
      <c r="S10" s="668" t="s">
        <v>2937</v>
      </c>
      <c r="T10" s="660" t="s">
        <v>2938</v>
      </c>
      <c r="U10" s="660" t="s">
        <v>2939</v>
      </c>
      <c r="V10" s="668" t="s">
        <v>2117</v>
      </c>
      <c r="W10" s="669" t="s">
        <v>2940</v>
      </c>
    </row>
    <row r="11" spans="1:23" ht="157.5" x14ac:dyDescent="0.25">
      <c r="A11" s="736"/>
      <c r="B11" s="675" t="s">
        <v>633</v>
      </c>
      <c r="C11" s="662" t="s">
        <v>3221</v>
      </c>
      <c r="D11" s="662" t="s">
        <v>2941</v>
      </c>
      <c r="E11" s="662" t="s">
        <v>1734</v>
      </c>
      <c r="F11" s="381" t="s">
        <v>3222</v>
      </c>
      <c r="G11" s="664">
        <v>0.4</v>
      </c>
      <c r="H11" s="665">
        <f>P11*0.4</f>
        <v>0</v>
      </c>
      <c r="I11" s="664">
        <v>0.3</v>
      </c>
      <c r="J11" s="665">
        <f>P11*0.3</f>
        <v>0</v>
      </c>
      <c r="K11" s="664">
        <v>0.3</v>
      </c>
      <c r="L11" s="665">
        <f>P11*0.3</f>
        <v>0</v>
      </c>
      <c r="M11" s="664"/>
      <c r="N11" s="666"/>
      <c r="O11" s="659">
        <v>1</v>
      </c>
      <c r="P11" s="665">
        <f>'[3]5. ACTIVIDADES ESPECIALES'!D249</f>
        <v>0</v>
      </c>
      <c r="Q11" s="660">
        <v>392</v>
      </c>
      <c r="R11" s="660" t="s">
        <v>1641</v>
      </c>
      <c r="S11" s="668" t="s">
        <v>2925</v>
      </c>
      <c r="T11" s="660" t="s">
        <v>2942</v>
      </c>
      <c r="U11" s="660" t="s">
        <v>2943</v>
      </c>
      <c r="V11" s="668" t="s">
        <v>2944</v>
      </c>
      <c r="W11" s="669" t="s">
        <v>2945</v>
      </c>
    </row>
    <row r="12" spans="1:23" ht="110.25" x14ac:dyDescent="0.25">
      <c r="A12" s="736"/>
      <c r="B12" s="651" t="s">
        <v>635</v>
      </c>
      <c r="C12" s="662" t="s">
        <v>3223</v>
      </c>
      <c r="D12" s="662" t="s">
        <v>636</v>
      </c>
      <c r="E12" s="662" t="s">
        <v>1715</v>
      </c>
      <c r="F12" s="381" t="s">
        <v>3224</v>
      </c>
      <c r="G12" s="664">
        <v>0.5</v>
      </c>
      <c r="H12" s="665">
        <f>P12*0.5</f>
        <v>0</v>
      </c>
      <c r="I12" s="664">
        <v>0.5</v>
      </c>
      <c r="J12" s="665">
        <f>P12*0.5</f>
        <v>0</v>
      </c>
      <c r="K12" s="664"/>
      <c r="L12" s="665"/>
      <c r="M12" s="664"/>
      <c r="N12" s="666"/>
      <c r="O12" s="667"/>
      <c r="P12" s="665">
        <f>'[3]1. TALLERES SEMINARIOS'!D253</f>
        <v>0</v>
      </c>
      <c r="Q12" s="660">
        <v>156</v>
      </c>
      <c r="R12" s="660" t="s">
        <v>148</v>
      </c>
      <c r="S12" s="668" t="s">
        <v>2925</v>
      </c>
      <c r="T12" s="660" t="s">
        <v>2946</v>
      </c>
      <c r="U12" s="660" t="s">
        <v>2947</v>
      </c>
      <c r="V12" s="668" t="s">
        <v>151</v>
      </c>
      <c r="W12" s="669" t="s">
        <v>2948</v>
      </c>
    </row>
  </sheetData>
  <mergeCells count="22">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 ref="A6:A8"/>
    <mergeCell ref="A9:A12"/>
    <mergeCell ref="C9:C10"/>
    <mergeCell ref="B9:B10"/>
    <mergeCell ref="A3:A5"/>
    <mergeCell ref="B3:B5"/>
    <mergeCell ref="C3:C5"/>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584"/>
  <sheetViews>
    <sheetView showGridLines="0" zoomScale="70" zoomScaleNormal="70" zoomScalePageLayoutView="75" workbookViewId="0">
      <pane xSplit="3" ySplit="10" topLeftCell="D569" activePane="bottomRight" state="frozen"/>
      <selection pane="topRight" activeCell="D1" sqref="D1"/>
      <selection pane="bottomLeft" activeCell="A11" sqref="A11"/>
      <selection pane="bottomRight" activeCell="D401" sqref="D401"/>
    </sheetView>
  </sheetViews>
  <sheetFormatPr baseColWidth="10" defaultColWidth="11.42578125" defaultRowHeight="15" x14ac:dyDescent="0.25"/>
  <cols>
    <col min="1" max="1" width="4.42578125" style="103" customWidth="1"/>
    <col min="2" max="2" width="26.28515625" style="92" bestFit="1" customWidth="1"/>
    <col min="3" max="3" width="89.42578125" style="103" bestFit="1" customWidth="1"/>
    <col min="4" max="21" width="32" style="187" customWidth="1"/>
    <col min="22" max="24" width="17.85546875" style="187" customWidth="1"/>
    <col min="25" max="25" width="20.140625" style="187" customWidth="1"/>
    <col min="26" max="31" width="17.85546875" style="187" customWidth="1"/>
    <col min="32" max="32" width="19.42578125" style="187" customWidth="1"/>
    <col min="33" max="34" width="17.85546875" style="187" customWidth="1"/>
    <col min="35" max="35" width="18.7109375" style="187" customWidth="1"/>
    <col min="36" max="37" width="17.85546875" style="187" customWidth="1"/>
    <col min="38" max="38" width="18.28515625" style="187" customWidth="1"/>
    <col min="39" max="16384" width="11.42578125" style="103"/>
  </cols>
  <sheetData>
    <row r="1" spans="1:576" ht="26.25"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x14ac:dyDescent="0.25">
      <c r="K2" s="171"/>
      <c r="V2" s="139" t="s">
        <v>196</v>
      </c>
      <c r="W2" s="139" t="s">
        <v>197</v>
      </c>
    </row>
    <row r="3" spans="1:576" x14ac:dyDescent="0.25">
      <c r="B3" s="106"/>
      <c r="C3" s="107" t="s">
        <v>316</v>
      </c>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7"/>
    </row>
    <row r="4" spans="1:576" x14ac:dyDescent="0.25">
      <c r="B4" s="103"/>
      <c r="C4" s="107" t="s">
        <v>88</v>
      </c>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7"/>
    </row>
    <row r="5" spans="1:576" x14ac:dyDescent="0.25">
      <c r="B5" s="109"/>
      <c r="C5" s="107" t="s">
        <v>315</v>
      </c>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7"/>
    </row>
    <row r="6" spans="1:576" x14ac:dyDescent="0.25">
      <c r="B6" s="103"/>
      <c r="C6" s="107" t="s">
        <v>89</v>
      </c>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7"/>
    </row>
    <row r="7" spans="1:576" ht="29.25" thickBot="1" x14ac:dyDescent="0.3">
      <c r="K7" s="240"/>
      <c r="L7" s="240"/>
      <c r="M7" s="240"/>
      <c r="N7" s="241" t="s">
        <v>463</v>
      </c>
      <c r="O7" s="240"/>
      <c r="P7" s="240"/>
      <c r="Q7" s="240"/>
      <c r="R7" s="240"/>
      <c r="S7" s="240"/>
      <c r="T7" s="240"/>
      <c r="U7" s="240"/>
    </row>
    <row r="8" spans="1:576" ht="105.75" thickBot="1" x14ac:dyDescent="0.3">
      <c r="B8" s="205" t="s">
        <v>200</v>
      </c>
      <c r="C8" s="206" t="s">
        <v>199</v>
      </c>
      <c r="D8" s="207" t="s">
        <v>196</v>
      </c>
      <c r="E8" s="207" t="s">
        <v>197</v>
      </c>
      <c r="F8" s="207" t="s">
        <v>317</v>
      </c>
      <c r="G8" s="207" t="s">
        <v>533</v>
      </c>
      <c r="H8" s="207" t="s">
        <v>535</v>
      </c>
      <c r="I8" s="239" t="s">
        <v>536</v>
      </c>
      <c r="J8" s="207" t="s">
        <v>534</v>
      </c>
      <c r="K8" s="239" t="s">
        <v>191</v>
      </c>
      <c r="L8" s="239" t="s">
        <v>177</v>
      </c>
      <c r="M8" s="239" t="s">
        <v>547</v>
      </c>
      <c r="N8" s="239" t="s">
        <v>192</v>
      </c>
      <c r="O8" s="239" t="s">
        <v>151</v>
      </c>
      <c r="P8" s="239" t="s">
        <v>548</v>
      </c>
      <c r="Q8" s="239" t="s">
        <v>193</v>
      </c>
      <c r="R8" s="239" t="s">
        <v>549</v>
      </c>
      <c r="S8" s="239" t="s">
        <v>550</v>
      </c>
      <c r="T8" s="239" t="s">
        <v>194</v>
      </c>
      <c r="U8" s="239" t="s">
        <v>551</v>
      </c>
      <c r="V8" s="239" t="s">
        <v>464</v>
      </c>
      <c r="W8" s="239" t="s">
        <v>482</v>
      </c>
      <c r="X8" s="239" t="s">
        <v>465</v>
      </c>
      <c r="Y8" s="239" t="s">
        <v>479</v>
      </c>
      <c r="Z8" s="239" t="s">
        <v>466</v>
      </c>
      <c r="AA8" s="239" t="s">
        <v>467</v>
      </c>
      <c r="AB8" s="239" t="s">
        <v>468</v>
      </c>
      <c r="AC8" s="239" t="s">
        <v>478</v>
      </c>
      <c r="AD8" s="239" t="s">
        <v>469</v>
      </c>
      <c r="AE8" s="239" t="s">
        <v>470</v>
      </c>
      <c r="AF8" s="239" t="s">
        <v>471</v>
      </c>
      <c r="AG8" s="239" t="s">
        <v>477</v>
      </c>
      <c r="AH8" s="239" t="s">
        <v>472</v>
      </c>
      <c r="AI8" s="239" t="s">
        <v>473</v>
      </c>
      <c r="AJ8" s="239" t="s">
        <v>474</v>
      </c>
      <c r="AK8" s="239" t="s">
        <v>476</v>
      </c>
      <c r="AL8" s="239" t="s">
        <v>475</v>
      </c>
    </row>
    <row r="9" spans="1:576" x14ac:dyDescent="0.25">
      <c r="B9" s="199" t="s">
        <v>320</v>
      </c>
      <c r="C9" s="200" t="s">
        <v>201</v>
      </c>
      <c r="D9" s="201">
        <f>D10+D35+D60+D66+D73</f>
        <v>0</v>
      </c>
      <c r="E9" s="201">
        <f>E10+E35+E60+E66+E73</f>
        <v>334253.25</v>
      </c>
      <c r="F9" s="201">
        <f t="shared" ref="F9:F107" si="0">D9+E9</f>
        <v>334253.25</v>
      </c>
      <c r="G9" s="201">
        <f t="shared" ref="G9:I9" si="1">G10+G35+G60+G66+G73</f>
        <v>0</v>
      </c>
      <c r="H9" s="201">
        <f>F9-G9</f>
        <v>334253.25</v>
      </c>
      <c r="I9" s="201">
        <f t="shared" si="1"/>
        <v>0</v>
      </c>
      <c r="J9" s="201">
        <f>F9-I9</f>
        <v>334253.25</v>
      </c>
      <c r="K9" s="201">
        <f t="shared" ref="K9:AJ9" si="2">K10+K35+K60+K66+K73</f>
        <v>0</v>
      </c>
      <c r="L9" s="201">
        <f t="shared" si="2"/>
        <v>0</v>
      </c>
      <c r="M9" s="201">
        <f t="shared" si="2"/>
        <v>0</v>
      </c>
      <c r="N9" s="201">
        <f t="shared" si="2"/>
        <v>334253.25</v>
      </c>
      <c r="O9" s="201">
        <f t="shared" si="2"/>
        <v>0</v>
      </c>
      <c r="P9" s="201">
        <f t="shared" si="2"/>
        <v>0</v>
      </c>
      <c r="Q9" s="201">
        <f t="shared" si="2"/>
        <v>0</v>
      </c>
      <c r="R9" s="201">
        <f t="shared" si="2"/>
        <v>0</v>
      </c>
      <c r="S9" s="201">
        <f t="shared" si="2"/>
        <v>0</v>
      </c>
      <c r="T9" s="201">
        <f t="shared" si="2"/>
        <v>0</v>
      </c>
      <c r="U9" s="201">
        <f t="shared" si="2"/>
        <v>0</v>
      </c>
      <c r="V9" s="201">
        <f t="shared" si="2"/>
        <v>334253.25</v>
      </c>
      <c r="W9" s="201">
        <f t="shared" si="2"/>
        <v>0</v>
      </c>
      <c r="X9" s="201">
        <f t="shared" si="2"/>
        <v>0</v>
      </c>
      <c r="Y9" s="201">
        <f>V9+W9+X9</f>
        <v>334253.25</v>
      </c>
      <c r="Z9" s="201">
        <f t="shared" si="2"/>
        <v>0</v>
      </c>
      <c r="AA9" s="201">
        <f t="shared" si="2"/>
        <v>0</v>
      </c>
      <c r="AB9" s="201">
        <f t="shared" si="2"/>
        <v>0</v>
      </c>
      <c r="AC9" s="201">
        <f>Z9+AA9+AB9</f>
        <v>0</v>
      </c>
      <c r="AD9" s="201">
        <f t="shared" si="2"/>
        <v>0</v>
      </c>
      <c r="AE9" s="201">
        <f t="shared" si="2"/>
        <v>0</v>
      </c>
      <c r="AF9" s="201">
        <f t="shared" si="2"/>
        <v>0</v>
      </c>
      <c r="AG9" s="201">
        <f>AD9+AE9+AF9</f>
        <v>0</v>
      </c>
      <c r="AH9" s="201">
        <f t="shared" si="2"/>
        <v>0</v>
      </c>
      <c r="AI9" s="201">
        <f t="shared" si="2"/>
        <v>0</v>
      </c>
      <c r="AJ9" s="201">
        <f t="shared" si="2"/>
        <v>0</v>
      </c>
      <c r="AK9" s="201">
        <f>AH9+AI9+AJ9</f>
        <v>0</v>
      </c>
      <c r="AL9" s="201">
        <f>Y9+AC9+AG9+AK9</f>
        <v>334253.25</v>
      </c>
    </row>
    <row r="10" spans="1:576" x14ac:dyDescent="0.25">
      <c r="B10" s="202" t="s">
        <v>321</v>
      </c>
      <c r="C10" s="203" t="s">
        <v>202</v>
      </c>
      <c r="D10" s="204">
        <f>SUM(D11:D34)</f>
        <v>0</v>
      </c>
      <c r="E10" s="204">
        <f>SUM(E11:E34)</f>
        <v>334253.25</v>
      </c>
      <c r="F10" s="204">
        <f t="shared" si="0"/>
        <v>334253.25</v>
      </c>
      <c r="G10" s="204">
        <f t="shared" ref="G10:I10" si="3">SUM(G11:G34)</f>
        <v>0</v>
      </c>
      <c r="H10" s="204">
        <f t="shared" ref="H10:H218" si="4">F10-G10</f>
        <v>334253.25</v>
      </c>
      <c r="I10" s="204">
        <f t="shared" si="3"/>
        <v>0</v>
      </c>
      <c r="J10" s="204">
        <f t="shared" ref="J10:J218" si="5">F10-I10</f>
        <v>334253.25</v>
      </c>
      <c r="K10" s="204">
        <f t="shared" ref="K10:AJ10" si="6">SUM(K11:K34)</f>
        <v>0</v>
      </c>
      <c r="L10" s="204">
        <f t="shared" si="6"/>
        <v>0</v>
      </c>
      <c r="M10" s="204">
        <f t="shared" si="6"/>
        <v>0</v>
      </c>
      <c r="N10" s="204">
        <f t="shared" si="6"/>
        <v>334253.25</v>
      </c>
      <c r="O10" s="204">
        <f t="shared" si="6"/>
        <v>0</v>
      </c>
      <c r="P10" s="204">
        <f t="shared" si="6"/>
        <v>0</v>
      </c>
      <c r="Q10" s="204">
        <f t="shared" si="6"/>
        <v>0</v>
      </c>
      <c r="R10" s="204">
        <f t="shared" si="6"/>
        <v>0</v>
      </c>
      <c r="S10" s="204">
        <f t="shared" si="6"/>
        <v>0</v>
      </c>
      <c r="T10" s="204">
        <f t="shared" si="6"/>
        <v>0</v>
      </c>
      <c r="U10" s="204">
        <f t="shared" si="6"/>
        <v>0</v>
      </c>
      <c r="V10" s="204">
        <f t="shared" si="6"/>
        <v>334253.25</v>
      </c>
      <c r="W10" s="204">
        <f t="shared" si="6"/>
        <v>0</v>
      </c>
      <c r="X10" s="204">
        <f t="shared" si="6"/>
        <v>0</v>
      </c>
      <c r="Y10" s="204">
        <f t="shared" ref="Y10:Y218" si="7">V10+W10+X10</f>
        <v>334253.25</v>
      </c>
      <c r="Z10" s="204">
        <f t="shared" si="6"/>
        <v>0</v>
      </c>
      <c r="AA10" s="204">
        <f t="shared" si="6"/>
        <v>0</v>
      </c>
      <c r="AB10" s="204">
        <f t="shared" si="6"/>
        <v>0</v>
      </c>
      <c r="AC10" s="204">
        <f t="shared" ref="AC10:AC218" si="8">Z10+AA10+AB10</f>
        <v>0</v>
      </c>
      <c r="AD10" s="204">
        <f t="shared" si="6"/>
        <v>0</v>
      </c>
      <c r="AE10" s="204">
        <f t="shared" si="6"/>
        <v>0</v>
      </c>
      <c r="AF10" s="204">
        <f t="shared" si="6"/>
        <v>0</v>
      </c>
      <c r="AG10" s="204">
        <f t="shared" ref="AG10:AG218" si="9">AD10+AE10+AF10</f>
        <v>0</v>
      </c>
      <c r="AH10" s="204">
        <f t="shared" si="6"/>
        <v>0</v>
      </c>
      <c r="AI10" s="204">
        <f t="shared" si="6"/>
        <v>0</v>
      </c>
      <c r="AJ10" s="204">
        <f t="shared" si="6"/>
        <v>0</v>
      </c>
      <c r="AK10" s="204">
        <f t="shared" ref="AK10:AK218" si="10">AH10+AI10+AJ10</f>
        <v>0</v>
      </c>
      <c r="AL10" s="204">
        <f t="shared" ref="AL10:AL218" si="11">Y10+AC10+AG10+AK10</f>
        <v>334253.25</v>
      </c>
    </row>
    <row r="11" spans="1:576" x14ac:dyDescent="0.25">
      <c r="B11" s="193" t="s">
        <v>322</v>
      </c>
      <c r="C11" s="194" t="s">
        <v>203</v>
      </c>
      <c r="D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195">
        <f t="shared" si="0"/>
        <v>0</v>
      </c>
      <c r="G11" s="195"/>
      <c r="H11" s="195">
        <f t="shared" si="4"/>
        <v>0</v>
      </c>
      <c r="I11" s="195"/>
      <c r="J11" s="195">
        <f t="shared" si="5"/>
        <v>0</v>
      </c>
      <c r="K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195">
        <f t="shared" si="7"/>
        <v>0</v>
      </c>
      <c r="Z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195">
        <f t="shared" si="8"/>
        <v>0</v>
      </c>
      <c r="AD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195">
        <f t="shared" si="9"/>
        <v>0</v>
      </c>
      <c r="AH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195">
        <f t="shared" si="10"/>
        <v>0</v>
      </c>
      <c r="AL11" s="195">
        <f t="shared" si="11"/>
        <v>0</v>
      </c>
    </row>
    <row r="12" spans="1:576" x14ac:dyDescent="0.25">
      <c r="B12" s="193" t="s">
        <v>653</v>
      </c>
      <c r="C12" s="194" t="s">
        <v>654</v>
      </c>
      <c r="D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334253.25</v>
      </c>
      <c r="F12" s="195">
        <f t="shared" si="0"/>
        <v>334253.25</v>
      </c>
      <c r="G12" s="195"/>
      <c r="H12" s="195">
        <f t="shared" si="4"/>
        <v>334253.25</v>
      </c>
      <c r="I12" s="195"/>
      <c r="J12" s="195">
        <f t="shared" si="5"/>
        <v>334253.25</v>
      </c>
      <c r="K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334253.25</v>
      </c>
      <c r="O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334253.25</v>
      </c>
      <c r="W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195">
        <f t="shared" si="7"/>
        <v>334253.25</v>
      </c>
      <c r="Z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195">
        <f t="shared" si="8"/>
        <v>0</v>
      </c>
      <c r="AD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195">
        <f t="shared" si="9"/>
        <v>0</v>
      </c>
      <c r="AH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195">
        <f t="shared" si="10"/>
        <v>0</v>
      </c>
      <c r="AL12" s="195">
        <f t="shared" si="11"/>
        <v>334253.25</v>
      </c>
    </row>
    <row r="13" spans="1:576" x14ac:dyDescent="0.25">
      <c r="B13" s="193" t="s">
        <v>655</v>
      </c>
      <c r="C13" s="194" t="s">
        <v>656</v>
      </c>
      <c r="D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195">
        <f t="shared" si="0"/>
        <v>0</v>
      </c>
      <c r="G13" s="195"/>
      <c r="H13" s="195">
        <f t="shared" si="4"/>
        <v>0</v>
      </c>
      <c r="I13" s="195"/>
      <c r="J13" s="195">
        <f t="shared" si="5"/>
        <v>0</v>
      </c>
      <c r="K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195">
        <f t="shared" si="7"/>
        <v>0</v>
      </c>
      <c r="Z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195">
        <f t="shared" si="8"/>
        <v>0</v>
      </c>
      <c r="AD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195">
        <f t="shared" si="9"/>
        <v>0</v>
      </c>
      <c r="AH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195">
        <f t="shared" si="10"/>
        <v>0</v>
      </c>
      <c r="AL13" s="195">
        <f t="shared" si="11"/>
        <v>0</v>
      </c>
    </row>
    <row r="14" spans="1:576" x14ac:dyDescent="0.25">
      <c r="B14" s="193" t="s">
        <v>657</v>
      </c>
      <c r="C14" s="194" t="s">
        <v>658</v>
      </c>
      <c r="D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195">
        <f t="shared" si="0"/>
        <v>0</v>
      </c>
      <c r="G14" s="195"/>
      <c r="H14" s="195">
        <f t="shared" si="4"/>
        <v>0</v>
      </c>
      <c r="I14" s="195"/>
      <c r="J14" s="195">
        <f t="shared" si="5"/>
        <v>0</v>
      </c>
      <c r="K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195">
        <f t="shared" si="7"/>
        <v>0</v>
      </c>
      <c r="Z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195">
        <f t="shared" si="8"/>
        <v>0</v>
      </c>
      <c r="AD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195">
        <f t="shared" si="9"/>
        <v>0</v>
      </c>
      <c r="AH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195">
        <f t="shared" si="10"/>
        <v>0</v>
      </c>
      <c r="AL14" s="195">
        <f t="shared" si="11"/>
        <v>0</v>
      </c>
    </row>
    <row r="15" spans="1:576" x14ac:dyDescent="0.25">
      <c r="B15" s="193" t="s">
        <v>659</v>
      </c>
      <c r="C15" s="194" t="s">
        <v>660</v>
      </c>
      <c r="D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195">
        <f t="shared" si="0"/>
        <v>0</v>
      </c>
      <c r="G15" s="195"/>
      <c r="H15" s="195">
        <f t="shared" si="4"/>
        <v>0</v>
      </c>
      <c r="I15" s="195"/>
      <c r="J15" s="195">
        <f t="shared" si="5"/>
        <v>0</v>
      </c>
      <c r="K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195">
        <f t="shared" si="7"/>
        <v>0</v>
      </c>
      <c r="Z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195">
        <f t="shared" si="8"/>
        <v>0</v>
      </c>
      <c r="AD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195">
        <f t="shared" si="9"/>
        <v>0</v>
      </c>
      <c r="AH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195">
        <f t="shared" si="10"/>
        <v>0</v>
      </c>
      <c r="AL15" s="195">
        <f t="shared" si="11"/>
        <v>0</v>
      </c>
    </row>
    <row r="16" spans="1:576" x14ac:dyDescent="0.25">
      <c r="B16" s="193" t="s">
        <v>661</v>
      </c>
      <c r="C16" s="194" t="s">
        <v>662</v>
      </c>
      <c r="D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195">
        <f t="shared" si="0"/>
        <v>0</v>
      </c>
      <c r="G16" s="195"/>
      <c r="H16" s="195">
        <f t="shared" si="4"/>
        <v>0</v>
      </c>
      <c r="I16" s="195"/>
      <c r="J16" s="195">
        <f t="shared" si="5"/>
        <v>0</v>
      </c>
      <c r="K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195">
        <f t="shared" si="7"/>
        <v>0</v>
      </c>
      <c r="Z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195">
        <f t="shared" si="8"/>
        <v>0</v>
      </c>
      <c r="AD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195">
        <f t="shared" si="9"/>
        <v>0</v>
      </c>
      <c r="AH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195">
        <f t="shared" si="10"/>
        <v>0</v>
      </c>
      <c r="AL16" s="195">
        <f t="shared" si="11"/>
        <v>0</v>
      </c>
    </row>
    <row r="17" spans="2:38" x14ac:dyDescent="0.25">
      <c r="B17" s="193" t="s">
        <v>663</v>
      </c>
      <c r="C17" s="194" t="s">
        <v>664</v>
      </c>
      <c r="D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195">
        <f t="shared" si="0"/>
        <v>0</v>
      </c>
      <c r="G17" s="195"/>
      <c r="H17" s="195">
        <f t="shared" si="4"/>
        <v>0</v>
      </c>
      <c r="I17" s="195"/>
      <c r="J17" s="195">
        <f t="shared" si="5"/>
        <v>0</v>
      </c>
      <c r="K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195">
        <f t="shared" si="7"/>
        <v>0</v>
      </c>
      <c r="Z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195">
        <f t="shared" si="8"/>
        <v>0</v>
      </c>
      <c r="AD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195">
        <f t="shared" si="9"/>
        <v>0</v>
      </c>
      <c r="AH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195">
        <f t="shared" si="10"/>
        <v>0</v>
      </c>
      <c r="AL17" s="195">
        <f t="shared" si="11"/>
        <v>0</v>
      </c>
    </row>
    <row r="18" spans="2:38" x14ac:dyDescent="0.25">
      <c r="B18" s="193" t="s">
        <v>323</v>
      </c>
      <c r="C18" s="194" t="s">
        <v>204</v>
      </c>
      <c r="D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195">
        <f t="shared" ref="F18:F34" si="12">D18+E18</f>
        <v>0</v>
      </c>
      <c r="G18" s="195"/>
      <c r="H18" s="195">
        <f t="shared" ref="H18:H34" si="13">F18-G18</f>
        <v>0</v>
      </c>
      <c r="I18" s="195"/>
      <c r="J18" s="195">
        <f t="shared" ref="J18:J34" si="14">F18-I18</f>
        <v>0</v>
      </c>
      <c r="K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195">
        <f t="shared" ref="Y18:Y35" si="15">V18+W18+X18</f>
        <v>0</v>
      </c>
      <c r="Z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195">
        <f t="shared" ref="AC18:AC34" si="16">Z18+AA18+AB18</f>
        <v>0</v>
      </c>
      <c r="AD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195">
        <f t="shared" ref="AG18:AG34" si="17">AD18+AE18+AF18</f>
        <v>0</v>
      </c>
      <c r="AH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195">
        <f t="shared" ref="AK18:AK34" si="18">AH18+AI18+AJ18</f>
        <v>0</v>
      </c>
      <c r="AL18" s="195">
        <f t="shared" ref="AL18:AL34" si="19">Y18+AC18+AG18+AK18</f>
        <v>0</v>
      </c>
    </row>
    <row r="19" spans="2:38" x14ac:dyDescent="0.25">
      <c r="B19" s="193" t="s">
        <v>666</v>
      </c>
      <c r="C19" s="194" t="s">
        <v>665</v>
      </c>
      <c r="D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195">
        <f t="shared" ref="F19" si="20">D19+E19</f>
        <v>0</v>
      </c>
      <c r="G19" s="195"/>
      <c r="H19" s="195">
        <f t="shared" ref="H19" si="21">F19-G19</f>
        <v>0</v>
      </c>
      <c r="I19" s="195"/>
      <c r="J19" s="195">
        <f t="shared" ref="J19" si="22">F19-I19</f>
        <v>0</v>
      </c>
      <c r="K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195">
        <f t="shared" ref="Y19" si="23">V19+W19+X19</f>
        <v>0</v>
      </c>
      <c r="Z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195">
        <f t="shared" ref="AC19" si="24">Z19+AA19+AB19</f>
        <v>0</v>
      </c>
      <c r="AD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195">
        <f t="shared" ref="AG19" si="25">AD19+AE19+AF19</f>
        <v>0</v>
      </c>
      <c r="AH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195">
        <f t="shared" ref="AK19" si="26">AH19+AI19+AJ19</f>
        <v>0</v>
      </c>
      <c r="AL19" s="195">
        <f t="shared" ref="AL19" si="27">Y19+AC19+AG19+AK19</f>
        <v>0</v>
      </c>
    </row>
    <row r="20" spans="2:38" x14ac:dyDescent="0.25">
      <c r="B20" s="193" t="s">
        <v>324</v>
      </c>
      <c r="C20" s="194" t="s">
        <v>205</v>
      </c>
      <c r="D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195">
        <f t="shared" si="12"/>
        <v>0</v>
      </c>
      <c r="G20" s="195"/>
      <c r="H20" s="195">
        <f t="shared" si="13"/>
        <v>0</v>
      </c>
      <c r="I20" s="195"/>
      <c r="J20" s="195">
        <f t="shared" si="14"/>
        <v>0</v>
      </c>
      <c r="K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195">
        <f t="shared" si="15"/>
        <v>0</v>
      </c>
      <c r="Z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195">
        <f t="shared" si="16"/>
        <v>0</v>
      </c>
      <c r="AD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195">
        <f t="shared" si="17"/>
        <v>0</v>
      </c>
      <c r="AH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195">
        <f t="shared" si="18"/>
        <v>0</v>
      </c>
      <c r="AL20" s="195">
        <f t="shared" si="19"/>
        <v>0</v>
      </c>
    </row>
    <row r="21" spans="2:38" x14ac:dyDescent="0.25">
      <c r="B21" s="193" t="s">
        <v>668</v>
      </c>
      <c r="C21" s="194" t="s">
        <v>667</v>
      </c>
      <c r="D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195">
        <f t="shared" ref="F21:F24" si="28">D21+E21</f>
        <v>0</v>
      </c>
      <c r="G21" s="195"/>
      <c r="H21" s="195">
        <f t="shared" ref="H21:H24" si="29">F21-G21</f>
        <v>0</v>
      </c>
      <c r="I21" s="195"/>
      <c r="J21" s="195">
        <f t="shared" ref="J21:J24" si="30">F21-I21</f>
        <v>0</v>
      </c>
      <c r="K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195">
        <f t="shared" ref="Y21:Y24" si="31">V21+W21+X21</f>
        <v>0</v>
      </c>
      <c r="Z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195">
        <f t="shared" ref="AC21:AC24" si="32">Z21+AA21+AB21</f>
        <v>0</v>
      </c>
      <c r="AD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195">
        <f t="shared" ref="AG21:AG24" si="33">AD21+AE21+AF21</f>
        <v>0</v>
      </c>
      <c r="AH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195">
        <f t="shared" ref="AK21:AK24" si="34">AH21+AI21+AJ21</f>
        <v>0</v>
      </c>
      <c r="AL21" s="195">
        <f t="shared" ref="AL21:AL24" si="35">Y21+AC21+AG21+AK21</f>
        <v>0</v>
      </c>
    </row>
    <row r="22" spans="2:38" x14ac:dyDescent="0.25">
      <c r="B22" s="193" t="s">
        <v>670</v>
      </c>
      <c r="C22" s="194" t="s">
        <v>669</v>
      </c>
      <c r="D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195">
        <f t="shared" si="28"/>
        <v>0</v>
      </c>
      <c r="G22" s="195"/>
      <c r="H22" s="195">
        <f t="shared" si="29"/>
        <v>0</v>
      </c>
      <c r="I22" s="195"/>
      <c r="J22" s="195">
        <f t="shared" si="30"/>
        <v>0</v>
      </c>
      <c r="K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195">
        <f t="shared" si="31"/>
        <v>0</v>
      </c>
      <c r="Z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195">
        <f t="shared" si="32"/>
        <v>0</v>
      </c>
      <c r="AD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195">
        <f t="shared" si="33"/>
        <v>0</v>
      </c>
      <c r="AH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195">
        <f t="shared" si="34"/>
        <v>0</v>
      </c>
      <c r="AL22" s="195">
        <f t="shared" si="35"/>
        <v>0</v>
      </c>
    </row>
    <row r="23" spans="2:38" x14ac:dyDescent="0.25">
      <c r="B23" s="193" t="s">
        <v>672</v>
      </c>
      <c r="C23" s="194" t="s">
        <v>671</v>
      </c>
      <c r="D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195">
        <f t="shared" si="28"/>
        <v>0</v>
      </c>
      <c r="G23" s="195"/>
      <c r="H23" s="195">
        <f t="shared" si="29"/>
        <v>0</v>
      </c>
      <c r="I23" s="195"/>
      <c r="J23" s="195">
        <f t="shared" si="30"/>
        <v>0</v>
      </c>
      <c r="K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195">
        <f t="shared" si="31"/>
        <v>0</v>
      </c>
      <c r="Z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195">
        <f t="shared" si="32"/>
        <v>0</v>
      </c>
      <c r="AD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195">
        <f t="shared" si="33"/>
        <v>0</v>
      </c>
      <c r="AH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195">
        <f t="shared" si="34"/>
        <v>0</v>
      </c>
      <c r="AL23" s="195">
        <f t="shared" si="35"/>
        <v>0</v>
      </c>
    </row>
    <row r="24" spans="2:38" x14ac:dyDescent="0.25">
      <c r="B24" s="193" t="s">
        <v>325</v>
      </c>
      <c r="C24" s="194" t="s">
        <v>206</v>
      </c>
      <c r="D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 s="195">
        <f t="shared" si="28"/>
        <v>0</v>
      </c>
      <c r="G24" s="195"/>
      <c r="H24" s="195">
        <f t="shared" si="29"/>
        <v>0</v>
      </c>
      <c r="I24" s="195"/>
      <c r="J24" s="195">
        <f t="shared" si="30"/>
        <v>0</v>
      </c>
      <c r="K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195">
        <f t="shared" si="31"/>
        <v>0</v>
      </c>
      <c r="Z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195">
        <f t="shared" si="32"/>
        <v>0</v>
      </c>
      <c r="AD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195">
        <f t="shared" si="33"/>
        <v>0</v>
      </c>
      <c r="AH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195">
        <f t="shared" si="34"/>
        <v>0</v>
      </c>
      <c r="AL24" s="195">
        <f t="shared" si="35"/>
        <v>0</v>
      </c>
    </row>
    <row r="25" spans="2:38" x14ac:dyDescent="0.25">
      <c r="B25" s="193" t="s">
        <v>673</v>
      </c>
      <c r="C25" s="194" t="s">
        <v>674</v>
      </c>
      <c r="D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195">
        <f t="shared" si="12"/>
        <v>0</v>
      </c>
      <c r="G25" s="195"/>
      <c r="H25" s="195">
        <f t="shared" si="13"/>
        <v>0</v>
      </c>
      <c r="I25" s="195"/>
      <c r="J25" s="195">
        <f t="shared" si="14"/>
        <v>0</v>
      </c>
      <c r="K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195">
        <f t="shared" si="15"/>
        <v>0</v>
      </c>
      <c r="Z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195">
        <f t="shared" si="16"/>
        <v>0</v>
      </c>
      <c r="AD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195">
        <f t="shared" si="17"/>
        <v>0</v>
      </c>
      <c r="AH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195">
        <f t="shared" si="18"/>
        <v>0</v>
      </c>
      <c r="AL25" s="195">
        <f t="shared" si="19"/>
        <v>0</v>
      </c>
    </row>
    <row r="26" spans="2:38" x14ac:dyDescent="0.25">
      <c r="B26" s="193" t="s">
        <v>676</v>
      </c>
      <c r="C26" s="194" t="s">
        <v>675</v>
      </c>
      <c r="D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195">
        <f t="shared" ref="F26:F27" si="36">D26+E26</f>
        <v>0</v>
      </c>
      <c r="G26" s="195"/>
      <c r="H26" s="195">
        <f t="shared" ref="H26:H27" si="37">F26-G26</f>
        <v>0</v>
      </c>
      <c r="I26" s="195"/>
      <c r="J26" s="195">
        <f t="shared" ref="J26:J27" si="38">F26-I26</f>
        <v>0</v>
      </c>
      <c r="K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195">
        <f t="shared" ref="Y26:Y27" si="39">V26+W26+X26</f>
        <v>0</v>
      </c>
      <c r="Z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195">
        <f t="shared" ref="AC26:AC27" si="40">Z26+AA26+AB26</f>
        <v>0</v>
      </c>
      <c r="AD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195">
        <f t="shared" ref="AG26:AG27" si="41">AD26+AE26+AF26</f>
        <v>0</v>
      </c>
      <c r="AH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195">
        <f t="shared" ref="AK26:AK27" si="42">AH26+AI26+AJ26</f>
        <v>0</v>
      </c>
      <c r="AL26" s="195">
        <f t="shared" ref="AL26:AL27" si="43">Y26+AC26+AG26+AK26</f>
        <v>0</v>
      </c>
    </row>
    <row r="27" spans="2:38" x14ac:dyDescent="0.25">
      <c r="B27" s="193" t="s">
        <v>326</v>
      </c>
      <c r="C27" s="194" t="s">
        <v>207</v>
      </c>
      <c r="D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195">
        <f t="shared" si="36"/>
        <v>0</v>
      </c>
      <c r="G27" s="195"/>
      <c r="H27" s="195">
        <f t="shared" si="37"/>
        <v>0</v>
      </c>
      <c r="I27" s="195"/>
      <c r="J27" s="195">
        <f t="shared" si="38"/>
        <v>0</v>
      </c>
      <c r="K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195">
        <f t="shared" si="39"/>
        <v>0</v>
      </c>
      <c r="Z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195">
        <f t="shared" si="40"/>
        <v>0</v>
      </c>
      <c r="AD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195">
        <f t="shared" si="41"/>
        <v>0</v>
      </c>
      <c r="AH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195">
        <f t="shared" si="42"/>
        <v>0</v>
      </c>
      <c r="AL27" s="195">
        <f t="shared" si="43"/>
        <v>0</v>
      </c>
    </row>
    <row r="28" spans="2:38" x14ac:dyDescent="0.25">
      <c r="B28" s="193" t="s">
        <v>678</v>
      </c>
      <c r="C28" s="194" t="s">
        <v>677</v>
      </c>
      <c r="D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195">
        <f t="shared" si="12"/>
        <v>0</v>
      </c>
      <c r="G28" s="195"/>
      <c r="H28" s="195">
        <f t="shared" si="13"/>
        <v>0</v>
      </c>
      <c r="I28" s="195"/>
      <c r="J28" s="195">
        <f t="shared" si="14"/>
        <v>0</v>
      </c>
      <c r="K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195">
        <f t="shared" si="15"/>
        <v>0</v>
      </c>
      <c r="Z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195">
        <f t="shared" si="16"/>
        <v>0</v>
      </c>
      <c r="AD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195">
        <f t="shared" si="17"/>
        <v>0</v>
      </c>
      <c r="AH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195">
        <f t="shared" si="18"/>
        <v>0</v>
      </c>
      <c r="AL28" s="195">
        <f t="shared" si="19"/>
        <v>0</v>
      </c>
    </row>
    <row r="29" spans="2:38" x14ac:dyDescent="0.25">
      <c r="B29" s="193" t="s">
        <v>327</v>
      </c>
      <c r="C29" s="194" t="s">
        <v>208</v>
      </c>
      <c r="D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195">
        <f t="shared" si="12"/>
        <v>0</v>
      </c>
      <c r="G29" s="195"/>
      <c r="H29" s="195">
        <f t="shared" si="13"/>
        <v>0</v>
      </c>
      <c r="I29" s="195"/>
      <c r="J29" s="195">
        <f t="shared" si="14"/>
        <v>0</v>
      </c>
      <c r="K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195">
        <f t="shared" si="15"/>
        <v>0</v>
      </c>
      <c r="Z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195">
        <f t="shared" si="16"/>
        <v>0</v>
      </c>
      <c r="AD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195">
        <f t="shared" si="17"/>
        <v>0</v>
      </c>
      <c r="AH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195">
        <f t="shared" si="18"/>
        <v>0</v>
      </c>
      <c r="AL29" s="195">
        <f t="shared" si="19"/>
        <v>0</v>
      </c>
    </row>
    <row r="30" spans="2:38" x14ac:dyDescent="0.25">
      <c r="B30" s="193" t="s">
        <v>679</v>
      </c>
      <c r="C30" s="194" t="s">
        <v>681</v>
      </c>
      <c r="D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195">
        <f t="shared" ref="F30:F31" si="44">D30+E30</f>
        <v>0</v>
      </c>
      <c r="G30" s="195"/>
      <c r="H30" s="195">
        <f t="shared" ref="H30:H31" si="45">F30-G30</f>
        <v>0</v>
      </c>
      <c r="I30" s="195"/>
      <c r="J30" s="195">
        <f t="shared" ref="J30:J31" si="46">F30-I30</f>
        <v>0</v>
      </c>
      <c r="K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195">
        <f t="shared" ref="Y30:Y31" si="47">V30+W30+X30</f>
        <v>0</v>
      </c>
      <c r="Z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195">
        <f t="shared" ref="AC30:AC31" si="48">Z30+AA30+AB30</f>
        <v>0</v>
      </c>
      <c r="AD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195">
        <f t="shared" ref="AG30:AG31" si="49">AD30+AE30+AF30</f>
        <v>0</v>
      </c>
      <c r="AH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195">
        <f t="shared" ref="AK30:AK31" si="50">AH30+AI30+AJ30</f>
        <v>0</v>
      </c>
      <c r="AL30" s="195">
        <f t="shared" ref="AL30:AL31" si="51">Y30+AC30+AG30+AK30</f>
        <v>0</v>
      </c>
    </row>
    <row r="31" spans="2:38" x14ac:dyDescent="0.25">
      <c r="B31" s="193" t="s">
        <v>680</v>
      </c>
      <c r="C31" s="194" t="s">
        <v>682</v>
      </c>
      <c r="D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195">
        <f t="shared" si="44"/>
        <v>0</v>
      </c>
      <c r="G31" s="195"/>
      <c r="H31" s="195">
        <f t="shared" si="45"/>
        <v>0</v>
      </c>
      <c r="I31" s="195"/>
      <c r="J31" s="195">
        <f t="shared" si="46"/>
        <v>0</v>
      </c>
      <c r="K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195">
        <f t="shared" si="47"/>
        <v>0</v>
      </c>
      <c r="Z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195">
        <f t="shared" si="48"/>
        <v>0</v>
      </c>
      <c r="AD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195">
        <f t="shared" si="49"/>
        <v>0</v>
      </c>
      <c r="AH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195">
        <f t="shared" si="50"/>
        <v>0</v>
      </c>
      <c r="AL31" s="195">
        <f t="shared" si="51"/>
        <v>0</v>
      </c>
    </row>
    <row r="32" spans="2:38" x14ac:dyDescent="0.25">
      <c r="B32" s="193" t="s">
        <v>684</v>
      </c>
      <c r="C32" s="194" t="s">
        <v>683</v>
      </c>
      <c r="D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195">
        <f t="shared" si="12"/>
        <v>0</v>
      </c>
      <c r="G32" s="195"/>
      <c r="H32" s="195">
        <f t="shared" si="13"/>
        <v>0</v>
      </c>
      <c r="I32" s="195"/>
      <c r="J32" s="195">
        <f t="shared" si="14"/>
        <v>0</v>
      </c>
      <c r="K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195">
        <f t="shared" si="15"/>
        <v>0</v>
      </c>
      <c r="Z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195">
        <f t="shared" si="16"/>
        <v>0</v>
      </c>
      <c r="AD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195">
        <f t="shared" si="17"/>
        <v>0</v>
      </c>
      <c r="AH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195">
        <f t="shared" si="18"/>
        <v>0</v>
      </c>
      <c r="AL32" s="195">
        <f t="shared" si="19"/>
        <v>0</v>
      </c>
    </row>
    <row r="33" spans="2:38" x14ac:dyDescent="0.25">
      <c r="B33" s="193" t="s">
        <v>319</v>
      </c>
      <c r="C33" s="194" t="s">
        <v>209</v>
      </c>
      <c r="D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195">
        <f t="shared" ref="F33" si="52">D33+E33</f>
        <v>0</v>
      </c>
      <c r="G33" s="195"/>
      <c r="H33" s="195">
        <f t="shared" ref="H33" si="53">F33-G33</f>
        <v>0</v>
      </c>
      <c r="I33" s="195"/>
      <c r="J33" s="195">
        <f t="shared" ref="J33" si="54">F33-I33</f>
        <v>0</v>
      </c>
      <c r="K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195">
        <f t="shared" ref="Y33" si="55">V33+W33+X33</f>
        <v>0</v>
      </c>
      <c r="Z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195">
        <f t="shared" ref="AC33" si="56">Z33+AA33+AB33</f>
        <v>0</v>
      </c>
      <c r="AD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195">
        <f t="shared" ref="AG33" si="57">AD33+AE33+AF33</f>
        <v>0</v>
      </c>
      <c r="AH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195">
        <f t="shared" ref="AK33" si="58">AH33+AI33+AJ33</f>
        <v>0</v>
      </c>
      <c r="AL33" s="195">
        <f t="shared" ref="AL33" si="59">Y33+AC33+AG33+AK33</f>
        <v>0</v>
      </c>
    </row>
    <row r="34" spans="2:38" x14ac:dyDescent="0.25">
      <c r="B34" s="193" t="s">
        <v>699</v>
      </c>
      <c r="C34" s="194" t="s">
        <v>700</v>
      </c>
      <c r="D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195">
        <f t="shared" si="12"/>
        <v>0</v>
      </c>
      <c r="G34" s="195"/>
      <c r="H34" s="195">
        <f t="shared" si="13"/>
        <v>0</v>
      </c>
      <c r="I34" s="195"/>
      <c r="J34" s="195">
        <f t="shared" si="14"/>
        <v>0</v>
      </c>
      <c r="K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195">
        <f t="shared" si="15"/>
        <v>0</v>
      </c>
      <c r="Z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195">
        <f t="shared" si="16"/>
        <v>0</v>
      </c>
      <c r="AD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195">
        <f t="shared" si="17"/>
        <v>0</v>
      </c>
      <c r="AH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195">
        <f t="shared" si="18"/>
        <v>0</v>
      </c>
      <c r="AL34" s="195">
        <f t="shared" si="19"/>
        <v>0</v>
      </c>
    </row>
    <row r="35" spans="2:38" x14ac:dyDescent="0.25">
      <c r="B35" s="202" t="s">
        <v>328</v>
      </c>
      <c r="C35" s="203" t="s">
        <v>210</v>
      </c>
      <c r="D35" s="204">
        <f>SUM(D36:D59)</f>
        <v>0</v>
      </c>
      <c r="E35" s="204">
        <f>SUM(E36:E59)</f>
        <v>0</v>
      </c>
      <c r="F35" s="204">
        <f t="shared" si="0"/>
        <v>0</v>
      </c>
      <c r="G35" s="204">
        <f>SUM(G36:G59)</f>
        <v>0</v>
      </c>
      <c r="H35" s="204">
        <f t="shared" si="4"/>
        <v>0</v>
      </c>
      <c r="I35" s="204">
        <f t="shared" ref="I35:X35" si="60">SUM(I36:I59)</f>
        <v>0</v>
      </c>
      <c r="J35" s="204">
        <f t="shared" si="60"/>
        <v>0</v>
      </c>
      <c r="K35" s="204">
        <f t="shared" si="60"/>
        <v>0</v>
      </c>
      <c r="L35" s="204">
        <f t="shared" si="60"/>
        <v>0</v>
      </c>
      <c r="M35" s="204">
        <f t="shared" si="60"/>
        <v>0</v>
      </c>
      <c r="N35" s="204">
        <f t="shared" si="60"/>
        <v>0</v>
      </c>
      <c r="O35" s="204">
        <f t="shared" si="60"/>
        <v>0</v>
      </c>
      <c r="P35" s="204">
        <f t="shared" si="60"/>
        <v>0</v>
      </c>
      <c r="Q35" s="204">
        <f t="shared" si="60"/>
        <v>0</v>
      </c>
      <c r="R35" s="204">
        <f t="shared" si="60"/>
        <v>0</v>
      </c>
      <c r="S35" s="204">
        <f t="shared" si="60"/>
        <v>0</v>
      </c>
      <c r="T35" s="204">
        <f t="shared" si="60"/>
        <v>0</v>
      </c>
      <c r="U35" s="204">
        <f t="shared" si="60"/>
        <v>0</v>
      </c>
      <c r="V35" s="204">
        <f t="shared" si="60"/>
        <v>0</v>
      </c>
      <c r="W35" s="204">
        <f t="shared" si="60"/>
        <v>0</v>
      </c>
      <c r="X35" s="204">
        <f t="shared" si="60"/>
        <v>0</v>
      </c>
      <c r="Y35" s="204">
        <f t="shared" si="15"/>
        <v>0</v>
      </c>
      <c r="Z35" s="204">
        <f>SUM(Z36:Z59)</f>
        <v>0</v>
      </c>
      <c r="AA35" s="204">
        <f>SUM(AA36:AA59)</f>
        <v>0</v>
      </c>
      <c r="AB35" s="204">
        <f>SUM(AB36:AB59)</f>
        <v>0</v>
      </c>
      <c r="AC35" s="204">
        <f t="shared" si="8"/>
        <v>0</v>
      </c>
      <c r="AD35" s="204">
        <f t="shared" ref="AD35:AF35" si="61">SUM(AD36:AD59)</f>
        <v>0</v>
      </c>
      <c r="AE35" s="204">
        <f t="shared" si="61"/>
        <v>0</v>
      </c>
      <c r="AF35" s="204">
        <f t="shared" si="61"/>
        <v>0</v>
      </c>
      <c r="AG35" s="204">
        <f t="shared" si="9"/>
        <v>0</v>
      </c>
      <c r="AH35" s="204">
        <f t="shared" ref="AH35:AJ35" si="62">SUM(AH36:AH59)</f>
        <v>0</v>
      </c>
      <c r="AI35" s="204">
        <f t="shared" si="62"/>
        <v>0</v>
      </c>
      <c r="AJ35" s="204">
        <f t="shared" si="62"/>
        <v>0</v>
      </c>
      <c r="AK35" s="204">
        <f t="shared" si="10"/>
        <v>0</v>
      </c>
      <c r="AL35" s="204">
        <f t="shared" si="11"/>
        <v>0</v>
      </c>
    </row>
    <row r="36" spans="2:38" x14ac:dyDescent="0.25">
      <c r="B36" s="193" t="s">
        <v>701</v>
      </c>
      <c r="C36" s="194" t="s">
        <v>702</v>
      </c>
      <c r="D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195">
        <f t="shared" ref="F36" si="63">D36+E36</f>
        <v>0</v>
      </c>
      <c r="G36" s="195"/>
      <c r="H36" s="195">
        <f t="shared" ref="H36" si="64">F36-G36</f>
        <v>0</v>
      </c>
      <c r="I36" s="195"/>
      <c r="J36" s="195">
        <f t="shared" ref="J36" si="65">F36-I36</f>
        <v>0</v>
      </c>
      <c r="K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195">
        <f t="shared" ref="Y36" si="66">V36+W36+X36</f>
        <v>0</v>
      </c>
      <c r="Z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195">
        <f t="shared" ref="AC36" si="67">Z36+AA36+AB36</f>
        <v>0</v>
      </c>
      <c r="AD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195">
        <f t="shared" ref="AG36" si="68">AD36+AE36+AF36</f>
        <v>0</v>
      </c>
      <c r="AH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195">
        <f t="shared" ref="AK36" si="69">AH36+AI36+AJ36</f>
        <v>0</v>
      </c>
      <c r="AL36" s="195">
        <f t="shared" ref="AL36" si="70">Y36+AC36+AG36+AK36</f>
        <v>0</v>
      </c>
    </row>
    <row r="37" spans="2:38" x14ac:dyDescent="0.25">
      <c r="B37" s="193" t="s">
        <v>329</v>
      </c>
      <c r="C37" s="194" t="s">
        <v>211</v>
      </c>
      <c r="D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195">
        <f t="shared" si="0"/>
        <v>0</v>
      </c>
      <c r="G37" s="195"/>
      <c r="H37" s="195">
        <f t="shared" si="4"/>
        <v>0</v>
      </c>
      <c r="I37" s="195"/>
      <c r="J37" s="195">
        <f t="shared" si="5"/>
        <v>0</v>
      </c>
      <c r="K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195">
        <f t="shared" si="7"/>
        <v>0</v>
      </c>
      <c r="Z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195">
        <f t="shared" si="8"/>
        <v>0</v>
      </c>
      <c r="AD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195">
        <f t="shared" si="9"/>
        <v>0</v>
      </c>
      <c r="AH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195">
        <f t="shared" si="10"/>
        <v>0</v>
      </c>
      <c r="AL37" s="195">
        <f t="shared" si="11"/>
        <v>0</v>
      </c>
    </row>
    <row r="38" spans="2:38" x14ac:dyDescent="0.25">
      <c r="B38" s="193" t="s">
        <v>703</v>
      </c>
      <c r="C38" s="194" t="s">
        <v>704</v>
      </c>
      <c r="D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195">
        <f t="shared" si="0"/>
        <v>0</v>
      </c>
      <c r="G38" s="195"/>
      <c r="H38" s="195">
        <f t="shared" si="4"/>
        <v>0</v>
      </c>
      <c r="I38" s="195"/>
      <c r="J38" s="195">
        <f t="shared" si="5"/>
        <v>0</v>
      </c>
      <c r="K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195">
        <f t="shared" si="7"/>
        <v>0</v>
      </c>
      <c r="Z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195">
        <f t="shared" si="8"/>
        <v>0</v>
      </c>
      <c r="AD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195">
        <f t="shared" si="9"/>
        <v>0</v>
      </c>
      <c r="AH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195">
        <f t="shared" si="10"/>
        <v>0</v>
      </c>
      <c r="AL38" s="195">
        <f t="shared" si="11"/>
        <v>0</v>
      </c>
    </row>
    <row r="39" spans="2:38" x14ac:dyDescent="0.25">
      <c r="B39" s="193" t="s">
        <v>705</v>
      </c>
      <c r="C39" s="194" t="s">
        <v>706</v>
      </c>
      <c r="D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195">
        <f t="shared" ref="F39:F59" si="71">D39+E39</f>
        <v>0</v>
      </c>
      <c r="G39" s="195"/>
      <c r="H39" s="195">
        <f t="shared" ref="H39:H59" si="72">F39-G39</f>
        <v>0</v>
      </c>
      <c r="I39" s="195"/>
      <c r="J39" s="195">
        <f t="shared" ref="J39:J59" si="73">F39-I39</f>
        <v>0</v>
      </c>
      <c r="K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195">
        <f t="shared" ref="Y39:Y59" si="74">V39+W39+X39</f>
        <v>0</v>
      </c>
      <c r="Z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195">
        <f t="shared" ref="AC39:AC59" si="75">Z39+AA39+AB39</f>
        <v>0</v>
      </c>
      <c r="AD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195">
        <f t="shared" ref="AG39:AG59" si="76">AD39+AE39+AF39</f>
        <v>0</v>
      </c>
      <c r="AH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195">
        <f t="shared" ref="AK39:AK59" si="77">AH39+AI39+AJ39</f>
        <v>0</v>
      </c>
      <c r="AL39" s="195">
        <f t="shared" ref="AL39:AL59" si="78">Y39+AC39+AG39+AK39</f>
        <v>0</v>
      </c>
    </row>
    <row r="40" spans="2:38" x14ac:dyDescent="0.25">
      <c r="B40" s="193" t="s">
        <v>330</v>
      </c>
      <c r="C40" s="194" t="s">
        <v>212</v>
      </c>
      <c r="D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195">
        <f t="shared" si="71"/>
        <v>0</v>
      </c>
      <c r="G40" s="195"/>
      <c r="H40" s="195">
        <f t="shared" si="72"/>
        <v>0</v>
      </c>
      <c r="I40" s="195"/>
      <c r="J40" s="195">
        <f t="shared" si="73"/>
        <v>0</v>
      </c>
      <c r="K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195">
        <f t="shared" si="74"/>
        <v>0</v>
      </c>
      <c r="Z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195">
        <f t="shared" si="75"/>
        <v>0</v>
      </c>
      <c r="AD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195">
        <f t="shared" si="76"/>
        <v>0</v>
      </c>
      <c r="AH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195">
        <f t="shared" si="77"/>
        <v>0</v>
      </c>
      <c r="AL40" s="195">
        <f t="shared" si="78"/>
        <v>0</v>
      </c>
    </row>
    <row r="41" spans="2:38" x14ac:dyDescent="0.25">
      <c r="B41" s="193" t="s">
        <v>707</v>
      </c>
      <c r="C41" s="194" t="s">
        <v>708</v>
      </c>
      <c r="D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195">
        <f t="shared" ref="F41" si="79">D41+E41</f>
        <v>0</v>
      </c>
      <c r="G41" s="195"/>
      <c r="H41" s="195">
        <f t="shared" ref="H41" si="80">F41-G41</f>
        <v>0</v>
      </c>
      <c r="I41" s="195"/>
      <c r="J41" s="195">
        <f t="shared" ref="J41" si="81">F41-I41</f>
        <v>0</v>
      </c>
      <c r="K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195">
        <f t="shared" ref="Y41" si="82">V41+W41+X41</f>
        <v>0</v>
      </c>
      <c r="Z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195">
        <f t="shared" ref="AC41" si="83">Z41+AA41+AB41</f>
        <v>0</v>
      </c>
      <c r="AD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195">
        <f t="shared" ref="AG41" si="84">AD41+AE41+AF41</f>
        <v>0</v>
      </c>
      <c r="AH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195">
        <f t="shared" ref="AK41" si="85">AH41+AI41+AJ41</f>
        <v>0</v>
      </c>
      <c r="AL41" s="195">
        <f t="shared" ref="AL41" si="86">Y41+AC41+AG41+AK41</f>
        <v>0</v>
      </c>
    </row>
    <row r="42" spans="2:38" x14ac:dyDescent="0.25">
      <c r="B42" s="193" t="s">
        <v>709</v>
      </c>
      <c r="C42" s="194" t="s">
        <v>675</v>
      </c>
      <c r="D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195">
        <f t="shared" si="71"/>
        <v>0</v>
      </c>
      <c r="G42" s="195"/>
      <c r="H42" s="195">
        <f t="shared" si="72"/>
        <v>0</v>
      </c>
      <c r="I42" s="195"/>
      <c r="J42" s="195">
        <f t="shared" si="73"/>
        <v>0</v>
      </c>
      <c r="K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195">
        <f t="shared" si="74"/>
        <v>0</v>
      </c>
      <c r="Z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195">
        <f t="shared" si="75"/>
        <v>0</v>
      </c>
      <c r="AD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195">
        <f t="shared" si="76"/>
        <v>0</v>
      </c>
      <c r="AH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195">
        <f t="shared" si="77"/>
        <v>0</v>
      </c>
      <c r="AL42" s="195">
        <f t="shared" si="78"/>
        <v>0</v>
      </c>
    </row>
    <row r="43" spans="2:38" x14ac:dyDescent="0.25">
      <c r="B43" s="193" t="s">
        <v>331</v>
      </c>
      <c r="C43" s="194" t="s">
        <v>213</v>
      </c>
      <c r="D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195">
        <f t="shared" ref="F43" si="87">D43+E43</f>
        <v>0</v>
      </c>
      <c r="G43" s="195"/>
      <c r="H43" s="195">
        <f t="shared" ref="H43" si="88">F43-G43</f>
        <v>0</v>
      </c>
      <c r="I43" s="195"/>
      <c r="J43" s="195">
        <f t="shared" ref="J43" si="89">F43-I43</f>
        <v>0</v>
      </c>
      <c r="K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195">
        <f t="shared" ref="Y43" si="90">V43+W43+X43</f>
        <v>0</v>
      </c>
      <c r="Z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195">
        <f t="shared" ref="AC43" si="91">Z43+AA43+AB43</f>
        <v>0</v>
      </c>
      <c r="AD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195">
        <f t="shared" ref="AG43" si="92">AD43+AE43+AF43</f>
        <v>0</v>
      </c>
      <c r="AH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195">
        <f t="shared" ref="AK43" si="93">AH43+AI43+AJ43</f>
        <v>0</v>
      </c>
      <c r="AL43" s="195">
        <f t="shared" ref="AL43" si="94">Y43+AC43+AG43+AK43</f>
        <v>0</v>
      </c>
    </row>
    <row r="44" spans="2:38" x14ac:dyDescent="0.25">
      <c r="B44" s="193" t="s">
        <v>710</v>
      </c>
      <c r="C44" s="194" t="s">
        <v>711</v>
      </c>
      <c r="D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195">
        <f t="shared" si="71"/>
        <v>0</v>
      </c>
      <c r="G44" s="195"/>
      <c r="H44" s="195">
        <f t="shared" si="72"/>
        <v>0</v>
      </c>
      <c r="I44" s="195"/>
      <c r="J44" s="195">
        <f t="shared" si="73"/>
        <v>0</v>
      </c>
      <c r="K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195">
        <f t="shared" si="74"/>
        <v>0</v>
      </c>
      <c r="Z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195">
        <f t="shared" si="75"/>
        <v>0</v>
      </c>
      <c r="AD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195">
        <f t="shared" si="76"/>
        <v>0</v>
      </c>
      <c r="AH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195">
        <f t="shared" si="77"/>
        <v>0</v>
      </c>
      <c r="AL44" s="195">
        <f t="shared" si="78"/>
        <v>0</v>
      </c>
    </row>
    <row r="45" spans="2:38" x14ac:dyDescent="0.25">
      <c r="B45" s="193" t="s">
        <v>712</v>
      </c>
      <c r="C45" s="194" t="s">
        <v>682</v>
      </c>
      <c r="D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195">
        <f t="shared" ref="F45" si="95">D45+E45</f>
        <v>0</v>
      </c>
      <c r="G45" s="195"/>
      <c r="H45" s="195">
        <f t="shared" ref="H45" si="96">F45-G45</f>
        <v>0</v>
      </c>
      <c r="I45" s="195"/>
      <c r="J45" s="195">
        <f t="shared" ref="J45" si="97">F45-I45</f>
        <v>0</v>
      </c>
      <c r="K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195">
        <f t="shared" ref="Y45" si="98">V45+W45+X45</f>
        <v>0</v>
      </c>
      <c r="Z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195">
        <f t="shared" ref="AC45" si="99">Z45+AA45+AB45</f>
        <v>0</v>
      </c>
      <c r="AD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195">
        <f t="shared" ref="AG45" si="100">AD45+AE45+AF45</f>
        <v>0</v>
      </c>
      <c r="AH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195">
        <f t="shared" ref="AK45" si="101">AH45+AI45+AJ45</f>
        <v>0</v>
      </c>
      <c r="AL45" s="195">
        <f t="shared" ref="AL45" si="102">Y45+AC45+AG45+AK45</f>
        <v>0</v>
      </c>
    </row>
    <row r="46" spans="2:38" x14ac:dyDescent="0.25">
      <c r="B46" s="193" t="s">
        <v>713</v>
      </c>
      <c r="C46" s="194" t="s">
        <v>683</v>
      </c>
      <c r="D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195">
        <f t="shared" si="71"/>
        <v>0</v>
      </c>
      <c r="G46" s="195"/>
      <c r="H46" s="195">
        <f t="shared" si="72"/>
        <v>0</v>
      </c>
      <c r="I46" s="195"/>
      <c r="J46" s="195">
        <f t="shared" si="73"/>
        <v>0</v>
      </c>
      <c r="K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195">
        <f t="shared" si="74"/>
        <v>0</v>
      </c>
      <c r="Z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195">
        <f t="shared" si="75"/>
        <v>0</v>
      </c>
      <c r="AD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195">
        <f t="shared" si="76"/>
        <v>0</v>
      </c>
      <c r="AH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195">
        <f t="shared" si="77"/>
        <v>0</v>
      </c>
      <c r="AL46" s="195">
        <f t="shared" si="78"/>
        <v>0</v>
      </c>
    </row>
    <row r="47" spans="2:38" x14ac:dyDescent="0.25">
      <c r="B47" s="193" t="s">
        <v>714</v>
      </c>
      <c r="C47" s="194" t="s">
        <v>715</v>
      </c>
      <c r="D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195">
        <f t="shared" ref="F47" si="103">D47+E47</f>
        <v>0</v>
      </c>
      <c r="G47" s="195"/>
      <c r="H47" s="195">
        <f t="shared" ref="H47" si="104">F47-G47</f>
        <v>0</v>
      </c>
      <c r="I47" s="195"/>
      <c r="J47" s="195">
        <f t="shared" ref="J47" si="105">F47-I47</f>
        <v>0</v>
      </c>
      <c r="K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195">
        <f t="shared" ref="Y47" si="106">V47+W47+X47</f>
        <v>0</v>
      </c>
      <c r="Z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195">
        <f t="shared" ref="AC47" si="107">Z47+AA47+AB47</f>
        <v>0</v>
      </c>
      <c r="AD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195">
        <f t="shared" ref="AG47" si="108">AD47+AE47+AF47</f>
        <v>0</v>
      </c>
      <c r="AH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195">
        <f t="shared" ref="AK47" si="109">AH47+AI47+AJ47</f>
        <v>0</v>
      </c>
      <c r="AL47" s="195">
        <f t="shared" ref="AL47" si="110">Y47+AC47+AG47+AK47</f>
        <v>0</v>
      </c>
    </row>
    <row r="48" spans="2:38" x14ac:dyDescent="0.25">
      <c r="B48" s="193" t="s">
        <v>716</v>
      </c>
      <c r="C48" s="194" t="s">
        <v>717</v>
      </c>
      <c r="D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195">
        <f t="shared" si="71"/>
        <v>0</v>
      </c>
      <c r="G48" s="195"/>
      <c r="H48" s="195">
        <f t="shared" si="72"/>
        <v>0</v>
      </c>
      <c r="I48" s="195"/>
      <c r="J48" s="195">
        <f t="shared" si="73"/>
        <v>0</v>
      </c>
      <c r="K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195">
        <f t="shared" si="74"/>
        <v>0</v>
      </c>
      <c r="Z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195">
        <f t="shared" si="75"/>
        <v>0</v>
      </c>
      <c r="AD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195">
        <f t="shared" si="76"/>
        <v>0</v>
      </c>
      <c r="AH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195">
        <f t="shared" si="77"/>
        <v>0</v>
      </c>
      <c r="AL48" s="195">
        <f t="shared" si="78"/>
        <v>0</v>
      </c>
    </row>
    <row r="49" spans="2:38" x14ac:dyDescent="0.25">
      <c r="B49" s="193" t="s">
        <v>718</v>
      </c>
      <c r="C49" s="194" t="s">
        <v>690</v>
      </c>
      <c r="D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195">
        <f t="shared" ref="F49" si="111">D49+E49</f>
        <v>0</v>
      </c>
      <c r="G49" s="195"/>
      <c r="H49" s="195">
        <f t="shared" ref="H49" si="112">F49-G49</f>
        <v>0</v>
      </c>
      <c r="I49" s="195"/>
      <c r="J49" s="195">
        <f t="shared" ref="J49" si="113">F49-I49</f>
        <v>0</v>
      </c>
      <c r="K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195">
        <f t="shared" ref="Y49" si="114">V49+W49+X49</f>
        <v>0</v>
      </c>
      <c r="Z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195">
        <f t="shared" ref="AC49" si="115">Z49+AA49+AB49</f>
        <v>0</v>
      </c>
      <c r="AD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195">
        <f t="shared" ref="AG49" si="116">AD49+AE49+AF49</f>
        <v>0</v>
      </c>
      <c r="AH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195">
        <f t="shared" ref="AK49" si="117">AH49+AI49+AJ49</f>
        <v>0</v>
      </c>
      <c r="AL49" s="195">
        <f t="shared" ref="AL49" si="118">Y49+AC49+AG49+AK49</f>
        <v>0</v>
      </c>
    </row>
    <row r="50" spans="2:38" x14ac:dyDescent="0.25">
      <c r="B50" s="193" t="s">
        <v>719</v>
      </c>
      <c r="C50" s="194" t="s">
        <v>720</v>
      </c>
      <c r="D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195">
        <f t="shared" si="71"/>
        <v>0</v>
      </c>
      <c r="G50" s="195"/>
      <c r="H50" s="195">
        <f t="shared" si="72"/>
        <v>0</v>
      </c>
      <c r="I50" s="195"/>
      <c r="J50" s="195">
        <f t="shared" si="73"/>
        <v>0</v>
      </c>
      <c r="K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195">
        <f t="shared" si="74"/>
        <v>0</v>
      </c>
      <c r="Z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195">
        <f t="shared" si="75"/>
        <v>0</v>
      </c>
      <c r="AD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195">
        <f t="shared" si="76"/>
        <v>0</v>
      </c>
      <c r="AH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195">
        <f t="shared" si="77"/>
        <v>0</v>
      </c>
      <c r="AL50" s="195">
        <f t="shared" si="78"/>
        <v>0</v>
      </c>
    </row>
    <row r="51" spans="2:38" x14ac:dyDescent="0.25">
      <c r="B51" s="193" t="s">
        <v>332</v>
      </c>
      <c r="C51" s="194" t="s">
        <v>214</v>
      </c>
      <c r="D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195">
        <f t="shared" si="71"/>
        <v>0</v>
      </c>
      <c r="G51" s="195"/>
      <c r="H51" s="195">
        <f t="shared" si="72"/>
        <v>0</v>
      </c>
      <c r="I51" s="195"/>
      <c r="J51" s="195">
        <f t="shared" si="73"/>
        <v>0</v>
      </c>
      <c r="K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195">
        <f t="shared" si="74"/>
        <v>0</v>
      </c>
      <c r="Z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195">
        <f t="shared" si="75"/>
        <v>0</v>
      </c>
      <c r="AD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195">
        <f t="shared" si="76"/>
        <v>0</v>
      </c>
      <c r="AH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195">
        <f t="shared" si="77"/>
        <v>0</v>
      </c>
      <c r="AL51" s="195">
        <f t="shared" si="78"/>
        <v>0</v>
      </c>
    </row>
    <row r="52" spans="2:38" x14ac:dyDescent="0.25">
      <c r="B52" s="193" t="s">
        <v>721</v>
      </c>
      <c r="C52" s="194" t="s">
        <v>722</v>
      </c>
      <c r="D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195">
        <f t="shared" ref="F52" si="119">D52+E52</f>
        <v>0</v>
      </c>
      <c r="G52" s="195"/>
      <c r="H52" s="195">
        <f t="shared" ref="H52" si="120">F52-G52</f>
        <v>0</v>
      </c>
      <c r="I52" s="195"/>
      <c r="J52" s="195">
        <f t="shared" ref="J52" si="121">F52-I52</f>
        <v>0</v>
      </c>
      <c r="K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195">
        <f t="shared" ref="Y52" si="122">V52+W52+X52</f>
        <v>0</v>
      </c>
      <c r="Z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195">
        <f t="shared" ref="AC52" si="123">Z52+AA52+AB52</f>
        <v>0</v>
      </c>
      <c r="AD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195">
        <f t="shared" ref="AG52" si="124">AD52+AE52+AF52</f>
        <v>0</v>
      </c>
      <c r="AH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195">
        <f t="shared" ref="AK52" si="125">AH52+AI52+AJ52</f>
        <v>0</v>
      </c>
      <c r="AL52" s="195">
        <f t="shared" ref="AL52" si="126">Y52+AC52+AG52+AK52</f>
        <v>0</v>
      </c>
    </row>
    <row r="53" spans="2:38" x14ac:dyDescent="0.25">
      <c r="B53" s="193" t="s">
        <v>723</v>
      </c>
      <c r="C53" s="194" t="s">
        <v>724</v>
      </c>
      <c r="D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195">
        <f t="shared" si="71"/>
        <v>0</v>
      </c>
      <c r="G53" s="195"/>
      <c r="H53" s="195">
        <f t="shared" si="72"/>
        <v>0</v>
      </c>
      <c r="I53" s="195"/>
      <c r="J53" s="195">
        <f t="shared" si="73"/>
        <v>0</v>
      </c>
      <c r="K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195">
        <f t="shared" si="74"/>
        <v>0</v>
      </c>
      <c r="Z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195">
        <f t="shared" si="75"/>
        <v>0</v>
      </c>
      <c r="AD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195">
        <f t="shared" si="76"/>
        <v>0</v>
      </c>
      <c r="AH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195">
        <f t="shared" si="77"/>
        <v>0</v>
      </c>
      <c r="AL53" s="195">
        <f t="shared" si="78"/>
        <v>0</v>
      </c>
    </row>
    <row r="54" spans="2:38" x14ac:dyDescent="0.25">
      <c r="B54" s="193" t="s">
        <v>725</v>
      </c>
      <c r="C54" s="194" t="s">
        <v>726</v>
      </c>
      <c r="D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195">
        <f t="shared" ref="F54" si="127">D54+E54</f>
        <v>0</v>
      </c>
      <c r="G54" s="195"/>
      <c r="H54" s="195">
        <f t="shared" ref="H54" si="128">F54-G54</f>
        <v>0</v>
      </c>
      <c r="I54" s="195"/>
      <c r="J54" s="195">
        <f t="shared" ref="J54" si="129">F54-I54</f>
        <v>0</v>
      </c>
      <c r="K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195">
        <f t="shared" ref="Y54" si="130">V54+W54+X54</f>
        <v>0</v>
      </c>
      <c r="Z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195">
        <f t="shared" ref="AC54" si="131">Z54+AA54+AB54</f>
        <v>0</v>
      </c>
      <c r="AD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195">
        <f t="shared" ref="AG54" si="132">AD54+AE54+AF54</f>
        <v>0</v>
      </c>
      <c r="AH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195">
        <f t="shared" ref="AK54" si="133">AH54+AI54+AJ54</f>
        <v>0</v>
      </c>
      <c r="AL54" s="195">
        <f t="shared" ref="AL54" si="134">Y54+AC54+AG54+AK54</f>
        <v>0</v>
      </c>
    </row>
    <row r="55" spans="2:38" x14ac:dyDescent="0.25">
      <c r="B55" s="193" t="s">
        <v>727</v>
      </c>
      <c r="C55" s="194" t="s">
        <v>728</v>
      </c>
      <c r="D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195">
        <f t="shared" si="71"/>
        <v>0</v>
      </c>
      <c r="G55" s="195"/>
      <c r="H55" s="195">
        <f t="shared" si="72"/>
        <v>0</v>
      </c>
      <c r="I55" s="195"/>
      <c r="J55" s="195">
        <f t="shared" si="73"/>
        <v>0</v>
      </c>
      <c r="K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195">
        <f t="shared" si="74"/>
        <v>0</v>
      </c>
      <c r="Z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195">
        <f t="shared" si="75"/>
        <v>0</v>
      </c>
      <c r="AD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195">
        <f t="shared" si="76"/>
        <v>0</v>
      </c>
      <c r="AH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195">
        <f t="shared" si="77"/>
        <v>0</v>
      </c>
      <c r="AL55" s="195">
        <f t="shared" si="78"/>
        <v>0</v>
      </c>
    </row>
    <row r="56" spans="2:38" x14ac:dyDescent="0.25">
      <c r="B56" s="193" t="s">
        <v>729</v>
      </c>
      <c r="C56" s="194" t="s">
        <v>730</v>
      </c>
      <c r="D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195">
        <f t="shared" ref="F56" si="135">D56+E56</f>
        <v>0</v>
      </c>
      <c r="G56" s="195"/>
      <c r="H56" s="195">
        <f t="shared" ref="H56" si="136">F56-G56</f>
        <v>0</v>
      </c>
      <c r="I56" s="195"/>
      <c r="J56" s="195">
        <f t="shared" ref="J56" si="137">F56-I56</f>
        <v>0</v>
      </c>
      <c r="K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195">
        <f t="shared" ref="Y56" si="138">V56+W56+X56</f>
        <v>0</v>
      </c>
      <c r="Z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195">
        <f t="shared" ref="AC56" si="139">Z56+AA56+AB56</f>
        <v>0</v>
      </c>
      <c r="AD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195">
        <f t="shared" ref="AG56" si="140">AD56+AE56+AF56</f>
        <v>0</v>
      </c>
      <c r="AH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195">
        <f t="shared" ref="AK56" si="141">AH56+AI56+AJ56</f>
        <v>0</v>
      </c>
      <c r="AL56" s="195">
        <f t="shared" ref="AL56" si="142">Y56+AC56+AG56+AK56</f>
        <v>0</v>
      </c>
    </row>
    <row r="57" spans="2:38" x14ac:dyDescent="0.25">
      <c r="B57" s="193" t="s">
        <v>731</v>
      </c>
      <c r="C57" s="194" t="s">
        <v>732</v>
      </c>
      <c r="D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195">
        <f t="shared" si="71"/>
        <v>0</v>
      </c>
      <c r="G57" s="195"/>
      <c r="H57" s="195">
        <f t="shared" si="72"/>
        <v>0</v>
      </c>
      <c r="I57" s="195"/>
      <c r="J57" s="195">
        <f t="shared" si="73"/>
        <v>0</v>
      </c>
      <c r="K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195">
        <f t="shared" si="74"/>
        <v>0</v>
      </c>
      <c r="Z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195">
        <f t="shared" si="75"/>
        <v>0</v>
      </c>
      <c r="AD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195">
        <f t="shared" si="76"/>
        <v>0</v>
      </c>
      <c r="AH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195">
        <f t="shared" si="77"/>
        <v>0</v>
      </c>
      <c r="AL57" s="195">
        <f t="shared" si="78"/>
        <v>0</v>
      </c>
    </row>
    <row r="58" spans="2:38" x14ac:dyDescent="0.25">
      <c r="B58" s="193" t="s">
        <v>733</v>
      </c>
      <c r="C58" s="194" t="s">
        <v>734</v>
      </c>
      <c r="D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195">
        <f t="shared" ref="F58" si="143">D58+E58</f>
        <v>0</v>
      </c>
      <c r="G58" s="195"/>
      <c r="H58" s="195">
        <f t="shared" ref="H58" si="144">F58-G58</f>
        <v>0</v>
      </c>
      <c r="I58" s="195"/>
      <c r="J58" s="195">
        <f t="shared" ref="J58" si="145">F58-I58</f>
        <v>0</v>
      </c>
      <c r="K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195">
        <f t="shared" ref="Y58" si="146">V58+W58+X58</f>
        <v>0</v>
      </c>
      <c r="Z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195">
        <f t="shared" ref="AC58" si="147">Z58+AA58+AB58</f>
        <v>0</v>
      </c>
      <c r="AD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195">
        <f t="shared" ref="AG58" si="148">AD58+AE58+AF58</f>
        <v>0</v>
      </c>
      <c r="AH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195">
        <f t="shared" ref="AK58" si="149">AH58+AI58+AJ58</f>
        <v>0</v>
      </c>
      <c r="AL58" s="195">
        <f t="shared" ref="AL58" si="150">Y58+AC58+AG58+AK58</f>
        <v>0</v>
      </c>
    </row>
    <row r="59" spans="2:38" x14ac:dyDescent="0.25">
      <c r="B59" s="193" t="s">
        <v>735</v>
      </c>
      <c r="C59" s="194" t="s">
        <v>736</v>
      </c>
      <c r="D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195">
        <f t="shared" si="71"/>
        <v>0</v>
      </c>
      <c r="G59" s="195"/>
      <c r="H59" s="195">
        <f t="shared" si="72"/>
        <v>0</v>
      </c>
      <c r="I59" s="195"/>
      <c r="J59" s="195">
        <f t="shared" si="73"/>
        <v>0</v>
      </c>
      <c r="K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195">
        <f t="shared" si="74"/>
        <v>0</v>
      </c>
      <c r="Z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195">
        <f t="shared" si="75"/>
        <v>0</v>
      </c>
      <c r="AD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195">
        <f t="shared" si="76"/>
        <v>0</v>
      </c>
      <c r="AH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195">
        <f t="shared" si="77"/>
        <v>0</v>
      </c>
      <c r="AL59" s="195">
        <f t="shared" si="78"/>
        <v>0</v>
      </c>
    </row>
    <row r="60" spans="2:38" x14ac:dyDescent="0.25">
      <c r="B60" s="202" t="s">
        <v>333</v>
      </c>
      <c r="C60" s="203" t="s">
        <v>215</v>
      </c>
      <c r="D60" s="204">
        <f>SUM(D61:D65)</f>
        <v>0</v>
      </c>
      <c r="E60" s="204">
        <f>SUM(E61:E65)</f>
        <v>0</v>
      </c>
      <c r="F60" s="204">
        <f t="shared" si="0"/>
        <v>0</v>
      </c>
      <c r="G60" s="204">
        <f>SUM(G61:G65)</f>
        <v>0</v>
      </c>
      <c r="H60" s="204">
        <f t="shared" si="4"/>
        <v>0</v>
      </c>
      <c r="I60" s="204">
        <f>SUM(I61:I65)</f>
        <v>0</v>
      </c>
      <c r="J60" s="204">
        <f t="shared" si="5"/>
        <v>0</v>
      </c>
      <c r="K60" s="204">
        <f t="shared" ref="K60:X60" si="151">SUM(K61:K65)</f>
        <v>0</v>
      </c>
      <c r="L60" s="204">
        <f t="shared" si="151"/>
        <v>0</v>
      </c>
      <c r="M60" s="204">
        <f t="shared" si="151"/>
        <v>0</v>
      </c>
      <c r="N60" s="204">
        <f t="shared" si="151"/>
        <v>0</v>
      </c>
      <c r="O60" s="204">
        <f t="shared" si="151"/>
        <v>0</v>
      </c>
      <c r="P60" s="204">
        <f t="shared" si="151"/>
        <v>0</v>
      </c>
      <c r="Q60" s="204">
        <f t="shared" si="151"/>
        <v>0</v>
      </c>
      <c r="R60" s="204">
        <f t="shared" si="151"/>
        <v>0</v>
      </c>
      <c r="S60" s="204">
        <f t="shared" si="151"/>
        <v>0</v>
      </c>
      <c r="T60" s="204">
        <f t="shared" si="151"/>
        <v>0</v>
      </c>
      <c r="U60" s="204">
        <f t="shared" si="151"/>
        <v>0</v>
      </c>
      <c r="V60" s="204">
        <f t="shared" si="151"/>
        <v>0</v>
      </c>
      <c r="W60" s="204">
        <f t="shared" si="151"/>
        <v>0</v>
      </c>
      <c r="X60" s="204">
        <f t="shared" si="151"/>
        <v>0</v>
      </c>
      <c r="Y60" s="204">
        <f t="shared" si="7"/>
        <v>0</v>
      </c>
      <c r="Z60" s="204">
        <f>SUM(Z61:Z65)</f>
        <v>0</v>
      </c>
      <c r="AA60" s="204">
        <f>SUM(AA61:AA65)</f>
        <v>0</v>
      </c>
      <c r="AB60" s="204">
        <f>SUM(AB61:AB65)</f>
        <v>0</v>
      </c>
      <c r="AC60" s="204">
        <f t="shared" si="8"/>
        <v>0</v>
      </c>
      <c r="AD60" s="204">
        <f>SUM(AD61:AD65)</f>
        <v>0</v>
      </c>
      <c r="AE60" s="204">
        <f>SUM(AE61:AE65)</f>
        <v>0</v>
      </c>
      <c r="AF60" s="204">
        <f>SUM(AF61:AF65)</f>
        <v>0</v>
      </c>
      <c r="AG60" s="204">
        <f t="shared" si="9"/>
        <v>0</v>
      </c>
      <c r="AH60" s="204">
        <f>SUM(AH61:AH65)</f>
        <v>0</v>
      </c>
      <c r="AI60" s="204">
        <f>SUM(AI61:AI65)</f>
        <v>0</v>
      </c>
      <c r="AJ60" s="204">
        <f>SUM(AJ61:AJ65)</f>
        <v>0</v>
      </c>
      <c r="AK60" s="204">
        <f t="shared" si="10"/>
        <v>0</v>
      </c>
      <c r="AL60" s="204">
        <f t="shared" si="11"/>
        <v>0</v>
      </c>
    </row>
    <row r="61" spans="2:38" x14ac:dyDescent="0.25">
      <c r="B61" s="193" t="s">
        <v>334</v>
      </c>
      <c r="C61" s="194" t="s">
        <v>216</v>
      </c>
      <c r="D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195">
        <f t="shared" si="0"/>
        <v>0</v>
      </c>
      <c r="G61" s="195"/>
      <c r="H61" s="195">
        <f t="shared" si="4"/>
        <v>0</v>
      </c>
      <c r="I61" s="195"/>
      <c r="J61" s="195">
        <f t="shared" si="5"/>
        <v>0</v>
      </c>
      <c r="K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195">
        <f t="shared" si="7"/>
        <v>0</v>
      </c>
      <c r="Z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195">
        <f t="shared" si="8"/>
        <v>0</v>
      </c>
      <c r="AD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195">
        <f t="shared" si="9"/>
        <v>0</v>
      </c>
      <c r="AH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195">
        <f t="shared" si="10"/>
        <v>0</v>
      </c>
      <c r="AL61" s="195">
        <f t="shared" si="11"/>
        <v>0</v>
      </c>
    </row>
    <row r="62" spans="2:38" x14ac:dyDescent="0.25">
      <c r="B62" s="193" t="s">
        <v>757</v>
      </c>
      <c r="C62" s="194" t="s">
        <v>758</v>
      </c>
      <c r="D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195">
        <f t="shared" ref="F62:F65" si="152">D62+E62</f>
        <v>0</v>
      </c>
      <c r="G62" s="195"/>
      <c r="H62" s="195">
        <f t="shared" ref="H62:H65" si="153">F62-G62</f>
        <v>0</v>
      </c>
      <c r="I62" s="195"/>
      <c r="J62" s="195">
        <f t="shared" ref="J62:J65" si="154">F62-I62</f>
        <v>0</v>
      </c>
      <c r="K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195">
        <f t="shared" ref="Y62:Y65" si="155">V62+W62+X62</f>
        <v>0</v>
      </c>
      <c r="Z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195">
        <f t="shared" ref="AC62:AC65" si="156">Z62+AA62+AB62</f>
        <v>0</v>
      </c>
      <c r="AD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195">
        <f t="shared" ref="AG62:AG65" si="157">AD62+AE62+AF62</f>
        <v>0</v>
      </c>
      <c r="AH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195">
        <f t="shared" ref="AK62:AK65" si="158">AH62+AI62+AJ62</f>
        <v>0</v>
      </c>
      <c r="AL62" s="195">
        <f t="shared" ref="AL62:AL65" si="159">Y62+AC62+AG62+AK62</f>
        <v>0</v>
      </c>
    </row>
    <row r="63" spans="2:38" x14ac:dyDescent="0.25">
      <c r="B63" s="193" t="s">
        <v>335</v>
      </c>
      <c r="C63" s="194" t="s">
        <v>217</v>
      </c>
      <c r="D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195">
        <f t="shared" si="152"/>
        <v>0</v>
      </c>
      <c r="G63" s="195"/>
      <c r="H63" s="195">
        <f t="shared" si="153"/>
        <v>0</v>
      </c>
      <c r="I63" s="195"/>
      <c r="J63" s="195">
        <f t="shared" si="154"/>
        <v>0</v>
      </c>
      <c r="K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195">
        <f t="shared" si="155"/>
        <v>0</v>
      </c>
      <c r="Z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195">
        <f t="shared" si="156"/>
        <v>0</v>
      </c>
      <c r="AD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195">
        <f t="shared" si="157"/>
        <v>0</v>
      </c>
      <c r="AH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195">
        <f t="shared" si="158"/>
        <v>0</v>
      </c>
      <c r="AL63" s="195">
        <f t="shared" si="159"/>
        <v>0</v>
      </c>
    </row>
    <row r="64" spans="2:38" x14ac:dyDescent="0.25">
      <c r="B64" s="193" t="s">
        <v>759</v>
      </c>
      <c r="C64" s="194" t="s">
        <v>760</v>
      </c>
      <c r="D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195">
        <f t="shared" ref="F64" si="160">D64+E64</f>
        <v>0</v>
      </c>
      <c r="G64" s="195"/>
      <c r="H64" s="195">
        <f t="shared" ref="H64" si="161">F64-G64</f>
        <v>0</v>
      </c>
      <c r="I64" s="195"/>
      <c r="J64" s="195">
        <f t="shared" ref="J64" si="162">F64-I64</f>
        <v>0</v>
      </c>
      <c r="K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195">
        <f t="shared" ref="Y64" si="163">V64+W64+X64</f>
        <v>0</v>
      </c>
      <c r="Z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195">
        <f t="shared" ref="AC64" si="164">Z64+AA64+AB64</f>
        <v>0</v>
      </c>
      <c r="AD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195">
        <f t="shared" ref="AG64" si="165">AD64+AE64+AF64</f>
        <v>0</v>
      </c>
      <c r="AH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195">
        <f t="shared" ref="AK64" si="166">AH64+AI64+AJ64</f>
        <v>0</v>
      </c>
      <c r="AL64" s="195">
        <f t="shared" ref="AL64" si="167">Y64+AC64+AG64+AK64</f>
        <v>0</v>
      </c>
    </row>
    <row r="65" spans="2:38" x14ac:dyDescent="0.25">
      <c r="B65" s="193" t="s">
        <v>761</v>
      </c>
      <c r="C65" s="194" t="s">
        <v>762</v>
      </c>
      <c r="D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195">
        <f t="shared" si="152"/>
        <v>0</v>
      </c>
      <c r="G65" s="195"/>
      <c r="H65" s="195">
        <f t="shared" si="153"/>
        <v>0</v>
      </c>
      <c r="I65" s="195"/>
      <c r="J65" s="195">
        <f t="shared" si="154"/>
        <v>0</v>
      </c>
      <c r="K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195">
        <f t="shared" si="155"/>
        <v>0</v>
      </c>
      <c r="Z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195">
        <f t="shared" si="156"/>
        <v>0</v>
      </c>
      <c r="AD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195">
        <f t="shared" si="157"/>
        <v>0</v>
      </c>
      <c r="AH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195">
        <f t="shared" si="158"/>
        <v>0</v>
      </c>
      <c r="AL65" s="195">
        <f t="shared" si="159"/>
        <v>0</v>
      </c>
    </row>
    <row r="66" spans="2:38" x14ac:dyDescent="0.25">
      <c r="B66" s="202" t="s">
        <v>336</v>
      </c>
      <c r="C66" s="203" t="s">
        <v>218</v>
      </c>
      <c r="D66" s="204">
        <f>SUM(D67:D72)</f>
        <v>0</v>
      </c>
      <c r="E66" s="204">
        <f>SUM(E67:E72)</f>
        <v>0</v>
      </c>
      <c r="F66" s="204">
        <f t="shared" si="0"/>
        <v>0</v>
      </c>
      <c r="G66" s="204">
        <f t="shared" ref="G66:I66" si="168">SUM(G67:G72)</f>
        <v>0</v>
      </c>
      <c r="H66" s="204">
        <f t="shared" si="4"/>
        <v>0</v>
      </c>
      <c r="I66" s="204">
        <f t="shared" si="168"/>
        <v>0</v>
      </c>
      <c r="J66" s="204">
        <f t="shared" si="5"/>
        <v>0</v>
      </c>
      <c r="K66" s="204">
        <f t="shared" ref="K66:AJ66" si="169">SUM(K67:K72)</f>
        <v>0</v>
      </c>
      <c r="L66" s="204">
        <f t="shared" si="169"/>
        <v>0</v>
      </c>
      <c r="M66" s="204">
        <f t="shared" si="169"/>
        <v>0</v>
      </c>
      <c r="N66" s="204">
        <f t="shared" si="169"/>
        <v>0</v>
      </c>
      <c r="O66" s="204">
        <f t="shared" si="169"/>
        <v>0</v>
      </c>
      <c r="P66" s="204">
        <f t="shared" si="169"/>
        <v>0</v>
      </c>
      <c r="Q66" s="204">
        <f t="shared" si="169"/>
        <v>0</v>
      </c>
      <c r="R66" s="204">
        <f t="shared" si="169"/>
        <v>0</v>
      </c>
      <c r="S66" s="204">
        <f t="shared" si="169"/>
        <v>0</v>
      </c>
      <c r="T66" s="204">
        <f t="shared" si="169"/>
        <v>0</v>
      </c>
      <c r="U66" s="204">
        <f t="shared" si="169"/>
        <v>0</v>
      </c>
      <c r="V66" s="204">
        <f t="shared" si="169"/>
        <v>0</v>
      </c>
      <c r="W66" s="204">
        <f t="shared" si="169"/>
        <v>0</v>
      </c>
      <c r="X66" s="204">
        <f t="shared" si="169"/>
        <v>0</v>
      </c>
      <c r="Y66" s="204">
        <f t="shared" si="7"/>
        <v>0</v>
      </c>
      <c r="Z66" s="204">
        <f t="shared" si="169"/>
        <v>0</v>
      </c>
      <c r="AA66" s="204">
        <f t="shared" si="169"/>
        <v>0</v>
      </c>
      <c r="AB66" s="204">
        <f t="shared" si="169"/>
        <v>0</v>
      </c>
      <c r="AC66" s="204">
        <f t="shared" si="8"/>
        <v>0</v>
      </c>
      <c r="AD66" s="204">
        <f t="shared" si="169"/>
        <v>0</v>
      </c>
      <c r="AE66" s="204">
        <f t="shared" si="169"/>
        <v>0</v>
      </c>
      <c r="AF66" s="204">
        <f t="shared" si="169"/>
        <v>0</v>
      </c>
      <c r="AG66" s="204">
        <f t="shared" si="9"/>
        <v>0</v>
      </c>
      <c r="AH66" s="204">
        <f t="shared" si="169"/>
        <v>0</v>
      </c>
      <c r="AI66" s="204">
        <f t="shared" si="169"/>
        <v>0</v>
      </c>
      <c r="AJ66" s="204">
        <f t="shared" si="169"/>
        <v>0</v>
      </c>
      <c r="AK66" s="204">
        <f t="shared" si="10"/>
        <v>0</v>
      </c>
      <c r="AL66" s="204">
        <f t="shared" si="11"/>
        <v>0</v>
      </c>
    </row>
    <row r="67" spans="2:38" x14ac:dyDescent="0.25">
      <c r="B67" s="193" t="s">
        <v>337</v>
      </c>
      <c r="C67" s="194" t="s">
        <v>219</v>
      </c>
      <c r="D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195">
        <f t="shared" ref="F67:F72" si="170">D67+E67</f>
        <v>0</v>
      </c>
      <c r="G67" s="195"/>
      <c r="H67" s="195">
        <f t="shared" ref="H67:H72" si="171">F67-G67</f>
        <v>0</v>
      </c>
      <c r="I67" s="195"/>
      <c r="J67" s="195">
        <f t="shared" ref="J67:J72" si="172">F67-I67</f>
        <v>0</v>
      </c>
      <c r="K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195">
        <f t="shared" ref="Y67:Y72" si="173">V67+W67+X67</f>
        <v>0</v>
      </c>
      <c r="Z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195">
        <f t="shared" ref="AC67:AC72" si="174">Z67+AA67+AB67</f>
        <v>0</v>
      </c>
      <c r="AD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195">
        <f t="shared" ref="AG67:AG72" si="175">AD67+AE67+AF67</f>
        <v>0</v>
      </c>
      <c r="AH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195">
        <f t="shared" ref="AK67:AK72" si="176">AH67+AI67+AJ67</f>
        <v>0</v>
      </c>
      <c r="AL67" s="195">
        <f t="shared" ref="AL67:AL72" si="177">Y67+AC67+AG67+AK67</f>
        <v>0</v>
      </c>
    </row>
    <row r="68" spans="2:38" x14ac:dyDescent="0.25">
      <c r="B68" s="193" t="s">
        <v>763</v>
      </c>
      <c r="C68" s="194" t="s">
        <v>764</v>
      </c>
      <c r="D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195">
        <f t="shared" si="170"/>
        <v>0</v>
      </c>
      <c r="G68" s="195"/>
      <c r="H68" s="195">
        <f t="shared" si="171"/>
        <v>0</v>
      </c>
      <c r="I68" s="195"/>
      <c r="J68" s="195">
        <f t="shared" si="172"/>
        <v>0</v>
      </c>
      <c r="K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195">
        <f t="shared" si="173"/>
        <v>0</v>
      </c>
      <c r="Z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195">
        <f t="shared" si="174"/>
        <v>0</v>
      </c>
      <c r="AD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195">
        <f t="shared" si="175"/>
        <v>0</v>
      </c>
      <c r="AH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195">
        <f t="shared" si="176"/>
        <v>0</v>
      </c>
      <c r="AL68" s="195">
        <f t="shared" si="177"/>
        <v>0</v>
      </c>
    </row>
    <row r="69" spans="2:38" x14ac:dyDescent="0.25">
      <c r="B69" s="193" t="s">
        <v>338</v>
      </c>
      <c r="C69" s="194" t="s">
        <v>220</v>
      </c>
      <c r="D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195">
        <f t="shared" ref="F69:F70" si="178">D69+E69</f>
        <v>0</v>
      </c>
      <c r="G69" s="195"/>
      <c r="H69" s="195">
        <f t="shared" ref="H69:H70" si="179">F69-G69</f>
        <v>0</v>
      </c>
      <c r="I69" s="195"/>
      <c r="J69" s="195">
        <f t="shared" ref="J69:J70" si="180">F69-I69</f>
        <v>0</v>
      </c>
      <c r="K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195">
        <f t="shared" ref="Y69:Y70" si="181">V69+W69+X69</f>
        <v>0</v>
      </c>
      <c r="Z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195">
        <f t="shared" ref="AC69:AC70" si="182">Z69+AA69+AB69</f>
        <v>0</v>
      </c>
      <c r="AD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195">
        <f t="shared" ref="AG69:AG70" si="183">AD69+AE69+AF69</f>
        <v>0</v>
      </c>
      <c r="AH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195">
        <f t="shared" ref="AK69:AK70" si="184">AH69+AI69+AJ69</f>
        <v>0</v>
      </c>
      <c r="AL69" s="195">
        <f t="shared" ref="AL69:AL70" si="185">Y69+AC69+AG69+AK69</f>
        <v>0</v>
      </c>
    </row>
    <row r="70" spans="2:38" x14ac:dyDescent="0.25">
      <c r="B70" s="193" t="s">
        <v>765</v>
      </c>
      <c r="C70" s="194" t="s">
        <v>766</v>
      </c>
      <c r="D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195">
        <f t="shared" si="178"/>
        <v>0</v>
      </c>
      <c r="G70" s="195"/>
      <c r="H70" s="195">
        <f t="shared" si="179"/>
        <v>0</v>
      </c>
      <c r="I70" s="195"/>
      <c r="J70" s="195">
        <f t="shared" si="180"/>
        <v>0</v>
      </c>
      <c r="K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195">
        <f t="shared" si="181"/>
        <v>0</v>
      </c>
      <c r="Z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195">
        <f t="shared" si="182"/>
        <v>0</v>
      </c>
      <c r="AD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195">
        <f t="shared" si="183"/>
        <v>0</v>
      </c>
      <c r="AH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195">
        <f t="shared" si="184"/>
        <v>0</v>
      </c>
      <c r="AL70" s="195">
        <f t="shared" si="185"/>
        <v>0</v>
      </c>
    </row>
    <row r="71" spans="2:38" x14ac:dyDescent="0.25">
      <c r="B71" s="193" t="s">
        <v>767</v>
      </c>
      <c r="C71" s="194" t="s">
        <v>768</v>
      </c>
      <c r="D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195">
        <f t="shared" ref="F71" si="186">D71+E71</f>
        <v>0</v>
      </c>
      <c r="G71" s="195"/>
      <c r="H71" s="195">
        <f t="shared" ref="H71" si="187">F71-G71</f>
        <v>0</v>
      </c>
      <c r="I71" s="195"/>
      <c r="J71" s="195">
        <f t="shared" ref="J71" si="188">F71-I71</f>
        <v>0</v>
      </c>
      <c r="K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195">
        <f t="shared" ref="Y71" si="189">V71+W71+X71</f>
        <v>0</v>
      </c>
      <c r="Z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195">
        <f t="shared" ref="AC71" si="190">Z71+AA71+AB71</f>
        <v>0</v>
      </c>
      <c r="AD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195">
        <f t="shared" ref="AG71" si="191">AD71+AE71+AF71</f>
        <v>0</v>
      </c>
      <c r="AH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195">
        <f t="shared" ref="AK71" si="192">AH71+AI71+AJ71</f>
        <v>0</v>
      </c>
      <c r="AL71" s="195">
        <f t="shared" ref="AL71" si="193">Y71+AC71+AG71+AK71</f>
        <v>0</v>
      </c>
    </row>
    <row r="72" spans="2:38" x14ac:dyDescent="0.25">
      <c r="B72" s="193" t="s">
        <v>769</v>
      </c>
      <c r="C72" s="194" t="s">
        <v>770</v>
      </c>
      <c r="D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195">
        <f t="shared" si="170"/>
        <v>0</v>
      </c>
      <c r="G72" s="195"/>
      <c r="H72" s="195">
        <f t="shared" si="171"/>
        <v>0</v>
      </c>
      <c r="I72" s="195"/>
      <c r="J72" s="195">
        <f t="shared" si="172"/>
        <v>0</v>
      </c>
      <c r="K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195">
        <f t="shared" si="173"/>
        <v>0</v>
      </c>
      <c r="Z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195">
        <f t="shared" si="174"/>
        <v>0</v>
      </c>
      <c r="AD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195">
        <f t="shared" si="175"/>
        <v>0</v>
      </c>
      <c r="AH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195">
        <f t="shared" si="176"/>
        <v>0</v>
      </c>
      <c r="AL72" s="195">
        <f t="shared" si="177"/>
        <v>0</v>
      </c>
    </row>
    <row r="73" spans="2:38" x14ac:dyDescent="0.25">
      <c r="B73" s="202" t="s">
        <v>339</v>
      </c>
      <c r="C73" s="203" t="s">
        <v>221</v>
      </c>
      <c r="D73" s="204">
        <f>SUM(D74:D82)</f>
        <v>0</v>
      </c>
      <c r="E73" s="204">
        <f>SUM(E74:E82)</f>
        <v>0</v>
      </c>
      <c r="F73" s="204">
        <f t="shared" si="0"/>
        <v>0</v>
      </c>
      <c r="G73" s="204">
        <f>SUM(G74:G82)</f>
        <v>0</v>
      </c>
      <c r="H73" s="204">
        <f t="shared" si="4"/>
        <v>0</v>
      </c>
      <c r="I73" s="204">
        <f>SUM(I74:I82)</f>
        <v>0</v>
      </c>
      <c r="J73" s="204">
        <f t="shared" si="5"/>
        <v>0</v>
      </c>
      <c r="K73" s="204">
        <f t="shared" ref="K73:X73" si="194">SUM(K74:K82)</f>
        <v>0</v>
      </c>
      <c r="L73" s="204">
        <f t="shared" si="194"/>
        <v>0</v>
      </c>
      <c r="M73" s="204">
        <f t="shared" si="194"/>
        <v>0</v>
      </c>
      <c r="N73" s="204">
        <f t="shared" si="194"/>
        <v>0</v>
      </c>
      <c r="O73" s="204">
        <f t="shared" si="194"/>
        <v>0</v>
      </c>
      <c r="P73" s="204">
        <f t="shared" si="194"/>
        <v>0</v>
      </c>
      <c r="Q73" s="204">
        <f t="shared" si="194"/>
        <v>0</v>
      </c>
      <c r="R73" s="204">
        <f t="shared" si="194"/>
        <v>0</v>
      </c>
      <c r="S73" s="204">
        <f t="shared" si="194"/>
        <v>0</v>
      </c>
      <c r="T73" s="204">
        <f t="shared" si="194"/>
        <v>0</v>
      </c>
      <c r="U73" s="204">
        <f t="shared" si="194"/>
        <v>0</v>
      </c>
      <c r="V73" s="204">
        <f t="shared" si="194"/>
        <v>0</v>
      </c>
      <c r="W73" s="204">
        <f t="shared" si="194"/>
        <v>0</v>
      </c>
      <c r="X73" s="204">
        <f t="shared" si="194"/>
        <v>0</v>
      </c>
      <c r="Y73" s="204">
        <f t="shared" si="7"/>
        <v>0</v>
      </c>
      <c r="Z73" s="204">
        <f>SUM(Z74:Z82)</f>
        <v>0</v>
      </c>
      <c r="AA73" s="204">
        <f>SUM(AA74:AA82)</f>
        <v>0</v>
      </c>
      <c r="AB73" s="204">
        <f>SUM(AB74:AB82)</f>
        <v>0</v>
      </c>
      <c r="AC73" s="204">
        <f t="shared" si="8"/>
        <v>0</v>
      </c>
      <c r="AD73" s="204">
        <f>SUM(AD74:AD82)</f>
        <v>0</v>
      </c>
      <c r="AE73" s="204">
        <f>SUM(AE74:AE82)</f>
        <v>0</v>
      </c>
      <c r="AF73" s="204">
        <f>SUM(AF74:AF82)</f>
        <v>0</v>
      </c>
      <c r="AG73" s="204">
        <f t="shared" si="9"/>
        <v>0</v>
      </c>
      <c r="AH73" s="204">
        <f>SUM(AH74:AH82)</f>
        <v>0</v>
      </c>
      <c r="AI73" s="204">
        <f>SUM(AI74:AI82)</f>
        <v>0</v>
      </c>
      <c r="AJ73" s="204">
        <f>SUM(AJ74:AJ82)</f>
        <v>0</v>
      </c>
      <c r="AK73" s="204">
        <f t="shared" si="10"/>
        <v>0</v>
      </c>
      <c r="AL73" s="204">
        <f t="shared" si="11"/>
        <v>0</v>
      </c>
    </row>
    <row r="74" spans="2:38" x14ac:dyDescent="0.25">
      <c r="B74" s="193" t="s">
        <v>775</v>
      </c>
      <c r="C74" s="194" t="s">
        <v>776</v>
      </c>
      <c r="D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195">
        <f>D74+E74</f>
        <v>0</v>
      </c>
      <c r="G74" s="195"/>
      <c r="H74" s="195">
        <f>F74-G74</f>
        <v>0</v>
      </c>
      <c r="I74" s="195"/>
      <c r="J74" s="195">
        <f>F74-I74</f>
        <v>0</v>
      </c>
      <c r="K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195">
        <f>V74+W74+X74</f>
        <v>0</v>
      </c>
      <c r="Z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195">
        <f>Z74+AA74+AB74</f>
        <v>0</v>
      </c>
      <c r="AD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195">
        <f>AD74+AE74+AF74</f>
        <v>0</v>
      </c>
      <c r="AH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195">
        <f>AH74+AI74+AJ74</f>
        <v>0</v>
      </c>
      <c r="AL74" s="195">
        <f>Y74+AC74+AG74+AK74</f>
        <v>0</v>
      </c>
    </row>
    <row r="75" spans="2:38" x14ac:dyDescent="0.25">
      <c r="B75" s="193" t="s">
        <v>777</v>
      </c>
      <c r="C75" s="194" t="s">
        <v>778</v>
      </c>
      <c r="D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195">
        <f t="shared" ref="F75" si="195">D75+E75</f>
        <v>0</v>
      </c>
      <c r="G75" s="195"/>
      <c r="H75" s="195">
        <f t="shared" ref="H75" si="196">F75-G75</f>
        <v>0</v>
      </c>
      <c r="I75" s="195"/>
      <c r="J75" s="195">
        <f t="shared" ref="J75" si="197">F75-I75</f>
        <v>0</v>
      </c>
      <c r="K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195">
        <f t="shared" ref="Y75" si="198">V75+W75+X75</f>
        <v>0</v>
      </c>
      <c r="Z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195">
        <f t="shared" ref="AC75" si="199">Z75+AA75+AB75</f>
        <v>0</v>
      </c>
      <c r="AD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195">
        <f t="shared" ref="AG75" si="200">AD75+AE75+AF75</f>
        <v>0</v>
      </c>
      <c r="AH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195">
        <f t="shared" ref="AK75" si="201">AH75+AI75+AJ75</f>
        <v>0</v>
      </c>
      <c r="AL75" s="195">
        <f t="shared" ref="AL75" si="202">Y75+AC75+AG75+AK75</f>
        <v>0</v>
      </c>
    </row>
    <row r="76" spans="2:38" x14ac:dyDescent="0.25">
      <c r="B76" s="193" t="s">
        <v>340</v>
      </c>
      <c r="C76" s="194" t="s">
        <v>222</v>
      </c>
      <c r="D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195">
        <f t="shared" ref="F76" si="203">D76+E76</f>
        <v>0</v>
      </c>
      <c r="G76" s="195"/>
      <c r="H76" s="195">
        <f t="shared" ref="H76" si="204">F76-G76</f>
        <v>0</v>
      </c>
      <c r="I76" s="195"/>
      <c r="J76" s="195">
        <f t="shared" ref="J76" si="205">F76-I76</f>
        <v>0</v>
      </c>
      <c r="K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195">
        <f t="shared" ref="Y76" si="206">V76+W76+X76</f>
        <v>0</v>
      </c>
      <c r="Z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195">
        <f t="shared" ref="AC76" si="207">Z76+AA76+AB76</f>
        <v>0</v>
      </c>
      <c r="AD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195">
        <f t="shared" ref="AG76" si="208">AD76+AE76+AF76</f>
        <v>0</v>
      </c>
      <c r="AH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195">
        <f t="shared" ref="AK76" si="209">AH76+AI76+AJ76</f>
        <v>0</v>
      </c>
      <c r="AL76" s="195">
        <f t="shared" ref="AL76" si="210">Y76+AC76+AG76+AK76</f>
        <v>0</v>
      </c>
    </row>
    <row r="77" spans="2:38" x14ac:dyDescent="0.25">
      <c r="B77" s="193" t="s">
        <v>771</v>
      </c>
      <c r="C77" s="194" t="s">
        <v>772</v>
      </c>
      <c r="D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195">
        <f t="shared" ref="F77:F82" si="211">D77+E77</f>
        <v>0</v>
      </c>
      <c r="G77" s="195"/>
      <c r="H77" s="195">
        <f t="shared" ref="H77:H82" si="212">F77-G77</f>
        <v>0</v>
      </c>
      <c r="I77" s="195"/>
      <c r="J77" s="195">
        <f t="shared" ref="J77:J82" si="213">F77-I77</f>
        <v>0</v>
      </c>
      <c r="K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195">
        <f t="shared" ref="Y77:Y82" si="214">V77+W77+X77</f>
        <v>0</v>
      </c>
      <c r="Z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195">
        <f t="shared" ref="AC77:AC82" si="215">Z77+AA77+AB77</f>
        <v>0</v>
      </c>
      <c r="AD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195">
        <f t="shared" ref="AG77:AG82" si="216">AD77+AE77+AF77</f>
        <v>0</v>
      </c>
      <c r="AH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195">
        <f t="shared" ref="AK77:AK82" si="217">AH77+AI77+AJ77</f>
        <v>0</v>
      </c>
      <c r="AL77" s="195">
        <f t="shared" ref="AL77:AL82" si="218">Y77+AC77+AG77+AK77</f>
        <v>0</v>
      </c>
    </row>
    <row r="78" spans="2:38" x14ac:dyDescent="0.25">
      <c r="B78" s="193" t="s">
        <v>773</v>
      </c>
      <c r="C78" s="194" t="s">
        <v>774</v>
      </c>
      <c r="D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195">
        <f t="shared" ref="F78:F79" si="219">D78+E78</f>
        <v>0</v>
      </c>
      <c r="G78" s="195"/>
      <c r="H78" s="195">
        <f t="shared" ref="H78:H79" si="220">F78-G78</f>
        <v>0</v>
      </c>
      <c r="I78" s="195"/>
      <c r="J78" s="195">
        <f t="shared" ref="J78:J79" si="221">F78-I78</f>
        <v>0</v>
      </c>
      <c r="K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195">
        <f t="shared" ref="Y78:Y79" si="222">V78+W78+X78</f>
        <v>0</v>
      </c>
      <c r="Z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195">
        <f t="shared" ref="AC78:AC79" si="223">Z78+AA78+AB78</f>
        <v>0</v>
      </c>
      <c r="AD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195">
        <f t="shared" ref="AG78:AG79" si="224">AD78+AE78+AF78</f>
        <v>0</v>
      </c>
      <c r="AH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195">
        <f t="shared" ref="AK78:AK79" si="225">AH78+AI78+AJ78</f>
        <v>0</v>
      </c>
      <c r="AL78" s="195">
        <f t="shared" ref="AL78:AL79" si="226">Y78+AC78+AG78+AK78</f>
        <v>0</v>
      </c>
    </row>
    <row r="79" spans="2:38" x14ac:dyDescent="0.25">
      <c r="B79" s="193" t="s">
        <v>341</v>
      </c>
      <c r="C79" s="194" t="s">
        <v>223</v>
      </c>
      <c r="D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195">
        <f t="shared" si="219"/>
        <v>0</v>
      </c>
      <c r="G79" s="195"/>
      <c r="H79" s="195">
        <f t="shared" si="220"/>
        <v>0</v>
      </c>
      <c r="I79" s="195"/>
      <c r="J79" s="195">
        <f t="shared" si="221"/>
        <v>0</v>
      </c>
      <c r="K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195">
        <f t="shared" si="222"/>
        <v>0</v>
      </c>
      <c r="Z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195">
        <f t="shared" si="223"/>
        <v>0</v>
      </c>
      <c r="AD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195">
        <f t="shared" si="224"/>
        <v>0</v>
      </c>
      <c r="AH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195">
        <f t="shared" si="225"/>
        <v>0</v>
      </c>
      <c r="AL79" s="195">
        <f t="shared" si="226"/>
        <v>0</v>
      </c>
    </row>
    <row r="80" spans="2:38" x14ac:dyDescent="0.25">
      <c r="B80" s="193" t="s">
        <v>779</v>
      </c>
      <c r="C80" s="194" t="s">
        <v>776</v>
      </c>
      <c r="D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195">
        <f>D80+E80</f>
        <v>0</v>
      </c>
      <c r="G80" s="195"/>
      <c r="H80" s="195">
        <f>F80-G80</f>
        <v>0</v>
      </c>
      <c r="I80" s="195"/>
      <c r="J80" s="195">
        <f>F80-I80</f>
        <v>0</v>
      </c>
      <c r="K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195">
        <f>V80+W80+X80</f>
        <v>0</v>
      </c>
      <c r="Z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195">
        <f>Z80+AA80+AB80</f>
        <v>0</v>
      </c>
      <c r="AD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195">
        <f>AD80+AE80+AF80</f>
        <v>0</v>
      </c>
      <c r="AH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195">
        <f>AH80+AI80+AJ80</f>
        <v>0</v>
      </c>
      <c r="AL80" s="195">
        <f>Y80+AC80+AG80+AK80</f>
        <v>0</v>
      </c>
    </row>
    <row r="81" spans="2:38" x14ac:dyDescent="0.25">
      <c r="B81" s="193" t="s">
        <v>342</v>
      </c>
      <c r="C81" s="194" t="s">
        <v>224</v>
      </c>
      <c r="D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195">
        <f t="shared" ref="F81" si="227">D81+E81</f>
        <v>0</v>
      </c>
      <c r="G81" s="195"/>
      <c r="H81" s="195">
        <f t="shared" ref="H81" si="228">F81-G81</f>
        <v>0</v>
      </c>
      <c r="I81" s="195"/>
      <c r="J81" s="195">
        <f t="shared" ref="J81" si="229">F81-I81</f>
        <v>0</v>
      </c>
      <c r="K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195">
        <f t="shared" ref="Y81" si="230">V81+W81+X81</f>
        <v>0</v>
      </c>
      <c r="Z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195">
        <f t="shared" ref="AC81" si="231">Z81+AA81+AB81</f>
        <v>0</v>
      </c>
      <c r="AD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195">
        <f t="shared" ref="AG81" si="232">AD81+AE81+AF81</f>
        <v>0</v>
      </c>
      <c r="AH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195">
        <f t="shared" ref="AK81" si="233">AH81+AI81+AJ81</f>
        <v>0</v>
      </c>
      <c r="AL81" s="195">
        <f t="shared" ref="AL81" si="234">Y81+AC81+AG81+AK81</f>
        <v>0</v>
      </c>
    </row>
    <row r="82" spans="2:38" x14ac:dyDescent="0.25">
      <c r="B82" s="193" t="s">
        <v>780</v>
      </c>
      <c r="C82" s="194" t="s">
        <v>778</v>
      </c>
      <c r="D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195">
        <f t="shared" si="211"/>
        <v>0</v>
      </c>
      <c r="G82" s="195"/>
      <c r="H82" s="195">
        <f t="shared" si="212"/>
        <v>0</v>
      </c>
      <c r="I82" s="195"/>
      <c r="J82" s="195">
        <f t="shared" si="213"/>
        <v>0</v>
      </c>
      <c r="K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195">
        <f t="shared" si="214"/>
        <v>0</v>
      </c>
      <c r="Z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195">
        <f t="shared" si="215"/>
        <v>0</v>
      </c>
      <c r="AD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195">
        <f t="shared" si="216"/>
        <v>0</v>
      </c>
      <c r="AH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195">
        <f t="shared" si="217"/>
        <v>0</v>
      </c>
      <c r="AL82" s="195">
        <f t="shared" si="218"/>
        <v>0</v>
      </c>
    </row>
    <row r="83" spans="2:38" x14ac:dyDescent="0.25">
      <c r="B83" s="190" t="s">
        <v>321</v>
      </c>
      <c r="C83" s="191" t="s">
        <v>202</v>
      </c>
      <c r="D83" s="192">
        <f>D84</f>
        <v>0</v>
      </c>
      <c r="E83" s="192">
        <f>E84</f>
        <v>0</v>
      </c>
      <c r="F83" s="192">
        <f t="shared" si="0"/>
        <v>0</v>
      </c>
      <c r="G83" s="192">
        <f t="shared" ref="G83:I83" si="235">G84</f>
        <v>0</v>
      </c>
      <c r="H83" s="192">
        <f t="shared" si="4"/>
        <v>0</v>
      </c>
      <c r="I83" s="192">
        <f t="shared" si="235"/>
        <v>0</v>
      </c>
      <c r="J83" s="192">
        <f t="shared" si="5"/>
        <v>0</v>
      </c>
      <c r="K83" s="192">
        <f t="shared" ref="K83:AJ83" si="236">K84</f>
        <v>0</v>
      </c>
      <c r="L83" s="192">
        <f t="shared" si="236"/>
        <v>0</v>
      </c>
      <c r="M83" s="192">
        <f t="shared" si="236"/>
        <v>0</v>
      </c>
      <c r="N83" s="192">
        <f t="shared" si="236"/>
        <v>0</v>
      </c>
      <c r="O83" s="192">
        <f t="shared" si="236"/>
        <v>0</v>
      </c>
      <c r="P83" s="192">
        <f t="shared" si="236"/>
        <v>0</v>
      </c>
      <c r="Q83" s="192">
        <f t="shared" si="236"/>
        <v>0</v>
      </c>
      <c r="R83" s="192">
        <f t="shared" si="236"/>
        <v>0</v>
      </c>
      <c r="S83" s="192">
        <f t="shared" si="236"/>
        <v>0</v>
      </c>
      <c r="T83" s="192">
        <f t="shared" si="236"/>
        <v>0</v>
      </c>
      <c r="U83" s="192">
        <f t="shared" si="236"/>
        <v>0</v>
      </c>
      <c r="V83" s="192">
        <f t="shared" si="236"/>
        <v>0</v>
      </c>
      <c r="W83" s="192">
        <f t="shared" si="236"/>
        <v>0</v>
      </c>
      <c r="X83" s="192">
        <f t="shared" si="236"/>
        <v>0</v>
      </c>
      <c r="Y83" s="192">
        <f t="shared" si="7"/>
        <v>0</v>
      </c>
      <c r="Z83" s="192">
        <f t="shared" si="236"/>
        <v>0</v>
      </c>
      <c r="AA83" s="192">
        <f t="shared" si="236"/>
        <v>0</v>
      </c>
      <c r="AB83" s="192">
        <f t="shared" si="236"/>
        <v>0</v>
      </c>
      <c r="AC83" s="192">
        <f t="shared" si="8"/>
        <v>0</v>
      </c>
      <c r="AD83" s="192">
        <f t="shared" si="236"/>
        <v>0</v>
      </c>
      <c r="AE83" s="192">
        <f t="shared" si="236"/>
        <v>0</v>
      </c>
      <c r="AF83" s="192">
        <f t="shared" si="236"/>
        <v>0</v>
      </c>
      <c r="AG83" s="192">
        <f t="shared" si="9"/>
        <v>0</v>
      </c>
      <c r="AH83" s="192">
        <f t="shared" si="236"/>
        <v>0</v>
      </c>
      <c r="AI83" s="192">
        <f t="shared" si="236"/>
        <v>0</v>
      </c>
      <c r="AJ83" s="192">
        <f t="shared" si="236"/>
        <v>0</v>
      </c>
      <c r="AK83" s="192">
        <f t="shared" si="10"/>
        <v>0</v>
      </c>
      <c r="AL83" s="192">
        <f t="shared" si="11"/>
        <v>0</v>
      </c>
    </row>
    <row r="84" spans="2:38" x14ac:dyDescent="0.25">
      <c r="B84" s="202" t="s">
        <v>327</v>
      </c>
      <c r="C84" s="203" t="s">
        <v>208</v>
      </c>
      <c r="D84" s="204">
        <f>SUM(D85:D93)</f>
        <v>0</v>
      </c>
      <c r="E84" s="204">
        <f>SUM(E85:E93)</f>
        <v>0</v>
      </c>
      <c r="F84" s="204">
        <f t="shared" si="0"/>
        <v>0</v>
      </c>
      <c r="G84" s="204">
        <f t="shared" ref="G84:I84" si="237">SUM(G85:G93)</f>
        <v>0</v>
      </c>
      <c r="H84" s="204">
        <f t="shared" si="4"/>
        <v>0</v>
      </c>
      <c r="I84" s="204">
        <f t="shared" si="237"/>
        <v>0</v>
      </c>
      <c r="J84" s="204">
        <f t="shared" si="5"/>
        <v>0</v>
      </c>
      <c r="K84" s="204">
        <f t="shared" ref="K84:AJ84" si="238">SUM(K85:K93)</f>
        <v>0</v>
      </c>
      <c r="L84" s="204">
        <f t="shared" si="238"/>
        <v>0</v>
      </c>
      <c r="M84" s="204">
        <f t="shared" si="238"/>
        <v>0</v>
      </c>
      <c r="N84" s="204">
        <f t="shared" si="238"/>
        <v>0</v>
      </c>
      <c r="O84" s="204">
        <f t="shared" si="238"/>
        <v>0</v>
      </c>
      <c r="P84" s="204">
        <f t="shared" si="238"/>
        <v>0</v>
      </c>
      <c r="Q84" s="204">
        <f t="shared" si="238"/>
        <v>0</v>
      </c>
      <c r="R84" s="204">
        <f t="shared" si="238"/>
        <v>0</v>
      </c>
      <c r="S84" s="204">
        <f t="shared" si="238"/>
        <v>0</v>
      </c>
      <c r="T84" s="204">
        <f t="shared" si="238"/>
        <v>0</v>
      </c>
      <c r="U84" s="204">
        <f t="shared" si="238"/>
        <v>0</v>
      </c>
      <c r="V84" s="204">
        <f t="shared" si="238"/>
        <v>0</v>
      </c>
      <c r="W84" s="204">
        <f t="shared" si="238"/>
        <v>0</v>
      </c>
      <c r="X84" s="204">
        <f t="shared" si="238"/>
        <v>0</v>
      </c>
      <c r="Y84" s="204">
        <f t="shared" si="7"/>
        <v>0</v>
      </c>
      <c r="Z84" s="204">
        <f t="shared" si="238"/>
        <v>0</v>
      </c>
      <c r="AA84" s="204">
        <f t="shared" si="238"/>
        <v>0</v>
      </c>
      <c r="AB84" s="204">
        <f t="shared" si="238"/>
        <v>0</v>
      </c>
      <c r="AC84" s="204">
        <f t="shared" si="8"/>
        <v>0</v>
      </c>
      <c r="AD84" s="204">
        <f t="shared" si="238"/>
        <v>0</v>
      </c>
      <c r="AE84" s="204">
        <f t="shared" si="238"/>
        <v>0</v>
      </c>
      <c r="AF84" s="204">
        <f t="shared" si="238"/>
        <v>0</v>
      </c>
      <c r="AG84" s="204">
        <f t="shared" si="9"/>
        <v>0</v>
      </c>
      <c r="AH84" s="204">
        <f t="shared" si="238"/>
        <v>0</v>
      </c>
      <c r="AI84" s="204">
        <f t="shared" si="238"/>
        <v>0</v>
      </c>
      <c r="AJ84" s="204">
        <f t="shared" si="238"/>
        <v>0</v>
      </c>
      <c r="AK84" s="204">
        <f t="shared" si="10"/>
        <v>0</v>
      </c>
      <c r="AL84" s="204">
        <f t="shared" si="11"/>
        <v>0</v>
      </c>
    </row>
    <row r="85" spans="2:38" x14ac:dyDescent="0.25">
      <c r="B85" s="193" t="s">
        <v>343</v>
      </c>
      <c r="C85" s="194" t="s">
        <v>225</v>
      </c>
      <c r="D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195">
        <f t="shared" ref="F85:F93" si="239">D85+E85</f>
        <v>0</v>
      </c>
      <c r="G85" s="195"/>
      <c r="H85" s="195">
        <f t="shared" ref="H85:H93" si="240">F85-G85</f>
        <v>0</v>
      </c>
      <c r="I85" s="195"/>
      <c r="J85" s="195">
        <f t="shared" ref="J85:J93" si="241">F85-I85</f>
        <v>0</v>
      </c>
      <c r="K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195">
        <f t="shared" ref="Y85:Y93" si="242">V85+W85+X85</f>
        <v>0</v>
      </c>
      <c r="Z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195">
        <f t="shared" ref="AC85:AC93" si="243">Z85+AA85+AB85</f>
        <v>0</v>
      </c>
      <c r="AD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195">
        <f t="shared" ref="AG85:AG93" si="244">AD85+AE85+AF85</f>
        <v>0</v>
      </c>
      <c r="AH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195">
        <f t="shared" ref="AK85:AK93" si="245">AH85+AI85+AJ85</f>
        <v>0</v>
      </c>
      <c r="AL85" s="195">
        <f t="shared" ref="AL85:AL93" si="246">Y85+AC85+AG85+AK85</f>
        <v>0</v>
      </c>
    </row>
    <row r="86" spans="2:38" x14ac:dyDescent="0.25">
      <c r="B86" s="193" t="s">
        <v>685</v>
      </c>
      <c r="C86" s="194" t="s">
        <v>686</v>
      </c>
      <c r="D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195">
        <f t="shared" ref="F86" si="247">D86+E86</f>
        <v>0</v>
      </c>
      <c r="G86" s="195"/>
      <c r="H86" s="195">
        <f t="shared" ref="H86" si="248">F86-G86</f>
        <v>0</v>
      </c>
      <c r="I86" s="195"/>
      <c r="J86" s="195">
        <f t="shared" ref="J86" si="249">F86-I86</f>
        <v>0</v>
      </c>
      <c r="K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195">
        <f t="shared" ref="Y86" si="250">V86+W86+X86</f>
        <v>0</v>
      </c>
      <c r="Z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195">
        <f t="shared" ref="AC86" si="251">Z86+AA86+AB86</f>
        <v>0</v>
      </c>
      <c r="AD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195">
        <f t="shared" ref="AG86" si="252">AD86+AE86+AF86</f>
        <v>0</v>
      </c>
      <c r="AH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195">
        <f t="shared" ref="AK86" si="253">AH86+AI86+AJ86</f>
        <v>0</v>
      </c>
      <c r="AL86" s="195">
        <f t="shared" ref="AL86" si="254">Y86+AC86+AG86+AK86</f>
        <v>0</v>
      </c>
    </row>
    <row r="87" spans="2:38" x14ac:dyDescent="0.25">
      <c r="B87" s="193" t="s">
        <v>687</v>
      </c>
      <c r="C87" s="194" t="s">
        <v>688</v>
      </c>
      <c r="D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195">
        <f t="shared" si="239"/>
        <v>0</v>
      </c>
      <c r="G87" s="195"/>
      <c r="H87" s="195">
        <f t="shared" si="240"/>
        <v>0</v>
      </c>
      <c r="I87" s="195"/>
      <c r="J87" s="195">
        <f t="shared" si="241"/>
        <v>0</v>
      </c>
      <c r="K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195">
        <f t="shared" si="242"/>
        <v>0</v>
      </c>
      <c r="Z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195">
        <f t="shared" si="243"/>
        <v>0</v>
      </c>
      <c r="AD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195">
        <f t="shared" si="244"/>
        <v>0</v>
      </c>
      <c r="AH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195">
        <f t="shared" si="245"/>
        <v>0</v>
      </c>
      <c r="AL87" s="195">
        <f t="shared" si="246"/>
        <v>0</v>
      </c>
    </row>
    <row r="88" spans="2:38" x14ac:dyDescent="0.25">
      <c r="B88" s="193" t="s">
        <v>689</v>
      </c>
      <c r="C88" s="194" t="s">
        <v>690</v>
      </c>
      <c r="D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195">
        <f t="shared" ref="F88:F92" si="255">D88+E88</f>
        <v>0</v>
      </c>
      <c r="G88" s="195"/>
      <c r="H88" s="195">
        <f t="shared" ref="H88:H92" si="256">F88-G88</f>
        <v>0</v>
      </c>
      <c r="I88" s="195"/>
      <c r="J88" s="195">
        <f t="shared" ref="J88:J92" si="257">F88-I88</f>
        <v>0</v>
      </c>
      <c r="K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195">
        <f t="shared" ref="Y88:Y92" si="258">V88+W88+X88</f>
        <v>0</v>
      </c>
      <c r="Z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195">
        <f t="shared" ref="AC88:AC92" si="259">Z88+AA88+AB88</f>
        <v>0</v>
      </c>
      <c r="AD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195">
        <f t="shared" ref="AG88:AG92" si="260">AD88+AE88+AF88</f>
        <v>0</v>
      </c>
      <c r="AH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195">
        <f t="shared" ref="AK88:AK92" si="261">AH88+AI88+AJ88</f>
        <v>0</v>
      </c>
      <c r="AL88" s="195">
        <f t="shared" ref="AL88:AL92" si="262">Y88+AC88+AG88+AK88</f>
        <v>0</v>
      </c>
    </row>
    <row r="89" spans="2:38" x14ac:dyDescent="0.25">
      <c r="B89" s="193" t="s">
        <v>344</v>
      </c>
      <c r="C89" s="194" t="s">
        <v>226</v>
      </c>
      <c r="D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195">
        <f t="shared" ref="F89" si="263">D89+E89</f>
        <v>0</v>
      </c>
      <c r="G89" s="195"/>
      <c r="H89" s="195">
        <f t="shared" ref="H89" si="264">F89-G89</f>
        <v>0</v>
      </c>
      <c r="I89" s="195"/>
      <c r="J89" s="195">
        <f t="shared" ref="J89" si="265">F89-I89</f>
        <v>0</v>
      </c>
      <c r="K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195">
        <f t="shared" ref="Y89" si="266">V89+W89+X89</f>
        <v>0</v>
      </c>
      <c r="Z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195">
        <f t="shared" ref="AC89" si="267">Z89+AA89+AB89</f>
        <v>0</v>
      </c>
      <c r="AD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195">
        <f t="shared" ref="AG89" si="268">AD89+AE89+AF89</f>
        <v>0</v>
      </c>
      <c r="AH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195">
        <f t="shared" ref="AK89" si="269">AH89+AI89+AJ89</f>
        <v>0</v>
      </c>
      <c r="AL89" s="195">
        <f t="shared" ref="AL89" si="270">Y89+AC89+AG89+AK89</f>
        <v>0</v>
      </c>
    </row>
    <row r="90" spans="2:38" x14ac:dyDescent="0.25">
      <c r="B90" s="193" t="s">
        <v>691</v>
      </c>
      <c r="C90" s="194" t="s">
        <v>692</v>
      </c>
      <c r="D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195">
        <f t="shared" si="255"/>
        <v>0</v>
      </c>
      <c r="G90" s="195"/>
      <c r="H90" s="195">
        <f t="shared" si="256"/>
        <v>0</v>
      </c>
      <c r="I90" s="195"/>
      <c r="J90" s="195">
        <f t="shared" si="257"/>
        <v>0</v>
      </c>
      <c r="K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195">
        <f t="shared" si="258"/>
        <v>0</v>
      </c>
      <c r="Z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195">
        <f t="shared" si="259"/>
        <v>0</v>
      </c>
      <c r="AD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195">
        <f t="shared" si="260"/>
        <v>0</v>
      </c>
      <c r="AH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195">
        <f t="shared" si="261"/>
        <v>0</v>
      </c>
      <c r="AL90" s="195">
        <f t="shared" si="262"/>
        <v>0</v>
      </c>
    </row>
    <row r="91" spans="2:38" x14ac:dyDescent="0.25">
      <c r="B91" s="193" t="s">
        <v>693</v>
      </c>
      <c r="C91" s="194" t="s">
        <v>694</v>
      </c>
      <c r="D9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195">
        <f t="shared" ref="F91" si="271">D91+E91</f>
        <v>0</v>
      </c>
      <c r="G91" s="195"/>
      <c r="H91" s="195">
        <f t="shared" ref="H91" si="272">F91-G91</f>
        <v>0</v>
      </c>
      <c r="I91" s="195"/>
      <c r="J91" s="195">
        <f t="shared" ref="J91" si="273">F91-I91</f>
        <v>0</v>
      </c>
      <c r="K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195">
        <f t="shared" ref="Y91" si="274">V91+W91+X91</f>
        <v>0</v>
      </c>
      <c r="Z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195">
        <f t="shared" ref="AC91" si="275">Z91+AA91+AB91</f>
        <v>0</v>
      </c>
      <c r="AD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195">
        <f t="shared" ref="AG91" si="276">AD91+AE91+AF91</f>
        <v>0</v>
      </c>
      <c r="AH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195">
        <f t="shared" ref="AK91" si="277">AH91+AI91+AJ91</f>
        <v>0</v>
      </c>
      <c r="AL91" s="195">
        <f t="shared" ref="AL91" si="278">Y91+AC91+AG91+AK91</f>
        <v>0</v>
      </c>
    </row>
    <row r="92" spans="2:38" x14ac:dyDescent="0.25">
      <c r="B92" s="193" t="s">
        <v>695</v>
      </c>
      <c r="C92" s="194" t="s">
        <v>696</v>
      </c>
      <c r="D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195">
        <f t="shared" si="255"/>
        <v>0</v>
      </c>
      <c r="G92" s="195"/>
      <c r="H92" s="195">
        <f t="shared" si="256"/>
        <v>0</v>
      </c>
      <c r="I92" s="195"/>
      <c r="J92" s="195">
        <f t="shared" si="257"/>
        <v>0</v>
      </c>
      <c r="K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195">
        <f t="shared" si="258"/>
        <v>0</v>
      </c>
      <c r="Z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195">
        <f t="shared" si="259"/>
        <v>0</v>
      </c>
      <c r="AD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195">
        <f t="shared" si="260"/>
        <v>0</v>
      </c>
      <c r="AH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195">
        <f t="shared" si="261"/>
        <v>0</v>
      </c>
      <c r="AL92" s="195">
        <f t="shared" si="262"/>
        <v>0</v>
      </c>
    </row>
    <row r="93" spans="2:38" x14ac:dyDescent="0.25">
      <c r="B93" s="193" t="s">
        <v>697</v>
      </c>
      <c r="C93" s="194" t="s">
        <v>698</v>
      </c>
      <c r="D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195">
        <f t="shared" si="239"/>
        <v>0</v>
      </c>
      <c r="G93" s="195"/>
      <c r="H93" s="195">
        <f t="shared" si="240"/>
        <v>0</v>
      </c>
      <c r="I93" s="195"/>
      <c r="J93" s="195">
        <f t="shared" si="241"/>
        <v>0</v>
      </c>
      <c r="K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195">
        <f t="shared" si="242"/>
        <v>0</v>
      </c>
      <c r="Z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195">
        <f t="shared" si="243"/>
        <v>0</v>
      </c>
      <c r="AD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195">
        <f t="shared" si="244"/>
        <v>0</v>
      </c>
      <c r="AH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195">
        <f t="shared" si="245"/>
        <v>0</v>
      </c>
      <c r="AL93" s="195">
        <f t="shared" si="246"/>
        <v>0</v>
      </c>
    </row>
    <row r="94" spans="2:38" x14ac:dyDescent="0.25">
      <c r="B94" s="190" t="s">
        <v>328</v>
      </c>
      <c r="C94" s="191" t="s">
        <v>210</v>
      </c>
      <c r="D94" s="192">
        <f>D95</f>
        <v>0</v>
      </c>
      <c r="E94" s="192">
        <f>E95</f>
        <v>0</v>
      </c>
      <c r="F94" s="192">
        <f t="shared" si="0"/>
        <v>0</v>
      </c>
      <c r="G94" s="192">
        <f t="shared" ref="G94:I94" si="279">G95</f>
        <v>0</v>
      </c>
      <c r="H94" s="192">
        <f t="shared" si="4"/>
        <v>0</v>
      </c>
      <c r="I94" s="192">
        <f t="shared" si="279"/>
        <v>0</v>
      </c>
      <c r="J94" s="192">
        <f t="shared" si="5"/>
        <v>0</v>
      </c>
      <c r="K94" s="192">
        <f t="shared" ref="K94:AJ94" si="280">K95</f>
        <v>0</v>
      </c>
      <c r="L94" s="192">
        <f t="shared" si="280"/>
        <v>0</v>
      </c>
      <c r="M94" s="192">
        <f t="shared" si="280"/>
        <v>0</v>
      </c>
      <c r="N94" s="192">
        <f t="shared" si="280"/>
        <v>0</v>
      </c>
      <c r="O94" s="192">
        <f t="shared" si="280"/>
        <v>0</v>
      </c>
      <c r="P94" s="192">
        <f t="shared" si="280"/>
        <v>0</v>
      </c>
      <c r="Q94" s="192">
        <f t="shared" si="280"/>
        <v>0</v>
      </c>
      <c r="R94" s="192">
        <f t="shared" si="280"/>
        <v>0</v>
      </c>
      <c r="S94" s="192">
        <f t="shared" si="280"/>
        <v>0</v>
      </c>
      <c r="T94" s="192">
        <f t="shared" si="280"/>
        <v>0</v>
      </c>
      <c r="U94" s="192">
        <f t="shared" si="280"/>
        <v>0</v>
      </c>
      <c r="V94" s="192">
        <f t="shared" si="280"/>
        <v>0</v>
      </c>
      <c r="W94" s="192">
        <f t="shared" si="280"/>
        <v>0</v>
      </c>
      <c r="X94" s="192">
        <f t="shared" si="280"/>
        <v>0</v>
      </c>
      <c r="Y94" s="192">
        <f t="shared" si="7"/>
        <v>0</v>
      </c>
      <c r="Z94" s="192">
        <f t="shared" si="280"/>
        <v>0</v>
      </c>
      <c r="AA94" s="192">
        <f t="shared" si="280"/>
        <v>0</v>
      </c>
      <c r="AB94" s="192">
        <f t="shared" si="280"/>
        <v>0</v>
      </c>
      <c r="AC94" s="192">
        <f t="shared" si="8"/>
        <v>0</v>
      </c>
      <c r="AD94" s="192">
        <f t="shared" si="280"/>
        <v>0</v>
      </c>
      <c r="AE94" s="192">
        <f t="shared" si="280"/>
        <v>0</v>
      </c>
      <c r="AF94" s="192">
        <f t="shared" si="280"/>
        <v>0</v>
      </c>
      <c r="AG94" s="192">
        <f t="shared" si="9"/>
        <v>0</v>
      </c>
      <c r="AH94" s="192">
        <f t="shared" si="280"/>
        <v>0</v>
      </c>
      <c r="AI94" s="192">
        <f t="shared" si="280"/>
        <v>0</v>
      </c>
      <c r="AJ94" s="192">
        <f t="shared" si="280"/>
        <v>0</v>
      </c>
      <c r="AK94" s="192">
        <f t="shared" si="10"/>
        <v>0</v>
      </c>
      <c r="AL94" s="192">
        <f t="shared" si="11"/>
        <v>0</v>
      </c>
    </row>
    <row r="95" spans="2:38" x14ac:dyDescent="0.25">
      <c r="B95" s="202" t="s">
        <v>332</v>
      </c>
      <c r="C95" s="203" t="s">
        <v>214</v>
      </c>
      <c r="D95" s="204">
        <f>SUM(D96:D106)</f>
        <v>0</v>
      </c>
      <c r="E95" s="204">
        <f>SUM(E96:E106)</f>
        <v>0</v>
      </c>
      <c r="F95" s="204">
        <f t="shared" si="0"/>
        <v>0</v>
      </c>
      <c r="G95" s="204">
        <f>G106</f>
        <v>0</v>
      </c>
      <c r="H95" s="204">
        <f t="shared" si="4"/>
        <v>0</v>
      </c>
      <c r="I95" s="204">
        <f>I106</f>
        <v>0</v>
      </c>
      <c r="J95" s="204">
        <f t="shared" si="5"/>
        <v>0</v>
      </c>
      <c r="K95" s="204">
        <f t="shared" ref="K95:X95" si="281">K106</f>
        <v>0</v>
      </c>
      <c r="L95" s="204">
        <f t="shared" si="281"/>
        <v>0</v>
      </c>
      <c r="M95" s="204">
        <f t="shared" si="281"/>
        <v>0</v>
      </c>
      <c r="N95" s="204">
        <f t="shared" si="281"/>
        <v>0</v>
      </c>
      <c r="O95" s="204">
        <f t="shared" si="281"/>
        <v>0</v>
      </c>
      <c r="P95" s="204">
        <f t="shared" si="281"/>
        <v>0</v>
      </c>
      <c r="Q95" s="204">
        <f t="shared" si="281"/>
        <v>0</v>
      </c>
      <c r="R95" s="204">
        <f t="shared" si="281"/>
        <v>0</v>
      </c>
      <c r="S95" s="204">
        <f t="shared" si="281"/>
        <v>0</v>
      </c>
      <c r="T95" s="204">
        <f t="shared" si="281"/>
        <v>0</v>
      </c>
      <c r="U95" s="204">
        <f t="shared" si="281"/>
        <v>0</v>
      </c>
      <c r="V95" s="204">
        <f t="shared" si="281"/>
        <v>0</v>
      </c>
      <c r="W95" s="204">
        <f t="shared" si="281"/>
        <v>0</v>
      </c>
      <c r="X95" s="204">
        <f t="shared" si="281"/>
        <v>0</v>
      </c>
      <c r="Y95" s="204">
        <f t="shared" si="7"/>
        <v>0</v>
      </c>
      <c r="Z95" s="204">
        <f>Z106</f>
        <v>0</v>
      </c>
      <c r="AA95" s="204">
        <f>AA106</f>
        <v>0</v>
      </c>
      <c r="AB95" s="204">
        <f>AB106</f>
        <v>0</v>
      </c>
      <c r="AC95" s="204">
        <f t="shared" si="8"/>
        <v>0</v>
      </c>
      <c r="AD95" s="204">
        <f>AD106</f>
        <v>0</v>
      </c>
      <c r="AE95" s="204">
        <f>AE106</f>
        <v>0</v>
      </c>
      <c r="AF95" s="204">
        <f>AF106</f>
        <v>0</v>
      </c>
      <c r="AG95" s="204">
        <f t="shared" si="9"/>
        <v>0</v>
      </c>
      <c r="AH95" s="204">
        <f>AH106</f>
        <v>0</v>
      </c>
      <c r="AI95" s="204">
        <f>AI106</f>
        <v>0</v>
      </c>
      <c r="AJ95" s="204">
        <f>AJ106</f>
        <v>0</v>
      </c>
      <c r="AK95" s="204">
        <f t="shared" si="10"/>
        <v>0</v>
      </c>
      <c r="AL95" s="204">
        <f t="shared" si="11"/>
        <v>0</v>
      </c>
    </row>
    <row r="96" spans="2:38" x14ac:dyDescent="0.25">
      <c r="B96" s="193" t="s">
        <v>345</v>
      </c>
      <c r="C96" s="194" t="s">
        <v>227</v>
      </c>
      <c r="D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195">
        <f t="shared" si="0"/>
        <v>0</v>
      </c>
      <c r="G96" s="195"/>
      <c r="H96" s="195">
        <f t="shared" si="4"/>
        <v>0</v>
      </c>
      <c r="I96" s="195"/>
      <c r="J96" s="195">
        <f t="shared" si="5"/>
        <v>0</v>
      </c>
      <c r="K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195">
        <f t="shared" si="7"/>
        <v>0</v>
      </c>
      <c r="Z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195">
        <f t="shared" si="8"/>
        <v>0</v>
      </c>
      <c r="AD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195">
        <f t="shared" si="9"/>
        <v>0</v>
      </c>
      <c r="AH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195">
        <f t="shared" si="10"/>
        <v>0</v>
      </c>
      <c r="AL96" s="195">
        <f t="shared" si="11"/>
        <v>0</v>
      </c>
    </row>
    <row r="97" spans="2:38" x14ac:dyDescent="0.25">
      <c r="B97" s="193" t="s">
        <v>737</v>
      </c>
      <c r="C97" s="194" t="s">
        <v>738</v>
      </c>
      <c r="D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195">
        <f t="shared" si="0"/>
        <v>0</v>
      </c>
      <c r="G97" s="195"/>
      <c r="H97" s="195">
        <f t="shared" si="4"/>
        <v>0</v>
      </c>
      <c r="I97" s="195"/>
      <c r="J97" s="195">
        <f t="shared" si="5"/>
        <v>0</v>
      </c>
      <c r="K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195">
        <f t="shared" si="7"/>
        <v>0</v>
      </c>
      <c r="Z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195">
        <f t="shared" si="8"/>
        <v>0</v>
      </c>
      <c r="AD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195">
        <f t="shared" si="9"/>
        <v>0</v>
      </c>
      <c r="AH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195">
        <f t="shared" si="10"/>
        <v>0</v>
      </c>
      <c r="AL97" s="195">
        <f t="shared" si="11"/>
        <v>0</v>
      </c>
    </row>
    <row r="98" spans="2:38" x14ac:dyDescent="0.25">
      <c r="B98" s="193" t="s">
        <v>739</v>
      </c>
      <c r="C98" s="194" t="s">
        <v>740</v>
      </c>
      <c r="D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195">
        <f t="shared" ref="F98:F101" si="282">D98+E98</f>
        <v>0</v>
      </c>
      <c r="G98" s="195"/>
      <c r="H98" s="195">
        <f t="shared" ref="H98:H101" si="283">F98-G98</f>
        <v>0</v>
      </c>
      <c r="I98" s="195"/>
      <c r="J98" s="195">
        <f t="shared" ref="J98:J101" si="284">F98-I98</f>
        <v>0</v>
      </c>
      <c r="K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195">
        <f t="shared" ref="Y98:Y101" si="285">V98+W98+X98</f>
        <v>0</v>
      </c>
      <c r="Z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195">
        <f t="shared" ref="AC98:AC101" si="286">Z98+AA98+AB98</f>
        <v>0</v>
      </c>
      <c r="AD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195">
        <f t="shared" ref="AG98:AG101" si="287">AD98+AE98+AF98</f>
        <v>0</v>
      </c>
      <c r="AH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195">
        <f t="shared" ref="AK98:AK101" si="288">AH98+AI98+AJ98</f>
        <v>0</v>
      </c>
      <c r="AL98" s="195">
        <f t="shared" ref="AL98:AL101" si="289">Y98+AC98+AG98+AK98</f>
        <v>0</v>
      </c>
    </row>
    <row r="99" spans="2:38" x14ac:dyDescent="0.25">
      <c r="B99" s="193" t="s">
        <v>741</v>
      </c>
      <c r="C99" s="194" t="s">
        <v>742</v>
      </c>
      <c r="D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195">
        <f t="shared" si="282"/>
        <v>0</v>
      </c>
      <c r="G99" s="195"/>
      <c r="H99" s="195">
        <f t="shared" si="283"/>
        <v>0</v>
      </c>
      <c r="I99" s="195"/>
      <c r="J99" s="195">
        <f t="shared" si="284"/>
        <v>0</v>
      </c>
      <c r="K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195">
        <f t="shared" si="285"/>
        <v>0</v>
      </c>
      <c r="Z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195">
        <f t="shared" si="286"/>
        <v>0</v>
      </c>
      <c r="AD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195">
        <f t="shared" si="287"/>
        <v>0</v>
      </c>
      <c r="AH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195">
        <f t="shared" si="288"/>
        <v>0</v>
      </c>
      <c r="AL99" s="195">
        <f t="shared" si="289"/>
        <v>0</v>
      </c>
    </row>
    <row r="100" spans="2:38" x14ac:dyDescent="0.25">
      <c r="B100" s="193" t="s">
        <v>743</v>
      </c>
      <c r="C100" s="194" t="s">
        <v>744</v>
      </c>
      <c r="D1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195">
        <f t="shared" si="282"/>
        <v>0</v>
      </c>
      <c r="G100" s="195"/>
      <c r="H100" s="195">
        <f t="shared" si="283"/>
        <v>0</v>
      </c>
      <c r="I100" s="195"/>
      <c r="J100" s="195">
        <f t="shared" si="284"/>
        <v>0</v>
      </c>
      <c r="K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195">
        <f t="shared" si="285"/>
        <v>0</v>
      </c>
      <c r="Z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195">
        <f t="shared" si="286"/>
        <v>0</v>
      </c>
      <c r="AD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195">
        <f t="shared" si="287"/>
        <v>0</v>
      </c>
      <c r="AH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195">
        <f t="shared" si="288"/>
        <v>0</v>
      </c>
      <c r="AL100" s="195">
        <f t="shared" si="289"/>
        <v>0</v>
      </c>
    </row>
    <row r="101" spans="2:38" x14ac:dyDescent="0.25">
      <c r="B101" s="193" t="s">
        <v>745</v>
      </c>
      <c r="C101" s="194" t="s">
        <v>746</v>
      </c>
      <c r="D10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195">
        <f t="shared" si="282"/>
        <v>0</v>
      </c>
      <c r="G101" s="195"/>
      <c r="H101" s="195">
        <f t="shared" si="283"/>
        <v>0</v>
      </c>
      <c r="I101" s="195"/>
      <c r="J101" s="195">
        <f t="shared" si="284"/>
        <v>0</v>
      </c>
      <c r="K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195">
        <f t="shared" si="285"/>
        <v>0</v>
      </c>
      <c r="Z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195">
        <f t="shared" si="286"/>
        <v>0</v>
      </c>
      <c r="AD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195">
        <f t="shared" si="287"/>
        <v>0</v>
      </c>
      <c r="AH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195">
        <f t="shared" si="288"/>
        <v>0</v>
      </c>
      <c r="AL101" s="195">
        <f t="shared" si="289"/>
        <v>0</v>
      </c>
    </row>
    <row r="102" spans="2:38" x14ac:dyDescent="0.25">
      <c r="B102" s="193" t="s">
        <v>747</v>
      </c>
      <c r="C102" s="194" t="s">
        <v>748</v>
      </c>
      <c r="D1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195">
        <f t="shared" ref="F102" si="290">D102+E102</f>
        <v>0</v>
      </c>
      <c r="G102" s="195"/>
      <c r="H102" s="195">
        <f t="shared" ref="H102" si="291">F102-G102</f>
        <v>0</v>
      </c>
      <c r="I102" s="195"/>
      <c r="J102" s="195">
        <f t="shared" ref="J102" si="292">F102-I102</f>
        <v>0</v>
      </c>
      <c r="K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195">
        <f t="shared" ref="Y102" si="293">V102+W102+X102</f>
        <v>0</v>
      </c>
      <c r="Z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195">
        <f t="shared" ref="AC102" si="294">Z102+AA102+AB102</f>
        <v>0</v>
      </c>
      <c r="AD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195">
        <f t="shared" ref="AG102" si="295">AD102+AE102+AF102</f>
        <v>0</v>
      </c>
      <c r="AH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195">
        <f t="shared" ref="AK102" si="296">AH102+AI102+AJ102</f>
        <v>0</v>
      </c>
      <c r="AL102" s="195">
        <f t="shared" ref="AL102" si="297">Y102+AC102+AG102+AK102</f>
        <v>0</v>
      </c>
    </row>
    <row r="103" spans="2:38" x14ac:dyDescent="0.25">
      <c r="B103" s="193" t="s">
        <v>749</v>
      </c>
      <c r="C103" s="194" t="s">
        <v>750</v>
      </c>
      <c r="D1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195">
        <f t="shared" si="0"/>
        <v>0</v>
      </c>
      <c r="G103" s="195"/>
      <c r="H103" s="195">
        <f t="shared" si="4"/>
        <v>0</v>
      </c>
      <c r="I103" s="195"/>
      <c r="J103" s="195">
        <f t="shared" si="5"/>
        <v>0</v>
      </c>
      <c r="K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195">
        <f t="shared" si="7"/>
        <v>0</v>
      </c>
      <c r="Z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195">
        <f t="shared" si="8"/>
        <v>0</v>
      </c>
      <c r="AD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195">
        <f t="shared" si="9"/>
        <v>0</v>
      </c>
      <c r="AH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195">
        <f t="shared" si="10"/>
        <v>0</v>
      </c>
      <c r="AL103" s="195">
        <f t="shared" si="11"/>
        <v>0</v>
      </c>
    </row>
    <row r="104" spans="2:38" x14ac:dyDescent="0.25">
      <c r="B104" s="193" t="s">
        <v>751</v>
      </c>
      <c r="C104" s="194" t="s">
        <v>752</v>
      </c>
      <c r="D1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195">
        <f t="shared" ref="F104" si="298">D104+E104</f>
        <v>0</v>
      </c>
      <c r="G104" s="195"/>
      <c r="H104" s="195">
        <f t="shared" ref="H104" si="299">F104-G104</f>
        <v>0</v>
      </c>
      <c r="I104" s="195"/>
      <c r="J104" s="195">
        <f t="shared" ref="J104" si="300">F104-I104</f>
        <v>0</v>
      </c>
      <c r="K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195">
        <f t="shared" ref="Y104" si="301">V104+W104+X104</f>
        <v>0</v>
      </c>
      <c r="Z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195">
        <f t="shared" ref="AC104" si="302">Z104+AA104+AB104</f>
        <v>0</v>
      </c>
      <c r="AD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195">
        <f t="shared" ref="AG104" si="303">AD104+AE104+AF104</f>
        <v>0</v>
      </c>
      <c r="AH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195">
        <f t="shared" ref="AK104" si="304">AH104+AI104+AJ104</f>
        <v>0</v>
      </c>
      <c r="AL104" s="195">
        <f t="shared" ref="AL104" si="305">Y104+AC104+AG104+AK104</f>
        <v>0</v>
      </c>
    </row>
    <row r="105" spans="2:38" x14ac:dyDescent="0.25">
      <c r="B105" s="193" t="s">
        <v>753</v>
      </c>
      <c r="C105" s="194" t="s">
        <v>754</v>
      </c>
      <c r="D1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195">
        <f t="shared" si="0"/>
        <v>0</v>
      </c>
      <c r="G105" s="195"/>
      <c r="H105" s="195">
        <f t="shared" si="4"/>
        <v>0</v>
      </c>
      <c r="I105" s="195"/>
      <c r="J105" s="195">
        <f t="shared" si="5"/>
        <v>0</v>
      </c>
      <c r="K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195">
        <f t="shared" si="7"/>
        <v>0</v>
      </c>
      <c r="Z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195">
        <f t="shared" si="8"/>
        <v>0</v>
      </c>
      <c r="AD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195">
        <f t="shared" si="9"/>
        <v>0</v>
      </c>
      <c r="AH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195">
        <f t="shared" si="10"/>
        <v>0</v>
      </c>
      <c r="AL105" s="195">
        <f t="shared" si="11"/>
        <v>0</v>
      </c>
    </row>
    <row r="106" spans="2:38" x14ac:dyDescent="0.25">
      <c r="B106" s="193" t="s">
        <v>755</v>
      </c>
      <c r="C106" s="194" t="s">
        <v>756</v>
      </c>
      <c r="D1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195">
        <f t="shared" ref="F106" si="306">D106+E106</f>
        <v>0</v>
      </c>
      <c r="G106" s="195"/>
      <c r="H106" s="195">
        <f t="shared" ref="H106" si="307">F106-G106</f>
        <v>0</v>
      </c>
      <c r="I106" s="195"/>
      <c r="J106" s="195">
        <f t="shared" ref="J106" si="308">F106-I106</f>
        <v>0</v>
      </c>
      <c r="K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195">
        <f t="shared" ref="Y106" si="309">V106+W106+X106</f>
        <v>0</v>
      </c>
      <c r="Z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195">
        <f t="shared" ref="AC106" si="310">Z106+AA106+AB106</f>
        <v>0</v>
      </c>
      <c r="AD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195">
        <f t="shared" ref="AG106" si="311">AD106+AE106+AF106</f>
        <v>0</v>
      </c>
      <c r="AH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195">
        <f t="shared" ref="AK106" si="312">AH106+AI106+AJ106</f>
        <v>0</v>
      </c>
      <c r="AL106" s="195">
        <f t="shared" ref="AL106" si="313">Y106+AC106+AG106+AK106</f>
        <v>0</v>
      </c>
    </row>
    <row r="107" spans="2:38" x14ac:dyDescent="0.25">
      <c r="B107" s="190" t="s">
        <v>346</v>
      </c>
      <c r="C107" s="191" t="s">
        <v>228</v>
      </c>
      <c r="D107" s="192">
        <f>D108+D119+D134+D150+D165+D191+D194+D201</f>
        <v>4644021</v>
      </c>
      <c r="E107" s="192">
        <f>E108+E119+E134+E150+E165+E191+E194+E201</f>
        <v>0</v>
      </c>
      <c r="F107" s="192">
        <f t="shared" si="0"/>
        <v>4644021</v>
      </c>
      <c r="G107" s="192">
        <f>G108+G119+G134+G150+G165+G191+G194+G201</f>
        <v>0</v>
      </c>
      <c r="H107" s="192">
        <f t="shared" si="4"/>
        <v>4644021</v>
      </c>
      <c r="I107" s="192">
        <f>I108+I119+I134+I150+I165+I191+I194+I201</f>
        <v>0</v>
      </c>
      <c r="J107" s="192">
        <f t="shared" si="5"/>
        <v>4644021</v>
      </c>
      <c r="K107" s="192">
        <f t="shared" ref="K107:X107" si="314">K108+K119+K134+K150+K165+K191+K194+K201</f>
        <v>0</v>
      </c>
      <c r="L107" s="192">
        <f t="shared" si="314"/>
        <v>0</v>
      </c>
      <c r="M107" s="192">
        <f t="shared" si="314"/>
        <v>44100</v>
      </c>
      <c r="N107" s="192">
        <f t="shared" si="314"/>
        <v>0</v>
      </c>
      <c r="O107" s="192">
        <f t="shared" si="314"/>
        <v>0</v>
      </c>
      <c r="P107" s="192">
        <f t="shared" si="314"/>
        <v>4022921</v>
      </c>
      <c r="Q107" s="192">
        <f t="shared" si="314"/>
        <v>0</v>
      </c>
      <c r="R107" s="192">
        <f t="shared" si="314"/>
        <v>142000</v>
      </c>
      <c r="S107" s="192">
        <f t="shared" si="314"/>
        <v>375000</v>
      </c>
      <c r="T107" s="192">
        <f t="shared" si="314"/>
        <v>0</v>
      </c>
      <c r="U107" s="192">
        <f t="shared" si="314"/>
        <v>0</v>
      </c>
      <c r="V107" s="192">
        <f t="shared" si="314"/>
        <v>1765521</v>
      </c>
      <c r="W107" s="192">
        <f t="shared" si="314"/>
        <v>593500</v>
      </c>
      <c r="X107" s="192">
        <f t="shared" si="314"/>
        <v>0</v>
      </c>
      <c r="Y107" s="192">
        <f t="shared" si="7"/>
        <v>2359021</v>
      </c>
      <c r="Z107" s="192">
        <f>Z108+Z119+Z134+Z150+Z165+Z191+Z194+Z201</f>
        <v>0</v>
      </c>
      <c r="AA107" s="192">
        <f>AA108+AA119+AA134+AA150+AA165+AA191+AA194+AA201</f>
        <v>2275000</v>
      </c>
      <c r="AB107" s="192">
        <f>AB108+AB119+AB134+AB150+AB165+AB191+AB194+AB201</f>
        <v>0</v>
      </c>
      <c r="AC107" s="192">
        <f t="shared" si="8"/>
        <v>2275000</v>
      </c>
      <c r="AD107" s="192">
        <f>AD108+AD119+AD134+AD150+AD165+AD191+AD194+AD201</f>
        <v>0</v>
      </c>
      <c r="AE107" s="192">
        <f>AE108+AE119+AE134+AE150+AE165+AE191+AE194+AE201</f>
        <v>0</v>
      </c>
      <c r="AF107" s="192">
        <f>AF108+AF119+AF134+AF150+AF165+AF191+AF194+AF201</f>
        <v>10000</v>
      </c>
      <c r="AG107" s="192">
        <f t="shared" si="9"/>
        <v>10000</v>
      </c>
      <c r="AH107" s="192">
        <f>AH108+AH119+AH134+AH150+AH165+AH191+AH194+AH201</f>
        <v>0</v>
      </c>
      <c r="AI107" s="192">
        <f>AI108+AI119+AI134+AI150+AI165+AI191+AI194+AI201</f>
        <v>0</v>
      </c>
      <c r="AJ107" s="192">
        <f>AJ108+AJ119+AJ134+AJ150+AJ165+AJ191+AJ194+AJ201</f>
        <v>0</v>
      </c>
      <c r="AK107" s="192">
        <f t="shared" si="10"/>
        <v>0</v>
      </c>
      <c r="AL107" s="192">
        <f t="shared" si="11"/>
        <v>4644021</v>
      </c>
    </row>
    <row r="108" spans="2:38" x14ac:dyDescent="0.25">
      <c r="B108" s="202" t="s">
        <v>347</v>
      </c>
      <c r="C108" s="203" t="s">
        <v>229</v>
      </c>
      <c r="D108" s="204">
        <f>SUM(D109:D118)</f>
        <v>0</v>
      </c>
      <c r="E108" s="204">
        <f>SUM(E109:E118)</f>
        <v>0</v>
      </c>
      <c r="F108" s="204">
        <f t="shared" ref="F108:F225" si="315">D108+E108</f>
        <v>0</v>
      </c>
      <c r="G108" s="204">
        <f>SUM(G109:G118)</f>
        <v>0</v>
      </c>
      <c r="H108" s="204">
        <f t="shared" si="4"/>
        <v>0</v>
      </c>
      <c r="I108" s="204">
        <f>SUM(I109:I118)</f>
        <v>0</v>
      </c>
      <c r="J108" s="204">
        <f t="shared" si="5"/>
        <v>0</v>
      </c>
      <c r="K108" s="204">
        <f t="shared" ref="K108:X108" si="316">SUM(K109:K118)</f>
        <v>0</v>
      </c>
      <c r="L108" s="204">
        <f t="shared" si="316"/>
        <v>0</v>
      </c>
      <c r="M108" s="204">
        <f t="shared" si="316"/>
        <v>0</v>
      </c>
      <c r="N108" s="204">
        <f t="shared" si="316"/>
        <v>0</v>
      </c>
      <c r="O108" s="204">
        <f t="shared" si="316"/>
        <v>0</v>
      </c>
      <c r="P108" s="204">
        <f t="shared" si="316"/>
        <v>0</v>
      </c>
      <c r="Q108" s="204">
        <f t="shared" si="316"/>
        <v>0</v>
      </c>
      <c r="R108" s="204">
        <f t="shared" si="316"/>
        <v>0</v>
      </c>
      <c r="S108" s="204">
        <f t="shared" si="316"/>
        <v>0</v>
      </c>
      <c r="T108" s="204">
        <f t="shared" si="316"/>
        <v>0</v>
      </c>
      <c r="U108" s="204">
        <f t="shared" si="316"/>
        <v>0</v>
      </c>
      <c r="V108" s="204">
        <f t="shared" si="316"/>
        <v>0</v>
      </c>
      <c r="W108" s="204">
        <f t="shared" si="316"/>
        <v>0</v>
      </c>
      <c r="X108" s="204">
        <f t="shared" si="316"/>
        <v>0</v>
      </c>
      <c r="Y108" s="204">
        <f t="shared" si="7"/>
        <v>0</v>
      </c>
      <c r="Z108" s="204">
        <f>SUM(Z109:Z118)</f>
        <v>0</v>
      </c>
      <c r="AA108" s="204">
        <f>SUM(AA109:AA118)</f>
        <v>0</v>
      </c>
      <c r="AB108" s="204">
        <f>SUM(AB109:AB118)</f>
        <v>0</v>
      </c>
      <c r="AC108" s="204">
        <f t="shared" si="8"/>
        <v>0</v>
      </c>
      <c r="AD108" s="204">
        <f>SUM(AD109:AD118)</f>
        <v>0</v>
      </c>
      <c r="AE108" s="204">
        <f>SUM(AE109:AE118)</f>
        <v>0</v>
      </c>
      <c r="AF108" s="204">
        <f>SUM(AF109:AF118)</f>
        <v>0</v>
      </c>
      <c r="AG108" s="204">
        <f t="shared" si="9"/>
        <v>0</v>
      </c>
      <c r="AH108" s="204">
        <f>SUM(AH109:AH118)</f>
        <v>0</v>
      </c>
      <c r="AI108" s="204">
        <f>SUM(AI109:AI118)</f>
        <v>0</v>
      </c>
      <c r="AJ108" s="204">
        <f>SUM(AJ109:AJ118)</f>
        <v>0</v>
      </c>
      <c r="AK108" s="204">
        <f t="shared" si="10"/>
        <v>0</v>
      </c>
      <c r="AL108" s="204">
        <f t="shared" si="11"/>
        <v>0</v>
      </c>
    </row>
    <row r="109" spans="2:38" x14ac:dyDescent="0.25">
      <c r="B109" s="193" t="s">
        <v>781</v>
      </c>
      <c r="C109" s="194" t="s">
        <v>179</v>
      </c>
      <c r="D10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195">
        <f t="shared" si="315"/>
        <v>0</v>
      </c>
      <c r="G109" s="195"/>
      <c r="H109" s="195">
        <f t="shared" ref="H109:H116" si="317">F109-G109</f>
        <v>0</v>
      </c>
      <c r="I109" s="195"/>
      <c r="J109" s="195">
        <f t="shared" ref="J109:J116" si="318">F109-I109</f>
        <v>0</v>
      </c>
      <c r="K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195">
        <f t="shared" ref="Y109:Y116" si="319">V109+W109+X109</f>
        <v>0</v>
      </c>
      <c r="Z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195">
        <f t="shared" ref="AC109:AC116" si="320">Z109+AA109+AB109</f>
        <v>0</v>
      </c>
      <c r="AD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195">
        <f t="shared" ref="AG109:AG116" si="321">AD109+AE109+AF109</f>
        <v>0</v>
      </c>
      <c r="AH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195">
        <f t="shared" ref="AK109:AK116" si="322">AH109+AI109+AJ109</f>
        <v>0</v>
      </c>
      <c r="AL109" s="195">
        <f t="shared" ref="AL109:AL116" si="323">Y109+AC109+AG109+AK109</f>
        <v>0</v>
      </c>
    </row>
    <row r="110" spans="2:38" x14ac:dyDescent="0.25">
      <c r="B110" s="193" t="s">
        <v>782</v>
      </c>
      <c r="C110" s="194" t="s">
        <v>783</v>
      </c>
      <c r="D11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195">
        <f t="shared" ref="F110:F113" si="324">D110+E110</f>
        <v>0</v>
      </c>
      <c r="G110" s="195"/>
      <c r="H110" s="195">
        <f t="shared" si="317"/>
        <v>0</v>
      </c>
      <c r="I110" s="195"/>
      <c r="J110" s="195">
        <f t="shared" si="318"/>
        <v>0</v>
      </c>
      <c r="K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195">
        <f t="shared" si="319"/>
        <v>0</v>
      </c>
      <c r="Z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195">
        <f t="shared" si="320"/>
        <v>0</v>
      </c>
      <c r="AD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195">
        <f t="shared" si="321"/>
        <v>0</v>
      </c>
      <c r="AH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195">
        <f t="shared" si="322"/>
        <v>0</v>
      </c>
      <c r="AL110" s="195">
        <f t="shared" si="323"/>
        <v>0</v>
      </c>
    </row>
    <row r="111" spans="2:38" x14ac:dyDescent="0.25">
      <c r="B111" s="193" t="s">
        <v>784</v>
      </c>
      <c r="C111" s="194" t="s">
        <v>785</v>
      </c>
      <c r="D1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195">
        <f t="shared" si="324"/>
        <v>0</v>
      </c>
      <c r="G111" s="195"/>
      <c r="H111" s="195">
        <f t="shared" si="317"/>
        <v>0</v>
      </c>
      <c r="I111" s="195"/>
      <c r="J111" s="195">
        <f t="shared" si="318"/>
        <v>0</v>
      </c>
      <c r="K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195">
        <f t="shared" si="319"/>
        <v>0</v>
      </c>
      <c r="Z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195">
        <f t="shared" si="320"/>
        <v>0</v>
      </c>
      <c r="AD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195">
        <f t="shared" si="321"/>
        <v>0</v>
      </c>
      <c r="AH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195">
        <f t="shared" si="322"/>
        <v>0</v>
      </c>
      <c r="AL111" s="195">
        <f t="shared" si="323"/>
        <v>0</v>
      </c>
    </row>
    <row r="112" spans="2:38" x14ac:dyDescent="0.25">
      <c r="B112" s="193" t="s">
        <v>348</v>
      </c>
      <c r="C112" s="194" t="s">
        <v>230</v>
      </c>
      <c r="D1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195">
        <f t="shared" si="324"/>
        <v>0</v>
      </c>
      <c r="G112" s="195"/>
      <c r="H112" s="195">
        <f t="shared" ref="H112:H113" si="325">F112-G112</f>
        <v>0</v>
      </c>
      <c r="I112" s="195"/>
      <c r="J112" s="195">
        <f t="shared" ref="J112:J113" si="326">F112-I112</f>
        <v>0</v>
      </c>
      <c r="K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195">
        <f t="shared" ref="Y112:Y113" si="327">V112+W112+X112</f>
        <v>0</v>
      </c>
      <c r="Z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195">
        <f t="shared" ref="AC112:AC113" si="328">Z112+AA112+AB112</f>
        <v>0</v>
      </c>
      <c r="AD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195">
        <f t="shared" ref="AG112:AG113" si="329">AD112+AE112+AF112</f>
        <v>0</v>
      </c>
      <c r="AH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195">
        <f t="shared" ref="AK112:AK113" si="330">AH112+AI112+AJ112</f>
        <v>0</v>
      </c>
      <c r="AL112" s="195">
        <f t="shared" ref="AL112:AL113" si="331">Y112+AC112+AG112+AK112</f>
        <v>0</v>
      </c>
    </row>
    <row r="113" spans="2:38" x14ac:dyDescent="0.25">
      <c r="B113" s="193" t="s">
        <v>786</v>
      </c>
      <c r="C113" s="194" t="s">
        <v>787</v>
      </c>
      <c r="D1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195">
        <f t="shared" si="324"/>
        <v>0</v>
      </c>
      <c r="G113" s="195"/>
      <c r="H113" s="195">
        <f t="shared" si="325"/>
        <v>0</v>
      </c>
      <c r="I113" s="195"/>
      <c r="J113" s="195">
        <f t="shared" si="326"/>
        <v>0</v>
      </c>
      <c r="K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195">
        <f t="shared" si="327"/>
        <v>0</v>
      </c>
      <c r="Z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195">
        <f t="shared" si="328"/>
        <v>0</v>
      </c>
      <c r="AD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195">
        <f t="shared" si="329"/>
        <v>0</v>
      </c>
      <c r="AH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195">
        <f t="shared" si="330"/>
        <v>0</v>
      </c>
      <c r="AL113" s="195">
        <f t="shared" si="331"/>
        <v>0</v>
      </c>
    </row>
    <row r="114" spans="2:38" x14ac:dyDescent="0.25">
      <c r="B114" s="193" t="s">
        <v>788</v>
      </c>
      <c r="C114" s="194" t="s">
        <v>789</v>
      </c>
      <c r="D1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195">
        <f t="shared" si="315"/>
        <v>0</v>
      </c>
      <c r="G114" s="195"/>
      <c r="H114" s="195">
        <f t="shared" ref="H114:H115" si="332">F114-G114</f>
        <v>0</v>
      </c>
      <c r="I114" s="195"/>
      <c r="J114" s="195">
        <f t="shared" ref="J114:J115" si="333">F114-I114</f>
        <v>0</v>
      </c>
      <c r="K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195">
        <f t="shared" ref="Y114:Y115" si="334">V114+W114+X114</f>
        <v>0</v>
      </c>
      <c r="Z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195">
        <f t="shared" ref="AC114:AC115" si="335">Z114+AA114+AB114</f>
        <v>0</v>
      </c>
      <c r="AD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195">
        <f t="shared" ref="AG114:AG115" si="336">AD114+AE114+AF114</f>
        <v>0</v>
      </c>
      <c r="AH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195">
        <f t="shared" ref="AK114:AK115" si="337">AH114+AI114+AJ114</f>
        <v>0</v>
      </c>
      <c r="AL114" s="195">
        <f t="shared" ref="AL114:AL115" si="338">Y114+AC114+AG114+AK114</f>
        <v>0</v>
      </c>
    </row>
    <row r="115" spans="2:38" x14ac:dyDescent="0.25">
      <c r="B115" s="193" t="s">
        <v>790</v>
      </c>
      <c r="C115" s="194" t="s">
        <v>791</v>
      </c>
      <c r="D1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195">
        <f t="shared" si="315"/>
        <v>0</v>
      </c>
      <c r="G115" s="195"/>
      <c r="H115" s="195">
        <f t="shared" si="332"/>
        <v>0</v>
      </c>
      <c r="I115" s="195"/>
      <c r="J115" s="195">
        <f t="shared" si="333"/>
        <v>0</v>
      </c>
      <c r="K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195">
        <f t="shared" si="334"/>
        <v>0</v>
      </c>
      <c r="Z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195">
        <f t="shared" si="335"/>
        <v>0</v>
      </c>
      <c r="AD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195">
        <f t="shared" si="336"/>
        <v>0</v>
      </c>
      <c r="AH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195">
        <f t="shared" si="337"/>
        <v>0</v>
      </c>
      <c r="AL115" s="195">
        <f t="shared" si="338"/>
        <v>0</v>
      </c>
    </row>
    <row r="116" spans="2:38" x14ac:dyDescent="0.25">
      <c r="B116" s="193" t="s">
        <v>792</v>
      </c>
      <c r="C116" s="194" t="s">
        <v>793</v>
      </c>
      <c r="D1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195">
        <f t="shared" ref="F116" si="339">D116+E116</f>
        <v>0</v>
      </c>
      <c r="G116" s="195"/>
      <c r="H116" s="195">
        <f t="shared" si="317"/>
        <v>0</v>
      </c>
      <c r="I116" s="195"/>
      <c r="J116" s="195">
        <f t="shared" si="318"/>
        <v>0</v>
      </c>
      <c r="K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195">
        <f t="shared" si="319"/>
        <v>0</v>
      </c>
      <c r="Z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195">
        <f t="shared" si="320"/>
        <v>0</v>
      </c>
      <c r="AD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195">
        <f t="shared" si="321"/>
        <v>0</v>
      </c>
      <c r="AH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195">
        <f t="shared" si="322"/>
        <v>0</v>
      </c>
      <c r="AL116" s="195">
        <f t="shared" si="323"/>
        <v>0</v>
      </c>
    </row>
    <row r="117" spans="2:38" x14ac:dyDescent="0.25">
      <c r="B117" s="193" t="s">
        <v>794</v>
      </c>
      <c r="C117" s="194" t="s">
        <v>795</v>
      </c>
      <c r="D1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195">
        <f t="shared" ref="F117" si="340">D117+E117</f>
        <v>0</v>
      </c>
      <c r="G117" s="195"/>
      <c r="H117" s="195">
        <f t="shared" si="4"/>
        <v>0</v>
      </c>
      <c r="I117" s="195"/>
      <c r="J117" s="195">
        <f t="shared" si="5"/>
        <v>0</v>
      </c>
      <c r="K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195">
        <f t="shared" si="7"/>
        <v>0</v>
      </c>
      <c r="Z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195">
        <f t="shared" si="8"/>
        <v>0</v>
      </c>
      <c r="AD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195">
        <f t="shared" si="9"/>
        <v>0</v>
      </c>
      <c r="AH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195">
        <f t="shared" si="10"/>
        <v>0</v>
      </c>
      <c r="AL117" s="195">
        <f t="shared" si="11"/>
        <v>0</v>
      </c>
    </row>
    <row r="118" spans="2:38" x14ac:dyDescent="0.25">
      <c r="B118" s="193" t="s">
        <v>796</v>
      </c>
      <c r="C118" s="194" t="s">
        <v>797</v>
      </c>
      <c r="D1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195">
        <f t="shared" si="315"/>
        <v>0</v>
      </c>
      <c r="G118" s="195"/>
      <c r="H118" s="195">
        <f t="shared" ref="H118" si="341">F118-G118</f>
        <v>0</v>
      </c>
      <c r="I118" s="195"/>
      <c r="J118" s="195">
        <f t="shared" ref="J118" si="342">F118-I118</f>
        <v>0</v>
      </c>
      <c r="K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195">
        <f t="shared" ref="Y118" si="343">V118+W118+X118</f>
        <v>0</v>
      </c>
      <c r="Z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195">
        <f t="shared" ref="AC118" si="344">Z118+AA118+AB118</f>
        <v>0</v>
      </c>
      <c r="AD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195">
        <f t="shared" ref="AG118" si="345">AD118+AE118+AF118</f>
        <v>0</v>
      </c>
      <c r="AH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195">
        <f t="shared" ref="AK118" si="346">AH118+AI118+AJ118</f>
        <v>0</v>
      </c>
      <c r="AL118" s="195">
        <f t="shared" ref="AL118" si="347">Y118+AC118+AG118+AK118</f>
        <v>0</v>
      </c>
    </row>
    <row r="119" spans="2:38" x14ac:dyDescent="0.25">
      <c r="B119" s="202" t="s">
        <v>349</v>
      </c>
      <c r="C119" s="203" t="s">
        <v>231</v>
      </c>
      <c r="D119" s="204">
        <f>SUM(D120:D133)</f>
        <v>44100</v>
      </c>
      <c r="E119" s="204">
        <f>SUM(E120:E133)</f>
        <v>0</v>
      </c>
      <c r="F119" s="204">
        <f t="shared" si="315"/>
        <v>44100</v>
      </c>
      <c r="G119" s="204">
        <f t="shared" ref="G119:I119" si="348">SUM(G120:G133)</f>
        <v>0</v>
      </c>
      <c r="H119" s="204">
        <f t="shared" si="4"/>
        <v>44100</v>
      </c>
      <c r="I119" s="204">
        <f t="shared" si="348"/>
        <v>0</v>
      </c>
      <c r="J119" s="204">
        <f t="shared" si="5"/>
        <v>44100</v>
      </c>
      <c r="K119" s="204">
        <f t="shared" ref="K119:AJ119" si="349">SUM(K120:K133)</f>
        <v>0</v>
      </c>
      <c r="L119" s="204">
        <f t="shared" si="349"/>
        <v>0</v>
      </c>
      <c r="M119" s="204">
        <f t="shared" si="349"/>
        <v>44100</v>
      </c>
      <c r="N119" s="204">
        <f t="shared" si="349"/>
        <v>0</v>
      </c>
      <c r="O119" s="204">
        <f t="shared" si="349"/>
        <v>0</v>
      </c>
      <c r="P119" s="204">
        <f t="shared" si="349"/>
        <v>0</v>
      </c>
      <c r="Q119" s="204">
        <f t="shared" si="349"/>
        <v>0</v>
      </c>
      <c r="R119" s="204">
        <f t="shared" si="349"/>
        <v>0</v>
      </c>
      <c r="S119" s="204">
        <f t="shared" si="349"/>
        <v>0</v>
      </c>
      <c r="T119" s="204">
        <f t="shared" si="349"/>
        <v>0</v>
      </c>
      <c r="U119" s="204">
        <f t="shared" si="349"/>
        <v>0</v>
      </c>
      <c r="V119" s="204">
        <f t="shared" si="349"/>
        <v>44100</v>
      </c>
      <c r="W119" s="204">
        <f t="shared" si="349"/>
        <v>0</v>
      </c>
      <c r="X119" s="204">
        <f t="shared" si="349"/>
        <v>0</v>
      </c>
      <c r="Y119" s="204">
        <f t="shared" si="7"/>
        <v>44100</v>
      </c>
      <c r="Z119" s="204">
        <f t="shared" si="349"/>
        <v>0</v>
      </c>
      <c r="AA119" s="204">
        <f t="shared" si="349"/>
        <v>0</v>
      </c>
      <c r="AB119" s="204">
        <f t="shared" si="349"/>
        <v>0</v>
      </c>
      <c r="AC119" s="204">
        <f t="shared" si="8"/>
        <v>0</v>
      </c>
      <c r="AD119" s="204">
        <f t="shared" si="349"/>
        <v>0</v>
      </c>
      <c r="AE119" s="204">
        <f t="shared" si="349"/>
        <v>0</v>
      </c>
      <c r="AF119" s="204">
        <f t="shared" si="349"/>
        <v>0</v>
      </c>
      <c r="AG119" s="204">
        <f t="shared" si="9"/>
        <v>0</v>
      </c>
      <c r="AH119" s="204">
        <f t="shared" si="349"/>
        <v>0</v>
      </c>
      <c r="AI119" s="204">
        <f t="shared" si="349"/>
        <v>0</v>
      </c>
      <c r="AJ119" s="204">
        <f t="shared" si="349"/>
        <v>0</v>
      </c>
      <c r="AK119" s="204">
        <f t="shared" si="10"/>
        <v>0</v>
      </c>
      <c r="AL119" s="204">
        <f t="shared" si="11"/>
        <v>44100</v>
      </c>
    </row>
    <row r="120" spans="2:38" x14ac:dyDescent="0.25">
      <c r="B120" s="193" t="s">
        <v>350</v>
      </c>
      <c r="C120" s="194" t="s">
        <v>232</v>
      </c>
      <c r="D1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195">
        <f t="shared" si="315"/>
        <v>0</v>
      </c>
      <c r="G120" s="195"/>
      <c r="H120" s="195">
        <f t="shared" ref="H120:H133" si="350">F120-G120</f>
        <v>0</v>
      </c>
      <c r="I120" s="195"/>
      <c r="J120" s="195">
        <f t="shared" ref="J120:J133" si="351">F120-I120</f>
        <v>0</v>
      </c>
      <c r="K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195">
        <f t="shared" ref="Y120:Y133" si="352">V120+W120+X120</f>
        <v>0</v>
      </c>
      <c r="Z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195">
        <f t="shared" ref="AC120:AC133" si="353">Z120+AA120+AB120</f>
        <v>0</v>
      </c>
      <c r="AD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195">
        <f t="shared" ref="AG120:AG133" si="354">AD120+AE120+AF120</f>
        <v>0</v>
      </c>
      <c r="AH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195">
        <f t="shared" ref="AK120:AK133" si="355">AH120+AI120+AJ120</f>
        <v>0</v>
      </c>
      <c r="AL120" s="195">
        <f t="shared" ref="AL120:AL133" si="356">Y120+AC120+AG120+AK120</f>
        <v>0</v>
      </c>
    </row>
    <row r="121" spans="2:38" x14ac:dyDescent="0.25">
      <c r="B121" s="193" t="s">
        <v>798</v>
      </c>
      <c r="C121" s="194" t="s">
        <v>799</v>
      </c>
      <c r="D1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195">
        <f t="shared" ref="F121:F126" si="357">D121+E121</f>
        <v>0</v>
      </c>
      <c r="G121" s="195"/>
      <c r="H121" s="195">
        <f t="shared" ref="H121:H126" si="358">F121-G121</f>
        <v>0</v>
      </c>
      <c r="I121" s="195"/>
      <c r="J121" s="195">
        <f t="shared" ref="J121:J126" si="359">F121-I121</f>
        <v>0</v>
      </c>
      <c r="K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195">
        <f t="shared" ref="Y121:Y126" si="360">V121+W121+X121</f>
        <v>0</v>
      </c>
      <c r="Z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195">
        <f t="shared" ref="AC121:AC126" si="361">Z121+AA121+AB121</f>
        <v>0</v>
      </c>
      <c r="AD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195">
        <f t="shared" ref="AG121:AG126" si="362">AD121+AE121+AF121</f>
        <v>0</v>
      </c>
      <c r="AH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195">
        <f t="shared" ref="AK121:AK126" si="363">AH121+AI121+AJ121</f>
        <v>0</v>
      </c>
      <c r="AL121" s="195">
        <f t="shared" ref="AL121:AL126" si="364">Y121+AC121+AG121+AK121</f>
        <v>0</v>
      </c>
    </row>
    <row r="122" spans="2:38" x14ac:dyDescent="0.25">
      <c r="B122" s="193" t="s">
        <v>351</v>
      </c>
      <c r="C122" s="194" t="s">
        <v>233</v>
      </c>
      <c r="D1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195">
        <f t="shared" si="357"/>
        <v>0</v>
      </c>
      <c r="G122" s="195"/>
      <c r="H122" s="195">
        <f t="shared" si="358"/>
        <v>0</v>
      </c>
      <c r="I122" s="195"/>
      <c r="J122" s="195">
        <f t="shared" si="359"/>
        <v>0</v>
      </c>
      <c r="K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195">
        <f t="shared" si="360"/>
        <v>0</v>
      </c>
      <c r="Z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195">
        <f t="shared" si="361"/>
        <v>0</v>
      </c>
      <c r="AD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195">
        <f t="shared" si="362"/>
        <v>0</v>
      </c>
      <c r="AH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195">
        <f t="shared" si="363"/>
        <v>0</v>
      </c>
      <c r="AL122" s="195">
        <f t="shared" si="364"/>
        <v>0</v>
      </c>
    </row>
    <row r="123" spans="2:38" x14ac:dyDescent="0.25">
      <c r="B123" s="193" t="s">
        <v>800</v>
      </c>
      <c r="C123" s="194" t="s">
        <v>801</v>
      </c>
      <c r="D1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195">
        <f t="shared" si="357"/>
        <v>0</v>
      </c>
      <c r="G123" s="195"/>
      <c r="H123" s="195">
        <f t="shared" si="358"/>
        <v>0</v>
      </c>
      <c r="I123" s="195"/>
      <c r="J123" s="195">
        <f t="shared" si="359"/>
        <v>0</v>
      </c>
      <c r="K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195">
        <f t="shared" si="360"/>
        <v>0</v>
      </c>
      <c r="Z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195">
        <f t="shared" si="361"/>
        <v>0</v>
      </c>
      <c r="AD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195">
        <f t="shared" si="362"/>
        <v>0</v>
      </c>
      <c r="AH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195">
        <f t="shared" si="363"/>
        <v>0</v>
      </c>
      <c r="AL123" s="195">
        <f t="shared" si="364"/>
        <v>0</v>
      </c>
    </row>
    <row r="124" spans="2:38" x14ac:dyDescent="0.25">
      <c r="B124" s="193" t="s">
        <v>802</v>
      </c>
      <c r="C124" s="194" t="s">
        <v>803</v>
      </c>
      <c r="D1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195">
        <f t="shared" si="357"/>
        <v>0</v>
      </c>
      <c r="G124" s="195"/>
      <c r="H124" s="195">
        <f t="shared" si="358"/>
        <v>0</v>
      </c>
      <c r="I124" s="195"/>
      <c r="J124" s="195">
        <f t="shared" si="359"/>
        <v>0</v>
      </c>
      <c r="K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195">
        <f t="shared" si="360"/>
        <v>0</v>
      </c>
      <c r="Z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195">
        <f t="shared" si="361"/>
        <v>0</v>
      </c>
      <c r="AD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195">
        <f t="shared" si="362"/>
        <v>0</v>
      </c>
      <c r="AH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195">
        <f t="shared" si="363"/>
        <v>0</v>
      </c>
      <c r="AL124" s="195">
        <f t="shared" si="364"/>
        <v>0</v>
      </c>
    </row>
    <row r="125" spans="2:38" x14ac:dyDescent="0.25">
      <c r="B125" s="193" t="s">
        <v>804</v>
      </c>
      <c r="C125" s="194" t="s">
        <v>805</v>
      </c>
      <c r="D1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195">
        <f t="shared" si="357"/>
        <v>0</v>
      </c>
      <c r="G125" s="195"/>
      <c r="H125" s="195">
        <f t="shared" si="358"/>
        <v>0</v>
      </c>
      <c r="I125" s="195"/>
      <c r="J125" s="195">
        <f t="shared" si="359"/>
        <v>0</v>
      </c>
      <c r="K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195">
        <f t="shared" si="360"/>
        <v>0</v>
      </c>
      <c r="Z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195">
        <f t="shared" si="361"/>
        <v>0</v>
      </c>
      <c r="AD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195">
        <f t="shared" si="362"/>
        <v>0</v>
      </c>
      <c r="AH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195">
        <f t="shared" si="363"/>
        <v>0</v>
      </c>
      <c r="AL125" s="195">
        <f t="shared" si="364"/>
        <v>0</v>
      </c>
    </row>
    <row r="126" spans="2:38" x14ac:dyDescent="0.25">
      <c r="B126" s="193" t="s">
        <v>806</v>
      </c>
      <c r="C126" s="194" t="s">
        <v>807</v>
      </c>
      <c r="D1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195">
        <f t="shared" si="357"/>
        <v>0</v>
      </c>
      <c r="G126" s="195"/>
      <c r="H126" s="195">
        <f t="shared" si="358"/>
        <v>0</v>
      </c>
      <c r="I126" s="195"/>
      <c r="J126" s="195">
        <f t="shared" si="359"/>
        <v>0</v>
      </c>
      <c r="K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195">
        <f t="shared" si="360"/>
        <v>0</v>
      </c>
      <c r="Z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195">
        <f t="shared" si="361"/>
        <v>0</v>
      </c>
      <c r="AD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195">
        <f t="shared" si="362"/>
        <v>0</v>
      </c>
      <c r="AH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195">
        <f t="shared" si="363"/>
        <v>0</v>
      </c>
      <c r="AL126" s="195">
        <f t="shared" si="364"/>
        <v>0</v>
      </c>
    </row>
    <row r="127" spans="2:38" x14ac:dyDescent="0.25">
      <c r="B127" s="193" t="s">
        <v>808</v>
      </c>
      <c r="C127" s="194" t="s">
        <v>809</v>
      </c>
      <c r="D1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195">
        <f t="shared" si="315"/>
        <v>0</v>
      </c>
      <c r="G127" s="195"/>
      <c r="H127" s="195">
        <f t="shared" si="350"/>
        <v>0</v>
      </c>
      <c r="I127" s="195"/>
      <c r="J127" s="195">
        <f t="shared" si="351"/>
        <v>0</v>
      </c>
      <c r="K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195">
        <f t="shared" si="352"/>
        <v>0</v>
      </c>
      <c r="Z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195">
        <f t="shared" si="353"/>
        <v>0</v>
      </c>
      <c r="AD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195">
        <f t="shared" si="354"/>
        <v>0</v>
      </c>
      <c r="AH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195">
        <f t="shared" si="355"/>
        <v>0</v>
      </c>
      <c r="AL127" s="195">
        <f t="shared" si="356"/>
        <v>0</v>
      </c>
    </row>
    <row r="128" spans="2:38" x14ac:dyDescent="0.25">
      <c r="B128" s="193" t="s">
        <v>810</v>
      </c>
      <c r="C128" s="194" t="s">
        <v>811</v>
      </c>
      <c r="D1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195">
        <f t="shared" si="315"/>
        <v>0</v>
      </c>
      <c r="G128" s="195"/>
      <c r="H128" s="195">
        <f t="shared" si="350"/>
        <v>0</v>
      </c>
      <c r="I128" s="195"/>
      <c r="J128" s="195">
        <f t="shared" si="351"/>
        <v>0</v>
      </c>
      <c r="K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195">
        <f t="shared" si="352"/>
        <v>0</v>
      </c>
      <c r="Z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195">
        <f t="shared" si="353"/>
        <v>0</v>
      </c>
      <c r="AD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195">
        <f t="shared" si="354"/>
        <v>0</v>
      </c>
      <c r="AH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195">
        <f t="shared" si="355"/>
        <v>0</v>
      </c>
      <c r="AL128" s="195">
        <f t="shared" si="356"/>
        <v>0</v>
      </c>
    </row>
    <row r="129" spans="2:38" x14ac:dyDescent="0.25">
      <c r="B129" s="193" t="s">
        <v>812</v>
      </c>
      <c r="C129" s="194" t="s">
        <v>813</v>
      </c>
      <c r="D1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195">
        <f t="shared" ref="F129" si="365">D129+E129</f>
        <v>0</v>
      </c>
      <c r="G129" s="195"/>
      <c r="H129" s="195">
        <f t="shared" ref="H129" si="366">F129-G129</f>
        <v>0</v>
      </c>
      <c r="I129" s="195"/>
      <c r="J129" s="195">
        <f t="shared" ref="J129" si="367">F129-I129</f>
        <v>0</v>
      </c>
      <c r="K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195">
        <f t="shared" ref="Y129" si="368">V129+W129+X129</f>
        <v>0</v>
      </c>
      <c r="Z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195">
        <f t="shared" ref="AC129" si="369">Z129+AA129+AB129</f>
        <v>0</v>
      </c>
      <c r="AD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195">
        <f t="shared" ref="AG129" si="370">AD129+AE129+AF129</f>
        <v>0</v>
      </c>
      <c r="AH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195">
        <f t="shared" ref="AK129" si="371">AH129+AI129+AJ129</f>
        <v>0</v>
      </c>
      <c r="AL129" s="195">
        <f t="shared" ref="AL129" si="372">Y129+AC129+AG129+AK129</f>
        <v>0</v>
      </c>
    </row>
    <row r="130" spans="2:38" x14ac:dyDescent="0.25">
      <c r="B130" s="193" t="s">
        <v>352</v>
      </c>
      <c r="C130" s="194" t="s">
        <v>234</v>
      </c>
      <c r="D1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195">
        <f t="shared" ref="F130:F131" si="373">D130+E130</f>
        <v>0</v>
      </c>
      <c r="G130" s="195"/>
      <c r="H130" s="195">
        <f t="shared" ref="H130:H131" si="374">F130-G130</f>
        <v>0</v>
      </c>
      <c r="I130" s="195"/>
      <c r="J130" s="195">
        <f t="shared" ref="J130:J131" si="375">F130-I130</f>
        <v>0</v>
      </c>
      <c r="K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195">
        <f t="shared" ref="Y130:Y131" si="376">V130+W130+X130</f>
        <v>0</v>
      </c>
      <c r="Z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195">
        <f t="shared" ref="AC130:AC131" si="377">Z130+AA130+AB130</f>
        <v>0</v>
      </c>
      <c r="AD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195">
        <f t="shared" ref="AG130:AG131" si="378">AD130+AE130+AF130</f>
        <v>0</v>
      </c>
      <c r="AH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195">
        <f t="shared" ref="AK130:AK131" si="379">AH130+AI130+AJ130</f>
        <v>0</v>
      </c>
      <c r="AL130" s="195">
        <f t="shared" ref="AL130:AL131" si="380">Y130+AC130+AG130+AK130</f>
        <v>0</v>
      </c>
    </row>
    <row r="131" spans="2:38" x14ac:dyDescent="0.25">
      <c r="B131" s="193" t="s">
        <v>814</v>
      </c>
      <c r="C131" s="194" t="s">
        <v>815</v>
      </c>
      <c r="D1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195">
        <f t="shared" si="373"/>
        <v>0</v>
      </c>
      <c r="G131" s="195"/>
      <c r="H131" s="195">
        <f t="shared" si="374"/>
        <v>0</v>
      </c>
      <c r="I131" s="195"/>
      <c r="J131" s="195">
        <f t="shared" si="375"/>
        <v>0</v>
      </c>
      <c r="K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195">
        <f t="shared" si="376"/>
        <v>0</v>
      </c>
      <c r="Z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195">
        <f t="shared" si="377"/>
        <v>0</v>
      </c>
      <c r="AD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195">
        <f t="shared" si="378"/>
        <v>0</v>
      </c>
      <c r="AH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195">
        <f t="shared" si="379"/>
        <v>0</v>
      </c>
      <c r="AL131" s="195">
        <f t="shared" si="380"/>
        <v>0</v>
      </c>
    </row>
    <row r="132" spans="2:38" x14ac:dyDescent="0.25">
      <c r="B132" s="193" t="s">
        <v>816</v>
      </c>
      <c r="C132" s="194" t="s">
        <v>817</v>
      </c>
      <c r="D1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195">
        <f t="shared" si="315"/>
        <v>0</v>
      </c>
      <c r="G132" s="195"/>
      <c r="H132" s="195">
        <f t="shared" si="350"/>
        <v>0</v>
      </c>
      <c r="I132" s="195"/>
      <c r="J132" s="195">
        <f t="shared" si="351"/>
        <v>0</v>
      </c>
      <c r="K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195">
        <f t="shared" si="352"/>
        <v>0</v>
      </c>
      <c r="Z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195">
        <f t="shared" si="353"/>
        <v>0</v>
      </c>
      <c r="AD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195">
        <f t="shared" si="354"/>
        <v>0</v>
      </c>
      <c r="AH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195">
        <f t="shared" si="355"/>
        <v>0</v>
      </c>
      <c r="AL132" s="195">
        <f t="shared" si="356"/>
        <v>0</v>
      </c>
    </row>
    <row r="133" spans="2:38" x14ac:dyDescent="0.25">
      <c r="B133" s="193" t="s">
        <v>818</v>
      </c>
      <c r="C133" s="194" t="s">
        <v>819</v>
      </c>
      <c r="D1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44100</v>
      </c>
      <c r="E1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195">
        <f t="shared" si="315"/>
        <v>44100</v>
      </c>
      <c r="G133" s="195"/>
      <c r="H133" s="195">
        <f t="shared" si="350"/>
        <v>44100</v>
      </c>
      <c r="I133" s="195"/>
      <c r="J133" s="195">
        <f t="shared" si="351"/>
        <v>44100</v>
      </c>
      <c r="K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44100</v>
      </c>
      <c r="N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44100</v>
      </c>
      <c r="W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195">
        <f t="shared" si="352"/>
        <v>44100</v>
      </c>
      <c r="Z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195">
        <f t="shared" si="353"/>
        <v>0</v>
      </c>
      <c r="AD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195">
        <f t="shared" si="354"/>
        <v>0</v>
      </c>
      <c r="AH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195">
        <f t="shared" si="355"/>
        <v>0</v>
      </c>
      <c r="AL133" s="195">
        <f t="shared" si="356"/>
        <v>44100</v>
      </c>
    </row>
    <row r="134" spans="2:38" x14ac:dyDescent="0.25">
      <c r="B134" s="202" t="s">
        <v>353</v>
      </c>
      <c r="C134" s="203" t="s">
        <v>235</v>
      </c>
      <c r="D134" s="204">
        <f>SUM(D135:D149)</f>
        <v>2993500</v>
      </c>
      <c r="E134" s="204">
        <f>SUM(E135:E149)</f>
        <v>0</v>
      </c>
      <c r="F134" s="204">
        <f t="shared" si="315"/>
        <v>2993500</v>
      </c>
      <c r="G134" s="204">
        <f t="shared" ref="G134:I134" si="381">SUM(G135:G149)</f>
        <v>0</v>
      </c>
      <c r="H134" s="204">
        <f t="shared" si="4"/>
        <v>2993500</v>
      </c>
      <c r="I134" s="204">
        <f t="shared" si="381"/>
        <v>0</v>
      </c>
      <c r="J134" s="204">
        <f t="shared" si="5"/>
        <v>2993500</v>
      </c>
      <c r="K134" s="204">
        <f t="shared" ref="K134:AJ134" si="382">SUM(K135:K149)</f>
        <v>0</v>
      </c>
      <c r="L134" s="204">
        <f t="shared" si="382"/>
        <v>0</v>
      </c>
      <c r="M134" s="204">
        <f t="shared" si="382"/>
        <v>0</v>
      </c>
      <c r="N134" s="204">
        <f t="shared" si="382"/>
        <v>0</v>
      </c>
      <c r="O134" s="204">
        <f t="shared" si="382"/>
        <v>0</v>
      </c>
      <c r="P134" s="204">
        <f t="shared" si="382"/>
        <v>2512500</v>
      </c>
      <c r="Q134" s="204">
        <f t="shared" si="382"/>
        <v>0</v>
      </c>
      <c r="R134" s="204">
        <f t="shared" si="382"/>
        <v>46000</v>
      </c>
      <c r="S134" s="204">
        <f t="shared" si="382"/>
        <v>375000</v>
      </c>
      <c r="T134" s="204">
        <f t="shared" si="382"/>
        <v>0</v>
      </c>
      <c r="U134" s="204">
        <f t="shared" si="382"/>
        <v>0</v>
      </c>
      <c r="V134" s="204">
        <f t="shared" si="382"/>
        <v>211000</v>
      </c>
      <c r="W134" s="204">
        <f t="shared" si="382"/>
        <v>497500</v>
      </c>
      <c r="X134" s="204">
        <f t="shared" si="382"/>
        <v>0</v>
      </c>
      <c r="Y134" s="204">
        <f t="shared" si="7"/>
        <v>708500</v>
      </c>
      <c r="Z134" s="204">
        <f t="shared" si="382"/>
        <v>0</v>
      </c>
      <c r="AA134" s="204">
        <f t="shared" si="382"/>
        <v>2275000</v>
      </c>
      <c r="AB134" s="204">
        <f t="shared" si="382"/>
        <v>0</v>
      </c>
      <c r="AC134" s="204">
        <f t="shared" si="8"/>
        <v>2275000</v>
      </c>
      <c r="AD134" s="204">
        <f t="shared" si="382"/>
        <v>0</v>
      </c>
      <c r="AE134" s="204">
        <f t="shared" si="382"/>
        <v>0</v>
      </c>
      <c r="AF134" s="204">
        <f t="shared" si="382"/>
        <v>10000</v>
      </c>
      <c r="AG134" s="204">
        <f t="shared" si="9"/>
        <v>10000</v>
      </c>
      <c r="AH134" s="204">
        <f t="shared" si="382"/>
        <v>0</v>
      </c>
      <c r="AI134" s="204">
        <f t="shared" si="382"/>
        <v>0</v>
      </c>
      <c r="AJ134" s="204">
        <f t="shared" si="382"/>
        <v>0</v>
      </c>
      <c r="AK134" s="204">
        <f t="shared" si="10"/>
        <v>0</v>
      </c>
      <c r="AL134" s="204">
        <f t="shared" si="11"/>
        <v>2993500</v>
      </c>
    </row>
    <row r="135" spans="2:38" x14ac:dyDescent="0.25">
      <c r="B135" s="193" t="s">
        <v>820</v>
      </c>
      <c r="C135" s="194" t="s">
        <v>821</v>
      </c>
      <c r="D1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2275000</v>
      </c>
      <c r="E1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195">
        <f t="shared" si="315"/>
        <v>2275000</v>
      </c>
      <c r="G135" s="195"/>
      <c r="H135" s="195">
        <f t="shared" ref="H135:H149" si="383">F135-G135</f>
        <v>2275000</v>
      </c>
      <c r="I135" s="195"/>
      <c r="J135" s="195">
        <f t="shared" ref="J135:J149" si="384">F135-I135</f>
        <v>2275000</v>
      </c>
      <c r="K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1900000</v>
      </c>
      <c r="Q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375000</v>
      </c>
      <c r="T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195">
        <f t="shared" ref="Y135:Y149" si="385">V135+W135+X135</f>
        <v>0</v>
      </c>
      <c r="Z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2275000</v>
      </c>
      <c r="AB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195">
        <f t="shared" ref="AC135:AC149" si="386">Z135+AA135+AB135</f>
        <v>2275000</v>
      </c>
      <c r="AD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195">
        <f t="shared" ref="AG135:AG149" si="387">AD135+AE135+AF135</f>
        <v>0</v>
      </c>
      <c r="AH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195">
        <f t="shared" ref="AK135:AK149" si="388">AH135+AI135+AJ135</f>
        <v>0</v>
      </c>
      <c r="AL135" s="195">
        <f t="shared" ref="AL135:AL149" si="389">Y135+AC135+AG135+AK135</f>
        <v>2275000</v>
      </c>
    </row>
    <row r="136" spans="2:38" x14ac:dyDescent="0.25">
      <c r="B136" s="193" t="s">
        <v>354</v>
      </c>
      <c r="C136" s="194" t="s">
        <v>236</v>
      </c>
      <c r="D1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195">
        <f t="shared" si="315"/>
        <v>0</v>
      </c>
      <c r="G136" s="195"/>
      <c r="H136" s="195">
        <f t="shared" si="383"/>
        <v>0</v>
      </c>
      <c r="I136" s="195"/>
      <c r="J136" s="195">
        <f t="shared" si="384"/>
        <v>0</v>
      </c>
      <c r="K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195">
        <f t="shared" si="385"/>
        <v>0</v>
      </c>
      <c r="Z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195">
        <f t="shared" si="386"/>
        <v>0</v>
      </c>
      <c r="AD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195">
        <f t="shared" si="387"/>
        <v>0</v>
      </c>
      <c r="AH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195">
        <f t="shared" si="388"/>
        <v>0</v>
      </c>
      <c r="AL136" s="195">
        <f t="shared" si="389"/>
        <v>0</v>
      </c>
    </row>
    <row r="137" spans="2:38" x14ac:dyDescent="0.25">
      <c r="B137" s="193" t="s">
        <v>822</v>
      </c>
      <c r="C137" s="194" t="s">
        <v>823</v>
      </c>
      <c r="D1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195">
        <f t="shared" si="315"/>
        <v>0</v>
      </c>
      <c r="G137" s="195"/>
      <c r="H137" s="195">
        <f t="shared" si="383"/>
        <v>0</v>
      </c>
      <c r="I137" s="195"/>
      <c r="J137" s="195">
        <f t="shared" si="384"/>
        <v>0</v>
      </c>
      <c r="K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195">
        <f t="shared" si="385"/>
        <v>0</v>
      </c>
      <c r="Z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195">
        <f t="shared" si="386"/>
        <v>0</v>
      </c>
      <c r="AD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195">
        <f t="shared" si="387"/>
        <v>0</v>
      </c>
      <c r="AH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195">
        <f t="shared" si="388"/>
        <v>0</v>
      </c>
      <c r="AL137" s="195">
        <f t="shared" si="389"/>
        <v>0</v>
      </c>
    </row>
    <row r="138" spans="2:38" x14ac:dyDescent="0.25">
      <c r="B138" s="193" t="s">
        <v>355</v>
      </c>
      <c r="C138" s="194" t="s">
        <v>237</v>
      </c>
      <c r="D1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195">
        <f t="shared" si="315"/>
        <v>0</v>
      </c>
      <c r="G138" s="195"/>
      <c r="H138" s="195">
        <f t="shared" si="383"/>
        <v>0</v>
      </c>
      <c r="I138" s="195"/>
      <c r="J138" s="195">
        <f t="shared" si="384"/>
        <v>0</v>
      </c>
      <c r="K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195">
        <f t="shared" si="385"/>
        <v>0</v>
      </c>
      <c r="Z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195">
        <f t="shared" si="386"/>
        <v>0</v>
      </c>
      <c r="AD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195">
        <f t="shared" si="387"/>
        <v>0</v>
      </c>
      <c r="AH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195">
        <f t="shared" si="388"/>
        <v>0</v>
      </c>
      <c r="AL138" s="195">
        <f t="shared" si="389"/>
        <v>0</v>
      </c>
    </row>
    <row r="139" spans="2:38" x14ac:dyDescent="0.25">
      <c r="B139" s="193" t="s">
        <v>824</v>
      </c>
      <c r="C139" s="194" t="s">
        <v>825</v>
      </c>
      <c r="D1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195">
        <f t="shared" ref="F139:F144" si="390">D139+E139</f>
        <v>0</v>
      </c>
      <c r="G139" s="195"/>
      <c r="H139" s="195">
        <f t="shared" ref="H139:H144" si="391">F139-G139</f>
        <v>0</v>
      </c>
      <c r="I139" s="195"/>
      <c r="J139" s="195">
        <f t="shared" ref="J139:J144" si="392">F139-I139</f>
        <v>0</v>
      </c>
      <c r="K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195">
        <f t="shared" ref="Y139:Y144" si="393">V139+W139+X139</f>
        <v>0</v>
      </c>
      <c r="Z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195">
        <f t="shared" ref="AC139:AC144" si="394">Z139+AA139+AB139</f>
        <v>0</v>
      </c>
      <c r="AD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195">
        <f t="shared" ref="AG139:AG144" si="395">AD139+AE139+AF139</f>
        <v>0</v>
      </c>
      <c r="AH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195">
        <f t="shared" ref="AK139:AK144" si="396">AH139+AI139+AJ139</f>
        <v>0</v>
      </c>
      <c r="AL139" s="195">
        <f t="shared" ref="AL139:AL144" si="397">Y139+AC139+AG139+AK139</f>
        <v>0</v>
      </c>
    </row>
    <row r="140" spans="2:38" x14ac:dyDescent="0.25">
      <c r="B140" s="193" t="s">
        <v>826</v>
      </c>
      <c r="C140" s="194" t="s">
        <v>827</v>
      </c>
      <c r="D1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195">
        <f t="shared" ref="F140:F141" si="398">D140+E140</f>
        <v>0</v>
      </c>
      <c r="G140" s="195"/>
      <c r="H140" s="195">
        <f t="shared" ref="H140:H141" si="399">F140-G140</f>
        <v>0</v>
      </c>
      <c r="I140" s="195"/>
      <c r="J140" s="195">
        <f t="shared" ref="J140:J141" si="400">F140-I140</f>
        <v>0</v>
      </c>
      <c r="K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195">
        <f t="shared" ref="Y140:Y141" si="401">V140+W140+X140</f>
        <v>0</v>
      </c>
      <c r="Z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195">
        <f t="shared" ref="AC140:AC141" si="402">Z140+AA140+AB140</f>
        <v>0</v>
      </c>
      <c r="AD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195">
        <f t="shared" ref="AG140:AG141" si="403">AD140+AE140+AF140</f>
        <v>0</v>
      </c>
      <c r="AH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195">
        <f t="shared" ref="AK140:AK141" si="404">AH140+AI140+AJ140</f>
        <v>0</v>
      </c>
      <c r="AL140" s="195">
        <f t="shared" ref="AL140:AL141" si="405">Y140+AC140+AG140+AK140</f>
        <v>0</v>
      </c>
    </row>
    <row r="141" spans="2:38" x14ac:dyDescent="0.25">
      <c r="B141" s="193" t="s">
        <v>828</v>
      </c>
      <c r="C141" s="194" t="s">
        <v>829</v>
      </c>
      <c r="D1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195">
        <f t="shared" si="398"/>
        <v>0</v>
      </c>
      <c r="G141" s="195"/>
      <c r="H141" s="195">
        <f t="shared" si="399"/>
        <v>0</v>
      </c>
      <c r="I141" s="195"/>
      <c r="J141" s="195">
        <f t="shared" si="400"/>
        <v>0</v>
      </c>
      <c r="K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195">
        <f t="shared" si="401"/>
        <v>0</v>
      </c>
      <c r="Z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195">
        <f t="shared" si="402"/>
        <v>0</v>
      </c>
      <c r="AD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195">
        <f t="shared" si="403"/>
        <v>0</v>
      </c>
      <c r="AH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195">
        <f t="shared" si="404"/>
        <v>0</v>
      </c>
      <c r="AL141" s="195">
        <f t="shared" si="405"/>
        <v>0</v>
      </c>
    </row>
    <row r="142" spans="2:38" x14ac:dyDescent="0.25">
      <c r="B142" s="193" t="s">
        <v>830</v>
      </c>
      <c r="C142" s="194" t="s">
        <v>831</v>
      </c>
      <c r="D1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195">
        <f t="shared" si="390"/>
        <v>0</v>
      </c>
      <c r="G142" s="195"/>
      <c r="H142" s="195">
        <f t="shared" si="391"/>
        <v>0</v>
      </c>
      <c r="I142" s="195"/>
      <c r="J142" s="195">
        <f t="shared" si="392"/>
        <v>0</v>
      </c>
      <c r="K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195">
        <f t="shared" si="393"/>
        <v>0</v>
      </c>
      <c r="Z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195">
        <f t="shared" si="394"/>
        <v>0</v>
      </c>
      <c r="AD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195">
        <f t="shared" si="395"/>
        <v>0</v>
      </c>
      <c r="AH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195">
        <f t="shared" si="396"/>
        <v>0</v>
      </c>
      <c r="AL142" s="195">
        <f t="shared" si="397"/>
        <v>0</v>
      </c>
    </row>
    <row r="143" spans="2:38" x14ac:dyDescent="0.25">
      <c r="B143" s="193" t="s">
        <v>832</v>
      </c>
      <c r="C143" s="194" t="s">
        <v>833</v>
      </c>
      <c r="D1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195">
        <f t="shared" si="390"/>
        <v>0</v>
      </c>
      <c r="G143" s="195"/>
      <c r="H143" s="195">
        <f t="shared" si="391"/>
        <v>0</v>
      </c>
      <c r="I143" s="195"/>
      <c r="J143" s="195">
        <f t="shared" si="392"/>
        <v>0</v>
      </c>
      <c r="K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195">
        <f t="shared" si="393"/>
        <v>0</v>
      </c>
      <c r="Z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195">
        <f t="shared" si="394"/>
        <v>0</v>
      </c>
      <c r="AD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195">
        <f t="shared" si="395"/>
        <v>0</v>
      </c>
      <c r="AH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195">
        <f t="shared" si="396"/>
        <v>0</v>
      </c>
      <c r="AL143" s="195">
        <f t="shared" si="397"/>
        <v>0</v>
      </c>
    </row>
    <row r="144" spans="2:38" x14ac:dyDescent="0.25">
      <c r="B144" s="193" t="s">
        <v>834</v>
      </c>
      <c r="C144" s="194" t="s">
        <v>835</v>
      </c>
      <c r="D1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46000</v>
      </c>
      <c r="E1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195">
        <f t="shared" si="390"/>
        <v>46000</v>
      </c>
      <c r="G144" s="195"/>
      <c r="H144" s="195">
        <f t="shared" si="391"/>
        <v>46000</v>
      </c>
      <c r="I144" s="195"/>
      <c r="J144" s="195">
        <f t="shared" si="392"/>
        <v>46000</v>
      </c>
      <c r="K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46000</v>
      </c>
      <c r="S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46000</v>
      </c>
      <c r="W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195">
        <f t="shared" si="393"/>
        <v>46000</v>
      </c>
      <c r="Z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195">
        <f t="shared" si="394"/>
        <v>0</v>
      </c>
      <c r="AD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195">
        <f t="shared" si="395"/>
        <v>0</v>
      </c>
      <c r="AH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195">
        <f t="shared" si="396"/>
        <v>0</v>
      </c>
      <c r="AL144" s="195">
        <f t="shared" si="397"/>
        <v>46000</v>
      </c>
    </row>
    <row r="145" spans="2:38" x14ac:dyDescent="0.25">
      <c r="B145" s="193" t="s">
        <v>836</v>
      </c>
      <c r="C145" s="194" t="s">
        <v>837</v>
      </c>
      <c r="D1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195">
        <f t="shared" si="315"/>
        <v>0</v>
      </c>
      <c r="G145" s="195"/>
      <c r="H145" s="195">
        <f t="shared" si="383"/>
        <v>0</v>
      </c>
      <c r="I145" s="195"/>
      <c r="J145" s="195">
        <f t="shared" si="384"/>
        <v>0</v>
      </c>
      <c r="K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195">
        <f t="shared" si="385"/>
        <v>0</v>
      </c>
      <c r="Z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195">
        <f t="shared" si="386"/>
        <v>0</v>
      </c>
      <c r="AD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195">
        <f t="shared" si="387"/>
        <v>0</v>
      </c>
      <c r="AH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195">
        <f t="shared" si="388"/>
        <v>0</v>
      </c>
      <c r="AL145" s="195">
        <f t="shared" si="389"/>
        <v>0</v>
      </c>
    </row>
    <row r="146" spans="2:38" x14ac:dyDescent="0.25">
      <c r="B146" s="193" t="s">
        <v>838</v>
      </c>
      <c r="C146" s="194" t="s">
        <v>839</v>
      </c>
      <c r="D1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507500</v>
      </c>
      <c r="E1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195">
        <f t="shared" si="315"/>
        <v>507500</v>
      </c>
      <c r="G146" s="195"/>
      <c r="H146" s="195">
        <f t="shared" si="383"/>
        <v>507500</v>
      </c>
      <c r="I146" s="195"/>
      <c r="J146" s="195">
        <f t="shared" si="384"/>
        <v>507500</v>
      </c>
      <c r="K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447500</v>
      </c>
      <c r="Q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497500</v>
      </c>
      <c r="X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195">
        <f t="shared" si="385"/>
        <v>497500</v>
      </c>
      <c r="Z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195">
        <f t="shared" si="386"/>
        <v>0</v>
      </c>
      <c r="AD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G146" s="195">
        <f t="shared" si="387"/>
        <v>10000</v>
      </c>
      <c r="AH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195">
        <f t="shared" si="388"/>
        <v>0</v>
      </c>
      <c r="AL146" s="195">
        <f t="shared" si="389"/>
        <v>507500</v>
      </c>
    </row>
    <row r="147" spans="2:38" x14ac:dyDescent="0.25">
      <c r="B147" s="193" t="s">
        <v>840</v>
      </c>
      <c r="C147" s="194" t="s">
        <v>841</v>
      </c>
      <c r="D1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195">
        <f t="shared" ref="F147" si="406">D147+E147</f>
        <v>0</v>
      </c>
      <c r="G147" s="195"/>
      <c r="H147" s="195">
        <f t="shared" ref="H147" si="407">F147-G147</f>
        <v>0</v>
      </c>
      <c r="I147" s="195"/>
      <c r="J147" s="195">
        <f t="shared" ref="J147" si="408">F147-I147</f>
        <v>0</v>
      </c>
      <c r="K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195">
        <f t="shared" ref="Y147" si="409">V147+W147+X147</f>
        <v>0</v>
      </c>
      <c r="Z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195">
        <f t="shared" ref="AC147" si="410">Z147+AA147+AB147</f>
        <v>0</v>
      </c>
      <c r="AD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195">
        <f t="shared" ref="AG147" si="411">AD147+AE147+AF147</f>
        <v>0</v>
      </c>
      <c r="AH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195">
        <f t="shared" ref="AK147" si="412">AH147+AI147+AJ147</f>
        <v>0</v>
      </c>
      <c r="AL147" s="195">
        <f t="shared" ref="AL147" si="413">Y147+AC147+AG147+AK147</f>
        <v>0</v>
      </c>
    </row>
    <row r="148" spans="2:38" x14ac:dyDescent="0.25">
      <c r="B148" s="193" t="s">
        <v>842</v>
      </c>
      <c r="C148" s="194" t="s">
        <v>843</v>
      </c>
      <c r="D1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165000</v>
      </c>
      <c r="E1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195">
        <f t="shared" ref="F148" si="414">D148+E148</f>
        <v>165000</v>
      </c>
      <c r="G148" s="195"/>
      <c r="H148" s="195">
        <f t="shared" ref="H148" si="415">F148-G148</f>
        <v>165000</v>
      </c>
      <c r="I148" s="195"/>
      <c r="J148" s="195">
        <f t="shared" ref="J148" si="416">F148-I148</f>
        <v>165000</v>
      </c>
      <c r="K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165000</v>
      </c>
      <c r="Q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165000</v>
      </c>
      <c r="W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195">
        <f t="shared" ref="Y148" si="417">V148+W148+X148</f>
        <v>165000</v>
      </c>
      <c r="Z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195">
        <f t="shared" ref="AC148" si="418">Z148+AA148+AB148</f>
        <v>0</v>
      </c>
      <c r="AD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195">
        <f t="shared" ref="AG148" si="419">AD148+AE148+AF148</f>
        <v>0</v>
      </c>
      <c r="AH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195">
        <f t="shared" ref="AK148" si="420">AH148+AI148+AJ148</f>
        <v>0</v>
      </c>
      <c r="AL148" s="195">
        <f t="shared" ref="AL148" si="421">Y148+AC148+AG148+AK148</f>
        <v>165000</v>
      </c>
    </row>
    <row r="149" spans="2:38" x14ac:dyDescent="0.25">
      <c r="B149" s="193" t="s">
        <v>844</v>
      </c>
      <c r="C149" s="194" t="s">
        <v>845</v>
      </c>
      <c r="D1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195">
        <f t="shared" si="315"/>
        <v>0</v>
      </c>
      <c r="G149" s="195"/>
      <c r="H149" s="195">
        <f t="shared" si="383"/>
        <v>0</v>
      </c>
      <c r="I149" s="195"/>
      <c r="J149" s="195">
        <f t="shared" si="384"/>
        <v>0</v>
      </c>
      <c r="K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195">
        <f t="shared" si="385"/>
        <v>0</v>
      </c>
      <c r="Z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195">
        <f t="shared" si="386"/>
        <v>0</v>
      </c>
      <c r="AD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195">
        <f t="shared" si="387"/>
        <v>0</v>
      </c>
      <c r="AH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195">
        <f t="shared" si="388"/>
        <v>0</v>
      </c>
      <c r="AL149" s="195">
        <f t="shared" si="389"/>
        <v>0</v>
      </c>
    </row>
    <row r="150" spans="2:38" x14ac:dyDescent="0.25">
      <c r="B150" s="202" t="s">
        <v>356</v>
      </c>
      <c r="C150" s="203" t="s">
        <v>238</v>
      </c>
      <c r="D150" s="204">
        <f>SUM(D151:D164)</f>
        <v>230421</v>
      </c>
      <c r="E150" s="204">
        <f>SUM(E151:E164)</f>
        <v>0</v>
      </c>
      <c r="F150" s="204">
        <f t="shared" si="315"/>
        <v>230421</v>
      </c>
      <c r="G150" s="204">
        <f>SUM(G151:G164)</f>
        <v>0</v>
      </c>
      <c r="H150" s="204">
        <f t="shared" si="4"/>
        <v>230421</v>
      </c>
      <c r="I150" s="204">
        <f>SUM(I151:I164)</f>
        <v>0</v>
      </c>
      <c r="J150" s="204">
        <f t="shared" si="5"/>
        <v>230421</v>
      </c>
      <c r="K150" s="204">
        <f t="shared" ref="K150:X150" si="422">SUM(K151:K164)</f>
        <v>0</v>
      </c>
      <c r="L150" s="204">
        <f t="shared" si="422"/>
        <v>0</v>
      </c>
      <c r="M150" s="204">
        <f t="shared" si="422"/>
        <v>0</v>
      </c>
      <c r="N150" s="204">
        <f t="shared" si="422"/>
        <v>0</v>
      </c>
      <c r="O150" s="204">
        <f t="shared" si="422"/>
        <v>0</v>
      </c>
      <c r="P150" s="204">
        <f t="shared" si="422"/>
        <v>230421</v>
      </c>
      <c r="Q150" s="204">
        <f t="shared" si="422"/>
        <v>0</v>
      </c>
      <c r="R150" s="204">
        <f t="shared" si="422"/>
        <v>0</v>
      </c>
      <c r="S150" s="204">
        <f t="shared" si="422"/>
        <v>0</v>
      </c>
      <c r="T150" s="204">
        <f t="shared" si="422"/>
        <v>0</v>
      </c>
      <c r="U150" s="204">
        <f t="shared" si="422"/>
        <v>0</v>
      </c>
      <c r="V150" s="204">
        <f t="shared" si="422"/>
        <v>230421</v>
      </c>
      <c r="W150" s="204">
        <f t="shared" si="422"/>
        <v>0</v>
      </c>
      <c r="X150" s="204">
        <f t="shared" si="422"/>
        <v>0</v>
      </c>
      <c r="Y150" s="204">
        <f t="shared" si="7"/>
        <v>230421</v>
      </c>
      <c r="Z150" s="204">
        <f>SUM(Z151:Z164)</f>
        <v>0</v>
      </c>
      <c r="AA150" s="204">
        <f>SUM(AA151:AA164)</f>
        <v>0</v>
      </c>
      <c r="AB150" s="204">
        <f>SUM(AB151:AB164)</f>
        <v>0</v>
      </c>
      <c r="AC150" s="204">
        <f t="shared" si="8"/>
        <v>0</v>
      </c>
      <c r="AD150" s="204">
        <f>SUM(AD151:AD164)</f>
        <v>0</v>
      </c>
      <c r="AE150" s="204">
        <f>SUM(AE151:AE164)</f>
        <v>0</v>
      </c>
      <c r="AF150" s="204">
        <f>SUM(AF151:AF164)</f>
        <v>0</v>
      </c>
      <c r="AG150" s="204">
        <f t="shared" si="9"/>
        <v>0</v>
      </c>
      <c r="AH150" s="204">
        <f>SUM(AH151:AH164)</f>
        <v>0</v>
      </c>
      <c r="AI150" s="204">
        <f>SUM(AI151:AI164)</f>
        <v>0</v>
      </c>
      <c r="AJ150" s="204">
        <f>SUM(AJ151:AJ164)</f>
        <v>0</v>
      </c>
      <c r="AK150" s="204">
        <f t="shared" si="10"/>
        <v>0</v>
      </c>
      <c r="AL150" s="204">
        <f t="shared" si="11"/>
        <v>230421</v>
      </c>
    </row>
    <row r="151" spans="2:38" x14ac:dyDescent="0.25">
      <c r="B151" s="193" t="s">
        <v>846</v>
      </c>
      <c r="C151" s="194" t="s">
        <v>847</v>
      </c>
      <c r="D1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195">
        <f t="shared" si="315"/>
        <v>0</v>
      </c>
      <c r="G151" s="195"/>
      <c r="H151" s="195">
        <f t="shared" ref="H151:H164" si="423">F151-G151</f>
        <v>0</v>
      </c>
      <c r="I151" s="195"/>
      <c r="J151" s="195">
        <f t="shared" ref="J151:J164" si="424">F151-I151</f>
        <v>0</v>
      </c>
      <c r="K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195">
        <f t="shared" ref="Y151:Y164" si="425">V151+W151+X151</f>
        <v>0</v>
      </c>
      <c r="Z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195">
        <f t="shared" ref="AC151:AC164" si="426">Z151+AA151+AB151</f>
        <v>0</v>
      </c>
      <c r="AD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195">
        <f t="shared" ref="AG151:AG164" si="427">AD151+AE151+AF151</f>
        <v>0</v>
      </c>
      <c r="AH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195">
        <f t="shared" ref="AK151:AK164" si="428">AH151+AI151+AJ151</f>
        <v>0</v>
      </c>
      <c r="AL151" s="195">
        <f t="shared" ref="AL151:AL164" si="429">Y151+AC151+AG151+AK151</f>
        <v>0</v>
      </c>
    </row>
    <row r="152" spans="2:38" x14ac:dyDescent="0.25">
      <c r="B152" s="193" t="s">
        <v>357</v>
      </c>
      <c r="C152" s="194" t="s">
        <v>239</v>
      </c>
      <c r="D1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E1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195">
        <f t="shared" si="315"/>
        <v>10000</v>
      </c>
      <c r="G152" s="195"/>
      <c r="H152" s="195">
        <f t="shared" si="423"/>
        <v>10000</v>
      </c>
      <c r="I152" s="195"/>
      <c r="J152" s="195">
        <f t="shared" si="424"/>
        <v>10000</v>
      </c>
      <c r="K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Q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W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195">
        <f t="shared" si="425"/>
        <v>10000</v>
      </c>
      <c r="Z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195">
        <f t="shared" si="426"/>
        <v>0</v>
      </c>
      <c r="AD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195">
        <f t="shared" si="427"/>
        <v>0</v>
      </c>
      <c r="AH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195">
        <f t="shared" si="428"/>
        <v>0</v>
      </c>
      <c r="AL152" s="195">
        <f t="shared" si="429"/>
        <v>10000</v>
      </c>
    </row>
    <row r="153" spans="2:38" x14ac:dyDescent="0.25">
      <c r="B153" s="193" t="s">
        <v>848</v>
      </c>
      <c r="C153" s="194" t="s">
        <v>849</v>
      </c>
      <c r="D1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195">
        <f t="shared" si="315"/>
        <v>0</v>
      </c>
      <c r="G153" s="195"/>
      <c r="H153" s="195">
        <f t="shared" si="423"/>
        <v>0</v>
      </c>
      <c r="I153" s="195"/>
      <c r="J153" s="195">
        <f t="shared" si="424"/>
        <v>0</v>
      </c>
      <c r="K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195">
        <f t="shared" si="425"/>
        <v>0</v>
      </c>
      <c r="Z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195">
        <f t="shared" si="426"/>
        <v>0</v>
      </c>
      <c r="AD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195">
        <f t="shared" si="427"/>
        <v>0</v>
      </c>
      <c r="AH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195">
        <f t="shared" si="428"/>
        <v>0</v>
      </c>
      <c r="AL153" s="195">
        <f t="shared" si="429"/>
        <v>0</v>
      </c>
    </row>
    <row r="154" spans="2:38" x14ac:dyDescent="0.25">
      <c r="B154" s="193" t="s">
        <v>850</v>
      </c>
      <c r="C154" s="194" t="s">
        <v>851</v>
      </c>
      <c r="D1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195">
        <f t="shared" si="315"/>
        <v>0</v>
      </c>
      <c r="G154" s="195"/>
      <c r="H154" s="195">
        <f t="shared" si="423"/>
        <v>0</v>
      </c>
      <c r="I154" s="195"/>
      <c r="J154" s="195">
        <f t="shared" si="424"/>
        <v>0</v>
      </c>
      <c r="K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195">
        <f t="shared" si="425"/>
        <v>0</v>
      </c>
      <c r="Z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195">
        <f t="shared" si="426"/>
        <v>0</v>
      </c>
      <c r="AD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195">
        <f t="shared" si="427"/>
        <v>0</v>
      </c>
      <c r="AH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195">
        <f t="shared" si="428"/>
        <v>0</v>
      </c>
      <c r="AL154" s="195">
        <f t="shared" si="429"/>
        <v>0</v>
      </c>
    </row>
    <row r="155" spans="2:38" x14ac:dyDescent="0.25">
      <c r="B155" s="193" t="s">
        <v>358</v>
      </c>
      <c r="C155" s="194" t="s">
        <v>240</v>
      </c>
      <c r="D1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195">
        <f t="shared" ref="F155:F159" si="430">D155+E155</f>
        <v>0</v>
      </c>
      <c r="G155" s="195"/>
      <c r="H155" s="195">
        <f t="shared" ref="H155:H159" si="431">F155-G155</f>
        <v>0</v>
      </c>
      <c r="I155" s="195"/>
      <c r="J155" s="195">
        <f t="shared" ref="J155:J159" si="432">F155-I155</f>
        <v>0</v>
      </c>
      <c r="K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195">
        <f t="shared" ref="Y155:Y159" si="433">V155+W155+X155</f>
        <v>0</v>
      </c>
      <c r="Z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195">
        <f t="shared" ref="AC155:AC159" si="434">Z155+AA155+AB155</f>
        <v>0</v>
      </c>
      <c r="AD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195">
        <f t="shared" ref="AG155:AG159" si="435">AD155+AE155+AF155</f>
        <v>0</v>
      </c>
      <c r="AH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195">
        <f t="shared" ref="AK155:AK159" si="436">AH155+AI155+AJ155</f>
        <v>0</v>
      </c>
      <c r="AL155" s="195">
        <f t="shared" ref="AL155:AL159" si="437">Y155+AC155+AG155+AK155</f>
        <v>0</v>
      </c>
    </row>
    <row r="156" spans="2:38" x14ac:dyDescent="0.25">
      <c r="B156" s="193" t="s">
        <v>852</v>
      </c>
      <c r="C156" s="194" t="s">
        <v>853</v>
      </c>
      <c r="D1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195">
        <f t="shared" si="430"/>
        <v>0</v>
      </c>
      <c r="G156" s="195"/>
      <c r="H156" s="195">
        <f t="shared" si="431"/>
        <v>0</v>
      </c>
      <c r="I156" s="195"/>
      <c r="J156" s="195">
        <f t="shared" si="432"/>
        <v>0</v>
      </c>
      <c r="K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195">
        <f t="shared" si="433"/>
        <v>0</v>
      </c>
      <c r="Z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195">
        <f t="shared" si="434"/>
        <v>0</v>
      </c>
      <c r="AD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195">
        <f t="shared" si="435"/>
        <v>0</v>
      </c>
      <c r="AH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195">
        <f t="shared" si="436"/>
        <v>0</v>
      </c>
      <c r="AL156" s="195">
        <f t="shared" si="437"/>
        <v>0</v>
      </c>
    </row>
    <row r="157" spans="2:38" x14ac:dyDescent="0.25">
      <c r="B157" s="193" t="s">
        <v>854</v>
      </c>
      <c r="C157" s="194" t="s">
        <v>855</v>
      </c>
      <c r="D1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195">
        <f t="shared" si="430"/>
        <v>0</v>
      </c>
      <c r="G157" s="195"/>
      <c r="H157" s="195">
        <f t="shared" si="431"/>
        <v>0</v>
      </c>
      <c r="I157" s="195"/>
      <c r="J157" s="195">
        <f t="shared" si="432"/>
        <v>0</v>
      </c>
      <c r="K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195">
        <f t="shared" si="433"/>
        <v>0</v>
      </c>
      <c r="Z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195">
        <f t="shared" si="434"/>
        <v>0</v>
      </c>
      <c r="AD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195">
        <f t="shared" si="435"/>
        <v>0</v>
      </c>
      <c r="AH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195">
        <f t="shared" si="436"/>
        <v>0</v>
      </c>
      <c r="AL157" s="195">
        <f t="shared" si="437"/>
        <v>0</v>
      </c>
    </row>
    <row r="158" spans="2:38" x14ac:dyDescent="0.25">
      <c r="B158" s="193" t="s">
        <v>359</v>
      </c>
      <c r="C158" s="194" t="s">
        <v>241</v>
      </c>
      <c r="D1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85000</v>
      </c>
      <c r="E1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195">
        <f t="shared" si="430"/>
        <v>85000</v>
      </c>
      <c r="G158" s="195"/>
      <c r="H158" s="195">
        <f t="shared" si="431"/>
        <v>85000</v>
      </c>
      <c r="I158" s="195"/>
      <c r="J158" s="195">
        <f t="shared" si="432"/>
        <v>85000</v>
      </c>
      <c r="K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85000</v>
      </c>
      <c r="Q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85000</v>
      </c>
      <c r="W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195">
        <f t="shared" si="433"/>
        <v>85000</v>
      </c>
      <c r="Z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195">
        <f t="shared" si="434"/>
        <v>0</v>
      </c>
      <c r="AD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195">
        <f t="shared" si="435"/>
        <v>0</v>
      </c>
      <c r="AH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195">
        <f t="shared" si="436"/>
        <v>0</v>
      </c>
      <c r="AL158" s="195">
        <f t="shared" si="437"/>
        <v>85000</v>
      </c>
    </row>
    <row r="159" spans="2:38" x14ac:dyDescent="0.25">
      <c r="B159" s="193" t="s">
        <v>856</v>
      </c>
      <c r="C159" s="194" t="s">
        <v>857</v>
      </c>
      <c r="D1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195">
        <f t="shared" si="430"/>
        <v>0</v>
      </c>
      <c r="G159" s="195"/>
      <c r="H159" s="195">
        <f t="shared" si="431"/>
        <v>0</v>
      </c>
      <c r="I159" s="195"/>
      <c r="J159" s="195">
        <f t="shared" si="432"/>
        <v>0</v>
      </c>
      <c r="K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195">
        <f t="shared" si="433"/>
        <v>0</v>
      </c>
      <c r="Z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195">
        <f t="shared" si="434"/>
        <v>0</v>
      </c>
      <c r="AD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195">
        <f t="shared" si="435"/>
        <v>0</v>
      </c>
      <c r="AH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195">
        <f t="shared" si="436"/>
        <v>0</v>
      </c>
      <c r="AL159" s="195">
        <f t="shared" si="437"/>
        <v>0</v>
      </c>
    </row>
    <row r="160" spans="2:38" x14ac:dyDescent="0.25">
      <c r="B160" s="193" t="s">
        <v>858</v>
      </c>
      <c r="C160" s="194" t="s">
        <v>859</v>
      </c>
      <c r="D16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195">
        <f t="shared" ref="F160:F162" si="438">D160+E160</f>
        <v>0</v>
      </c>
      <c r="G160" s="195"/>
      <c r="H160" s="195">
        <f t="shared" ref="H160:H162" si="439">F160-G160</f>
        <v>0</v>
      </c>
      <c r="I160" s="195"/>
      <c r="J160" s="195">
        <f t="shared" ref="J160:J162" si="440">F160-I160</f>
        <v>0</v>
      </c>
      <c r="K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195">
        <f t="shared" ref="Y160:Y162" si="441">V160+W160+X160</f>
        <v>0</v>
      </c>
      <c r="Z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195">
        <f t="shared" ref="AC160:AC162" si="442">Z160+AA160+AB160</f>
        <v>0</v>
      </c>
      <c r="AD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195">
        <f t="shared" ref="AG160:AG162" si="443">AD160+AE160+AF160</f>
        <v>0</v>
      </c>
      <c r="AH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195">
        <f t="shared" ref="AK160:AK162" si="444">AH160+AI160+AJ160</f>
        <v>0</v>
      </c>
      <c r="AL160" s="195">
        <f t="shared" ref="AL160:AL162" si="445">Y160+AC160+AG160+AK160</f>
        <v>0</v>
      </c>
    </row>
    <row r="161" spans="2:38" x14ac:dyDescent="0.25">
      <c r="B161" s="193" t="s">
        <v>860</v>
      </c>
      <c r="C161" s="194" t="s">
        <v>861</v>
      </c>
      <c r="D1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12421</v>
      </c>
      <c r="E1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195">
        <f t="shared" si="438"/>
        <v>12421</v>
      </c>
      <c r="G161" s="195"/>
      <c r="H161" s="195">
        <f t="shared" si="439"/>
        <v>12421</v>
      </c>
      <c r="I161" s="195"/>
      <c r="J161" s="195">
        <f t="shared" si="440"/>
        <v>12421</v>
      </c>
      <c r="K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12421</v>
      </c>
      <c r="Q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12421</v>
      </c>
      <c r="W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195">
        <f t="shared" si="441"/>
        <v>12421</v>
      </c>
      <c r="Z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195">
        <f t="shared" si="442"/>
        <v>0</v>
      </c>
      <c r="AD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195">
        <f t="shared" si="443"/>
        <v>0</v>
      </c>
      <c r="AH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195">
        <f t="shared" si="444"/>
        <v>0</v>
      </c>
      <c r="AL161" s="195">
        <f t="shared" si="445"/>
        <v>12421</v>
      </c>
    </row>
    <row r="162" spans="2:38" x14ac:dyDescent="0.25">
      <c r="B162" s="193" t="s">
        <v>360</v>
      </c>
      <c r="C162" s="194" t="s">
        <v>242</v>
      </c>
      <c r="D1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123000</v>
      </c>
      <c r="E1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195">
        <f t="shared" si="438"/>
        <v>123000</v>
      </c>
      <c r="G162" s="195"/>
      <c r="H162" s="195">
        <f t="shared" si="439"/>
        <v>123000</v>
      </c>
      <c r="I162" s="195"/>
      <c r="J162" s="195">
        <f t="shared" si="440"/>
        <v>123000</v>
      </c>
      <c r="K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123000</v>
      </c>
      <c r="Q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123000</v>
      </c>
      <c r="W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195">
        <f t="shared" si="441"/>
        <v>123000</v>
      </c>
      <c r="Z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195">
        <f t="shared" si="442"/>
        <v>0</v>
      </c>
      <c r="AD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195">
        <f t="shared" si="443"/>
        <v>0</v>
      </c>
      <c r="AH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195">
        <f t="shared" si="444"/>
        <v>0</v>
      </c>
      <c r="AL162" s="195">
        <f t="shared" si="445"/>
        <v>123000</v>
      </c>
    </row>
    <row r="163" spans="2:38" x14ac:dyDescent="0.25">
      <c r="B163" s="193" t="s">
        <v>862</v>
      </c>
      <c r="C163" s="194" t="s">
        <v>863</v>
      </c>
      <c r="D1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195">
        <f t="shared" si="315"/>
        <v>0</v>
      </c>
      <c r="G163" s="195"/>
      <c r="H163" s="195">
        <f t="shared" si="423"/>
        <v>0</v>
      </c>
      <c r="I163" s="195"/>
      <c r="J163" s="195">
        <f t="shared" si="424"/>
        <v>0</v>
      </c>
      <c r="K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195">
        <f t="shared" si="425"/>
        <v>0</v>
      </c>
      <c r="Z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195">
        <f t="shared" si="426"/>
        <v>0</v>
      </c>
      <c r="AD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195">
        <f t="shared" si="427"/>
        <v>0</v>
      </c>
      <c r="AH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195">
        <f t="shared" si="428"/>
        <v>0</v>
      </c>
      <c r="AL163" s="195">
        <f t="shared" si="429"/>
        <v>0</v>
      </c>
    </row>
    <row r="164" spans="2:38" x14ac:dyDescent="0.25">
      <c r="B164" s="193" t="s">
        <v>864</v>
      </c>
      <c r="C164" s="194" t="s">
        <v>865</v>
      </c>
      <c r="D1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195">
        <f t="shared" si="315"/>
        <v>0</v>
      </c>
      <c r="G164" s="195"/>
      <c r="H164" s="195">
        <f t="shared" si="423"/>
        <v>0</v>
      </c>
      <c r="I164" s="195"/>
      <c r="J164" s="195">
        <f t="shared" si="424"/>
        <v>0</v>
      </c>
      <c r="K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195">
        <f t="shared" si="425"/>
        <v>0</v>
      </c>
      <c r="Z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195">
        <f t="shared" si="426"/>
        <v>0</v>
      </c>
      <c r="AD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195">
        <f t="shared" si="427"/>
        <v>0</v>
      </c>
      <c r="AH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195">
        <f t="shared" si="428"/>
        <v>0</v>
      </c>
      <c r="AL164" s="195">
        <f t="shared" si="429"/>
        <v>0</v>
      </c>
    </row>
    <row r="165" spans="2:38" x14ac:dyDescent="0.25">
      <c r="B165" s="202" t="s">
        <v>361</v>
      </c>
      <c r="C165" s="203" t="s">
        <v>243</v>
      </c>
      <c r="D165" s="204">
        <f>SUM(D166:D190)</f>
        <v>96000</v>
      </c>
      <c r="E165" s="204">
        <f>SUM(E166:E190)</f>
        <v>0</v>
      </c>
      <c r="F165" s="204">
        <f t="shared" si="315"/>
        <v>96000</v>
      </c>
      <c r="G165" s="204">
        <f>SUM(G166:G190)</f>
        <v>0</v>
      </c>
      <c r="H165" s="204">
        <f t="shared" si="4"/>
        <v>96000</v>
      </c>
      <c r="I165" s="204">
        <f>SUM(I166:I190)</f>
        <v>0</v>
      </c>
      <c r="J165" s="204">
        <f t="shared" si="5"/>
        <v>96000</v>
      </c>
      <c r="K165" s="204">
        <f t="shared" ref="K165:X165" si="446">SUM(K166:K190)</f>
        <v>0</v>
      </c>
      <c r="L165" s="204">
        <f t="shared" si="446"/>
        <v>0</v>
      </c>
      <c r="M165" s="204">
        <f t="shared" si="446"/>
        <v>0</v>
      </c>
      <c r="N165" s="204">
        <f t="shared" si="446"/>
        <v>0</v>
      </c>
      <c r="O165" s="204">
        <f t="shared" si="446"/>
        <v>0</v>
      </c>
      <c r="P165" s="204">
        <f t="shared" si="446"/>
        <v>0</v>
      </c>
      <c r="Q165" s="204">
        <f t="shared" si="446"/>
        <v>0</v>
      </c>
      <c r="R165" s="204">
        <f t="shared" si="446"/>
        <v>96000</v>
      </c>
      <c r="S165" s="204">
        <f t="shared" si="446"/>
        <v>0</v>
      </c>
      <c r="T165" s="204">
        <f t="shared" si="446"/>
        <v>0</v>
      </c>
      <c r="U165" s="204">
        <f t="shared" si="446"/>
        <v>0</v>
      </c>
      <c r="V165" s="204">
        <f t="shared" si="446"/>
        <v>0</v>
      </c>
      <c r="W165" s="204">
        <f t="shared" si="446"/>
        <v>96000</v>
      </c>
      <c r="X165" s="204">
        <f t="shared" si="446"/>
        <v>0</v>
      </c>
      <c r="Y165" s="204">
        <f t="shared" si="7"/>
        <v>96000</v>
      </c>
      <c r="Z165" s="204">
        <f>SUM(Z166:Z190)</f>
        <v>0</v>
      </c>
      <c r="AA165" s="204">
        <f>SUM(AA166:AA190)</f>
        <v>0</v>
      </c>
      <c r="AB165" s="204">
        <f>SUM(AB166:AB190)</f>
        <v>0</v>
      </c>
      <c r="AC165" s="204">
        <f t="shared" si="8"/>
        <v>0</v>
      </c>
      <c r="AD165" s="204">
        <f>SUM(AD166:AD190)</f>
        <v>0</v>
      </c>
      <c r="AE165" s="204">
        <f>SUM(AE166:AE190)</f>
        <v>0</v>
      </c>
      <c r="AF165" s="204">
        <f>SUM(AF166:AF190)</f>
        <v>0</v>
      </c>
      <c r="AG165" s="204">
        <f t="shared" si="9"/>
        <v>0</v>
      </c>
      <c r="AH165" s="204">
        <f>SUM(AH166:AH190)</f>
        <v>0</v>
      </c>
      <c r="AI165" s="204">
        <f>SUM(AI166:AI190)</f>
        <v>0</v>
      </c>
      <c r="AJ165" s="204">
        <f>SUM(AJ166:AJ190)</f>
        <v>0</v>
      </c>
      <c r="AK165" s="204">
        <f t="shared" si="10"/>
        <v>0</v>
      </c>
      <c r="AL165" s="204">
        <f t="shared" si="11"/>
        <v>96000</v>
      </c>
    </row>
    <row r="166" spans="2:38" x14ac:dyDescent="0.25">
      <c r="B166" s="193" t="s">
        <v>362</v>
      </c>
      <c r="C166" s="194" t="s">
        <v>244</v>
      </c>
      <c r="D1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195">
        <f t="shared" si="315"/>
        <v>0</v>
      </c>
      <c r="G166" s="195"/>
      <c r="H166" s="195">
        <f t="shared" ref="H166:H169" si="447">F166-G166</f>
        <v>0</v>
      </c>
      <c r="I166" s="195"/>
      <c r="J166" s="195">
        <f t="shared" ref="J166:J169" si="448">F166-I166</f>
        <v>0</v>
      </c>
      <c r="K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195">
        <f t="shared" ref="Y166:Y169" si="449">V166+W166+X166</f>
        <v>0</v>
      </c>
      <c r="Z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195">
        <f t="shared" ref="AC166:AC169" si="450">Z166+AA166+AB166</f>
        <v>0</v>
      </c>
      <c r="AD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195">
        <f t="shared" ref="AG166:AG169" si="451">AD166+AE166+AF166</f>
        <v>0</v>
      </c>
      <c r="AH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195">
        <f t="shared" ref="AK166:AK169" si="452">AH166+AI166+AJ166</f>
        <v>0</v>
      </c>
      <c r="AL166" s="195">
        <f t="shared" ref="AL166:AL169" si="453">Y166+AC166+AG166+AK166</f>
        <v>0</v>
      </c>
    </row>
    <row r="167" spans="2:38" x14ac:dyDescent="0.25">
      <c r="B167" s="193" t="s">
        <v>866</v>
      </c>
      <c r="C167" s="194" t="s">
        <v>867</v>
      </c>
      <c r="D1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195">
        <f t="shared" si="315"/>
        <v>0</v>
      </c>
      <c r="G167" s="195"/>
      <c r="H167" s="195">
        <f t="shared" si="447"/>
        <v>0</v>
      </c>
      <c r="I167" s="195"/>
      <c r="J167" s="195">
        <f t="shared" si="448"/>
        <v>0</v>
      </c>
      <c r="K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195">
        <f t="shared" si="449"/>
        <v>0</v>
      </c>
      <c r="Z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195">
        <f t="shared" si="450"/>
        <v>0</v>
      </c>
      <c r="AD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195">
        <f t="shared" si="451"/>
        <v>0</v>
      </c>
      <c r="AH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195">
        <f t="shared" si="452"/>
        <v>0</v>
      </c>
      <c r="AL167" s="195">
        <f t="shared" si="453"/>
        <v>0</v>
      </c>
    </row>
    <row r="168" spans="2:38" x14ac:dyDescent="0.25">
      <c r="B168" s="193" t="s">
        <v>868</v>
      </c>
      <c r="C168" s="194" t="s">
        <v>869</v>
      </c>
      <c r="D1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195">
        <f t="shared" ref="F168" si="454">D168+E168</f>
        <v>0</v>
      </c>
      <c r="G168" s="195"/>
      <c r="H168" s="195">
        <f t="shared" ref="H168" si="455">F168-G168</f>
        <v>0</v>
      </c>
      <c r="I168" s="195"/>
      <c r="J168" s="195">
        <f t="shared" ref="J168" si="456">F168-I168</f>
        <v>0</v>
      </c>
      <c r="K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195">
        <f t="shared" ref="Y168" si="457">V168+W168+X168</f>
        <v>0</v>
      </c>
      <c r="Z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195">
        <f t="shared" ref="AC168" si="458">Z168+AA168+AB168</f>
        <v>0</v>
      </c>
      <c r="AD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195">
        <f t="shared" ref="AG168" si="459">AD168+AE168+AF168</f>
        <v>0</v>
      </c>
      <c r="AH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195">
        <f t="shared" ref="AK168" si="460">AH168+AI168+AJ168</f>
        <v>0</v>
      </c>
      <c r="AL168" s="195">
        <f t="shared" ref="AL168" si="461">Y168+AC168+AG168+AK168</f>
        <v>0</v>
      </c>
    </row>
    <row r="169" spans="2:38" x14ac:dyDescent="0.25">
      <c r="B169" s="193" t="s">
        <v>870</v>
      </c>
      <c r="C169" s="194" t="s">
        <v>871</v>
      </c>
      <c r="D1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195">
        <f t="shared" si="315"/>
        <v>0</v>
      </c>
      <c r="G169" s="195"/>
      <c r="H169" s="195">
        <f t="shared" si="447"/>
        <v>0</v>
      </c>
      <c r="I169" s="195"/>
      <c r="J169" s="195">
        <f t="shared" si="448"/>
        <v>0</v>
      </c>
      <c r="K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195">
        <f t="shared" si="449"/>
        <v>0</v>
      </c>
      <c r="Z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195">
        <f t="shared" si="450"/>
        <v>0</v>
      </c>
      <c r="AD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195">
        <f t="shared" si="451"/>
        <v>0</v>
      </c>
      <c r="AH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195">
        <f t="shared" si="452"/>
        <v>0</v>
      </c>
      <c r="AL169" s="195">
        <f t="shared" si="453"/>
        <v>0</v>
      </c>
    </row>
    <row r="170" spans="2:38" x14ac:dyDescent="0.25">
      <c r="B170" s="193" t="s">
        <v>872</v>
      </c>
      <c r="C170" s="194" t="s">
        <v>873</v>
      </c>
      <c r="D1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195">
        <f t="shared" ref="F170:F178" si="462">D170+E170</f>
        <v>0</v>
      </c>
      <c r="G170" s="195"/>
      <c r="H170" s="195">
        <f t="shared" ref="H170:H178" si="463">F170-G170</f>
        <v>0</v>
      </c>
      <c r="I170" s="195"/>
      <c r="J170" s="195">
        <f t="shared" ref="J170:J178" si="464">F170-I170</f>
        <v>0</v>
      </c>
      <c r="K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195">
        <f t="shared" ref="Y170:Y178" si="465">V170+W170+X170</f>
        <v>0</v>
      </c>
      <c r="Z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195">
        <f t="shared" ref="AC170:AC178" si="466">Z170+AA170+AB170</f>
        <v>0</v>
      </c>
      <c r="AD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195">
        <f t="shared" ref="AG170:AG178" si="467">AD170+AE170+AF170</f>
        <v>0</v>
      </c>
      <c r="AH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195">
        <f t="shared" ref="AK170:AK178" si="468">AH170+AI170+AJ170</f>
        <v>0</v>
      </c>
      <c r="AL170" s="195">
        <f t="shared" ref="AL170:AL178" si="469">Y170+AC170+AG170+AK170</f>
        <v>0</v>
      </c>
    </row>
    <row r="171" spans="2:38" x14ac:dyDescent="0.25">
      <c r="B171" s="193" t="s">
        <v>363</v>
      </c>
      <c r="C171" s="194" t="s">
        <v>245</v>
      </c>
      <c r="D1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66000</v>
      </c>
      <c r="E1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195">
        <f t="shared" si="462"/>
        <v>66000</v>
      </c>
      <c r="G171" s="195"/>
      <c r="H171" s="195">
        <f t="shared" si="463"/>
        <v>66000</v>
      </c>
      <c r="I171" s="195"/>
      <c r="J171" s="195">
        <f t="shared" si="464"/>
        <v>66000</v>
      </c>
      <c r="K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66000</v>
      </c>
      <c r="S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66000</v>
      </c>
      <c r="X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195">
        <f t="shared" si="465"/>
        <v>66000</v>
      </c>
      <c r="Z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195">
        <f t="shared" si="466"/>
        <v>0</v>
      </c>
      <c r="AD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195">
        <f t="shared" si="467"/>
        <v>0</v>
      </c>
      <c r="AH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195">
        <f t="shared" si="468"/>
        <v>0</v>
      </c>
      <c r="AL171" s="195">
        <f t="shared" si="469"/>
        <v>66000</v>
      </c>
    </row>
    <row r="172" spans="2:38" x14ac:dyDescent="0.25">
      <c r="B172" s="193" t="s">
        <v>874</v>
      </c>
      <c r="C172" s="194" t="s">
        <v>875</v>
      </c>
      <c r="D1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195">
        <f t="shared" si="462"/>
        <v>0</v>
      </c>
      <c r="G172" s="195"/>
      <c r="H172" s="195">
        <f t="shared" si="463"/>
        <v>0</v>
      </c>
      <c r="I172" s="195"/>
      <c r="J172" s="195">
        <f t="shared" si="464"/>
        <v>0</v>
      </c>
      <c r="K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195">
        <f t="shared" si="465"/>
        <v>0</v>
      </c>
      <c r="Z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195">
        <f t="shared" si="466"/>
        <v>0</v>
      </c>
      <c r="AD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195">
        <f t="shared" si="467"/>
        <v>0</v>
      </c>
      <c r="AH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195">
        <f t="shared" si="468"/>
        <v>0</v>
      </c>
      <c r="AL172" s="195">
        <f t="shared" si="469"/>
        <v>0</v>
      </c>
    </row>
    <row r="173" spans="2:38" x14ac:dyDescent="0.25">
      <c r="B173" s="193" t="s">
        <v>876</v>
      </c>
      <c r="C173" s="194" t="s">
        <v>877</v>
      </c>
      <c r="D1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195">
        <f t="shared" si="462"/>
        <v>0</v>
      </c>
      <c r="G173" s="195"/>
      <c r="H173" s="195">
        <f t="shared" si="463"/>
        <v>0</v>
      </c>
      <c r="I173" s="195"/>
      <c r="J173" s="195">
        <f t="shared" si="464"/>
        <v>0</v>
      </c>
      <c r="K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195">
        <f t="shared" si="465"/>
        <v>0</v>
      </c>
      <c r="Z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195">
        <f t="shared" si="466"/>
        <v>0</v>
      </c>
      <c r="AD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195">
        <f t="shared" si="467"/>
        <v>0</v>
      </c>
      <c r="AH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195">
        <f t="shared" si="468"/>
        <v>0</v>
      </c>
      <c r="AL173" s="195">
        <f t="shared" si="469"/>
        <v>0</v>
      </c>
    </row>
    <row r="174" spans="2:38" x14ac:dyDescent="0.25">
      <c r="B174" s="193" t="s">
        <v>878</v>
      </c>
      <c r="C174" s="194" t="s">
        <v>879</v>
      </c>
      <c r="D1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195">
        <f t="shared" si="462"/>
        <v>0</v>
      </c>
      <c r="G174" s="195"/>
      <c r="H174" s="195">
        <f t="shared" si="463"/>
        <v>0</v>
      </c>
      <c r="I174" s="195"/>
      <c r="J174" s="195">
        <f t="shared" si="464"/>
        <v>0</v>
      </c>
      <c r="K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195">
        <f t="shared" si="465"/>
        <v>0</v>
      </c>
      <c r="Z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195">
        <f t="shared" si="466"/>
        <v>0</v>
      </c>
      <c r="AD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195">
        <f t="shared" si="467"/>
        <v>0</v>
      </c>
      <c r="AH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195">
        <f t="shared" si="468"/>
        <v>0</v>
      </c>
      <c r="AL174" s="195">
        <f t="shared" si="469"/>
        <v>0</v>
      </c>
    </row>
    <row r="175" spans="2:38" x14ac:dyDescent="0.25">
      <c r="B175" s="193" t="s">
        <v>880</v>
      </c>
      <c r="C175" s="194" t="s">
        <v>881</v>
      </c>
      <c r="D1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195">
        <f t="shared" si="462"/>
        <v>0</v>
      </c>
      <c r="G175" s="195"/>
      <c r="H175" s="195">
        <f t="shared" si="463"/>
        <v>0</v>
      </c>
      <c r="I175" s="195"/>
      <c r="J175" s="195">
        <f t="shared" si="464"/>
        <v>0</v>
      </c>
      <c r="K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195">
        <f t="shared" si="465"/>
        <v>0</v>
      </c>
      <c r="Z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195">
        <f t="shared" si="466"/>
        <v>0</v>
      </c>
      <c r="AD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195">
        <f t="shared" si="467"/>
        <v>0</v>
      </c>
      <c r="AH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195">
        <f t="shared" si="468"/>
        <v>0</v>
      </c>
      <c r="AL175" s="195">
        <f t="shared" si="469"/>
        <v>0</v>
      </c>
    </row>
    <row r="176" spans="2:38" x14ac:dyDescent="0.25">
      <c r="B176" s="193" t="s">
        <v>882</v>
      </c>
      <c r="C176" s="194" t="s">
        <v>883</v>
      </c>
      <c r="D1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195">
        <f t="shared" si="462"/>
        <v>0</v>
      </c>
      <c r="G176" s="195"/>
      <c r="H176" s="195">
        <f t="shared" si="463"/>
        <v>0</v>
      </c>
      <c r="I176" s="195"/>
      <c r="J176" s="195">
        <f t="shared" si="464"/>
        <v>0</v>
      </c>
      <c r="K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195">
        <f t="shared" si="465"/>
        <v>0</v>
      </c>
      <c r="Z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195">
        <f t="shared" si="466"/>
        <v>0</v>
      </c>
      <c r="AD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195">
        <f t="shared" si="467"/>
        <v>0</v>
      </c>
      <c r="AH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195">
        <f t="shared" si="468"/>
        <v>0</v>
      </c>
      <c r="AL176" s="195">
        <f t="shared" si="469"/>
        <v>0</v>
      </c>
    </row>
    <row r="177" spans="2:38" x14ac:dyDescent="0.25">
      <c r="B177" s="193" t="s">
        <v>364</v>
      </c>
      <c r="C177" s="194" t="s">
        <v>884</v>
      </c>
      <c r="D1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195">
        <f t="shared" si="462"/>
        <v>0</v>
      </c>
      <c r="G177" s="195"/>
      <c r="H177" s="195">
        <f t="shared" si="463"/>
        <v>0</v>
      </c>
      <c r="I177" s="195"/>
      <c r="J177" s="195">
        <f t="shared" si="464"/>
        <v>0</v>
      </c>
      <c r="K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195">
        <f t="shared" si="465"/>
        <v>0</v>
      </c>
      <c r="Z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195">
        <f t="shared" si="466"/>
        <v>0</v>
      </c>
      <c r="AD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195">
        <f t="shared" si="467"/>
        <v>0</v>
      </c>
      <c r="AH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195">
        <f t="shared" si="468"/>
        <v>0</v>
      </c>
      <c r="AL177" s="195">
        <f t="shared" si="469"/>
        <v>0</v>
      </c>
    </row>
    <row r="178" spans="2:38" x14ac:dyDescent="0.25">
      <c r="B178" s="193" t="s">
        <v>885</v>
      </c>
      <c r="C178" s="194" t="s">
        <v>886</v>
      </c>
      <c r="D1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195">
        <f t="shared" si="462"/>
        <v>0</v>
      </c>
      <c r="G178" s="195"/>
      <c r="H178" s="195">
        <f t="shared" si="463"/>
        <v>0</v>
      </c>
      <c r="I178" s="195"/>
      <c r="J178" s="195">
        <f t="shared" si="464"/>
        <v>0</v>
      </c>
      <c r="K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195">
        <f t="shared" si="465"/>
        <v>0</v>
      </c>
      <c r="Z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195">
        <f t="shared" si="466"/>
        <v>0</v>
      </c>
      <c r="AD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195">
        <f t="shared" si="467"/>
        <v>0</v>
      </c>
      <c r="AH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195">
        <f t="shared" si="468"/>
        <v>0</v>
      </c>
      <c r="AL178" s="195">
        <f t="shared" si="469"/>
        <v>0</v>
      </c>
    </row>
    <row r="179" spans="2:38" x14ac:dyDescent="0.25">
      <c r="B179" s="193" t="s">
        <v>365</v>
      </c>
      <c r="C179" s="194" t="s">
        <v>887</v>
      </c>
      <c r="D1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195">
        <f t="shared" ref="F179:F186" si="470">D179+E179</f>
        <v>0</v>
      </c>
      <c r="G179" s="195"/>
      <c r="H179" s="195">
        <f t="shared" ref="H179:H186" si="471">F179-G179</f>
        <v>0</v>
      </c>
      <c r="I179" s="195"/>
      <c r="J179" s="195">
        <f t="shared" ref="J179:J186" si="472">F179-I179</f>
        <v>0</v>
      </c>
      <c r="K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195">
        <f t="shared" ref="Y179:Y186" si="473">V179+W179+X179</f>
        <v>0</v>
      </c>
      <c r="Z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195">
        <f t="shared" ref="AC179:AC186" si="474">Z179+AA179+AB179</f>
        <v>0</v>
      </c>
      <c r="AD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195">
        <f t="shared" ref="AG179:AG186" si="475">AD179+AE179+AF179</f>
        <v>0</v>
      </c>
      <c r="AH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195">
        <f t="shared" ref="AK179:AK186" si="476">AH179+AI179+AJ179</f>
        <v>0</v>
      </c>
      <c r="AL179" s="195">
        <f t="shared" ref="AL179:AL186" si="477">Y179+AC179+AG179+AK179</f>
        <v>0</v>
      </c>
    </row>
    <row r="180" spans="2:38" x14ac:dyDescent="0.25">
      <c r="B180" s="193" t="s">
        <v>888</v>
      </c>
      <c r="C180" s="194" t="s">
        <v>887</v>
      </c>
      <c r="D1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195">
        <f t="shared" si="470"/>
        <v>0</v>
      </c>
      <c r="G180" s="195"/>
      <c r="H180" s="195">
        <f t="shared" si="471"/>
        <v>0</v>
      </c>
      <c r="I180" s="195"/>
      <c r="J180" s="195">
        <f t="shared" si="472"/>
        <v>0</v>
      </c>
      <c r="K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195">
        <f t="shared" si="473"/>
        <v>0</v>
      </c>
      <c r="Z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195">
        <f t="shared" si="474"/>
        <v>0</v>
      </c>
      <c r="AD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195">
        <f t="shared" si="475"/>
        <v>0</v>
      </c>
      <c r="AH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195">
        <f t="shared" si="476"/>
        <v>0</v>
      </c>
      <c r="AL180" s="195">
        <f t="shared" si="477"/>
        <v>0</v>
      </c>
    </row>
    <row r="181" spans="2:38" x14ac:dyDescent="0.25">
      <c r="B181" s="193" t="s">
        <v>889</v>
      </c>
      <c r="C181" s="194" t="s">
        <v>890</v>
      </c>
      <c r="D1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195">
        <f t="shared" si="470"/>
        <v>0</v>
      </c>
      <c r="G181" s="195"/>
      <c r="H181" s="195">
        <f t="shared" si="471"/>
        <v>0</v>
      </c>
      <c r="I181" s="195"/>
      <c r="J181" s="195">
        <f t="shared" si="472"/>
        <v>0</v>
      </c>
      <c r="K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195">
        <f t="shared" si="473"/>
        <v>0</v>
      </c>
      <c r="Z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195">
        <f t="shared" si="474"/>
        <v>0</v>
      </c>
      <c r="AD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195">
        <f t="shared" si="475"/>
        <v>0</v>
      </c>
      <c r="AH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195">
        <f t="shared" si="476"/>
        <v>0</v>
      </c>
      <c r="AL181" s="195">
        <f t="shared" si="477"/>
        <v>0</v>
      </c>
    </row>
    <row r="182" spans="2:38" x14ac:dyDescent="0.25">
      <c r="B182" s="193" t="s">
        <v>891</v>
      </c>
      <c r="C182" s="194" t="s">
        <v>892</v>
      </c>
      <c r="D1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195">
        <f t="shared" si="470"/>
        <v>0</v>
      </c>
      <c r="G182" s="195"/>
      <c r="H182" s="195">
        <f t="shared" si="471"/>
        <v>0</v>
      </c>
      <c r="I182" s="195"/>
      <c r="J182" s="195">
        <f t="shared" si="472"/>
        <v>0</v>
      </c>
      <c r="K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195">
        <f t="shared" si="473"/>
        <v>0</v>
      </c>
      <c r="Z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195">
        <f t="shared" si="474"/>
        <v>0</v>
      </c>
      <c r="AD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195">
        <f t="shared" si="475"/>
        <v>0</v>
      </c>
      <c r="AH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195">
        <f t="shared" si="476"/>
        <v>0</v>
      </c>
      <c r="AL182" s="195">
        <f t="shared" si="477"/>
        <v>0</v>
      </c>
    </row>
    <row r="183" spans="2:38" x14ac:dyDescent="0.25">
      <c r="B183" s="193" t="s">
        <v>366</v>
      </c>
      <c r="C183" s="194" t="s">
        <v>893</v>
      </c>
      <c r="D1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195">
        <f t="shared" si="470"/>
        <v>0</v>
      </c>
      <c r="G183" s="195"/>
      <c r="H183" s="195">
        <f t="shared" si="471"/>
        <v>0</v>
      </c>
      <c r="I183" s="195"/>
      <c r="J183" s="195">
        <f t="shared" si="472"/>
        <v>0</v>
      </c>
      <c r="K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195">
        <f t="shared" si="473"/>
        <v>0</v>
      </c>
      <c r="Z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195">
        <f t="shared" si="474"/>
        <v>0</v>
      </c>
      <c r="AD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195">
        <f t="shared" si="475"/>
        <v>0</v>
      </c>
      <c r="AH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195">
        <f t="shared" si="476"/>
        <v>0</v>
      </c>
      <c r="AL183" s="195">
        <f t="shared" si="477"/>
        <v>0</v>
      </c>
    </row>
    <row r="184" spans="2:38" x14ac:dyDescent="0.25">
      <c r="B184" s="193" t="s">
        <v>894</v>
      </c>
      <c r="C184" s="194" t="s">
        <v>893</v>
      </c>
      <c r="D1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195">
        <f t="shared" si="470"/>
        <v>0</v>
      </c>
      <c r="G184" s="195"/>
      <c r="H184" s="195">
        <f t="shared" si="471"/>
        <v>0</v>
      </c>
      <c r="I184" s="195"/>
      <c r="J184" s="195">
        <f t="shared" si="472"/>
        <v>0</v>
      </c>
      <c r="K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195">
        <f t="shared" si="473"/>
        <v>0</v>
      </c>
      <c r="Z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195">
        <f t="shared" si="474"/>
        <v>0</v>
      </c>
      <c r="AD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195">
        <f t="shared" si="475"/>
        <v>0</v>
      </c>
      <c r="AH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195">
        <f t="shared" si="476"/>
        <v>0</v>
      </c>
      <c r="AL184" s="195">
        <f t="shared" si="477"/>
        <v>0</v>
      </c>
    </row>
    <row r="185" spans="2:38" x14ac:dyDescent="0.25">
      <c r="B185" s="193" t="s">
        <v>895</v>
      </c>
      <c r="C185" s="194" t="s">
        <v>896</v>
      </c>
      <c r="D1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195">
        <f t="shared" si="470"/>
        <v>0</v>
      </c>
      <c r="G185" s="195"/>
      <c r="H185" s="195">
        <f t="shared" si="471"/>
        <v>0</v>
      </c>
      <c r="I185" s="195"/>
      <c r="J185" s="195">
        <f t="shared" si="472"/>
        <v>0</v>
      </c>
      <c r="K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195">
        <f t="shared" si="473"/>
        <v>0</v>
      </c>
      <c r="Z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195">
        <f t="shared" si="474"/>
        <v>0</v>
      </c>
      <c r="AD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195">
        <f t="shared" si="475"/>
        <v>0</v>
      </c>
      <c r="AH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195">
        <f t="shared" si="476"/>
        <v>0</v>
      </c>
      <c r="AL185" s="195">
        <f t="shared" si="477"/>
        <v>0</v>
      </c>
    </row>
    <row r="186" spans="2:38" x14ac:dyDescent="0.25">
      <c r="B186" s="193" t="s">
        <v>897</v>
      </c>
      <c r="C186" s="194" t="s">
        <v>898</v>
      </c>
      <c r="D1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195">
        <f t="shared" si="470"/>
        <v>0</v>
      </c>
      <c r="G186" s="195"/>
      <c r="H186" s="195">
        <f t="shared" si="471"/>
        <v>0</v>
      </c>
      <c r="I186" s="195"/>
      <c r="J186" s="195">
        <f t="shared" si="472"/>
        <v>0</v>
      </c>
      <c r="K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195">
        <f t="shared" si="473"/>
        <v>0</v>
      </c>
      <c r="Z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195">
        <f t="shared" si="474"/>
        <v>0</v>
      </c>
      <c r="AD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195">
        <f t="shared" si="475"/>
        <v>0</v>
      </c>
      <c r="AH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195">
        <f t="shared" si="476"/>
        <v>0</v>
      </c>
      <c r="AL186" s="195">
        <f t="shared" si="477"/>
        <v>0</v>
      </c>
    </row>
    <row r="187" spans="2:38" x14ac:dyDescent="0.25">
      <c r="B187" s="193" t="s">
        <v>367</v>
      </c>
      <c r="C187" s="194" t="s">
        <v>899</v>
      </c>
      <c r="D1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30000</v>
      </c>
      <c r="E1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195">
        <f t="shared" ref="F187:F190" si="478">D187+E187</f>
        <v>30000</v>
      </c>
      <c r="G187" s="195"/>
      <c r="H187" s="195">
        <f t="shared" ref="H187:H190" si="479">F187-G187</f>
        <v>30000</v>
      </c>
      <c r="I187" s="195"/>
      <c r="J187" s="195">
        <f t="shared" ref="J187:J190" si="480">F187-I187</f>
        <v>30000</v>
      </c>
      <c r="K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30000</v>
      </c>
      <c r="S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30000</v>
      </c>
      <c r="X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195">
        <f t="shared" ref="Y187:Y190" si="481">V187+W187+X187</f>
        <v>30000</v>
      </c>
      <c r="Z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195">
        <f t="shared" ref="AC187:AC190" si="482">Z187+AA187+AB187</f>
        <v>0</v>
      </c>
      <c r="AD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195">
        <f t="shared" ref="AG187:AG190" si="483">AD187+AE187+AF187</f>
        <v>0</v>
      </c>
      <c r="AH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195">
        <f t="shared" ref="AK187:AK190" si="484">AH187+AI187+AJ187</f>
        <v>0</v>
      </c>
      <c r="AL187" s="195">
        <f t="shared" ref="AL187:AL190" si="485">Y187+AC187+AG187+AK187</f>
        <v>30000</v>
      </c>
    </row>
    <row r="188" spans="2:38" x14ac:dyDescent="0.25">
      <c r="B188" s="193" t="s">
        <v>900</v>
      </c>
      <c r="C188" s="194" t="s">
        <v>901</v>
      </c>
      <c r="D1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195">
        <f t="shared" si="478"/>
        <v>0</v>
      </c>
      <c r="G188" s="195"/>
      <c r="H188" s="195">
        <f t="shared" si="479"/>
        <v>0</v>
      </c>
      <c r="I188" s="195"/>
      <c r="J188" s="195">
        <f t="shared" si="480"/>
        <v>0</v>
      </c>
      <c r="K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195">
        <f t="shared" si="481"/>
        <v>0</v>
      </c>
      <c r="Z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195">
        <f t="shared" si="482"/>
        <v>0</v>
      </c>
      <c r="AD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195">
        <f t="shared" si="483"/>
        <v>0</v>
      </c>
      <c r="AH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195">
        <f t="shared" si="484"/>
        <v>0</v>
      </c>
      <c r="AL188" s="195">
        <f t="shared" si="485"/>
        <v>0</v>
      </c>
    </row>
    <row r="189" spans="2:38" x14ac:dyDescent="0.25">
      <c r="B189" s="193" t="s">
        <v>902</v>
      </c>
      <c r="C189" s="194" t="s">
        <v>903</v>
      </c>
      <c r="D1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195">
        <f t="shared" si="478"/>
        <v>0</v>
      </c>
      <c r="G189" s="195"/>
      <c r="H189" s="195">
        <f t="shared" si="479"/>
        <v>0</v>
      </c>
      <c r="I189" s="195"/>
      <c r="J189" s="195">
        <f t="shared" si="480"/>
        <v>0</v>
      </c>
      <c r="K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195">
        <f t="shared" si="481"/>
        <v>0</v>
      </c>
      <c r="Z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195">
        <f t="shared" si="482"/>
        <v>0</v>
      </c>
      <c r="AD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195">
        <f t="shared" si="483"/>
        <v>0</v>
      </c>
      <c r="AH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195">
        <f t="shared" si="484"/>
        <v>0</v>
      </c>
      <c r="AL189" s="195">
        <f t="shared" si="485"/>
        <v>0</v>
      </c>
    </row>
    <row r="190" spans="2:38" x14ac:dyDescent="0.25">
      <c r="B190" s="193" t="s">
        <v>904</v>
      </c>
      <c r="C190" s="194" t="s">
        <v>905</v>
      </c>
      <c r="D1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195">
        <f t="shared" si="478"/>
        <v>0</v>
      </c>
      <c r="G190" s="195"/>
      <c r="H190" s="195">
        <f t="shared" si="479"/>
        <v>0</v>
      </c>
      <c r="I190" s="195"/>
      <c r="J190" s="195">
        <f t="shared" si="480"/>
        <v>0</v>
      </c>
      <c r="K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195">
        <f t="shared" si="481"/>
        <v>0</v>
      </c>
      <c r="Z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195">
        <f t="shared" si="482"/>
        <v>0</v>
      </c>
      <c r="AD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195">
        <f t="shared" si="483"/>
        <v>0</v>
      </c>
      <c r="AH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195">
        <f t="shared" si="484"/>
        <v>0</v>
      </c>
      <c r="AL190" s="195">
        <f t="shared" si="485"/>
        <v>0</v>
      </c>
    </row>
    <row r="191" spans="2:38" x14ac:dyDescent="0.25">
      <c r="B191" s="202" t="s">
        <v>368</v>
      </c>
      <c r="C191" s="203" t="s">
        <v>246</v>
      </c>
      <c r="D191" s="204">
        <f>SUM(D192:D193)</f>
        <v>1280000</v>
      </c>
      <c r="E191" s="204">
        <f>SUM(E192:E193)</f>
        <v>0</v>
      </c>
      <c r="F191" s="204">
        <f t="shared" si="315"/>
        <v>1280000</v>
      </c>
      <c r="G191" s="204">
        <f t="shared" ref="G191:I191" si="486">SUM(G192:G193)</f>
        <v>0</v>
      </c>
      <c r="H191" s="204">
        <f t="shared" si="4"/>
        <v>1280000</v>
      </c>
      <c r="I191" s="204">
        <f t="shared" si="486"/>
        <v>0</v>
      </c>
      <c r="J191" s="204">
        <f t="shared" si="5"/>
        <v>1280000</v>
      </c>
      <c r="K191" s="204">
        <f t="shared" ref="K191:AJ191" si="487">SUM(K192:K193)</f>
        <v>0</v>
      </c>
      <c r="L191" s="204">
        <f t="shared" si="487"/>
        <v>0</v>
      </c>
      <c r="M191" s="204">
        <f t="shared" si="487"/>
        <v>0</v>
      </c>
      <c r="N191" s="204">
        <f t="shared" si="487"/>
        <v>0</v>
      </c>
      <c r="O191" s="204">
        <f t="shared" si="487"/>
        <v>0</v>
      </c>
      <c r="P191" s="204">
        <f t="shared" si="487"/>
        <v>1280000</v>
      </c>
      <c r="Q191" s="204">
        <f t="shared" si="487"/>
        <v>0</v>
      </c>
      <c r="R191" s="204">
        <f t="shared" si="487"/>
        <v>0</v>
      </c>
      <c r="S191" s="204">
        <f t="shared" si="487"/>
        <v>0</v>
      </c>
      <c r="T191" s="204">
        <f t="shared" si="487"/>
        <v>0</v>
      </c>
      <c r="U191" s="204">
        <f t="shared" si="487"/>
        <v>0</v>
      </c>
      <c r="V191" s="204">
        <f t="shared" si="487"/>
        <v>1280000</v>
      </c>
      <c r="W191" s="204">
        <f t="shared" si="487"/>
        <v>0</v>
      </c>
      <c r="X191" s="204">
        <f t="shared" si="487"/>
        <v>0</v>
      </c>
      <c r="Y191" s="204">
        <f t="shared" si="7"/>
        <v>1280000</v>
      </c>
      <c r="Z191" s="204">
        <f t="shared" si="487"/>
        <v>0</v>
      </c>
      <c r="AA191" s="204">
        <f t="shared" si="487"/>
        <v>0</v>
      </c>
      <c r="AB191" s="204">
        <f t="shared" si="487"/>
        <v>0</v>
      </c>
      <c r="AC191" s="204">
        <f t="shared" si="8"/>
        <v>0</v>
      </c>
      <c r="AD191" s="204">
        <f t="shared" si="487"/>
        <v>0</v>
      </c>
      <c r="AE191" s="204">
        <f t="shared" si="487"/>
        <v>0</v>
      </c>
      <c r="AF191" s="204">
        <f t="shared" si="487"/>
        <v>0</v>
      </c>
      <c r="AG191" s="204">
        <f t="shared" si="9"/>
        <v>0</v>
      </c>
      <c r="AH191" s="204">
        <f t="shared" si="487"/>
        <v>0</v>
      </c>
      <c r="AI191" s="204">
        <f t="shared" si="487"/>
        <v>0</v>
      </c>
      <c r="AJ191" s="204">
        <f t="shared" si="487"/>
        <v>0</v>
      </c>
      <c r="AK191" s="204">
        <f t="shared" si="10"/>
        <v>0</v>
      </c>
      <c r="AL191" s="204">
        <f t="shared" si="11"/>
        <v>1280000</v>
      </c>
    </row>
    <row r="192" spans="2:38" x14ac:dyDescent="0.25">
      <c r="B192" s="193" t="s">
        <v>369</v>
      </c>
      <c r="C192" s="194" t="s">
        <v>247</v>
      </c>
      <c r="D1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270000</v>
      </c>
      <c r="E1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195">
        <f t="shared" si="315"/>
        <v>270000</v>
      </c>
      <c r="G192" s="195"/>
      <c r="H192" s="195">
        <f t="shared" ref="H192:H193" si="488">F192-G192</f>
        <v>270000</v>
      </c>
      <c r="I192" s="195"/>
      <c r="J192" s="195">
        <f t="shared" ref="J192:J193" si="489">F192-I192</f>
        <v>270000</v>
      </c>
      <c r="K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270000</v>
      </c>
      <c r="Q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270000</v>
      </c>
      <c r="W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195">
        <f t="shared" ref="Y192:Y193" si="490">V192+W192+X192</f>
        <v>270000</v>
      </c>
      <c r="Z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195">
        <f t="shared" ref="AC192:AC193" si="491">Z192+AA192+AB192</f>
        <v>0</v>
      </c>
      <c r="AD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195">
        <f t="shared" ref="AG192:AG193" si="492">AD192+AE192+AF192</f>
        <v>0</v>
      </c>
      <c r="AH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195">
        <f t="shared" ref="AK192:AK193" si="493">AH192+AI192+AJ192</f>
        <v>0</v>
      </c>
      <c r="AL192" s="195">
        <f t="shared" ref="AL192:AL193" si="494">Y192+AC192+AG192+AK192</f>
        <v>270000</v>
      </c>
    </row>
    <row r="193" spans="2:38" x14ac:dyDescent="0.25">
      <c r="B193" s="193" t="s">
        <v>370</v>
      </c>
      <c r="C193" s="194" t="s">
        <v>248</v>
      </c>
      <c r="D1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1010000</v>
      </c>
      <c r="E1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195">
        <f t="shared" si="315"/>
        <v>1010000</v>
      </c>
      <c r="G193" s="195"/>
      <c r="H193" s="195">
        <f t="shared" si="488"/>
        <v>1010000</v>
      </c>
      <c r="I193" s="195"/>
      <c r="J193" s="195">
        <f t="shared" si="489"/>
        <v>1010000</v>
      </c>
      <c r="K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1010000</v>
      </c>
      <c r="Q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1010000</v>
      </c>
      <c r="W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195">
        <f t="shared" si="490"/>
        <v>1010000</v>
      </c>
      <c r="Z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195">
        <f t="shared" si="491"/>
        <v>0</v>
      </c>
      <c r="AD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195">
        <f t="shared" si="492"/>
        <v>0</v>
      </c>
      <c r="AH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195">
        <f t="shared" si="493"/>
        <v>0</v>
      </c>
      <c r="AL193" s="195">
        <f t="shared" si="494"/>
        <v>1010000</v>
      </c>
    </row>
    <row r="194" spans="2:38" x14ac:dyDescent="0.25">
      <c r="B194" s="202" t="s">
        <v>371</v>
      </c>
      <c r="C194" s="203" t="s">
        <v>249</v>
      </c>
      <c r="D194" s="204">
        <f>SUM(D195:D200)</f>
        <v>0</v>
      </c>
      <c r="E194" s="204">
        <f>SUM(E195:E200)</f>
        <v>0</v>
      </c>
      <c r="F194" s="204">
        <f t="shared" si="315"/>
        <v>0</v>
      </c>
      <c r="G194" s="204">
        <f>SUM(G195:G200)</f>
        <v>0</v>
      </c>
      <c r="H194" s="204">
        <f t="shared" si="4"/>
        <v>0</v>
      </c>
      <c r="I194" s="204">
        <f>SUM(I195:I200)</f>
        <v>0</v>
      </c>
      <c r="J194" s="204">
        <f t="shared" si="5"/>
        <v>0</v>
      </c>
      <c r="K194" s="204">
        <f t="shared" ref="K194:X194" si="495">SUM(K195:K200)</f>
        <v>0</v>
      </c>
      <c r="L194" s="204">
        <f t="shared" si="495"/>
        <v>0</v>
      </c>
      <c r="M194" s="204">
        <f t="shared" si="495"/>
        <v>0</v>
      </c>
      <c r="N194" s="204">
        <f t="shared" si="495"/>
        <v>0</v>
      </c>
      <c r="O194" s="204">
        <f t="shared" si="495"/>
        <v>0</v>
      </c>
      <c r="P194" s="204">
        <f t="shared" si="495"/>
        <v>0</v>
      </c>
      <c r="Q194" s="204">
        <f t="shared" si="495"/>
        <v>0</v>
      </c>
      <c r="R194" s="204">
        <f t="shared" si="495"/>
        <v>0</v>
      </c>
      <c r="S194" s="204">
        <f t="shared" si="495"/>
        <v>0</v>
      </c>
      <c r="T194" s="204">
        <f t="shared" si="495"/>
        <v>0</v>
      </c>
      <c r="U194" s="204">
        <f t="shared" si="495"/>
        <v>0</v>
      </c>
      <c r="V194" s="204">
        <f t="shared" si="495"/>
        <v>0</v>
      </c>
      <c r="W194" s="204">
        <f t="shared" si="495"/>
        <v>0</v>
      </c>
      <c r="X194" s="204">
        <f t="shared" si="495"/>
        <v>0</v>
      </c>
      <c r="Y194" s="204">
        <f t="shared" si="7"/>
        <v>0</v>
      </c>
      <c r="Z194" s="204">
        <f>SUM(Z195:Z200)</f>
        <v>0</v>
      </c>
      <c r="AA194" s="204">
        <f>SUM(AA195:AA200)</f>
        <v>0</v>
      </c>
      <c r="AB194" s="204">
        <f>SUM(AB195:AB200)</f>
        <v>0</v>
      </c>
      <c r="AC194" s="204">
        <f t="shared" si="8"/>
        <v>0</v>
      </c>
      <c r="AD194" s="204">
        <f>SUM(AD195:AD200)</f>
        <v>0</v>
      </c>
      <c r="AE194" s="204">
        <f>SUM(AE195:AE200)</f>
        <v>0</v>
      </c>
      <c r="AF194" s="204">
        <f>SUM(AF195:AF200)</f>
        <v>0</v>
      </c>
      <c r="AG194" s="204">
        <f t="shared" si="9"/>
        <v>0</v>
      </c>
      <c r="AH194" s="204">
        <f>SUM(AH195:AH200)</f>
        <v>0</v>
      </c>
      <c r="AI194" s="204">
        <f>SUM(AI195:AI200)</f>
        <v>0</v>
      </c>
      <c r="AJ194" s="204">
        <f>SUM(AJ195:AJ200)</f>
        <v>0</v>
      </c>
      <c r="AK194" s="204">
        <f t="shared" si="10"/>
        <v>0</v>
      </c>
      <c r="AL194" s="204">
        <f t="shared" si="11"/>
        <v>0</v>
      </c>
    </row>
    <row r="195" spans="2:38" x14ac:dyDescent="0.25">
      <c r="B195" s="193" t="s">
        <v>372</v>
      </c>
      <c r="C195" s="194" t="s">
        <v>250</v>
      </c>
      <c r="D1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195">
        <f t="shared" si="315"/>
        <v>0</v>
      </c>
      <c r="G195" s="195"/>
      <c r="H195" s="195">
        <f t="shared" ref="H195:H198" si="496">F195-G195</f>
        <v>0</v>
      </c>
      <c r="I195" s="195"/>
      <c r="J195" s="195">
        <f t="shared" ref="J195:J198" si="497">F195-I195</f>
        <v>0</v>
      </c>
      <c r="K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195">
        <f t="shared" ref="Y195:Y198" si="498">V195+W195+X195</f>
        <v>0</v>
      </c>
      <c r="Z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195">
        <f t="shared" ref="AC195:AC198" si="499">Z195+AA195+AB195</f>
        <v>0</v>
      </c>
      <c r="AD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195">
        <f t="shared" ref="AG195:AG198" si="500">AD195+AE195+AF195</f>
        <v>0</v>
      </c>
      <c r="AH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195">
        <f t="shared" ref="AK195:AK198" si="501">AH195+AI195+AJ195</f>
        <v>0</v>
      </c>
      <c r="AL195" s="195">
        <f t="shared" ref="AL195:AL198" si="502">Y195+AC195+AG195+AK195</f>
        <v>0</v>
      </c>
    </row>
    <row r="196" spans="2:38" x14ac:dyDescent="0.25">
      <c r="B196" s="193" t="s">
        <v>927</v>
      </c>
      <c r="C196" s="194" t="s">
        <v>928</v>
      </c>
      <c r="D1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195">
        <f t="shared" ref="F196" si="503">D196+E196</f>
        <v>0</v>
      </c>
      <c r="G196" s="195"/>
      <c r="H196" s="195">
        <f t="shared" si="496"/>
        <v>0</v>
      </c>
      <c r="I196" s="195"/>
      <c r="J196" s="195">
        <f t="shared" si="497"/>
        <v>0</v>
      </c>
      <c r="K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195">
        <f t="shared" si="498"/>
        <v>0</v>
      </c>
      <c r="Z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195">
        <f t="shared" si="499"/>
        <v>0</v>
      </c>
      <c r="AD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195">
        <f t="shared" si="500"/>
        <v>0</v>
      </c>
      <c r="AH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195">
        <f t="shared" si="501"/>
        <v>0</v>
      </c>
      <c r="AL196" s="195">
        <f t="shared" si="502"/>
        <v>0</v>
      </c>
    </row>
    <row r="197" spans="2:38" x14ac:dyDescent="0.25">
      <c r="B197" s="193" t="s">
        <v>929</v>
      </c>
      <c r="C197" s="194" t="s">
        <v>930</v>
      </c>
      <c r="D1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195">
        <f t="shared" si="315"/>
        <v>0</v>
      </c>
      <c r="G197" s="195"/>
      <c r="H197" s="195">
        <f t="shared" ref="H197" si="504">F197-G197</f>
        <v>0</v>
      </c>
      <c r="I197" s="195"/>
      <c r="J197" s="195">
        <f t="shared" ref="J197" si="505">F197-I197</f>
        <v>0</v>
      </c>
      <c r="K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195">
        <f t="shared" ref="Y197" si="506">V197+W197+X197</f>
        <v>0</v>
      </c>
      <c r="Z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195">
        <f t="shared" ref="AC197" si="507">Z197+AA197+AB197</f>
        <v>0</v>
      </c>
      <c r="AD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195">
        <f t="shared" ref="AG197" si="508">AD197+AE197+AF197</f>
        <v>0</v>
      </c>
      <c r="AH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195">
        <f t="shared" ref="AK197" si="509">AH197+AI197+AJ197</f>
        <v>0</v>
      </c>
      <c r="AL197" s="195">
        <f t="shared" ref="AL197" si="510">Y197+AC197+AG197+AK197</f>
        <v>0</v>
      </c>
    </row>
    <row r="198" spans="2:38" x14ac:dyDescent="0.25">
      <c r="B198" s="193" t="s">
        <v>931</v>
      </c>
      <c r="C198" s="194" t="s">
        <v>932</v>
      </c>
      <c r="D1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195">
        <f t="shared" ref="F198" si="511">D198+E198</f>
        <v>0</v>
      </c>
      <c r="G198" s="195"/>
      <c r="H198" s="195">
        <f t="shared" si="496"/>
        <v>0</v>
      </c>
      <c r="I198" s="195"/>
      <c r="J198" s="195">
        <f t="shared" si="497"/>
        <v>0</v>
      </c>
      <c r="K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195">
        <f t="shared" si="498"/>
        <v>0</v>
      </c>
      <c r="Z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195">
        <f t="shared" si="499"/>
        <v>0</v>
      </c>
      <c r="AD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195">
        <f t="shared" si="500"/>
        <v>0</v>
      </c>
      <c r="AH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195">
        <f t="shared" si="501"/>
        <v>0</v>
      </c>
      <c r="AL198" s="195">
        <f t="shared" si="502"/>
        <v>0</v>
      </c>
    </row>
    <row r="199" spans="2:38" x14ac:dyDescent="0.25">
      <c r="B199" s="193" t="s">
        <v>933</v>
      </c>
      <c r="C199" s="194" t="s">
        <v>934</v>
      </c>
      <c r="D1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195">
        <f t="shared" ref="F199" si="512">D199+E199</f>
        <v>0</v>
      </c>
      <c r="G199" s="195"/>
      <c r="H199" s="195">
        <f t="shared" si="4"/>
        <v>0</v>
      </c>
      <c r="I199" s="195"/>
      <c r="J199" s="195">
        <f t="shared" si="5"/>
        <v>0</v>
      </c>
      <c r="K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195">
        <f t="shared" si="7"/>
        <v>0</v>
      </c>
      <c r="Z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195">
        <f t="shared" si="8"/>
        <v>0</v>
      </c>
      <c r="AD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195">
        <f t="shared" si="9"/>
        <v>0</v>
      </c>
      <c r="AH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195">
        <f t="shared" si="10"/>
        <v>0</v>
      </c>
      <c r="AL199" s="195">
        <f t="shared" si="11"/>
        <v>0</v>
      </c>
    </row>
    <row r="200" spans="2:38" x14ac:dyDescent="0.25">
      <c r="B200" s="193" t="s">
        <v>935</v>
      </c>
      <c r="C200" s="194" t="s">
        <v>936</v>
      </c>
      <c r="D2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195">
        <f t="shared" si="315"/>
        <v>0</v>
      </c>
      <c r="G200" s="195"/>
      <c r="H200" s="195">
        <f t="shared" ref="H200" si="513">F200-G200</f>
        <v>0</v>
      </c>
      <c r="I200" s="195"/>
      <c r="J200" s="195">
        <f t="shared" ref="J200" si="514">F200-I200</f>
        <v>0</v>
      </c>
      <c r="K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195">
        <f t="shared" ref="Y200" si="515">V200+W200+X200</f>
        <v>0</v>
      </c>
      <c r="Z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195">
        <f t="shared" ref="AC200" si="516">Z200+AA200+AB200</f>
        <v>0</v>
      </c>
      <c r="AD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195">
        <f t="shared" ref="AG200" si="517">AD200+AE200+AF200</f>
        <v>0</v>
      </c>
      <c r="AH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195">
        <f t="shared" ref="AK200" si="518">AH200+AI200+AJ200</f>
        <v>0</v>
      </c>
      <c r="AL200" s="195">
        <f t="shared" ref="AL200" si="519">Y200+AC200+AG200+AK200</f>
        <v>0</v>
      </c>
    </row>
    <row r="201" spans="2:38" x14ac:dyDescent="0.25">
      <c r="B201" s="202" t="s">
        <v>373</v>
      </c>
      <c r="C201" s="203" t="s">
        <v>251</v>
      </c>
      <c r="D201" s="204">
        <f>SUM(D202:D208)</f>
        <v>0</v>
      </c>
      <c r="E201" s="204">
        <f>SUM(E202:E208)</f>
        <v>0</v>
      </c>
      <c r="F201" s="204">
        <f t="shared" si="315"/>
        <v>0</v>
      </c>
      <c r="G201" s="204">
        <f>SUM(G202:G208)</f>
        <v>0</v>
      </c>
      <c r="H201" s="204">
        <f t="shared" si="4"/>
        <v>0</v>
      </c>
      <c r="I201" s="204">
        <f>SUM(I202:I208)</f>
        <v>0</v>
      </c>
      <c r="J201" s="204">
        <f t="shared" si="5"/>
        <v>0</v>
      </c>
      <c r="K201" s="204">
        <f t="shared" ref="K201:X201" si="520">SUM(K202:K208)</f>
        <v>0</v>
      </c>
      <c r="L201" s="204">
        <f t="shared" si="520"/>
        <v>0</v>
      </c>
      <c r="M201" s="204">
        <f t="shared" si="520"/>
        <v>0</v>
      </c>
      <c r="N201" s="204">
        <f t="shared" si="520"/>
        <v>0</v>
      </c>
      <c r="O201" s="204">
        <f t="shared" si="520"/>
        <v>0</v>
      </c>
      <c r="P201" s="204">
        <f t="shared" si="520"/>
        <v>0</v>
      </c>
      <c r="Q201" s="204">
        <f t="shared" si="520"/>
        <v>0</v>
      </c>
      <c r="R201" s="204">
        <f t="shared" si="520"/>
        <v>0</v>
      </c>
      <c r="S201" s="204">
        <f t="shared" si="520"/>
        <v>0</v>
      </c>
      <c r="T201" s="204">
        <f t="shared" si="520"/>
        <v>0</v>
      </c>
      <c r="U201" s="204">
        <f t="shared" si="520"/>
        <v>0</v>
      </c>
      <c r="V201" s="204">
        <f t="shared" si="520"/>
        <v>0</v>
      </c>
      <c r="W201" s="204">
        <f t="shared" si="520"/>
        <v>0</v>
      </c>
      <c r="X201" s="204">
        <f t="shared" si="520"/>
        <v>0</v>
      </c>
      <c r="Y201" s="204">
        <f t="shared" si="7"/>
        <v>0</v>
      </c>
      <c r="Z201" s="204">
        <f>SUM(Z202:Z208)</f>
        <v>0</v>
      </c>
      <c r="AA201" s="204">
        <f>SUM(AA202:AA208)</f>
        <v>0</v>
      </c>
      <c r="AB201" s="204">
        <f>SUM(AB202:AB208)</f>
        <v>0</v>
      </c>
      <c r="AC201" s="204">
        <f t="shared" si="8"/>
        <v>0</v>
      </c>
      <c r="AD201" s="204">
        <f>SUM(AD202:AD208)</f>
        <v>0</v>
      </c>
      <c r="AE201" s="204">
        <f>SUM(AE202:AE208)</f>
        <v>0</v>
      </c>
      <c r="AF201" s="204">
        <f>SUM(AF202:AF208)</f>
        <v>0</v>
      </c>
      <c r="AG201" s="204">
        <f t="shared" si="9"/>
        <v>0</v>
      </c>
      <c r="AH201" s="204">
        <f>SUM(AH202:AH208)</f>
        <v>0</v>
      </c>
      <c r="AI201" s="204">
        <f>SUM(AI202:AI208)</f>
        <v>0</v>
      </c>
      <c r="AJ201" s="204">
        <f>SUM(AJ202:AJ208)</f>
        <v>0</v>
      </c>
      <c r="AK201" s="204">
        <f t="shared" si="10"/>
        <v>0</v>
      </c>
      <c r="AL201" s="204">
        <f t="shared" si="11"/>
        <v>0</v>
      </c>
    </row>
    <row r="202" spans="2:38" x14ac:dyDescent="0.25">
      <c r="B202" s="193" t="s">
        <v>374</v>
      </c>
      <c r="C202" s="194" t="s">
        <v>252</v>
      </c>
      <c r="D2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195">
        <f t="shared" ref="F202:F204" si="521">D202+E202</f>
        <v>0</v>
      </c>
      <c r="G202" s="195"/>
      <c r="H202" s="195">
        <f t="shared" si="4"/>
        <v>0</v>
      </c>
      <c r="I202" s="195"/>
      <c r="J202" s="195">
        <f t="shared" si="5"/>
        <v>0</v>
      </c>
      <c r="K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195">
        <f t="shared" si="7"/>
        <v>0</v>
      </c>
      <c r="Z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195">
        <f t="shared" si="8"/>
        <v>0</v>
      </c>
      <c r="AD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195">
        <f t="shared" si="9"/>
        <v>0</v>
      </c>
      <c r="AH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195">
        <f t="shared" si="10"/>
        <v>0</v>
      </c>
      <c r="AL202" s="195">
        <f t="shared" si="11"/>
        <v>0</v>
      </c>
    </row>
    <row r="203" spans="2:38" x14ac:dyDescent="0.25">
      <c r="B203" s="193" t="s">
        <v>937</v>
      </c>
      <c r="C203" s="194" t="s">
        <v>938</v>
      </c>
      <c r="D2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195">
        <f t="shared" si="521"/>
        <v>0</v>
      </c>
      <c r="G203" s="195"/>
      <c r="H203" s="195">
        <f t="shared" si="4"/>
        <v>0</v>
      </c>
      <c r="I203" s="195"/>
      <c r="J203" s="195">
        <f t="shared" si="5"/>
        <v>0</v>
      </c>
      <c r="K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195">
        <f t="shared" si="7"/>
        <v>0</v>
      </c>
      <c r="Z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195">
        <f t="shared" si="8"/>
        <v>0</v>
      </c>
      <c r="AD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195">
        <f t="shared" si="9"/>
        <v>0</v>
      </c>
      <c r="AH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195">
        <f t="shared" si="10"/>
        <v>0</v>
      </c>
      <c r="AL203" s="195">
        <f t="shared" si="11"/>
        <v>0</v>
      </c>
    </row>
    <row r="204" spans="2:38" x14ac:dyDescent="0.25">
      <c r="B204" s="193" t="s">
        <v>939</v>
      </c>
      <c r="C204" s="194" t="s">
        <v>940</v>
      </c>
      <c r="D2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195">
        <f t="shared" si="521"/>
        <v>0</v>
      </c>
      <c r="G204" s="195"/>
      <c r="H204" s="195">
        <f t="shared" ref="H204" si="522">F204-G204</f>
        <v>0</v>
      </c>
      <c r="I204" s="195"/>
      <c r="J204" s="195">
        <f t="shared" ref="J204" si="523">F204-I204</f>
        <v>0</v>
      </c>
      <c r="K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195">
        <f t="shared" ref="Y204" si="524">V204+W204+X204</f>
        <v>0</v>
      </c>
      <c r="Z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195">
        <f t="shared" ref="AC204" si="525">Z204+AA204+AB204</f>
        <v>0</v>
      </c>
      <c r="AD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195">
        <f t="shared" ref="AG204" si="526">AD204+AE204+AF204</f>
        <v>0</v>
      </c>
      <c r="AH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195">
        <f t="shared" ref="AK204" si="527">AH204+AI204+AJ204</f>
        <v>0</v>
      </c>
      <c r="AL204" s="195">
        <f t="shared" ref="AL204" si="528">Y204+AC204+AG204+AK204</f>
        <v>0</v>
      </c>
    </row>
    <row r="205" spans="2:38" x14ac:dyDescent="0.25">
      <c r="B205" s="193" t="s">
        <v>941</v>
      </c>
      <c r="C205" s="194" t="s">
        <v>942</v>
      </c>
      <c r="D2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195">
        <f t="shared" si="315"/>
        <v>0</v>
      </c>
      <c r="G205" s="195"/>
      <c r="H205" s="195">
        <f t="shared" ref="H205:H206" si="529">F205-G205</f>
        <v>0</v>
      </c>
      <c r="I205" s="195"/>
      <c r="J205" s="195">
        <f t="shared" ref="J205:J206" si="530">F205-I205</f>
        <v>0</v>
      </c>
      <c r="K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195">
        <f t="shared" ref="Y205:Y206" si="531">V205+W205+X205</f>
        <v>0</v>
      </c>
      <c r="Z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195">
        <f t="shared" ref="AC205:AC206" si="532">Z205+AA205+AB205</f>
        <v>0</v>
      </c>
      <c r="AD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195">
        <f t="shared" ref="AG205:AG206" si="533">AD205+AE205+AF205</f>
        <v>0</v>
      </c>
      <c r="AH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195">
        <f t="shared" ref="AK205:AK206" si="534">AH205+AI205+AJ205</f>
        <v>0</v>
      </c>
      <c r="AL205" s="195">
        <f t="shared" ref="AL205:AL206" si="535">Y205+AC205+AG205+AK205</f>
        <v>0</v>
      </c>
    </row>
    <row r="206" spans="2:38" x14ac:dyDescent="0.25">
      <c r="B206" s="193" t="s">
        <v>943</v>
      </c>
      <c r="C206" s="194" t="s">
        <v>944</v>
      </c>
      <c r="D2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195">
        <f t="shared" ref="F206" si="536">D206+E206</f>
        <v>0</v>
      </c>
      <c r="G206" s="195"/>
      <c r="H206" s="195">
        <f t="shared" si="529"/>
        <v>0</v>
      </c>
      <c r="I206" s="195"/>
      <c r="J206" s="195">
        <f t="shared" si="530"/>
        <v>0</v>
      </c>
      <c r="K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195">
        <f t="shared" si="531"/>
        <v>0</v>
      </c>
      <c r="Z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195">
        <f t="shared" si="532"/>
        <v>0</v>
      </c>
      <c r="AD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195">
        <f t="shared" si="533"/>
        <v>0</v>
      </c>
      <c r="AH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195">
        <f t="shared" si="534"/>
        <v>0</v>
      </c>
      <c r="AL206" s="195">
        <f t="shared" si="535"/>
        <v>0</v>
      </c>
    </row>
    <row r="207" spans="2:38" x14ac:dyDescent="0.25">
      <c r="B207" s="193" t="s">
        <v>945</v>
      </c>
      <c r="C207" s="194" t="s">
        <v>946</v>
      </c>
      <c r="D2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195">
        <f t="shared" ref="F207" si="537">D207+E207</f>
        <v>0</v>
      </c>
      <c r="G207" s="195"/>
      <c r="H207" s="195">
        <f t="shared" si="4"/>
        <v>0</v>
      </c>
      <c r="I207" s="195"/>
      <c r="J207" s="195">
        <f t="shared" si="5"/>
        <v>0</v>
      </c>
      <c r="K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195">
        <f t="shared" si="7"/>
        <v>0</v>
      </c>
      <c r="Z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195">
        <f t="shared" si="8"/>
        <v>0</v>
      </c>
      <c r="AD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195">
        <f t="shared" si="9"/>
        <v>0</v>
      </c>
      <c r="AH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195">
        <f t="shared" si="10"/>
        <v>0</v>
      </c>
      <c r="AL207" s="195">
        <f t="shared" si="11"/>
        <v>0</v>
      </c>
    </row>
    <row r="208" spans="2:38" x14ac:dyDescent="0.25">
      <c r="B208" s="193" t="s">
        <v>947</v>
      </c>
      <c r="C208" s="194" t="s">
        <v>948</v>
      </c>
      <c r="D2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195">
        <f t="shared" si="315"/>
        <v>0</v>
      </c>
      <c r="G208" s="195"/>
      <c r="H208" s="195">
        <f t="shared" ref="H208" si="538">F208-G208</f>
        <v>0</v>
      </c>
      <c r="I208" s="195"/>
      <c r="J208" s="195">
        <f t="shared" ref="J208" si="539">F208-I208</f>
        <v>0</v>
      </c>
      <c r="K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195">
        <f t="shared" ref="Y208" si="540">V208+W208+X208</f>
        <v>0</v>
      </c>
      <c r="Z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195">
        <f t="shared" ref="AC208" si="541">Z208+AA208+AB208</f>
        <v>0</v>
      </c>
      <c r="AD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195">
        <f t="shared" ref="AG208" si="542">AD208+AE208+AF208</f>
        <v>0</v>
      </c>
      <c r="AH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195">
        <f t="shared" ref="AK208" si="543">AH208+AI208+AJ208</f>
        <v>0</v>
      </c>
      <c r="AL208" s="195">
        <f t="shared" ref="AL208" si="544">Y208+AC208+AG208+AK208</f>
        <v>0</v>
      </c>
    </row>
    <row r="209" spans="2:38" x14ac:dyDescent="0.25">
      <c r="B209" s="190" t="s">
        <v>368</v>
      </c>
      <c r="C209" s="191" t="s">
        <v>246</v>
      </c>
      <c r="D209" s="192">
        <f>D210+D218</f>
        <v>144000</v>
      </c>
      <c r="E209" s="192">
        <f>E210+E218</f>
        <v>0</v>
      </c>
      <c r="F209" s="192">
        <f t="shared" si="315"/>
        <v>144000</v>
      </c>
      <c r="G209" s="192">
        <f>G210+G218</f>
        <v>0</v>
      </c>
      <c r="H209" s="192">
        <f t="shared" si="4"/>
        <v>144000</v>
      </c>
      <c r="I209" s="192">
        <f>I210+I218</f>
        <v>0</v>
      </c>
      <c r="J209" s="192">
        <f t="shared" si="5"/>
        <v>144000</v>
      </c>
      <c r="K209" s="192">
        <f t="shared" ref="K209:X209" si="545">K210+K218</f>
        <v>144000</v>
      </c>
      <c r="L209" s="192">
        <f t="shared" si="545"/>
        <v>0</v>
      </c>
      <c r="M209" s="192">
        <f t="shared" si="545"/>
        <v>0</v>
      </c>
      <c r="N209" s="192">
        <f t="shared" si="545"/>
        <v>0</v>
      </c>
      <c r="O209" s="192">
        <f t="shared" si="545"/>
        <v>0</v>
      </c>
      <c r="P209" s="192">
        <f t="shared" si="545"/>
        <v>0</v>
      </c>
      <c r="Q209" s="192">
        <f t="shared" si="545"/>
        <v>0</v>
      </c>
      <c r="R209" s="192">
        <f t="shared" si="545"/>
        <v>0</v>
      </c>
      <c r="S209" s="192">
        <f t="shared" si="545"/>
        <v>0</v>
      </c>
      <c r="T209" s="192">
        <f t="shared" si="545"/>
        <v>0</v>
      </c>
      <c r="U209" s="192">
        <f t="shared" si="545"/>
        <v>0</v>
      </c>
      <c r="V209" s="192">
        <f t="shared" si="545"/>
        <v>0</v>
      </c>
      <c r="W209" s="192">
        <f t="shared" si="545"/>
        <v>144000</v>
      </c>
      <c r="X209" s="192">
        <f t="shared" si="545"/>
        <v>0</v>
      </c>
      <c r="Y209" s="192">
        <f t="shared" si="7"/>
        <v>144000</v>
      </c>
      <c r="Z209" s="192">
        <f>Z210+Z218</f>
        <v>0</v>
      </c>
      <c r="AA209" s="192">
        <f>AA210+AA218</f>
        <v>0</v>
      </c>
      <c r="AB209" s="192">
        <f>AB210+AB218</f>
        <v>0</v>
      </c>
      <c r="AC209" s="192">
        <f t="shared" si="8"/>
        <v>0</v>
      </c>
      <c r="AD209" s="192">
        <f>AD210+AD218</f>
        <v>0</v>
      </c>
      <c r="AE209" s="192">
        <f>AE210+AE218</f>
        <v>0</v>
      </c>
      <c r="AF209" s="192">
        <f>AF210+AF218</f>
        <v>0</v>
      </c>
      <c r="AG209" s="192">
        <f t="shared" si="9"/>
        <v>0</v>
      </c>
      <c r="AH209" s="192">
        <f>AH210+AH218</f>
        <v>0</v>
      </c>
      <c r="AI209" s="192">
        <f>AI210+AI218</f>
        <v>0</v>
      </c>
      <c r="AJ209" s="192">
        <f>AJ210+AJ218</f>
        <v>0</v>
      </c>
      <c r="AK209" s="192">
        <f t="shared" si="10"/>
        <v>0</v>
      </c>
      <c r="AL209" s="192">
        <f t="shared" si="11"/>
        <v>144000</v>
      </c>
    </row>
    <row r="210" spans="2:38" x14ac:dyDescent="0.25">
      <c r="B210" s="202" t="s">
        <v>369</v>
      </c>
      <c r="C210" s="203" t="s">
        <v>247</v>
      </c>
      <c r="D210" s="204">
        <f>SUM(D211:D217)</f>
        <v>144000</v>
      </c>
      <c r="E210" s="204">
        <f>SUM(E211:E217)</f>
        <v>0</v>
      </c>
      <c r="F210" s="204">
        <f t="shared" si="315"/>
        <v>144000</v>
      </c>
      <c r="G210" s="204">
        <f>SUM(G211:G217)</f>
        <v>0</v>
      </c>
      <c r="H210" s="204">
        <f t="shared" si="4"/>
        <v>144000</v>
      </c>
      <c r="I210" s="204">
        <f>SUM(I211:I217)</f>
        <v>0</v>
      </c>
      <c r="J210" s="204">
        <f t="shared" si="5"/>
        <v>144000</v>
      </c>
      <c r="K210" s="204">
        <f t="shared" ref="K210:X210" si="546">SUM(K211:K217)</f>
        <v>144000</v>
      </c>
      <c r="L210" s="204">
        <f t="shared" si="546"/>
        <v>0</v>
      </c>
      <c r="M210" s="204">
        <f t="shared" si="546"/>
        <v>0</v>
      </c>
      <c r="N210" s="204">
        <f t="shared" si="546"/>
        <v>0</v>
      </c>
      <c r="O210" s="204">
        <f t="shared" si="546"/>
        <v>0</v>
      </c>
      <c r="P210" s="204">
        <f t="shared" si="546"/>
        <v>0</v>
      </c>
      <c r="Q210" s="204">
        <f t="shared" si="546"/>
        <v>0</v>
      </c>
      <c r="R210" s="204">
        <f t="shared" si="546"/>
        <v>0</v>
      </c>
      <c r="S210" s="204">
        <f t="shared" si="546"/>
        <v>0</v>
      </c>
      <c r="T210" s="204">
        <f t="shared" si="546"/>
        <v>0</v>
      </c>
      <c r="U210" s="204">
        <f t="shared" si="546"/>
        <v>0</v>
      </c>
      <c r="V210" s="204">
        <f t="shared" si="546"/>
        <v>0</v>
      </c>
      <c r="W210" s="204">
        <f t="shared" si="546"/>
        <v>144000</v>
      </c>
      <c r="X210" s="204">
        <f t="shared" si="546"/>
        <v>0</v>
      </c>
      <c r="Y210" s="204">
        <f t="shared" si="7"/>
        <v>144000</v>
      </c>
      <c r="Z210" s="204">
        <f>SUM(Z211:Z217)</f>
        <v>0</v>
      </c>
      <c r="AA210" s="204">
        <f>SUM(AA211:AA217)</f>
        <v>0</v>
      </c>
      <c r="AB210" s="204">
        <f>SUM(AB211:AB217)</f>
        <v>0</v>
      </c>
      <c r="AC210" s="204">
        <f t="shared" si="8"/>
        <v>0</v>
      </c>
      <c r="AD210" s="204">
        <f>SUM(AD211:AD217)</f>
        <v>0</v>
      </c>
      <c r="AE210" s="204">
        <f>SUM(AE211:AE217)</f>
        <v>0</v>
      </c>
      <c r="AF210" s="204">
        <f>SUM(AF211:AF217)</f>
        <v>0</v>
      </c>
      <c r="AG210" s="204">
        <f t="shared" si="9"/>
        <v>0</v>
      </c>
      <c r="AH210" s="204">
        <f>SUM(AH211:AH217)</f>
        <v>0</v>
      </c>
      <c r="AI210" s="204">
        <f>SUM(AI211:AI217)</f>
        <v>0</v>
      </c>
      <c r="AJ210" s="204">
        <f>SUM(AJ211:AJ217)</f>
        <v>0</v>
      </c>
      <c r="AK210" s="204">
        <f t="shared" si="10"/>
        <v>0</v>
      </c>
      <c r="AL210" s="204">
        <f t="shared" si="11"/>
        <v>144000</v>
      </c>
    </row>
    <row r="211" spans="2:38" x14ac:dyDescent="0.25">
      <c r="B211" s="193" t="s">
        <v>375</v>
      </c>
      <c r="C211" s="194" t="s">
        <v>253</v>
      </c>
      <c r="D2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144000</v>
      </c>
      <c r="E2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195">
        <f t="shared" ref="F211:F213" si="547">D211+E211</f>
        <v>144000</v>
      </c>
      <c r="G211" s="195"/>
      <c r="H211" s="195">
        <f t="shared" si="4"/>
        <v>144000</v>
      </c>
      <c r="I211" s="195"/>
      <c r="J211" s="195">
        <f t="shared" si="5"/>
        <v>144000</v>
      </c>
      <c r="K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144000</v>
      </c>
      <c r="L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144000</v>
      </c>
      <c r="X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195">
        <f t="shared" si="7"/>
        <v>144000</v>
      </c>
      <c r="Z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195">
        <f t="shared" si="8"/>
        <v>0</v>
      </c>
      <c r="AD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195">
        <f t="shared" si="9"/>
        <v>0</v>
      </c>
      <c r="AH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195">
        <f t="shared" si="10"/>
        <v>0</v>
      </c>
      <c r="AL211" s="195">
        <f t="shared" si="11"/>
        <v>144000</v>
      </c>
    </row>
    <row r="212" spans="2:38" x14ac:dyDescent="0.25">
      <c r="B212" s="193" t="s">
        <v>906</v>
      </c>
      <c r="C212" s="194" t="s">
        <v>907</v>
      </c>
      <c r="D2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195">
        <f t="shared" ref="F212" si="548">D212+E212</f>
        <v>0</v>
      </c>
      <c r="G212" s="195"/>
      <c r="H212" s="195">
        <f t="shared" ref="H212" si="549">F212-G212</f>
        <v>0</v>
      </c>
      <c r="I212" s="195"/>
      <c r="J212" s="195">
        <f t="shared" ref="J212" si="550">F212-I212</f>
        <v>0</v>
      </c>
      <c r="K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195">
        <f t="shared" ref="Y212" si="551">V212+W212+X212</f>
        <v>0</v>
      </c>
      <c r="Z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195">
        <f t="shared" ref="AC212" si="552">Z212+AA212+AB212</f>
        <v>0</v>
      </c>
      <c r="AD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195">
        <f t="shared" ref="AG212" si="553">AD212+AE212+AF212</f>
        <v>0</v>
      </c>
      <c r="AH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195">
        <f t="shared" ref="AK212" si="554">AH212+AI212+AJ212</f>
        <v>0</v>
      </c>
      <c r="AL212" s="195">
        <f t="shared" ref="AL212" si="555">Y212+AC212+AG212+AK212</f>
        <v>0</v>
      </c>
    </row>
    <row r="213" spans="2:38" x14ac:dyDescent="0.25">
      <c r="B213" s="193" t="s">
        <v>908</v>
      </c>
      <c r="C213" s="194" t="s">
        <v>909</v>
      </c>
      <c r="D2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195">
        <f t="shared" si="547"/>
        <v>0</v>
      </c>
      <c r="G213" s="195"/>
      <c r="H213" s="195">
        <f t="shared" si="4"/>
        <v>0</v>
      </c>
      <c r="I213" s="195"/>
      <c r="J213" s="195">
        <f t="shared" si="5"/>
        <v>0</v>
      </c>
      <c r="K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195">
        <f t="shared" si="7"/>
        <v>0</v>
      </c>
      <c r="Z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195">
        <f t="shared" si="8"/>
        <v>0</v>
      </c>
      <c r="AD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195">
        <f t="shared" si="9"/>
        <v>0</v>
      </c>
      <c r="AH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195">
        <f t="shared" si="10"/>
        <v>0</v>
      </c>
      <c r="AL213" s="195">
        <f t="shared" si="11"/>
        <v>0</v>
      </c>
    </row>
    <row r="214" spans="2:38" x14ac:dyDescent="0.25">
      <c r="B214" s="193" t="s">
        <v>910</v>
      </c>
      <c r="C214" s="194" t="s">
        <v>911</v>
      </c>
      <c r="D2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195">
        <f t="shared" si="315"/>
        <v>0</v>
      </c>
      <c r="G214" s="195"/>
      <c r="H214" s="195">
        <f t="shared" ref="H214:H215" si="556">F214-G214</f>
        <v>0</v>
      </c>
      <c r="I214" s="195"/>
      <c r="J214" s="195">
        <f t="shared" ref="J214:J215" si="557">F214-I214</f>
        <v>0</v>
      </c>
      <c r="K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195">
        <f t="shared" ref="Y214:Y215" si="558">V214+W214+X214</f>
        <v>0</v>
      </c>
      <c r="Z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195">
        <f t="shared" ref="AC214:AC215" si="559">Z214+AA214+AB214</f>
        <v>0</v>
      </c>
      <c r="AD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195">
        <f t="shared" ref="AG214:AG215" si="560">AD214+AE214+AF214</f>
        <v>0</v>
      </c>
      <c r="AH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195">
        <f t="shared" ref="AK214:AK215" si="561">AH214+AI214+AJ214</f>
        <v>0</v>
      </c>
      <c r="AL214" s="195">
        <f t="shared" ref="AL214:AL215" si="562">Y214+AC214+AG214+AK214</f>
        <v>0</v>
      </c>
    </row>
    <row r="215" spans="2:38" x14ac:dyDescent="0.25">
      <c r="B215" s="193" t="s">
        <v>912</v>
      </c>
      <c r="C215" s="194" t="s">
        <v>913</v>
      </c>
      <c r="D2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195">
        <f t="shared" ref="F215" si="563">D215+E215</f>
        <v>0</v>
      </c>
      <c r="G215" s="195"/>
      <c r="H215" s="195">
        <f t="shared" si="556"/>
        <v>0</v>
      </c>
      <c r="I215" s="195"/>
      <c r="J215" s="195">
        <f t="shared" si="557"/>
        <v>0</v>
      </c>
      <c r="K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195">
        <f t="shared" si="558"/>
        <v>0</v>
      </c>
      <c r="Z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195">
        <f t="shared" si="559"/>
        <v>0</v>
      </c>
      <c r="AD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195">
        <f t="shared" si="560"/>
        <v>0</v>
      </c>
      <c r="AH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195">
        <f t="shared" si="561"/>
        <v>0</v>
      </c>
      <c r="AL215" s="195">
        <f t="shared" si="562"/>
        <v>0</v>
      </c>
    </row>
    <row r="216" spans="2:38" x14ac:dyDescent="0.25">
      <c r="B216" s="193" t="s">
        <v>914</v>
      </c>
      <c r="C216" s="194" t="s">
        <v>915</v>
      </c>
      <c r="D2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195">
        <f t="shared" ref="F216" si="564">D216+E216</f>
        <v>0</v>
      </c>
      <c r="G216" s="195"/>
      <c r="H216" s="195">
        <f t="shared" si="4"/>
        <v>0</v>
      </c>
      <c r="I216" s="195"/>
      <c r="J216" s="195">
        <f t="shared" si="5"/>
        <v>0</v>
      </c>
      <c r="K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195">
        <f t="shared" si="7"/>
        <v>0</v>
      </c>
      <c r="Z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195">
        <f t="shared" si="8"/>
        <v>0</v>
      </c>
      <c r="AD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195">
        <f t="shared" si="9"/>
        <v>0</v>
      </c>
      <c r="AH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195">
        <f t="shared" si="10"/>
        <v>0</v>
      </c>
      <c r="AL216" s="195">
        <f t="shared" si="11"/>
        <v>0</v>
      </c>
    </row>
    <row r="217" spans="2:38" x14ac:dyDescent="0.25">
      <c r="B217" s="193" t="s">
        <v>916</v>
      </c>
      <c r="C217" s="194" t="s">
        <v>917</v>
      </c>
      <c r="D2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195">
        <f t="shared" si="315"/>
        <v>0</v>
      </c>
      <c r="G217" s="195"/>
      <c r="H217" s="195">
        <f t="shared" ref="H217" si="565">F217-G217</f>
        <v>0</v>
      </c>
      <c r="I217" s="195"/>
      <c r="J217" s="195">
        <f t="shared" ref="J217" si="566">F217-I217</f>
        <v>0</v>
      </c>
      <c r="K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195">
        <f t="shared" ref="Y217" si="567">V217+W217+X217</f>
        <v>0</v>
      </c>
      <c r="Z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195">
        <f t="shared" ref="AC217" si="568">Z217+AA217+AB217</f>
        <v>0</v>
      </c>
      <c r="AD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195">
        <f t="shared" ref="AG217" si="569">AD217+AE217+AF217</f>
        <v>0</v>
      </c>
      <c r="AH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195">
        <f t="shared" ref="AK217" si="570">AH217+AI217+AJ217</f>
        <v>0</v>
      </c>
      <c r="AL217" s="195">
        <f t="shared" ref="AL217" si="571">Y217+AC217+AG217+AK217</f>
        <v>0</v>
      </c>
    </row>
    <row r="218" spans="2:38" x14ac:dyDescent="0.25">
      <c r="B218" s="202" t="s">
        <v>370</v>
      </c>
      <c r="C218" s="203" t="s">
        <v>248</v>
      </c>
      <c r="D218" s="204">
        <f>SUM(D219:D225)</f>
        <v>0</v>
      </c>
      <c r="E218" s="204">
        <f>SUM(E219:E225)</f>
        <v>0</v>
      </c>
      <c r="F218" s="204">
        <f t="shared" si="315"/>
        <v>0</v>
      </c>
      <c r="G218" s="204">
        <f t="shared" ref="G218:I218" si="572">SUM(G219:G225)</f>
        <v>0</v>
      </c>
      <c r="H218" s="204">
        <f t="shared" si="4"/>
        <v>0</v>
      </c>
      <c r="I218" s="204">
        <f t="shared" si="572"/>
        <v>0</v>
      </c>
      <c r="J218" s="204">
        <f t="shared" si="5"/>
        <v>0</v>
      </c>
      <c r="K218" s="204">
        <f t="shared" ref="K218:AJ218" si="573">SUM(K219:K225)</f>
        <v>0</v>
      </c>
      <c r="L218" s="204">
        <f t="shared" si="573"/>
        <v>0</v>
      </c>
      <c r="M218" s="204">
        <f t="shared" si="573"/>
        <v>0</v>
      </c>
      <c r="N218" s="204">
        <f t="shared" si="573"/>
        <v>0</v>
      </c>
      <c r="O218" s="204">
        <f t="shared" si="573"/>
        <v>0</v>
      </c>
      <c r="P218" s="204">
        <f t="shared" si="573"/>
        <v>0</v>
      </c>
      <c r="Q218" s="204">
        <f t="shared" si="573"/>
        <v>0</v>
      </c>
      <c r="R218" s="204">
        <f t="shared" si="573"/>
        <v>0</v>
      </c>
      <c r="S218" s="204">
        <f t="shared" si="573"/>
        <v>0</v>
      </c>
      <c r="T218" s="204">
        <f t="shared" si="573"/>
        <v>0</v>
      </c>
      <c r="U218" s="204">
        <f t="shared" si="573"/>
        <v>0</v>
      </c>
      <c r="V218" s="204">
        <f t="shared" si="573"/>
        <v>0</v>
      </c>
      <c r="W218" s="204">
        <f t="shared" si="573"/>
        <v>0</v>
      </c>
      <c r="X218" s="204">
        <f t="shared" si="573"/>
        <v>0</v>
      </c>
      <c r="Y218" s="204">
        <f t="shared" si="7"/>
        <v>0</v>
      </c>
      <c r="Z218" s="204">
        <f t="shared" si="573"/>
        <v>0</v>
      </c>
      <c r="AA218" s="204">
        <f t="shared" si="573"/>
        <v>0</v>
      </c>
      <c r="AB218" s="204">
        <f t="shared" si="573"/>
        <v>0</v>
      </c>
      <c r="AC218" s="204">
        <f t="shared" si="8"/>
        <v>0</v>
      </c>
      <c r="AD218" s="204">
        <f t="shared" si="573"/>
        <v>0</v>
      </c>
      <c r="AE218" s="204">
        <f t="shared" si="573"/>
        <v>0</v>
      </c>
      <c r="AF218" s="204">
        <f t="shared" si="573"/>
        <v>0</v>
      </c>
      <c r="AG218" s="204">
        <f t="shared" si="9"/>
        <v>0</v>
      </c>
      <c r="AH218" s="204">
        <f t="shared" si="573"/>
        <v>0</v>
      </c>
      <c r="AI218" s="204">
        <f t="shared" si="573"/>
        <v>0</v>
      </c>
      <c r="AJ218" s="204">
        <f t="shared" si="573"/>
        <v>0</v>
      </c>
      <c r="AK218" s="204">
        <f t="shared" si="10"/>
        <v>0</v>
      </c>
      <c r="AL218" s="204">
        <f t="shared" si="11"/>
        <v>0</v>
      </c>
    </row>
    <row r="219" spans="2:38" x14ac:dyDescent="0.25">
      <c r="B219" s="193" t="s">
        <v>376</v>
      </c>
      <c r="C219" s="194" t="s">
        <v>254</v>
      </c>
      <c r="D2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195">
        <f t="shared" si="315"/>
        <v>0</v>
      </c>
      <c r="G219" s="195"/>
      <c r="H219" s="195">
        <f t="shared" ref="H219:H225" si="574">F219-G219</f>
        <v>0</v>
      </c>
      <c r="I219" s="195"/>
      <c r="J219" s="195">
        <f t="shared" ref="J219:J225" si="575">F219-I219</f>
        <v>0</v>
      </c>
      <c r="K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195">
        <f t="shared" ref="Y219:Y225" si="576">V219+W219+X219</f>
        <v>0</v>
      </c>
      <c r="Z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195">
        <f t="shared" ref="AC219:AC225" si="577">Z219+AA219+AB219</f>
        <v>0</v>
      </c>
      <c r="AD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195">
        <f t="shared" ref="AG219:AG225" si="578">AD219+AE219+AF219</f>
        <v>0</v>
      </c>
      <c r="AH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195">
        <f t="shared" ref="AK219:AK225" si="579">AH219+AI219+AJ219</f>
        <v>0</v>
      </c>
      <c r="AL219" s="195">
        <f t="shared" ref="AL219:AL225" si="580">Y219+AC219+AG219+AK219</f>
        <v>0</v>
      </c>
    </row>
    <row r="220" spans="2:38" x14ac:dyDescent="0.25">
      <c r="B220" s="193" t="s">
        <v>918</v>
      </c>
      <c r="C220" s="194" t="s">
        <v>919</v>
      </c>
      <c r="D2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195">
        <f t="shared" si="315"/>
        <v>0</v>
      </c>
      <c r="G220" s="195"/>
      <c r="H220" s="195">
        <f t="shared" si="574"/>
        <v>0</v>
      </c>
      <c r="I220" s="195"/>
      <c r="J220" s="195">
        <f t="shared" si="575"/>
        <v>0</v>
      </c>
      <c r="K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195">
        <f t="shared" si="576"/>
        <v>0</v>
      </c>
      <c r="Z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195">
        <f t="shared" si="577"/>
        <v>0</v>
      </c>
      <c r="AD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195">
        <f t="shared" si="578"/>
        <v>0</v>
      </c>
      <c r="AH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195">
        <f t="shared" si="579"/>
        <v>0</v>
      </c>
      <c r="AL220" s="195">
        <f t="shared" si="580"/>
        <v>0</v>
      </c>
    </row>
    <row r="221" spans="2:38" x14ac:dyDescent="0.25">
      <c r="B221" s="193" t="s">
        <v>920</v>
      </c>
      <c r="C221" s="194" t="s">
        <v>919</v>
      </c>
      <c r="D2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195">
        <f t="shared" ref="F221:F223" si="581">D221+E221</f>
        <v>0</v>
      </c>
      <c r="G221" s="195"/>
      <c r="H221" s="195">
        <f t="shared" ref="H221:H223" si="582">F221-G221</f>
        <v>0</v>
      </c>
      <c r="I221" s="195"/>
      <c r="J221" s="195">
        <f t="shared" ref="J221:J223" si="583">F221-I221</f>
        <v>0</v>
      </c>
      <c r="K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195">
        <f t="shared" ref="Y221:Y223" si="584">V221+W221+X221</f>
        <v>0</v>
      </c>
      <c r="Z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195">
        <f t="shared" ref="AC221:AC223" si="585">Z221+AA221+AB221</f>
        <v>0</v>
      </c>
      <c r="AD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195">
        <f t="shared" ref="AG221:AG223" si="586">AD221+AE221+AF221</f>
        <v>0</v>
      </c>
      <c r="AH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195">
        <f t="shared" ref="AK221:AK223" si="587">AH221+AI221+AJ221</f>
        <v>0</v>
      </c>
      <c r="AL221" s="195">
        <f t="shared" ref="AL221:AL223" si="588">Y221+AC221+AG221+AK221</f>
        <v>0</v>
      </c>
    </row>
    <row r="222" spans="2:38" x14ac:dyDescent="0.25">
      <c r="B222" s="193" t="s">
        <v>921</v>
      </c>
      <c r="C222" s="194" t="s">
        <v>922</v>
      </c>
      <c r="D2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195">
        <f t="shared" si="581"/>
        <v>0</v>
      </c>
      <c r="G222" s="195"/>
      <c r="H222" s="195">
        <f t="shared" si="582"/>
        <v>0</v>
      </c>
      <c r="I222" s="195"/>
      <c r="J222" s="195">
        <f t="shared" si="583"/>
        <v>0</v>
      </c>
      <c r="K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195">
        <f t="shared" si="584"/>
        <v>0</v>
      </c>
      <c r="Z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195">
        <f t="shared" si="585"/>
        <v>0</v>
      </c>
      <c r="AD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195">
        <f t="shared" si="586"/>
        <v>0</v>
      </c>
      <c r="AH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195">
        <f t="shared" si="587"/>
        <v>0</v>
      </c>
      <c r="AL222" s="195">
        <f t="shared" si="588"/>
        <v>0</v>
      </c>
    </row>
    <row r="223" spans="2:38" x14ac:dyDescent="0.25">
      <c r="B223" s="193" t="s">
        <v>377</v>
      </c>
      <c r="C223" s="194" t="s">
        <v>923</v>
      </c>
      <c r="D2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195">
        <f t="shared" si="581"/>
        <v>0</v>
      </c>
      <c r="G223" s="195"/>
      <c r="H223" s="195">
        <f t="shared" si="582"/>
        <v>0</v>
      </c>
      <c r="I223" s="195"/>
      <c r="J223" s="195">
        <f t="shared" si="583"/>
        <v>0</v>
      </c>
      <c r="K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195">
        <f t="shared" si="584"/>
        <v>0</v>
      </c>
      <c r="Z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195">
        <f t="shared" si="585"/>
        <v>0</v>
      </c>
      <c r="AD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195">
        <f t="shared" si="586"/>
        <v>0</v>
      </c>
      <c r="AH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195">
        <f t="shared" si="587"/>
        <v>0</v>
      </c>
      <c r="AL223" s="195">
        <f t="shared" si="588"/>
        <v>0</v>
      </c>
    </row>
    <row r="224" spans="2:38" x14ac:dyDescent="0.25">
      <c r="B224" s="193" t="s">
        <v>924</v>
      </c>
      <c r="C224" s="194" t="s">
        <v>923</v>
      </c>
      <c r="D2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195">
        <f t="shared" ref="F224" si="589">D224+E224</f>
        <v>0</v>
      </c>
      <c r="G224" s="195"/>
      <c r="H224" s="195">
        <f t="shared" ref="H224" si="590">F224-G224</f>
        <v>0</v>
      </c>
      <c r="I224" s="195"/>
      <c r="J224" s="195">
        <f t="shared" ref="J224" si="591">F224-I224</f>
        <v>0</v>
      </c>
      <c r="K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195">
        <f t="shared" ref="Y224" si="592">V224+W224+X224</f>
        <v>0</v>
      </c>
      <c r="Z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195">
        <f t="shared" ref="AC224" si="593">Z224+AA224+AB224</f>
        <v>0</v>
      </c>
      <c r="AD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195">
        <f t="shared" ref="AG224" si="594">AD224+AE224+AF224</f>
        <v>0</v>
      </c>
      <c r="AH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195">
        <f t="shared" ref="AK224" si="595">AH224+AI224+AJ224</f>
        <v>0</v>
      </c>
      <c r="AL224" s="195">
        <f t="shared" ref="AL224" si="596">Y224+AC224+AG224+AK224</f>
        <v>0</v>
      </c>
    </row>
    <row r="225" spans="2:38" x14ac:dyDescent="0.25">
      <c r="B225" s="193" t="s">
        <v>925</v>
      </c>
      <c r="C225" s="194" t="s">
        <v>926</v>
      </c>
      <c r="D2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195">
        <f t="shared" si="315"/>
        <v>0</v>
      </c>
      <c r="G225" s="195"/>
      <c r="H225" s="195">
        <f t="shared" si="574"/>
        <v>0</v>
      </c>
      <c r="I225" s="195"/>
      <c r="J225" s="195">
        <f t="shared" si="575"/>
        <v>0</v>
      </c>
      <c r="K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195">
        <f t="shared" si="576"/>
        <v>0</v>
      </c>
      <c r="Z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195">
        <f t="shared" si="577"/>
        <v>0</v>
      </c>
      <c r="AD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195">
        <f t="shared" si="578"/>
        <v>0</v>
      </c>
      <c r="AH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195">
        <f t="shared" si="579"/>
        <v>0</v>
      </c>
      <c r="AL225" s="195">
        <f t="shared" si="580"/>
        <v>0</v>
      </c>
    </row>
    <row r="226" spans="2:38" x14ac:dyDescent="0.25">
      <c r="B226" s="190" t="s">
        <v>378</v>
      </c>
      <c r="C226" s="191" t="s">
        <v>255</v>
      </c>
      <c r="D226" s="192">
        <f>D227+D235+D243+D260+D267+D312</f>
        <v>6272532</v>
      </c>
      <c r="E226" s="192">
        <f>E227+E235+E243+E260+E267+E312</f>
        <v>237500</v>
      </c>
      <c r="F226" s="192">
        <f t="shared" ref="F226:F374" si="597">D226+E226</f>
        <v>6510032</v>
      </c>
      <c r="G226" s="192">
        <f>G227+G235+G243+G260+G267+G312</f>
        <v>0</v>
      </c>
      <c r="H226" s="192">
        <f t="shared" ref="H226:H446" si="598">F226-G226</f>
        <v>6510032</v>
      </c>
      <c r="I226" s="192">
        <f>I227+I235+I243+I260+I267+I312</f>
        <v>0</v>
      </c>
      <c r="J226" s="192">
        <f t="shared" ref="J226:J446" si="599">F226-I226</f>
        <v>6510032</v>
      </c>
      <c r="K226" s="192">
        <f t="shared" ref="K226:X226" si="600">K227+K235+K243+K260+K267+K312</f>
        <v>252000</v>
      </c>
      <c r="L226" s="192">
        <f t="shared" si="600"/>
        <v>150000</v>
      </c>
      <c r="M226" s="192">
        <f t="shared" si="600"/>
        <v>227632</v>
      </c>
      <c r="N226" s="192">
        <f t="shared" si="600"/>
        <v>0</v>
      </c>
      <c r="O226" s="192">
        <f t="shared" si="600"/>
        <v>0</v>
      </c>
      <c r="P226" s="192">
        <f t="shared" si="600"/>
        <v>5872900</v>
      </c>
      <c r="Q226" s="192">
        <f t="shared" si="600"/>
        <v>0</v>
      </c>
      <c r="R226" s="192">
        <f t="shared" si="600"/>
        <v>0</v>
      </c>
      <c r="S226" s="192">
        <f t="shared" si="600"/>
        <v>7500</v>
      </c>
      <c r="T226" s="192">
        <f t="shared" si="600"/>
        <v>0</v>
      </c>
      <c r="U226" s="192">
        <f t="shared" si="600"/>
        <v>0</v>
      </c>
      <c r="V226" s="192">
        <f t="shared" si="600"/>
        <v>5722232</v>
      </c>
      <c r="W226" s="192">
        <f t="shared" si="600"/>
        <v>700300</v>
      </c>
      <c r="X226" s="192">
        <f t="shared" si="600"/>
        <v>0</v>
      </c>
      <c r="Y226" s="192">
        <f t="shared" ref="Y226:Y446" si="601">V226+W226+X226</f>
        <v>6422532</v>
      </c>
      <c r="Z226" s="192">
        <f>Z227+Z235+Z243+Z260+Z267+Z312</f>
        <v>0</v>
      </c>
      <c r="AA226" s="192">
        <f>AA227+AA235+AA243+AA260+AA267+AA312</f>
        <v>87500</v>
      </c>
      <c r="AB226" s="192">
        <f>AB227+AB235+AB243+AB260+AB267+AB312</f>
        <v>0</v>
      </c>
      <c r="AC226" s="192">
        <f t="shared" ref="AC226:AC446" si="602">Z226+AA226+AB226</f>
        <v>87500</v>
      </c>
      <c r="AD226" s="192">
        <f>AD227+AD235+AD243+AD260+AD267+AD312</f>
        <v>0</v>
      </c>
      <c r="AE226" s="192">
        <f>AE227+AE235+AE243+AE260+AE267+AE312</f>
        <v>0</v>
      </c>
      <c r="AF226" s="192">
        <f>AF227+AF235+AF243+AF260+AF267+AF312</f>
        <v>0</v>
      </c>
      <c r="AG226" s="192">
        <f t="shared" ref="AG226:AG446" si="603">AD226+AE226+AF226</f>
        <v>0</v>
      </c>
      <c r="AH226" s="192">
        <f>AH227+AH235+AH243+AH260+AH267+AH312</f>
        <v>0</v>
      </c>
      <c r="AI226" s="192">
        <f>AI227+AI235+AI243+AI260+AI267+AI312</f>
        <v>0</v>
      </c>
      <c r="AJ226" s="192">
        <f>AJ227+AJ235+AJ243+AJ260+AJ267+AJ312</f>
        <v>0</v>
      </c>
      <c r="AK226" s="192">
        <f t="shared" ref="AK226:AK446" si="604">AH226+AI226+AJ226</f>
        <v>0</v>
      </c>
      <c r="AL226" s="192">
        <f t="shared" ref="AL226:AL446" si="605">Y226+AC226+AG226+AK226</f>
        <v>6510032</v>
      </c>
    </row>
    <row r="227" spans="2:38" x14ac:dyDescent="0.25">
      <c r="B227" s="202" t="s">
        <v>379</v>
      </c>
      <c r="C227" s="203" t="s">
        <v>256</v>
      </c>
      <c r="D227" s="204">
        <f>SUM(D228:D234)</f>
        <v>2892000</v>
      </c>
      <c r="E227" s="204">
        <f>SUM(E228:E234)</f>
        <v>0</v>
      </c>
      <c r="F227" s="204">
        <f t="shared" si="597"/>
        <v>2892000</v>
      </c>
      <c r="G227" s="204">
        <f>SUM(G228:G234)</f>
        <v>0</v>
      </c>
      <c r="H227" s="204">
        <f t="shared" si="598"/>
        <v>2892000</v>
      </c>
      <c r="I227" s="204">
        <f>SUM(I228:I234)</f>
        <v>0</v>
      </c>
      <c r="J227" s="204">
        <f t="shared" si="599"/>
        <v>2892000</v>
      </c>
      <c r="K227" s="204">
        <f t="shared" ref="K227:X227" si="606">SUM(K228:K234)</f>
        <v>60000</v>
      </c>
      <c r="L227" s="204">
        <f t="shared" si="606"/>
        <v>0</v>
      </c>
      <c r="M227" s="204">
        <f t="shared" si="606"/>
        <v>0</v>
      </c>
      <c r="N227" s="204">
        <f t="shared" si="606"/>
        <v>0</v>
      </c>
      <c r="O227" s="204">
        <f t="shared" si="606"/>
        <v>0</v>
      </c>
      <c r="P227" s="204">
        <f t="shared" si="606"/>
        <v>2832000</v>
      </c>
      <c r="Q227" s="204">
        <f t="shared" si="606"/>
        <v>0</v>
      </c>
      <c r="R227" s="204">
        <f t="shared" si="606"/>
        <v>0</v>
      </c>
      <c r="S227" s="204">
        <f t="shared" si="606"/>
        <v>0</v>
      </c>
      <c r="T227" s="204">
        <f t="shared" si="606"/>
        <v>0</v>
      </c>
      <c r="U227" s="204">
        <f t="shared" si="606"/>
        <v>0</v>
      </c>
      <c r="V227" s="204">
        <f t="shared" si="606"/>
        <v>2832000</v>
      </c>
      <c r="W227" s="204">
        <f t="shared" si="606"/>
        <v>60000</v>
      </c>
      <c r="X227" s="204">
        <f t="shared" si="606"/>
        <v>0</v>
      </c>
      <c r="Y227" s="204">
        <f t="shared" si="601"/>
        <v>2892000</v>
      </c>
      <c r="Z227" s="204">
        <f>SUM(Z228:Z234)</f>
        <v>0</v>
      </c>
      <c r="AA227" s="204">
        <f>SUM(AA228:AA234)</f>
        <v>0</v>
      </c>
      <c r="AB227" s="204">
        <f>SUM(AB228:AB234)</f>
        <v>0</v>
      </c>
      <c r="AC227" s="204">
        <f t="shared" si="602"/>
        <v>0</v>
      </c>
      <c r="AD227" s="204">
        <f>SUM(AD228:AD234)</f>
        <v>0</v>
      </c>
      <c r="AE227" s="204">
        <f>SUM(AE228:AE234)</f>
        <v>0</v>
      </c>
      <c r="AF227" s="204">
        <f>SUM(AF228:AF234)</f>
        <v>0</v>
      </c>
      <c r="AG227" s="204">
        <f t="shared" si="603"/>
        <v>0</v>
      </c>
      <c r="AH227" s="204">
        <f>SUM(AH228:AH234)</f>
        <v>0</v>
      </c>
      <c r="AI227" s="204">
        <f>SUM(AI228:AI234)</f>
        <v>0</v>
      </c>
      <c r="AJ227" s="204">
        <f>SUM(AJ228:AJ234)</f>
        <v>0</v>
      </c>
      <c r="AK227" s="204">
        <f t="shared" si="604"/>
        <v>0</v>
      </c>
      <c r="AL227" s="204">
        <f t="shared" si="605"/>
        <v>2892000</v>
      </c>
    </row>
    <row r="228" spans="2:38" x14ac:dyDescent="0.25">
      <c r="B228" s="193" t="s">
        <v>380</v>
      </c>
      <c r="C228" s="194" t="s">
        <v>257</v>
      </c>
      <c r="D2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162000</v>
      </c>
      <c r="E2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8" s="195">
        <f t="shared" si="597"/>
        <v>162000</v>
      </c>
      <c r="G228" s="195"/>
      <c r="H228" s="195">
        <f t="shared" si="598"/>
        <v>162000</v>
      </c>
      <c r="I228" s="195"/>
      <c r="J228" s="195">
        <f t="shared" si="599"/>
        <v>162000</v>
      </c>
      <c r="K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v>
      </c>
      <c r="L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102000</v>
      </c>
      <c r="Q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102000</v>
      </c>
      <c r="W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60000</v>
      </c>
      <c r="X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195">
        <f t="shared" si="601"/>
        <v>162000</v>
      </c>
      <c r="Z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195">
        <f t="shared" si="602"/>
        <v>0</v>
      </c>
      <c r="AD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195">
        <f t="shared" si="603"/>
        <v>0</v>
      </c>
      <c r="AH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195">
        <f t="shared" si="604"/>
        <v>0</v>
      </c>
      <c r="AL228" s="195">
        <f t="shared" si="605"/>
        <v>162000</v>
      </c>
    </row>
    <row r="229" spans="2:38" x14ac:dyDescent="0.25">
      <c r="B229" s="193" t="s">
        <v>949</v>
      </c>
      <c r="C229" s="194" t="s">
        <v>950</v>
      </c>
      <c r="D2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195">
        <f t="shared" si="597"/>
        <v>0</v>
      </c>
      <c r="G229" s="195"/>
      <c r="H229" s="195">
        <f t="shared" si="598"/>
        <v>0</v>
      </c>
      <c r="I229" s="195"/>
      <c r="J229" s="195">
        <f t="shared" si="599"/>
        <v>0</v>
      </c>
      <c r="K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195">
        <f t="shared" si="601"/>
        <v>0</v>
      </c>
      <c r="Z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195">
        <f t="shared" si="602"/>
        <v>0</v>
      </c>
      <c r="AD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195">
        <f t="shared" si="603"/>
        <v>0</v>
      </c>
      <c r="AH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195">
        <f t="shared" si="604"/>
        <v>0</v>
      </c>
      <c r="AL229" s="195">
        <f t="shared" si="605"/>
        <v>0</v>
      </c>
    </row>
    <row r="230" spans="2:38" x14ac:dyDescent="0.25">
      <c r="B230" s="193" t="s">
        <v>951</v>
      </c>
      <c r="C230" s="194" t="s">
        <v>952</v>
      </c>
      <c r="D2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195">
        <f t="shared" si="597"/>
        <v>0</v>
      </c>
      <c r="G230" s="195"/>
      <c r="H230" s="195">
        <f t="shared" si="598"/>
        <v>0</v>
      </c>
      <c r="I230" s="195"/>
      <c r="J230" s="195">
        <f t="shared" si="599"/>
        <v>0</v>
      </c>
      <c r="K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195">
        <f t="shared" si="601"/>
        <v>0</v>
      </c>
      <c r="Z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195">
        <f t="shared" si="602"/>
        <v>0</v>
      </c>
      <c r="AD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195">
        <f t="shared" si="603"/>
        <v>0</v>
      </c>
      <c r="AH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195">
        <f t="shared" si="604"/>
        <v>0</v>
      </c>
      <c r="AL230" s="195">
        <f t="shared" si="605"/>
        <v>0</v>
      </c>
    </row>
    <row r="231" spans="2:38" x14ac:dyDescent="0.25">
      <c r="B231" s="193" t="s">
        <v>953</v>
      </c>
      <c r="C231" s="194" t="s">
        <v>954</v>
      </c>
      <c r="D2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2465000</v>
      </c>
      <c r="E2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195">
        <f t="shared" ref="F231:F234" si="607">D231+E231</f>
        <v>2465000</v>
      </c>
      <c r="G231" s="195"/>
      <c r="H231" s="195">
        <f t="shared" ref="H231:H234" si="608">F231-G231</f>
        <v>2465000</v>
      </c>
      <c r="I231" s="195"/>
      <c r="J231" s="195">
        <f t="shared" ref="J231:J234" si="609">F231-I231</f>
        <v>2465000</v>
      </c>
      <c r="K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2465000</v>
      </c>
      <c r="Q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2465000</v>
      </c>
      <c r="W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195">
        <f t="shared" ref="Y231:Y234" si="610">V231+W231+X231</f>
        <v>2465000</v>
      </c>
      <c r="Z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195">
        <f t="shared" ref="AC231:AC234" si="611">Z231+AA231+AB231</f>
        <v>0</v>
      </c>
      <c r="AD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195">
        <f t="shared" ref="AG231:AG234" si="612">AD231+AE231+AF231</f>
        <v>0</v>
      </c>
      <c r="AH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195">
        <f t="shared" ref="AK231:AK234" si="613">AH231+AI231+AJ231</f>
        <v>0</v>
      </c>
      <c r="AL231" s="195">
        <f t="shared" ref="AL231:AL234" si="614">Y231+AC231+AG231+AK231</f>
        <v>2465000</v>
      </c>
    </row>
    <row r="232" spans="2:38" x14ac:dyDescent="0.25">
      <c r="B232" s="193" t="s">
        <v>955</v>
      </c>
      <c r="C232" s="194" t="s">
        <v>956</v>
      </c>
      <c r="D2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195">
        <f t="shared" si="607"/>
        <v>0</v>
      </c>
      <c r="G232" s="195"/>
      <c r="H232" s="195">
        <f t="shared" si="608"/>
        <v>0</v>
      </c>
      <c r="I232" s="195"/>
      <c r="J232" s="195">
        <f t="shared" si="609"/>
        <v>0</v>
      </c>
      <c r="K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195">
        <f t="shared" si="610"/>
        <v>0</v>
      </c>
      <c r="Z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195">
        <f t="shared" si="611"/>
        <v>0</v>
      </c>
      <c r="AD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195">
        <f t="shared" si="612"/>
        <v>0</v>
      </c>
      <c r="AH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195">
        <f t="shared" si="613"/>
        <v>0</v>
      </c>
      <c r="AL232" s="195">
        <f t="shared" si="614"/>
        <v>0</v>
      </c>
    </row>
    <row r="233" spans="2:38" x14ac:dyDescent="0.25">
      <c r="B233" s="193" t="s">
        <v>381</v>
      </c>
      <c r="C233" s="194" t="s">
        <v>957</v>
      </c>
      <c r="D2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195000</v>
      </c>
      <c r="E2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195">
        <f t="shared" si="607"/>
        <v>195000</v>
      </c>
      <c r="G233" s="195"/>
      <c r="H233" s="195">
        <f t="shared" si="608"/>
        <v>195000</v>
      </c>
      <c r="I233" s="195"/>
      <c r="J233" s="195">
        <f t="shared" si="609"/>
        <v>195000</v>
      </c>
      <c r="K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195000</v>
      </c>
      <c r="Q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195000</v>
      </c>
      <c r="W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195">
        <f t="shared" si="610"/>
        <v>195000</v>
      </c>
      <c r="Z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195">
        <f t="shared" si="611"/>
        <v>0</v>
      </c>
      <c r="AD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195">
        <f t="shared" si="612"/>
        <v>0</v>
      </c>
      <c r="AH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195">
        <f t="shared" si="613"/>
        <v>0</v>
      </c>
      <c r="AL233" s="195">
        <f t="shared" si="614"/>
        <v>195000</v>
      </c>
    </row>
    <row r="234" spans="2:38" x14ac:dyDescent="0.25">
      <c r="B234" s="193" t="s">
        <v>958</v>
      </c>
      <c r="C234" s="194" t="s">
        <v>959</v>
      </c>
      <c r="D2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70000</v>
      </c>
      <c r="E2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195">
        <f t="shared" si="607"/>
        <v>70000</v>
      </c>
      <c r="G234" s="195"/>
      <c r="H234" s="195">
        <f t="shared" si="608"/>
        <v>70000</v>
      </c>
      <c r="I234" s="195"/>
      <c r="J234" s="195">
        <f t="shared" si="609"/>
        <v>70000</v>
      </c>
      <c r="K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70000</v>
      </c>
      <c r="Q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70000</v>
      </c>
      <c r="W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195">
        <f t="shared" si="610"/>
        <v>70000</v>
      </c>
      <c r="Z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195">
        <f t="shared" si="611"/>
        <v>0</v>
      </c>
      <c r="AD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195">
        <f t="shared" si="612"/>
        <v>0</v>
      </c>
      <c r="AH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195">
        <f t="shared" si="613"/>
        <v>0</v>
      </c>
      <c r="AL234" s="195">
        <f t="shared" si="614"/>
        <v>70000</v>
      </c>
    </row>
    <row r="235" spans="2:38" x14ac:dyDescent="0.25">
      <c r="B235" s="202" t="s">
        <v>382</v>
      </c>
      <c r="C235" s="203" t="s">
        <v>259</v>
      </c>
      <c r="D235" s="204">
        <f>SUM(D236:D242)</f>
        <v>163750</v>
      </c>
      <c r="E235" s="204">
        <f>SUM(E236:E242)</f>
        <v>0</v>
      </c>
      <c r="F235" s="204">
        <f t="shared" si="597"/>
        <v>163750</v>
      </c>
      <c r="G235" s="204">
        <f>SUM(G236:G242)</f>
        <v>0</v>
      </c>
      <c r="H235" s="204">
        <f t="shared" si="598"/>
        <v>163750</v>
      </c>
      <c r="I235" s="204">
        <f>SUM(I236:I242)</f>
        <v>0</v>
      </c>
      <c r="J235" s="204">
        <f t="shared" si="599"/>
        <v>163750</v>
      </c>
      <c r="K235" s="204">
        <f t="shared" ref="K235:X235" si="615">SUM(K236:K242)</f>
        <v>0</v>
      </c>
      <c r="L235" s="204">
        <f t="shared" si="615"/>
        <v>0</v>
      </c>
      <c r="M235" s="204">
        <f t="shared" si="615"/>
        <v>0</v>
      </c>
      <c r="N235" s="204">
        <f t="shared" si="615"/>
        <v>0</v>
      </c>
      <c r="O235" s="204">
        <f t="shared" si="615"/>
        <v>0</v>
      </c>
      <c r="P235" s="204">
        <f t="shared" si="615"/>
        <v>163750</v>
      </c>
      <c r="Q235" s="204">
        <f t="shared" si="615"/>
        <v>0</v>
      </c>
      <c r="R235" s="204">
        <f t="shared" si="615"/>
        <v>0</v>
      </c>
      <c r="S235" s="204">
        <f t="shared" si="615"/>
        <v>0</v>
      </c>
      <c r="T235" s="204">
        <f t="shared" si="615"/>
        <v>0</v>
      </c>
      <c r="U235" s="204">
        <f t="shared" si="615"/>
        <v>0</v>
      </c>
      <c r="V235" s="204">
        <f t="shared" si="615"/>
        <v>163750</v>
      </c>
      <c r="W235" s="204">
        <f t="shared" si="615"/>
        <v>0</v>
      </c>
      <c r="X235" s="204">
        <f t="shared" si="615"/>
        <v>0</v>
      </c>
      <c r="Y235" s="204">
        <f t="shared" si="601"/>
        <v>163750</v>
      </c>
      <c r="Z235" s="204">
        <f>SUM(Z236:Z242)</f>
        <v>0</v>
      </c>
      <c r="AA235" s="204">
        <f>SUM(AA236:AA242)</f>
        <v>0</v>
      </c>
      <c r="AB235" s="204">
        <f>SUM(AB236:AB242)</f>
        <v>0</v>
      </c>
      <c r="AC235" s="204">
        <f t="shared" si="602"/>
        <v>0</v>
      </c>
      <c r="AD235" s="204">
        <f>SUM(AD236:AD242)</f>
        <v>0</v>
      </c>
      <c r="AE235" s="204">
        <f>SUM(AE236:AE242)</f>
        <v>0</v>
      </c>
      <c r="AF235" s="204">
        <f>SUM(AF236:AF242)</f>
        <v>0</v>
      </c>
      <c r="AG235" s="204">
        <f t="shared" si="603"/>
        <v>0</v>
      </c>
      <c r="AH235" s="204">
        <f>SUM(AH236:AH242)</f>
        <v>0</v>
      </c>
      <c r="AI235" s="204">
        <f>SUM(AI236:AI242)</f>
        <v>0</v>
      </c>
      <c r="AJ235" s="204">
        <f>SUM(AJ236:AJ242)</f>
        <v>0</v>
      </c>
      <c r="AK235" s="204">
        <f t="shared" si="604"/>
        <v>0</v>
      </c>
      <c r="AL235" s="204">
        <f t="shared" si="605"/>
        <v>163750</v>
      </c>
    </row>
    <row r="236" spans="2:38" x14ac:dyDescent="0.25">
      <c r="B236" s="193" t="s">
        <v>960</v>
      </c>
      <c r="C236" s="194" t="s">
        <v>961</v>
      </c>
      <c r="D2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v>
      </c>
      <c r="E2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195">
        <f t="shared" ref="F236:F239" si="616">D236+E236</f>
        <v>15000</v>
      </c>
      <c r="G236" s="195"/>
      <c r="H236" s="195">
        <f t="shared" ref="H236:H239" si="617">F236-G236</f>
        <v>15000</v>
      </c>
      <c r="I236" s="195"/>
      <c r="J236" s="195">
        <f t="shared" ref="J236:J239" si="618">F236-I236</f>
        <v>15000</v>
      </c>
      <c r="K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Q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15000</v>
      </c>
      <c r="W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195">
        <f t="shared" ref="Y236:Y239" si="619">V236+W236+X236</f>
        <v>15000</v>
      </c>
      <c r="Z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195">
        <f t="shared" ref="AC236:AC239" si="620">Z236+AA236+AB236</f>
        <v>0</v>
      </c>
      <c r="AD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195">
        <f t="shared" ref="AG236:AG239" si="621">AD236+AE236+AF236</f>
        <v>0</v>
      </c>
      <c r="AH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195">
        <f t="shared" ref="AK236:AK239" si="622">AH236+AI236+AJ236</f>
        <v>0</v>
      </c>
      <c r="AL236" s="195">
        <f t="shared" ref="AL236:AL239" si="623">Y236+AC236+AG236+AK236</f>
        <v>15000</v>
      </c>
    </row>
    <row r="237" spans="2:38" x14ac:dyDescent="0.25">
      <c r="B237" s="193" t="s">
        <v>962</v>
      </c>
      <c r="C237" s="194" t="s">
        <v>963</v>
      </c>
      <c r="D2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68750</v>
      </c>
      <c r="E2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195">
        <f t="shared" si="616"/>
        <v>68750</v>
      </c>
      <c r="G237" s="195"/>
      <c r="H237" s="195">
        <f t="shared" si="617"/>
        <v>68750</v>
      </c>
      <c r="I237" s="195"/>
      <c r="J237" s="195">
        <f t="shared" si="618"/>
        <v>68750</v>
      </c>
      <c r="K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68750</v>
      </c>
      <c r="Q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68750</v>
      </c>
      <c r="W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195">
        <f t="shared" si="619"/>
        <v>68750</v>
      </c>
      <c r="Z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195">
        <f t="shared" si="620"/>
        <v>0</v>
      </c>
      <c r="AD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195">
        <f t="shared" si="621"/>
        <v>0</v>
      </c>
      <c r="AH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195">
        <f t="shared" si="622"/>
        <v>0</v>
      </c>
      <c r="AL237" s="195">
        <f t="shared" si="623"/>
        <v>68750</v>
      </c>
    </row>
    <row r="238" spans="2:38" x14ac:dyDescent="0.25">
      <c r="B238" s="193" t="s">
        <v>383</v>
      </c>
      <c r="C238" s="194" t="s">
        <v>964</v>
      </c>
      <c r="D2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60000</v>
      </c>
      <c r="E2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195">
        <f t="shared" si="616"/>
        <v>60000</v>
      </c>
      <c r="G238" s="195"/>
      <c r="H238" s="195">
        <f t="shared" si="617"/>
        <v>60000</v>
      </c>
      <c r="I238" s="195"/>
      <c r="J238" s="195">
        <f t="shared" si="618"/>
        <v>60000</v>
      </c>
      <c r="K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v>
      </c>
      <c r="Q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60000</v>
      </c>
      <c r="W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195">
        <f t="shared" si="619"/>
        <v>60000</v>
      </c>
      <c r="Z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195">
        <f t="shared" si="620"/>
        <v>0</v>
      </c>
      <c r="AD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195">
        <f t="shared" si="621"/>
        <v>0</v>
      </c>
      <c r="AH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195">
        <f t="shared" si="622"/>
        <v>0</v>
      </c>
      <c r="AL238" s="195">
        <f t="shared" si="623"/>
        <v>60000</v>
      </c>
    </row>
    <row r="239" spans="2:38" x14ac:dyDescent="0.25">
      <c r="B239" s="193" t="s">
        <v>965</v>
      </c>
      <c r="C239" s="194" t="s">
        <v>966</v>
      </c>
      <c r="D2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195">
        <f t="shared" si="616"/>
        <v>0</v>
      </c>
      <c r="G239" s="195"/>
      <c r="H239" s="195">
        <f t="shared" si="617"/>
        <v>0</v>
      </c>
      <c r="I239" s="195"/>
      <c r="J239" s="195">
        <f t="shared" si="618"/>
        <v>0</v>
      </c>
      <c r="K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195">
        <f t="shared" si="619"/>
        <v>0</v>
      </c>
      <c r="Z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195">
        <f t="shared" si="620"/>
        <v>0</v>
      </c>
      <c r="AD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195">
        <f t="shared" si="621"/>
        <v>0</v>
      </c>
      <c r="AH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195">
        <f t="shared" si="622"/>
        <v>0</v>
      </c>
      <c r="AL239" s="195">
        <f t="shared" si="623"/>
        <v>0</v>
      </c>
    </row>
    <row r="240" spans="2:38" x14ac:dyDescent="0.25">
      <c r="B240" s="193" t="s">
        <v>967</v>
      </c>
      <c r="C240" s="194" t="s">
        <v>964</v>
      </c>
      <c r="D2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195">
        <f t="shared" si="597"/>
        <v>0</v>
      </c>
      <c r="G240" s="195"/>
      <c r="H240" s="195">
        <f t="shared" si="598"/>
        <v>0</v>
      </c>
      <c r="I240" s="195"/>
      <c r="J240" s="195">
        <f t="shared" si="599"/>
        <v>0</v>
      </c>
      <c r="K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195">
        <f t="shared" si="601"/>
        <v>0</v>
      </c>
      <c r="Z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195">
        <f t="shared" si="602"/>
        <v>0</v>
      </c>
      <c r="AD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195">
        <f t="shared" si="603"/>
        <v>0</v>
      </c>
      <c r="AH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195">
        <f t="shared" si="604"/>
        <v>0</v>
      </c>
      <c r="AL240" s="195">
        <f t="shared" si="605"/>
        <v>0</v>
      </c>
    </row>
    <row r="241" spans="2:38" x14ac:dyDescent="0.25">
      <c r="B241" s="193" t="s">
        <v>968</v>
      </c>
      <c r="C241" s="194" t="s">
        <v>969</v>
      </c>
      <c r="D2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195">
        <f t="shared" ref="F241" si="624">D241+E241</f>
        <v>0</v>
      </c>
      <c r="G241" s="195"/>
      <c r="H241" s="195">
        <f t="shared" ref="H241" si="625">F241-G241</f>
        <v>0</v>
      </c>
      <c r="I241" s="195"/>
      <c r="J241" s="195">
        <f t="shared" ref="J241" si="626">F241-I241</f>
        <v>0</v>
      </c>
      <c r="K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195">
        <f t="shared" ref="Y241" si="627">V241+W241+X241</f>
        <v>0</v>
      </c>
      <c r="Z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195">
        <f t="shared" ref="AC241" si="628">Z241+AA241+AB241</f>
        <v>0</v>
      </c>
      <c r="AD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195">
        <f t="shared" ref="AG241" si="629">AD241+AE241+AF241</f>
        <v>0</v>
      </c>
      <c r="AH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195">
        <f t="shared" ref="AK241" si="630">AH241+AI241+AJ241</f>
        <v>0</v>
      </c>
      <c r="AL241" s="195">
        <f t="shared" ref="AL241" si="631">Y241+AC241+AG241+AK241</f>
        <v>0</v>
      </c>
    </row>
    <row r="242" spans="2:38" x14ac:dyDescent="0.25">
      <c r="B242" s="193" t="s">
        <v>970</v>
      </c>
      <c r="C242" s="194" t="s">
        <v>971</v>
      </c>
      <c r="D2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v>
      </c>
      <c r="E2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195">
        <f t="shared" ref="F242" si="632">D242+E242</f>
        <v>20000</v>
      </c>
      <c r="G242" s="195"/>
      <c r="H242" s="195">
        <f t="shared" ref="H242" si="633">F242-G242</f>
        <v>20000</v>
      </c>
      <c r="I242" s="195"/>
      <c r="J242" s="195">
        <f t="shared" ref="J242" si="634">F242-I242</f>
        <v>20000</v>
      </c>
      <c r="K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Q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v>
      </c>
      <c r="W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195">
        <f t="shared" ref="Y242" si="635">V242+W242+X242</f>
        <v>20000</v>
      </c>
      <c r="Z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195">
        <f t="shared" ref="AC242" si="636">Z242+AA242+AB242</f>
        <v>0</v>
      </c>
      <c r="AD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195">
        <f t="shared" ref="AG242" si="637">AD242+AE242+AF242</f>
        <v>0</v>
      </c>
      <c r="AH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195">
        <f t="shared" ref="AK242" si="638">AH242+AI242+AJ242</f>
        <v>0</v>
      </c>
      <c r="AL242" s="195">
        <f t="shared" ref="AL242" si="639">Y242+AC242+AG242+AK242</f>
        <v>20000</v>
      </c>
    </row>
    <row r="243" spans="2:38" x14ac:dyDescent="0.25">
      <c r="B243" s="202" t="s">
        <v>384</v>
      </c>
      <c r="C243" s="203" t="s">
        <v>260</v>
      </c>
      <c r="D243" s="204">
        <f>SUM(D244:D259)</f>
        <v>101200</v>
      </c>
      <c r="E243" s="204">
        <f>SUM(E244:E259)</f>
        <v>0</v>
      </c>
      <c r="F243" s="204">
        <f t="shared" si="597"/>
        <v>101200</v>
      </c>
      <c r="G243" s="204">
        <f>SUM(G244:G259)</f>
        <v>0</v>
      </c>
      <c r="H243" s="204">
        <f t="shared" si="598"/>
        <v>101200</v>
      </c>
      <c r="I243" s="204">
        <f>SUM(I244:I259)</f>
        <v>0</v>
      </c>
      <c r="J243" s="204">
        <f t="shared" si="599"/>
        <v>101200</v>
      </c>
      <c r="K243" s="204">
        <f t="shared" ref="K243:X243" si="640">SUM(K244:K259)</f>
        <v>101000</v>
      </c>
      <c r="L243" s="204">
        <f t="shared" si="640"/>
        <v>0</v>
      </c>
      <c r="M243" s="204">
        <f t="shared" si="640"/>
        <v>0</v>
      </c>
      <c r="N243" s="204">
        <f t="shared" si="640"/>
        <v>0</v>
      </c>
      <c r="O243" s="204">
        <f t="shared" si="640"/>
        <v>0</v>
      </c>
      <c r="P243" s="204">
        <f t="shared" si="640"/>
        <v>200</v>
      </c>
      <c r="Q243" s="204">
        <f t="shared" si="640"/>
        <v>0</v>
      </c>
      <c r="R243" s="204">
        <f t="shared" si="640"/>
        <v>0</v>
      </c>
      <c r="S243" s="204">
        <f t="shared" si="640"/>
        <v>0</v>
      </c>
      <c r="T243" s="204">
        <f t="shared" si="640"/>
        <v>0</v>
      </c>
      <c r="U243" s="204">
        <f t="shared" si="640"/>
        <v>0</v>
      </c>
      <c r="V243" s="204">
        <f t="shared" si="640"/>
        <v>0</v>
      </c>
      <c r="W243" s="204">
        <f t="shared" si="640"/>
        <v>101200</v>
      </c>
      <c r="X243" s="204">
        <f t="shared" si="640"/>
        <v>0</v>
      </c>
      <c r="Y243" s="204">
        <f t="shared" si="601"/>
        <v>101200</v>
      </c>
      <c r="Z243" s="204">
        <f>SUM(Z244:Z259)</f>
        <v>0</v>
      </c>
      <c r="AA243" s="204">
        <f>SUM(AA244:AA259)</f>
        <v>0</v>
      </c>
      <c r="AB243" s="204">
        <f>SUM(AB244:AB259)</f>
        <v>0</v>
      </c>
      <c r="AC243" s="204">
        <f t="shared" si="602"/>
        <v>0</v>
      </c>
      <c r="AD243" s="204">
        <f>SUM(AD244:AD259)</f>
        <v>0</v>
      </c>
      <c r="AE243" s="204">
        <f>SUM(AE244:AE259)</f>
        <v>0</v>
      </c>
      <c r="AF243" s="204">
        <f>SUM(AF244:AF259)</f>
        <v>0</v>
      </c>
      <c r="AG243" s="204">
        <f t="shared" si="603"/>
        <v>0</v>
      </c>
      <c r="AH243" s="204">
        <f>SUM(AH244:AH259)</f>
        <v>0</v>
      </c>
      <c r="AI243" s="204">
        <f>SUM(AI244:AI259)</f>
        <v>0</v>
      </c>
      <c r="AJ243" s="204">
        <f>SUM(AJ244:AJ259)</f>
        <v>0</v>
      </c>
      <c r="AK243" s="204">
        <f t="shared" si="604"/>
        <v>0</v>
      </c>
      <c r="AL243" s="204">
        <f t="shared" si="605"/>
        <v>101200</v>
      </c>
    </row>
    <row r="244" spans="2:38" x14ac:dyDescent="0.25">
      <c r="B244" s="193" t="s">
        <v>972</v>
      </c>
      <c r="C244" s="194" t="s">
        <v>973</v>
      </c>
      <c r="D2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101200</v>
      </c>
      <c r="E2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195">
        <f t="shared" si="597"/>
        <v>101200</v>
      </c>
      <c r="G244" s="195"/>
      <c r="H244" s="195">
        <f t="shared" si="598"/>
        <v>101200</v>
      </c>
      <c r="I244" s="195"/>
      <c r="J244" s="195">
        <f t="shared" si="599"/>
        <v>101200</v>
      </c>
      <c r="K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101000</v>
      </c>
      <c r="L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v>
      </c>
      <c r="Q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101200</v>
      </c>
      <c r="X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195">
        <f t="shared" si="601"/>
        <v>101200</v>
      </c>
      <c r="Z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195">
        <f t="shared" si="602"/>
        <v>0</v>
      </c>
      <c r="AD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195">
        <f t="shared" si="603"/>
        <v>0</v>
      </c>
      <c r="AH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195">
        <f t="shared" si="604"/>
        <v>0</v>
      </c>
      <c r="AL244" s="195">
        <f t="shared" si="605"/>
        <v>101200</v>
      </c>
    </row>
    <row r="245" spans="2:38" x14ac:dyDescent="0.25">
      <c r="B245" s="193" t="s">
        <v>974</v>
      </c>
      <c r="C245" s="194" t="s">
        <v>975</v>
      </c>
      <c r="D2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195">
        <f t="shared" ref="F245:F253" si="641">D245+E245</f>
        <v>0</v>
      </c>
      <c r="G245" s="195"/>
      <c r="H245" s="195">
        <f t="shared" ref="H245:H253" si="642">F245-G245</f>
        <v>0</v>
      </c>
      <c r="I245" s="195"/>
      <c r="J245" s="195">
        <f t="shared" ref="J245:J253" si="643">F245-I245</f>
        <v>0</v>
      </c>
      <c r="K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195">
        <f t="shared" ref="Y245:Y253" si="644">V245+W245+X245</f>
        <v>0</v>
      </c>
      <c r="Z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195">
        <f t="shared" ref="AC245:AC253" si="645">Z245+AA245+AB245</f>
        <v>0</v>
      </c>
      <c r="AD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195">
        <f t="shared" ref="AG245:AG253" si="646">AD245+AE245+AF245</f>
        <v>0</v>
      </c>
      <c r="AH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195">
        <f t="shared" ref="AK245:AK253" si="647">AH245+AI245+AJ245</f>
        <v>0</v>
      </c>
      <c r="AL245" s="195">
        <f t="shared" ref="AL245:AL253" si="648">Y245+AC245+AG245+AK245</f>
        <v>0</v>
      </c>
    </row>
    <row r="246" spans="2:38" x14ac:dyDescent="0.25">
      <c r="B246" s="193" t="s">
        <v>976</v>
      </c>
      <c r="C246" s="194" t="s">
        <v>977</v>
      </c>
      <c r="D2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195">
        <f t="shared" si="641"/>
        <v>0</v>
      </c>
      <c r="G246" s="195"/>
      <c r="H246" s="195">
        <f t="shared" si="642"/>
        <v>0</v>
      </c>
      <c r="I246" s="195"/>
      <c r="J246" s="195">
        <f t="shared" si="643"/>
        <v>0</v>
      </c>
      <c r="K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195">
        <f t="shared" si="644"/>
        <v>0</v>
      </c>
      <c r="Z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195">
        <f t="shared" si="645"/>
        <v>0</v>
      </c>
      <c r="AD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195">
        <f t="shared" si="646"/>
        <v>0</v>
      </c>
      <c r="AH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195">
        <f t="shared" si="647"/>
        <v>0</v>
      </c>
      <c r="AL246" s="195">
        <f t="shared" si="648"/>
        <v>0</v>
      </c>
    </row>
    <row r="247" spans="2:38" x14ac:dyDescent="0.25">
      <c r="B247" s="193" t="s">
        <v>385</v>
      </c>
      <c r="C247" s="194" t="s">
        <v>261</v>
      </c>
      <c r="D2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195">
        <f t="shared" si="641"/>
        <v>0</v>
      </c>
      <c r="G247" s="195"/>
      <c r="H247" s="195">
        <f t="shared" si="642"/>
        <v>0</v>
      </c>
      <c r="I247" s="195"/>
      <c r="J247" s="195">
        <f t="shared" si="643"/>
        <v>0</v>
      </c>
      <c r="K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195">
        <f t="shared" si="644"/>
        <v>0</v>
      </c>
      <c r="Z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195">
        <f t="shared" si="645"/>
        <v>0</v>
      </c>
      <c r="AD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195">
        <f t="shared" si="646"/>
        <v>0</v>
      </c>
      <c r="AH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195">
        <f t="shared" si="647"/>
        <v>0</v>
      </c>
      <c r="AL247" s="195">
        <f t="shared" si="648"/>
        <v>0</v>
      </c>
    </row>
    <row r="248" spans="2:38" x14ac:dyDescent="0.25">
      <c r="B248" s="193" t="s">
        <v>978</v>
      </c>
      <c r="C248" s="194" t="s">
        <v>979</v>
      </c>
      <c r="D2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195">
        <f t="shared" si="641"/>
        <v>0</v>
      </c>
      <c r="G248" s="195"/>
      <c r="H248" s="195">
        <f t="shared" si="642"/>
        <v>0</v>
      </c>
      <c r="I248" s="195"/>
      <c r="J248" s="195">
        <f t="shared" si="643"/>
        <v>0</v>
      </c>
      <c r="K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195">
        <f t="shared" si="644"/>
        <v>0</v>
      </c>
      <c r="Z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195">
        <f t="shared" si="645"/>
        <v>0</v>
      </c>
      <c r="AD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195">
        <f t="shared" si="646"/>
        <v>0</v>
      </c>
      <c r="AH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195">
        <f t="shared" si="647"/>
        <v>0</v>
      </c>
      <c r="AL248" s="195">
        <f t="shared" si="648"/>
        <v>0</v>
      </c>
    </row>
    <row r="249" spans="2:38" x14ac:dyDescent="0.25">
      <c r="B249" s="193" t="s">
        <v>980</v>
      </c>
      <c r="C249" s="194" t="s">
        <v>981</v>
      </c>
      <c r="D2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195">
        <f t="shared" si="641"/>
        <v>0</v>
      </c>
      <c r="G249" s="195"/>
      <c r="H249" s="195">
        <f t="shared" si="642"/>
        <v>0</v>
      </c>
      <c r="I249" s="195"/>
      <c r="J249" s="195">
        <f t="shared" si="643"/>
        <v>0</v>
      </c>
      <c r="K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195">
        <f t="shared" si="644"/>
        <v>0</v>
      </c>
      <c r="Z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195">
        <f t="shared" si="645"/>
        <v>0</v>
      </c>
      <c r="AD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195">
        <f t="shared" si="646"/>
        <v>0</v>
      </c>
      <c r="AH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195">
        <f t="shared" si="647"/>
        <v>0</v>
      </c>
      <c r="AL249" s="195">
        <f t="shared" si="648"/>
        <v>0</v>
      </c>
    </row>
    <row r="250" spans="2:38" x14ac:dyDescent="0.25">
      <c r="B250" s="193" t="s">
        <v>386</v>
      </c>
      <c r="C250" s="194" t="s">
        <v>262</v>
      </c>
      <c r="D2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195">
        <f t="shared" si="641"/>
        <v>0</v>
      </c>
      <c r="G250" s="195"/>
      <c r="H250" s="195">
        <f t="shared" si="642"/>
        <v>0</v>
      </c>
      <c r="I250" s="195"/>
      <c r="J250" s="195">
        <f t="shared" si="643"/>
        <v>0</v>
      </c>
      <c r="K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195">
        <f t="shared" si="644"/>
        <v>0</v>
      </c>
      <c r="Z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195">
        <f t="shared" si="645"/>
        <v>0</v>
      </c>
      <c r="AD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195">
        <f t="shared" si="646"/>
        <v>0</v>
      </c>
      <c r="AH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195">
        <f t="shared" si="647"/>
        <v>0</v>
      </c>
      <c r="AL250" s="195">
        <f t="shared" si="648"/>
        <v>0</v>
      </c>
    </row>
    <row r="251" spans="2:38" x14ac:dyDescent="0.25">
      <c r="B251" s="193" t="s">
        <v>982</v>
      </c>
      <c r="C251" s="194" t="s">
        <v>983</v>
      </c>
      <c r="D2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195">
        <f t="shared" si="641"/>
        <v>0</v>
      </c>
      <c r="G251" s="195"/>
      <c r="H251" s="195">
        <f t="shared" si="642"/>
        <v>0</v>
      </c>
      <c r="I251" s="195"/>
      <c r="J251" s="195">
        <f t="shared" si="643"/>
        <v>0</v>
      </c>
      <c r="K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195">
        <f t="shared" si="644"/>
        <v>0</v>
      </c>
      <c r="Z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195">
        <f t="shared" si="645"/>
        <v>0</v>
      </c>
      <c r="AD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195">
        <f t="shared" si="646"/>
        <v>0</v>
      </c>
      <c r="AH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195">
        <f t="shared" si="647"/>
        <v>0</v>
      </c>
      <c r="AL251" s="195">
        <f t="shared" si="648"/>
        <v>0</v>
      </c>
    </row>
    <row r="252" spans="2:38" x14ac:dyDescent="0.25">
      <c r="B252" s="193" t="s">
        <v>984</v>
      </c>
      <c r="C252" s="194" t="s">
        <v>985</v>
      </c>
      <c r="D2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195">
        <f t="shared" si="641"/>
        <v>0</v>
      </c>
      <c r="G252" s="195"/>
      <c r="H252" s="195">
        <f t="shared" si="642"/>
        <v>0</v>
      </c>
      <c r="I252" s="195"/>
      <c r="J252" s="195">
        <f t="shared" si="643"/>
        <v>0</v>
      </c>
      <c r="K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195">
        <f t="shared" si="644"/>
        <v>0</v>
      </c>
      <c r="Z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195">
        <f t="shared" si="645"/>
        <v>0</v>
      </c>
      <c r="AD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195">
        <f t="shared" si="646"/>
        <v>0</v>
      </c>
      <c r="AH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195">
        <f t="shared" si="647"/>
        <v>0</v>
      </c>
      <c r="AL252" s="195">
        <f t="shared" si="648"/>
        <v>0</v>
      </c>
    </row>
    <row r="253" spans="2:38" x14ac:dyDescent="0.25">
      <c r="B253" s="193" t="s">
        <v>387</v>
      </c>
      <c r="C253" s="194" t="s">
        <v>263</v>
      </c>
      <c r="D2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195">
        <f t="shared" si="641"/>
        <v>0</v>
      </c>
      <c r="G253" s="195"/>
      <c r="H253" s="195">
        <f t="shared" si="642"/>
        <v>0</v>
      </c>
      <c r="I253" s="195"/>
      <c r="J253" s="195">
        <f t="shared" si="643"/>
        <v>0</v>
      </c>
      <c r="K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195">
        <f t="shared" si="644"/>
        <v>0</v>
      </c>
      <c r="Z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195">
        <f t="shared" si="645"/>
        <v>0</v>
      </c>
      <c r="AD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195">
        <f t="shared" si="646"/>
        <v>0</v>
      </c>
      <c r="AH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195">
        <f t="shared" si="647"/>
        <v>0</v>
      </c>
      <c r="AL253" s="195">
        <f t="shared" si="648"/>
        <v>0</v>
      </c>
    </row>
    <row r="254" spans="2:38" x14ac:dyDescent="0.25">
      <c r="B254" s="193" t="s">
        <v>986</v>
      </c>
      <c r="C254" s="194" t="s">
        <v>987</v>
      </c>
      <c r="D2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195">
        <f t="shared" si="597"/>
        <v>0</v>
      </c>
      <c r="G254" s="195"/>
      <c r="H254" s="195">
        <f t="shared" si="598"/>
        <v>0</v>
      </c>
      <c r="I254" s="195"/>
      <c r="J254" s="195">
        <f t="shared" si="599"/>
        <v>0</v>
      </c>
      <c r="K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195">
        <f t="shared" si="601"/>
        <v>0</v>
      </c>
      <c r="Z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195">
        <f t="shared" si="602"/>
        <v>0</v>
      </c>
      <c r="AD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195">
        <f t="shared" si="603"/>
        <v>0</v>
      </c>
      <c r="AH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195">
        <f t="shared" si="604"/>
        <v>0</v>
      </c>
      <c r="AL254" s="195">
        <f t="shared" si="605"/>
        <v>0</v>
      </c>
    </row>
    <row r="255" spans="2:38" x14ac:dyDescent="0.25">
      <c r="B255" s="193" t="s">
        <v>988</v>
      </c>
      <c r="C255" s="194" t="s">
        <v>989</v>
      </c>
      <c r="D2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195">
        <f t="shared" si="597"/>
        <v>0</v>
      </c>
      <c r="G255" s="195"/>
      <c r="H255" s="195">
        <f t="shared" si="598"/>
        <v>0</v>
      </c>
      <c r="I255" s="195"/>
      <c r="J255" s="195">
        <f t="shared" si="599"/>
        <v>0</v>
      </c>
      <c r="K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195">
        <f t="shared" si="601"/>
        <v>0</v>
      </c>
      <c r="Z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195">
        <f t="shared" si="602"/>
        <v>0</v>
      </c>
      <c r="AD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195">
        <f t="shared" si="603"/>
        <v>0</v>
      </c>
      <c r="AH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195">
        <f t="shared" si="604"/>
        <v>0</v>
      </c>
      <c r="AL255" s="195">
        <f t="shared" si="605"/>
        <v>0</v>
      </c>
    </row>
    <row r="256" spans="2:38" x14ac:dyDescent="0.25">
      <c r="B256" s="193" t="s">
        <v>990</v>
      </c>
      <c r="C256" s="194" t="s">
        <v>991</v>
      </c>
      <c r="D2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195">
        <f t="shared" si="597"/>
        <v>0</v>
      </c>
      <c r="G256" s="195"/>
      <c r="H256" s="195">
        <f t="shared" si="598"/>
        <v>0</v>
      </c>
      <c r="I256" s="195"/>
      <c r="J256" s="195">
        <f t="shared" si="599"/>
        <v>0</v>
      </c>
      <c r="K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195">
        <f t="shared" si="601"/>
        <v>0</v>
      </c>
      <c r="Z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195">
        <f t="shared" si="602"/>
        <v>0</v>
      </c>
      <c r="AD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195">
        <f t="shared" si="603"/>
        <v>0</v>
      </c>
      <c r="AH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195">
        <f t="shared" si="604"/>
        <v>0</v>
      </c>
      <c r="AL256" s="195">
        <f t="shared" si="605"/>
        <v>0</v>
      </c>
    </row>
    <row r="257" spans="2:38" x14ac:dyDescent="0.25">
      <c r="B257" s="193" t="s">
        <v>992</v>
      </c>
      <c r="C257" s="194" t="s">
        <v>993</v>
      </c>
      <c r="D2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195">
        <f t="shared" ref="F257:F259" si="649">D257+E257</f>
        <v>0</v>
      </c>
      <c r="G257" s="195"/>
      <c r="H257" s="195">
        <f t="shared" ref="H257:H259" si="650">F257-G257</f>
        <v>0</v>
      </c>
      <c r="I257" s="195"/>
      <c r="J257" s="195">
        <f t="shared" ref="J257:J259" si="651">F257-I257</f>
        <v>0</v>
      </c>
      <c r="K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195">
        <f t="shared" ref="Y257:Y259" si="652">V257+W257+X257</f>
        <v>0</v>
      </c>
      <c r="Z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195">
        <f t="shared" ref="AC257:AC259" si="653">Z257+AA257+AB257</f>
        <v>0</v>
      </c>
      <c r="AD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195">
        <f t="shared" ref="AG257:AG259" si="654">AD257+AE257+AF257</f>
        <v>0</v>
      </c>
      <c r="AH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195">
        <f t="shared" ref="AK257:AK259" si="655">AH257+AI257+AJ257</f>
        <v>0</v>
      </c>
      <c r="AL257" s="195">
        <f t="shared" ref="AL257:AL259" si="656">Y257+AC257+AG257+AK257</f>
        <v>0</v>
      </c>
    </row>
    <row r="258" spans="2:38" x14ac:dyDescent="0.25">
      <c r="B258" s="193" t="s">
        <v>388</v>
      </c>
      <c r="C258" s="194" t="s">
        <v>264</v>
      </c>
      <c r="D2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195">
        <f t="shared" si="649"/>
        <v>0</v>
      </c>
      <c r="G258" s="195"/>
      <c r="H258" s="195">
        <f t="shared" si="650"/>
        <v>0</v>
      </c>
      <c r="I258" s="195"/>
      <c r="J258" s="195">
        <f t="shared" si="651"/>
        <v>0</v>
      </c>
      <c r="K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195">
        <f t="shared" si="652"/>
        <v>0</v>
      </c>
      <c r="Z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195">
        <f t="shared" si="653"/>
        <v>0</v>
      </c>
      <c r="AD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195">
        <f t="shared" si="654"/>
        <v>0</v>
      </c>
      <c r="AH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195">
        <f t="shared" si="655"/>
        <v>0</v>
      </c>
      <c r="AL258" s="195">
        <f t="shared" si="656"/>
        <v>0</v>
      </c>
    </row>
    <row r="259" spans="2:38" x14ac:dyDescent="0.25">
      <c r="B259" s="193" t="s">
        <v>994</v>
      </c>
      <c r="C259" s="194" t="s">
        <v>995</v>
      </c>
      <c r="D2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195">
        <f t="shared" si="649"/>
        <v>0</v>
      </c>
      <c r="G259" s="195"/>
      <c r="H259" s="195">
        <f t="shared" si="650"/>
        <v>0</v>
      </c>
      <c r="I259" s="195"/>
      <c r="J259" s="195">
        <f t="shared" si="651"/>
        <v>0</v>
      </c>
      <c r="K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195">
        <f t="shared" si="652"/>
        <v>0</v>
      </c>
      <c r="Z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195">
        <f t="shared" si="653"/>
        <v>0</v>
      </c>
      <c r="AD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195">
        <f t="shared" si="654"/>
        <v>0</v>
      </c>
      <c r="AH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195">
        <f t="shared" si="655"/>
        <v>0</v>
      </c>
      <c r="AL259" s="195">
        <f t="shared" si="656"/>
        <v>0</v>
      </c>
    </row>
    <row r="260" spans="2:38" x14ac:dyDescent="0.25">
      <c r="B260" s="202" t="s">
        <v>389</v>
      </c>
      <c r="C260" s="203" t="s">
        <v>265</v>
      </c>
      <c r="D260" s="204">
        <f>SUM(D261:D266)</f>
        <v>120000</v>
      </c>
      <c r="E260" s="204">
        <f>SUM(E261:E266)</f>
        <v>0</v>
      </c>
      <c r="F260" s="204">
        <f t="shared" si="597"/>
        <v>120000</v>
      </c>
      <c r="G260" s="204">
        <f>SUM(G261:G266)</f>
        <v>0</v>
      </c>
      <c r="H260" s="204">
        <f t="shared" si="598"/>
        <v>120000</v>
      </c>
      <c r="I260" s="204">
        <f>SUM(I261:I266)</f>
        <v>0</v>
      </c>
      <c r="J260" s="204">
        <f t="shared" si="599"/>
        <v>120000</v>
      </c>
      <c r="K260" s="204">
        <f t="shared" ref="K260:X260" si="657">SUM(K261:K266)</f>
        <v>0</v>
      </c>
      <c r="L260" s="204">
        <f t="shared" si="657"/>
        <v>0</v>
      </c>
      <c r="M260" s="204">
        <f t="shared" si="657"/>
        <v>0</v>
      </c>
      <c r="N260" s="204">
        <f t="shared" si="657"/>
        <v>0</v>
      </c>
      <c r="O260" s="204">
        <f t="shared" si="657"/>
        <v>0</v>
      </c>
      <c r="P260" s="204">
        <f t="shared" si="657"/>
        <v>120000</v>
      </c>
      <c r="Q260" s="204">
        <f t="shared" si="657"/>
        <v>0</v>
      </c>
      <c r="R260" s="204">
        <f t="shared" si="657"/>
        <v>0</v>
      </c>
      <c r="S260" s="204">
        <f t="shared" si="657"/>
        <v>0</v>
      </c>
      <c r="T260" s="204">
        <f t="shared" si="657"/>
        <v>0</v>
      </c>
      <c r="U260" s="204">
        <f t="shared" si="657"/>
        <v>0</v>
      </c>
      <c r="V260" s="204">
        <f t="shared" si="657"/>
        <v>120000</v>
      </c>
      <c r="W260" s="204">
        <f t="shared" si="657"/>
        <v>0</v>
      </c>
      <c r="X260" s="204">
        <f t="shared" si="657"/>
        <v>0</v>
      </c>
      <c r="Y260" s="204">
        <f t="shared" si="601"/>
        <v>120000</v>
      </c>
      <c r="Z260" s="204">
        <f>SUM(Z261:Z266)</f>
        <v>0</v>
      </c>
      <c r="AA260" s="204">
        <f>SUM(AA261:AA266)</f>
        <v>0</v>
      </c>
      <c r="AB260" s="204">
        <f>SUM(AB261:AB266)</f>
        <v>0</v>
      </c>
      <c r="AC260" s="204">
        <f t="shared" si="602"/>
        <v>0</v>
      </c>
      <c r="AD260" s="204">
        <f>SUM(AD261:AD266)</f>
        <v>0</v>
      </c>
      <c r="AE260" s="204">
        <f>SUM(AE261:AE266)</f>
        <v>0</v>
      </c>
      <c r="AF260" s="204">
        <f>SUM(AF261:AF266)</f>
        <v>0</v>
      </c>
      <c r="AG260" s="204">
        <f t="shared" si="603"/>
        <v>0</v>
      </c>
      <c r="AH260" s="204">
        <f>SUM(AH261:AH266)</f>
        <v>0</v>
      </c>
      <c r="AI260" s="204">
        <f>SUM(AI261:AI266)</f>
        <v>0</v>
      </c>
      <c r="AJ260" s="204">
        <f>SUM(AJ261:AJ266)</f>
        <v>0</v>
      </c>
      <c r="AK260" s="204">
        <f t="shared" si="604"/>
        <v>0</v>
      </c>
      <c r="AL260" s="204">
        <f t="shared" si="605"/>
        <v>120000</v>
      </c>
    </row>
    <row r="261" spans="2:38" x14ac:dyDescent="0.25">
      <c r="B261" s="193" t="s">
        <v>1002</v>
      </c>
      <c r="C261" s="194" t="s">
        <v>1003</v>
      </c>
      <c r="D2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195">
        <f t="shared" si="597"/>
        <v>0</v>
      </c>
      <c r="G261" s="195"/>
      <c r="H261" s="195">
        <f t="shared" si="598"/>
        <v>0</v>
      </c>
      <c r="I261" s="195"/>
      <c r="J261" s="195">
        <f t="shared" si="599"/>
        <v>0</v>
      </c>
      <c r="K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195">
        <f t="shared" si="601"/>
        <v>0</v>
      </c>
      <c r="Z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195">
        <f t="shared" si="602"/>
        <v>0</v>
      </c>
      <c r="AD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195">
        <f t="shared" si="603"/>
        <v>0</v>
      </c>
      <c r="AH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195">
        <f t="shared" si="604"/>
        <v>0</v>
      </c>
      <c r="AL261" s="195">
        <f t="shared" si="605"/>
        <v>0</v>
      </c>
    </row>
    <row r="262" spans="2:38" x14ac:dyDescent="0.25">
      <c r="B262" s="193" t="s">
        <v>1004</v>
      </c>
      <c r="C262" s="194" t="s">
        <v>1005</v>
      </c>
      <c r="D2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195">
        <f t="shared" si="597"/>
        <v>0</v>
      </c>
      <c r="G262" s="195"/>
      <c r="H262" s="195">
        <f t="shared" si="598"/>
        <v>0</v>
      </c>
      <c r="I262" s="195"/>
      <c r="J262" s="195">
        <f t="shared" si="599"/>
        <v>0</v>
      </c>
      <c r="K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195">
        <f t="shared" si="601"/>
        <v>0</v>
      </c>
      <c r="Z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195">
        <f t="shared" si="602"/>
        <v>0</v>
      </c>
      <c r="AD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195">
        <f t="shared" si="603"/>
        <v>0</v>
      </c>
      <c r="AH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195">
        <f t="shared" si="604"/>
        <v>0</v>
      </c>
      <c r="AL262" s="195">
        <f t="shared" si="605"/>
        <v>0</v>
      </c>
    </row>
    <row r="263" spans="2:38" x14ac:dyDescent="0.25">
      <c r="B263" s="193" t="s">
        <v>390</v>
      </c>
      <c r="C263" s="194" t="s">
        <v>266</v>
      </c>
      <c r="D2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195">
        <f t="shared" si="597"/>
        <v>0</v>
      </c>
      <c r="G263" s="195"/>
      <c r="H263" s="195">
        <f t="shared" si="598"/>
        <v>0</v>
      </c>
      <c r="I263" s="195"/>
      <c r="J263" s="195">
        <f t="shared" si="599"/>
        <v>0</v>
      </c>
      <c r="K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195">
        <f t="shared" si="601"/>
        <v>0</v>
      </c>
      <c r="Z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195">
        <f t="shared" si="602"/>
        <v>0</v>
      </c>
      <c r="AD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195">
        <f t="shared" si="603"/>
        <v>0</v>
      </c>
      <c r="AH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195">
        <f t="shared" si="604"/>
        <v>0</v>
      </c>
      <c r="AL263" s="195">
        <f t="shared" si="605"/>
        <v>0</v>
      </c>
    </row>
    <row r="264" spans="2:38" x14ac:dyDescent="0.25">
      <c r="B264" s="193" t="s">
        <v>1006</v>
      </c>
      <c r="C264" s="194" t="s">
        <v>1007</v>
      </c>
      <c r="D2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195">
        <f t="shared" ref="F264:F266" si="658">D264+E264</f>
        <v>0</v>
      </c>
      <c r="G264" s="195"/>
      <c r="H264" s="195">
        <f t="shared" ref="H264:H266" si="659">F264-G264</f>
        <v>0</v>
      </c>
      <c r="I264" s="195"/>
      <c r="J264" s="195">
        <f t="shared" ref="J264:J266" si="660">F264-I264</f>
        <v>0</v>
      </c>
      <c r="K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195">
        <f t="shared" ref="Y264:Y266" si="661">V264+W264+X264</f>
        <v>0</v>
      </c>
      <c r="Z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195">
        <f t="shared" ref="AC264:AC266" si="662">Z264+AA264+AB264</f>
        <v>0</v>
      </c>
      <c r="AD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195">
        <f t="shared" ref="AG264:AG266" si="663">AD264+AE264+AF264</f>
        <v>0</v>
      </c>
      <c r="AH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195">
        <f t="shared" ref="AK264:AK266" si="664">AH264+AI264+AJ264</f>
        <v>0</v>
      </c>
      <c r="AL264" s="195">
        <f t="shared" ref="AL264:AL266" si="665">Y264+AC264+AG264+AK264</f>
        <v>0</v>
      </c>
    </row>
    <row r="265" spans="2:38" x14ac:dyDescent="0.25">
      <c r="B265" s="193" t="s">
        <v>1008</v>
      </c>
      <c r="C265" s="194" t="s">
        <v>1009</v>
      </c>
      <c r="D2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195">
        <f t="shared" si="658"/>
        <v>0</v>
      </c>
      <c r="G265" s="195"/>
      <c r="H265" s="195">
        <f t="shared" si="659"/>
        <v>0</v>
      </c>
      <c r="I265" s="195"/>
      <c r="J265" s="195">
        <f t="shared" si="660"/>
        <v>0</v>
      </c>
      <c r="K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195">
        <f t="shared" si="661"/>
        <v>0</v>
      </c>
      <c r="Z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195">
        <f t="shared" si="662"/>
        <v>0</v>
      </c>
      <c r="AD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195">
        <f t="shared" si="663"/>
        <v>0</v>
      </c>
      <c r="AH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195">
        <f t="shared" si="664"/>
        <v>0</v>
      </c>
      <c r="AL265" s="195">
        <f t="shared" si="665"/>
        <v>0</v>
      </c>
    </row>
    <row r="266" spans="2:38" x14ac:dyDescent="0.25">
      <c r="B266" s="193" t="s">
        <v>1010</v>
      </c>
      <c r="C266" s="194" t="s">
        <v>1011</v>
      </c>
      <c r="D2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120000</v>
      </c>
      <c r="E2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195">
        <f t="shared" si="658"/>
        <v>120000</v>
      </c>
      <c r="G266" s="195"/>
      <c r="H266" s="195">
        <f t="shared" si="659"/>
        <v>120000</v>
      </c>
      <c r="I266" s="195"/>
      <c r="J266" s="195">
        <f t="shared" si="660"/>
        <v>120000</v>
      </c>
      <c r="K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120000</v>
      </c>
      <c r="Q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120000</v>
      </c>
      <c r="W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195">
        <f t="shared" si="661"/>
        <v>120000</v>
      </c>
      <c r="Z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195">
        <f t="shared" si="662"/>
        <v>0</v>
      </c>
      <c r="AD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195">
        <f t="shared" si="663"/>
        <v>0</v>
      </c>
      <c r="AH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195">
        <f t="shared" si="664"/>
        <v>0</v>
      </c>
      <c r="AL266" s="195">
        <f t="shared" si="665"/>
        <v>120000</v>
      </c>
    </row>
    <row r="267" spans="2:38" x14ac:dyDescent="0.25">
      <c r="B267" s="202" t="s">
        <v>391</v>
      </c>
      <c r="C267" s="203" t="s">
        <v>267</v>
      </c>
      <c r="D267" s="204">
        <f>SUM(D268:D311)</f>
        <v>1960250</v>
      </c>
      <c r="E267" s="204">
        <f>SUM(E268:E311)</f>
        <v>0</v>
      </c>
      <c r="F267" s="204">
        <f t="shared" si="597"/>
        <v>1960250</v>
      </c>
      <c r="G267" s="204">
        <f>SUM(G268:G311)</f>
        <v>0</v>
      </c>
      <c r="H267" s="204">
        <f t="shared" si="598"/>
        <v>1960250</v>
      </c>
      <c r="I267" s="204">
        <f>SUM(I268:I311)</f>
        <v>0</v>
      </c>
      <c r="J267" s="204">
        <f t="shared" si="599"/>
        <v>1960250</v>
      </c>
      <c r="K267" s="204">
        <f t="shared" ref="K267:X267" si="666">SUM(K268:K311)</f>
        <v>0</v>
      </c>
      <c r="L267" s="204">
        <f t="shared" si="666"/>
        <v>0</v>
      </c>
      <c r="M267" s="204">
        <f t="shared" si="666"/>
        <v>160000</v>
      </c>
      <c r="N267" s="204">
        <f t="shared" si="666"/>
        <v>0</v>
      </c>
      <c r="O267" s="204">
        <f t="shared" si="666"/>
        <v>0</v>
      </c>
      <c r="P267" s="204">
        <f t="shared" si="666"/>
        <v>1800250</v>
      </c>
      <c r="Q267" s="204">
        <f t="shared" si="666"/>
        <v>0</v>
      </c>
      <c r="R267" s="204">
        <f t="shared" si="666"/>
        <v>0</v>
      </c>
      <c r="S267" s="204">
        <f t="shared" si="666"/>
        <v>0</v>
      </c>
      <c r="T267" s="204">
        <f t="shared" si="666"/>
        <v>0</v>
      </c>
      <c r="U267" s="204">
        <f t="shared" si="666"/>
        <v>0</v>
      </c>
      <c r="V267" s="204">
        <f t="shared" si="666"/>
        <v>1719850</v>
      </c>
      <c r="W267" s="204">
        <f t="shared" si="666"/>
        <v>240400</v>
      </c>
      <c r="X267" s="204">
        <f t="shared" si="666"/>
        <v>0</v>
      </c>
      <c r="Y267" s="204">
        <f t="shared" si="601"/>
        <v>1960250</v>
      </c>
      <c r="Z267" s="204">
        <f>SUM(Z268:Z311)</f>
        <v>0</v>
      </c>
      <c r="AA267" s="204">
        <f>SUM(AA268:AA311)</f>
        <v>0</v>
      </c>
      <c r="AB267" s="204">
        <f>SUM(AB268:AB311)</f>
        <v>0</v>
      </c>
      <c r="AC267" s="204">
        <f t="shared" si="602"/>
        <v>0</v>
      </c>
      <c r="AD267" s="204">
        <f>SUM(AD268:AD311)</f>
        <v>0</v>
      </c>
      <c r="AE267" s="204">
        <f>SUM(AE268:AE311)</f>
        <v>0</v>
      </c>
      <c r="AF267" s="204">
        <f>SUM(AF268:AF311)</f>
        <v>0</v>
      </c>
      <c r="AG267" s="204">
        <f t="shared" si="603"/>
        <v>0</v>
      </c>
      <c r="AH267" s="204">
        <f>SUM(AH268:AH311)</f>
        <v>0</v>
      </c>
      <c r="AI267" s="204">
        <f>SUM(AI268:AI311)</f>
        <v>0</v>
      </c>
      <c r="AJ267" s="204">
        <f>SUM(AJ268:AJ311)</f>
        <v>0</v>
      </c>
      <c r="AK267" s="204">
        <f t="shared" si="604"/>
        <v>0</v>
      </c>
      <c r="AL267" s="204">
        <f t="shared" si="605"/>
        <v>1960250</v>
      </c>
    </row>
    <row r="268" spans="2:38" x14ac:dyDescent="0.25">
      <c r="B268" s="193" t="s">
        <v>1012</v>
      </c>
      <c r="C268" s="194" t="s">
        <v>1013</v>
      </c>
      <c r="D2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280000</v>
      </c>
      <c r="E2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195">
        <f t="shared" si="597"/>
        <v>280000</v>
      </c>
      <c r="G268" s="195"/>
      <c r="H268" s="195">
        <f t="shared" si="598"/>
        <v>280000</v>
      </c>
      <c r="I268" s="195"/>
      <c r="J268" s="195">
        <f t="shared" si="599"/>
        <v>280000</v>
      </c>
      <c r="K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100000</v>
      </c>
      <c r="N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180000</v>
      </c>
      <c r="Q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100000</v>
      </c>
      <c r="W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180000</v>
      </c>
      <c r="X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195">
        <f t="shared" si="601"/>
        <v>280000</v>
      </c>
      <c r="Z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195">
        <f t="shared" si="602"/>
        <v>0</v>
      </c>
      <c r="AD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195">
        <f t="shared" si="603"/>
        <v>0</v>
      </c>
      <c r="AH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195">
        <f t="shared" si="604"/>
        <v>0</v>
      </c>
      <c r="AL268" s="195">
        <f t="shared" si="605"/>
        <v>280000</v>
      </c>
    </row>
    <row r="269" spans="2:38" x14ac:dyDescent="0.25">
      <c r="B269" s="193" t="s">
        <v>392</v>
      </c>
      <c r="C269" s="194" t="s">
        <v>1014</v>
      </c>
      <c r="D2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195">
        <f t="shared" ref="F269:F300" si="667">D269+E269</f>
        <v>0</v>
      </c>
      <c r="G269" s="195"/>
      <c r="H269" s="195">
        <f t="shared" ref="H269:H300" si="668">F269-G269</f>
        <v>0</v>
      </c>
      <c r="I269" s="195"/>
      <c r="J269" s="195">
        <f t="shared" ref="J269:J300" si="669">F269-I269</f>
        <v>0</v>
      </c>
      <c r="K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195">
        <f t="shared" ref="Y269:Y300" si="670">V269+W269+X269</f>
        <v>0</v>
      </c>
      <c r="Z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195">
        <f t="shared" ref="AC269:AC300" si="671">Z269+AA269+AB269</f>
        <v>0</v>
      </c>
      <c r="AD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195">
        <f t="shared" ref="AG269:AG300" si="672">AD269+AE269+AF269</f>
        <v>0</v>
      </c>
      <c r="AH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195">
        <f t="shared" ref="AK269:AK300" si="673">AH269+AI269+AJ269</f>
        <v>0</v>
      </c>
      <c r="AL269" s="195">
        <f t="shared" ref="AL269:AL300" si="674">Y269+AC269+AG269+AK269</f>
        <v>0</v>
      </c>
    </row>
    <row r="270" spans="2:38" x14ac:dyDescent="0.25">
      <c r="B270" s="193" t="s">
        <v>1015</v>
      </c>
      <c r="C270" s="194" t="s">
        <v>1016</v>
      </c>
      <c r="D2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195">
        <f t="shared" si="667"/>
        <v>0</v>
      </c>
      <c r="G270" s="195"/>
      <c r="H270" s="195">
        <f t="shared" si="668"/>
        <v>0</v>
      </c>
      <c r="I270" s="195"/>
      <c r="J270" s="195">
        <f t="shared" si="669"/>
        <v>0</v>
      </c>
      <c r="K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195">
        <f t="shared" si="670"/>
        <v>0</v>
      </c>
      <c r="Z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195">
        <f t="shared" si="671"/>
        <v>0</v>
      </c>
      <c r="AD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195">
        <f t="shared" si="672"/>
        <v>0</v>
      </c>
      <c r="AH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195">
        <f t="shared" si="673"/>
        <v>0</v>
      </c>
      <c r="AL270" s="195">
        <f t="shared" si="674"/>
        <v>0</v>
      </c>
    </row>
    <row r="271" spans="2:38" x14ac:dyDescent="0.25">
      <c r="B271" s="193" t="s">
        <v>1017</v>
      </c>
      <c r="C271" s="194" t="s">
        <v>1018</v>
      </c>
      <c r="D2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195">
        <f t="shared" si="667"/>
        <v>0</v>
      </c>
      <c r="G271" s="195"/>
      <c r="H271" s="195">
        <f t="shared" si="668"/>
        <v>0</v>
      </c>
      <c r="I271" s="195"/>
      <c r="J271" s="195">
        <f t="shared" si="669"/>
        <v>0</v>
      </c>
      <c r="K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195">
        <f t="shared" si="670"/>
        <v>0</v>
      </c>
      <c r="Z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195">
        <f t="shared" si="671"/>
        <v>0</v>
      </c>
      <c r="AD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195">
        <f t="shared" si="672"/>
        <v>0</v>
      </c>
      <c r="AH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195">
        <f t="shared" si="673"/>
        <v>0</v>
      </c>
      <c r="AL271" s="195">
        <f t="shared" si="674"/>
        <v>0</v>
      </c>
    </row>
    <row r="272" spans="2:38" x14ac:dyDescent="0.25">
      <c r="B272" s="193" t="s">
        <v>1019</v>
      </c>
      <c r="C272" s="194" t="s">
        <v>1020</v>
      </c>
      <c r="D2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195">
        <f t="shared" si="667"/>
        <v>0</v>
      </c>
      <c r="G272" s="195"/>
      <c r="H272" s="195">
        <f t="shared" si="668"/>
        <v>0</v>
      </c>
      <c r="I272" s="195"/>
      <c r="J272" s="195">
        <f t="shared" si="669"/>
        <v>0</v>
      </c>
      <c r="K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195">
        <f t="shared" si="670"/>
        <v>0</v>
      </c>
      <c r="Z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195">
        <f t="shared" si="671"/>
        <v>0</v>
      </c>
      <c r="AD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195">
        <f t="shared" si="672"/>
        <v>0</v>
      </c>
      <c r="AH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195">
        <f t="shared" si="673"/>
        <v>0</v>
      </c>
      <c r="AL272" s="195">
        <f t="shared" si="674"/>
        <v>0</v>
      </c>
    </row>
    <row r="273" spans="2:38" x14ac:dyDescent="0.25">
      <c r="B273" s="193" t="s">
        <v>1021</v>
      </c>
      <c r="C273" s="194" t="s">
        <v>1022</v>
      </c>
      <c r="D2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113750</v>
      </c>
      <c r="E2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195">
        <f t="shared" si="667"/>
        <v>113750</v>
      </c>
      <c r="G273" s="195"/>
      <c r="H273" s="195">
        <f t="shared" si="668"/>
        <v>113750</v>
      </c>
      <c r="I273" s="195"/>
      <c r="J273" s="195">
        <f t="shared" si="669"/>
        <v>113750</v>
      </c>
      <c r="K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113750</v>
      </c>
      <c r="Q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113750</v>
      </c>
      <c r="W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195">
        <f t="shared" si="670"/>
        <v>113750</v>
      </c>
      <c r="Z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195">
        <f t="shared" si="671"/>
        <v>0</v>
      </c>
      <c r="AD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195">
        <f t="shared" si="672"/>
        <v>0</v>
      </c>
      <c r="AH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195">
        <f t="shared" si="673"/>
        <v>0</v>
      </c>
      <c r="AL273" s="195">
        <f t="shared" si="674"/>
        <v>113750</v>
      </c>
    </row>
    <row r="274" spans="2:38" x14ac:dyDescent="0.25">
      <c r="B274" s="193" t="s">
        <v>1023</v>
      </c>
      <c r="C274" s="194" t="s">
        <v>1024</v>
      </c>
      <c r="D2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125000</v>
      </c>
      <c r="E2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195">
        <f t="shared" si="667"/>
        <v>125000</v>
      </c>
      <c r="G274" s="195"/>
      <c r="H274" s="195">
        <f t="shared" si="668"/>
        <v>125000</v>
      </c>
      <c r="I274" s="195"/>
      <c r="J274" s="195">
        <f t="shared" si="669"/>
        <v>125000</v>
      </c>
      <c r="K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125000</v>
      </c>
      <c r="Q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125000</v>
      </c>
      <c r="W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195">
        <f t="shared" si="670"/>
        <v>125000</v>
      </c>
      <c r="Z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195">
        <f t="shared" si="671"/>
        <v>0</v>
      </c>
      <c r="AD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195">
        <f t="shared" si="672"/>
        <v>0</v>
      </c>
      <c r="AH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195">
        <f t="shared" si="673"/>
        <v>0</v>
      </c>
      <c r="AL274" s="195">
        <f t="shared" si="674"/>
        <v>125000</v>
      </c>
    </row>
    <row r="275" spans="2:38" x14ac:dyDescent="0.25">
      <c r="B275" s="193" t="s">
        <v>1025</v>
      </c>
      <c r="C275" s="194" t="s">
        <v>1026</v>
      </c>
      <c r="D2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130000</v>
      </c>
      <c r="E2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195">
        <f t="shared" si="667"/>
        <v>130000</v>
      </c>
      <c r="G275" s="195"/>
      <c r="H275" s="195">
        <f t="shared" si="668"/>
        <v>130000</v>
      </c>
      <c r="I275" s="195"/>
      <c r="J275" s="195">
        <f t="shared" si="669"/>
        <v>130000</v>
      </c>
      <c r="K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130000</v>
      </c>
      <c r="Q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130000</v>
      </c>
      <c r="W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195">
        <f t="shared" si="670"/>
        <v>130000</v>
      </c>
      <c r="Z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195">
        <f t="shared" si="671"/>
        <v>0</v>
      </c>
      <c r="AD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195">
        <f t="shared" si="672"/>
        <v>0</v>
      </c>
      <c r="AH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195">
        <f t="shared" si="673"/>
        <v>0</v>
      </c>
      <c r="AL275" s="195">
        <f t="shared" si="674"/>
        <v>130000</v>
      </c>
    </row>
    <row r="276" spans="2:38" x14ac:dyDescent="0.25">
      <c r="B276" s="193" t="s">
        <v>393</v>
      </c>
      <c r="C276" s="194" t="s">
        <v>1027</v>
      </c>
      <c r="D2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195">
        <f t="shared" si="667"/>
        <v>0</v>
      </c>
      <c r="G276" s="195"/>
      <c r="H276" s="195">
        <f t="shared" si="668"/>
        <v>0</v>
      </c>
      <c r="I276" s="195"/>
      <c r="J276" s="195">
        <f t="shared" si="669"/>
        <v>0</v>
      </c>
      <c r="K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195">
        <f t="shared" si="670"/>
        <v>0</v>
      </c>
      <c r="Z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195">
        <f t="shared" si="671"/>
        <v>0</v>
      </c>
      <c r="AD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195">
        <f t="shared" si="672"/>
        <v>0</v>
      </c>
      <c r="AH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195">
        <f t="shared" si="673"/>
        <v>0</v>
      </c>
      <c r="AL276" s="195">
        <f t="shared" si="674"/>
        <v>0</v>
      </c>
    </row>
    <row r="277" spans="2:38" x14ac:dyDescent="0.25">
      <c r="B277" s="193" t="s">
        <v>1028</v>
      </c>
      <c r="C277" s="194" t="s">
        <v>1029</v>
      </c>
      <c r="D2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30000</v>
      </c>
      <c r="E2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195">
        <f t="shared" si="667"/>
        <v>30000</v>
      </c>
      <c r="G277" s="195"/>
      <c r="H277" s="195">
        <f t="shared" si="668"/>
        <v>30000</v>
      </c>
      <c r="I277" s="195"/>
      <c r="J277" s="195">
        <f t="shared" si="669"/>
        <v>30000</v>
      </c>
      <c r="K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30000</v>
      </c>
      <c r="Q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30000</v>
      </c>
      <c r="W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195">
        <f t="shared" si="670"/>
        <v>30000</v>
      </c>
      <c r="Z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195">
        <f t="shared" si="671"/>
        <v>0</v>
      </c>
      <c r="AD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195">
        <f t="shared" si="672"/>
        <v>0</v>
      </c>
      <c r="AH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195">
        <f t="shared" si="673"/>
        <v>0</v>
      </c>
      <c r="AL277" s="195">
        <f t="shared" si="674"/>
        <v>30000</v>
      </c>
    </row>
    <row r="278" spans="2:38" x14ac:dyDescent="0.25">
      <c r="B278" s="193" t="s">
        <v>1030</v>
      </c>
      <c r="C278" s="194" t="s">
        <v>1031</v>
      </c>
      <c r="D2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697500</v>
      </c>
      <c r="E2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195">
        <f t="shared" si="667"/>
        <v>697500</v>
      </c>
      <c r="G278" s="195"/>
      <c r="H278" s="195">
        <f t="shared" si="668"/>
        <v>697500</v>
      </c>
      <c r="I278" s="195"/>
      <c r="J278" s="195">
        <f t="shared" si="669"/>
        <v>697500</v>
      </c>
      <c r="K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697500</v>
      </c>
      <c r="Q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697500</v>
      </c>
      <c r="W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195">
        <f t="shared" si="670"/>
        <v>697500</v>
      </c>
      <c r="Z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195">
        <f t="shared" si="671"/>
        <v>0</v>
      </c>
      <c r="AD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195">
        <f t="shared" si="672"/>
        <v>0</v>
      </c>
      <c r="AH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195">
        <f t="shared" si="673"/>
        <v>0</v>
      </c>
      <c r="AL278" s="195">
        <f t="shared" si="674"/>
        <v>697500</v>
      </c>
    </row>
    <row r="279" spans="2:38" x14ac:dyDescent="0.25">
      <c r="B279" s="193" t="s">
        <v>1032</v>
      </c>
      <c r="C279" s="194" t="s">
        <v>1033</v>
      </c>
      <c r="D2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195">
        <f t="shared" si="667"/>
        <v>0</v>
      </c>
      <c r="G279" s="195"/>
      <c r="H279" s="195">
        <f t="shared" si="668"/>
        <v>0</v>
      </c>
      <c r="I279" s="195"/>
      <c r="J279" s="195">
        <f t="shared" si="669"/>
        <v>0</v>
      </c>
      <c r="K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195">
        <f t="shared" si="670"/>
        <v>0</v>
      </c>
      <c r="Z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195">
        <f t="shared" si="671"/>
        <v>0</v>
      </c>
      <c r="AD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195">
        <f t="shared" si="672"/>
        <v>0</v>
      </c>
      <c r="AH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195">
        <f t="shared" si="673"/>
        <v>0</v>
      </c>
      <c r="AL279" s="195">
        <f t="shared" si="674"/>
        <v>0</v>
      </c>
    </row>
    <row r="280" spans="2:38" x14ac:dyDescent="0.25">
      <c r="B280" s="193" t="s">
        <v>1034</v>
      </c>
      <c r="C280" s="194" t="s">
        <v>1035</v>
      </c>
      <c r="D2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195">
        <f t="shared" si="667"/>
        <v>0</v>
      </c>
      <c r="G280" s="195"/>
      <c r="H280" s="195">
        <f t="shared" si="668"/>
        <v>0</v>
      </c>
      <c r="I280" s="195"/>
      <c r="J280" s="195">
        <f t="shared" si="669"/>
        <v>0</v>
      </c>
      <c r="K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195">
        <f t="shared" si="670"/>
        <v>0</v>
      </c>
      <c r="Z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195">
        <f t="shared" si="671"/>
        <v>0</v>
      </c>
      <c r="AD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195">
        <f t="shared" si="672"/>
        <v>0</v>
      </c>
      <c r="AH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195">
        <f t="shared" si="673"/>
        <v>0</v>
      </c>
      <c r="AL280" s="195">
        <f t="shared" si="674"/>
        <v>0</v>
      </c>
    </row>
    <row r="281" spans="2:38" x14ac:dyDescent="0.25">
      <c r="B281" s="193" t="s">
        <v>1036</v>
      </c>
      <c r="C281" s="194" t="s">
        <v>1037</v>
      </c>
      <c r="D2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195">
        <f t="shared" si="667"/>
        <v>0</v>
      </c>
      <c r="G281" s="195"/>
      <c r="H281" s="195">
        <f t="shared" si="668"/>
        <v>0</v>
      </c>
      <c r="I281" s="195"/>
      <c r="J281" s="195">
        <f t="shared" si="669"/>
        <v>0</v>
      </c>
      <c r="K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195">
        <f t="shared" si="670"/>
        <v>0</v>
      </c>
      <c r="Z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195">
        <f t="shared" si="671"/>
        <v>0</v>
      </c>
      <c r="AD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195">
        <f t="shared" si="672"/>
        <v>0</v>
      </c>
      <c r="AH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195">
        <f t="shared" si="673"/>
        <v>0</v>
      </c>
      <c r="AL281" s="195">
        <f t="shared" si="674"/>
        <v>0</v>
      </c>
    </row>
    <row r="282" spans="2:38" x14ac:dyDescent="0.25">
      <c r="B282" s="193" t="s">
        <v>1038</v>
      </c>
      <c r="C282" s="194" t="s">
        <v>1039</v>
      </c>
      <c r="D2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195">
        <f t="shared" si="667"/>
        <v>0</v>
      </c>
      <c r="G282" s="195"/>
      <c r="H282" s="195">
        <f t="shared" si="668"/>
        <v>0</v>
      </c>
      <c r="I282" s="195"/>
      <c r="J282" s="195">
        <f t="shared" si="669"/>
        <v>0</v>
      </c>
      <c r="K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195">
        <f t="shared" si="670"/>
        <v>0</v>
      </c>
      <c r="Z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195">
        <f t="shared" si="671"/>
        <v>0</v>
      </c>
      <c r="AD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195">
        <f t="shared" si="672"/>
        <v>0</v>
      </c>
      <c r="AH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195">
        <f t="shared" si="673"/>
        <v>0</v>
      </c>
      <c r="AL282" s="195">
        <f t="shared" si="674"/>
        <v>0</v>
      </c>
    </row>
    <row r="283" spans="2:38" x14ac:dyDescent="0.25">
      <c r="B283" s="193" t="s">
        <v>1040</v>
      </c>
      <c r="C283" s="194" t="s">
        <v>1041</v>
      </c>
      <c r="D2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168750</v>
      </c>
      <c r="E2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195">
        <f t="shared" si="667"/>
        <v>168750</v>
      </c>
      <c r="G283" s="195"/>
      <c r="H283" s="195">
        <f t="shared" si="668"/>
        <v>168750</v>
      </c>
      <c r="I283" s="195"/>
      <c r="J283" s="195">
        <f t="shared" si="669"/>
        <v>168750</v>
      </c>
      <c r="K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168750</v>
      </c>
      <c r="Q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168750</v>
      </c>
      <c r="W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195">
        <f t="shared" si="670"/>
        <v>168750</v>
      </c>
      <c r="Z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195">
        <f t="shared" si="671"/>
        <v>0</v>
      </c>
      <c r="AD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195">
        <f t="shared" si="672"/>
        <v>0</v>
      </c>
      <c r="AH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195">
        <f t="shared" si="673"/>
        <v>0</v>
      </c>
      <c r="AL283" s="195">
        <f t="shared" si="674"/>
        <v>168750</v>
      </c>
    </row>
    <row r="284" spans="2:38" x14ac:dyDescent="0.25">
      <c r="B284" s="193" t="s">
        <v>1042</v>
      </c>
      <c r="C284" s="194" t="s">
        <v>1043</v>
      </c>
      <c r="D2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60400</v>
      </c>
      <c r="E2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195">
        <f t="shared" si="667"/>
        <v>60400</v>
      </c>
      <c r="G284" s="195"/>
      <c r="H284" s="195">
        <f t="shared" si="668"/>
        <v>60400</v>
      </c>
      <c r="I284" s="195"/>
      <c r="J284" s="195">
        <f t="shared" si="669"/>
        <v>60400</v>
      </c>
      <c r="K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v>
      </c>
      <c r="N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v>
      </c>
      <c r="Q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60400</v>
      </c>
      <c r="X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195">
        <f t="shared" si="670"/>
        <v>60400</v>
      </c>
      <c r="Z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195">
        <f t="shared" si="671"/>
        <v>0</v>
      </c>
      <c r="AD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195">
        <f t="shared" si="672"/>
        <v>0</v>
      </c>
      <c r="AH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195">
        <f t="shared" si="673"/>
        <v>0</v>
      </c>
      <c r="AL284" s="195">
        <f t="shared" si="674"/>
        <v>60400</v>
      </c>
    </row>
    <row r="285" spans="2:38" x14ac:dyDescent="0.25">
      <c r="B285" s="193" t="s">
        <v>394</v>
      </c>
      <c r="C285" s="194" t="s">
        <v>1044</v>
      </c>
      <c r="D2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195">
        <f t="shared" si="667"/>
        <v>0</v>
      </c>
      <c r="G285" s="195"/>
      <c r="H285" s="195">
        <f t="shared" si="668"/>
        <v>0</v>
      </c>
      <c r="I285" s="195"/>
      <c r="J285" s="195">
        <f t="shared" si="669"/>
        <v>0</v>
      </c>
      <c r="K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195">
        <f t="shared" si="670"/>
        <v>0</v>
      </c>
      <c r="Z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195">
        <f t="shared" si="671"/>
        <v>0</v>
      </c>
      <c r="AD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195">
        <f t="shared" si="672"/>
        <v>0</v>
      </c>
      <c r="AH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195">
        <f t="shared" si="673"/>
        <v>0</v>
      </c>
      <c r="AL285" s="195">
        <f t="shared" si="674"/>
        <v>0</v>
      </c>
    </row>
    <row r="286" spans="2:38" x14ac:dyDescent="0.25">
      <c r="B286" s="193" t="s">
        <v>1045</v>
      </c>
      <c r="C286" s="194" t="s">
        <v>1046</v>
      </c>
      <c r="D2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195">
        <f t="shared" si="667"/>
        <v>0</v>
      </c>
      <c r="G286" s="195"/>
      <c r="H286" s="195">
        <f t="shared" si="668"/>
        <v>0</v>
      </c>
      <c r="I286" s="195"/>
      <c r="J286" s="195">
        <f t="shared" si="669"/>
        <v>0</v>
      </c>
      <c r="K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195">
        <f t="shared" si="670"/>
        <v>0</v>
      </c>
      <c r="Z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195">
        <f t="shared" si="671"/>
        <v>0</v>
      </c>
      <c r="AD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195">
        <f t="shared" si="672"/>
        <v>0</v>
      </c>
      <c r="AH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195">
        <f t="shared" si="673"/>
        <v>0</v>
      </c>
      <c r="AL286" s="195">
        <f t="shared" si="674"/>
        <v>0</v>
      </c>
    </row>
    <row r="287" spans="2:38" x14ac:dyDescent="0.25">
      <c r="B287" s="193" t="s">
        <v>1047</v>
      </c>
      <c r="C287" s="194" t="s">
        <v>1048</v>
      </c>
      <c r="D2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195">
        <f t="shared" si="667"/>
        <v>0</v>
      </c>
      <c r="G287" s="195"/>
      <c r="H287" s="195">
        <f t="shared" si="668"/>
        <v>0</v>
      </c>
      <c r="I287" s="195"/>
      <c r="J287" s="195">
        <f t="shared" si="669"/>
        <v>0</v>
      </c>
      <c r="K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195">
        <f t="shared" si="670"/>
        <v>0</v>
      </c>
      <c r="Z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195">
        <f t="shared" si="671"/>
        <v>0</v>
      </c>
      <c r="AD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195">
        <f t="shared" si="672"/>
        <v>0</v>
      </c>
      <c r="AH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195">
        <f t="shared" si="673"/>
        <v>0</v>
      </c>
      <c r="AL287" s="195">
        <f t="shared" si="674"/>
        <v>0</v>
      </c>
    </row>
    <row r="288" spans="2:38" x14ac:dyDescent="0.25">
      <c r="B288" s="193" t="s">
        <v>1049</v>
      </c>
      <c r="C288" s="194" t="s">
        <v>1050</v>
      </c>
      <c r="D2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195">
        <f t="shared" si="667"/>
        <v>0</v>
      </c>
      <c r="G288" s="195"/>
      <c r="H288" s="195">
        <f t="shared" si="668"/>
        <v>0</v>
      </c>
      <c r="I288" s="195"/>
      <c r="J288" s="195">
        <f t="shared" si="669"/>
        <v>0</v>
      </c>
      <c r="K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195">
        <f t="shared" si="670"/>
        <v>0</v>
      </c>
      <c r="Z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195">
        <f t="shared" si="671"/>
        <v>0</v>
      </c>
      <c r="AD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195">
        <f t="shared" si="672"/>
        <v>0</v>
      </c>
      <c r="AH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195">
        <f t="shared" si="673"/>
        <v>0</v>
      </c>
      <c r="AL288" s="195">
        <f t="shared" si="674"/>
        <v>0</v>
      </c>
    </row>
    <row r="289" spans="2:38" x14ac:dyDescent="0.25">
      <c r="B289" s="193" t="s">
        <v>1051</v>
      </c>
      <c r="C289" s="194" t="s">
        <v>1044</v>
      </c>
      <c r="D2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195">
        <f t="shared" si="667"/>
        <v>0</v>
      </c>
      <c r="G289" s="195"/>
      <c r="H289" s="195">
        <f t="shared" si="668"/>
        <v>0</v>
      </c>
      <c r="I289" s="195"/>
      <c r="J289" s="195">
        <f t="shared" si="669"/>
        <v>0</v>
      </c>
      <c r="K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195">
        <f t="shared" si="670"/>
        <v>0</v>
      </c>
      <c r="Z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195">
        <f t="shared" si="671"/>
        <v>0</v>
      </c>
      <c r="AD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195">
        <f t="shared" si="672"/>
        <v>0</v>
      </c>
      <c r="AH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195">
        <f t="shared" si="673"/>
        <v>0</v>
      </c>
      <c r="AL289" s="195">
        <f t="shared" si="674"/>
        <v>0</v>
      </c>
    </row>
    <row r="290" spans="2:38" x14ac:dyDescent="0.25">
      <c r="B290" s="193" t="s">
        <v>1052</v>
      </c>
      <c r="C290" s="194" t="s">
        <v>1053</v>
      </c>
      <c r="D2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195">
        <f t="shared" si="667"/>
        <v>0</v>
      </c>
      <c r="G290" s="195"/>
      <c r="H290" s="195">
        <f t="shared" si="668"/>
        <v>0</v>
      </c>
      <c r="I290" s="195"/>
      <c r="J290" s="195">
        <f t="shared" si="669"/>
        <v>0</v>
      </c>
      <c r="K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195">
        <f t="shared" si="670"/>
        <v>0</v>
      </c>
      <c r="Z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195">
        <f t="shared" si="671"/>
        <v>0</v>
      </c>
      <c r="AD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195">
        <f t="shared" si="672"/>
        <v>0</v>
      </c>
      <c r="AH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195">
        <f t="shared" si="673"/>
        <v>0</v>
      </c>
      <c r="AL290" s="195">
        <f t="shared" si="674"/>
        <v>0</v>
      </c>
    </row>
    <row r="291" spans="2:38" x14ac:dyDescent="0.25">
      <c r="B291" s="193" t="s">
        <v>1054</v>
      </c>
      <c r="C291" s="194" t="s">
        <v>1055</v>
      </c>
      <c r="D29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195">
        <f t="shared" si="667"/>
        <v>0</v>
      </c>
      <c r="G291" s="195"/>
      <c r="H291" s="195">
        <f t="shared" si="668"/>
        <v>0</v>
      </c>
      <c r="I291" s="195"/>
      <c r="J291" s="195">
        <f t="shared" si="669"/>
        <v>0</v>
      </c>
      <c r="K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195">
        <f t="shared" si="670"/>
        <v>0</v>
      </c>
      <c r="Z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195">
        <f t="shared" si="671"/>
        <v>0</v>
      </c>
      <c r="AD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195">
        <f t="shared" si="672"/>
        <v>0</v>
      </c>
      <c r="AH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195">
        <f t="shared" si="673"/>
        <v>0</v>
      </c>
      <c r="AL291" s="195">
        <f t="shared" si="674"/>
        <v>0</v>
      </c>
    </row>
    <row r="292" spans="2:38" x14ac:dyDescent="0.25">
      <c r="B292" s="193" t="s">
        <v>1056</v>
      </c>
      <c r="C292" s="194" t="s">
        <v>1057</v>
      </c>
      <c r="D2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195">
        <f t="shared" si="667"/>
        <v>0</v>
      </c>
      <c r="G292" s="195"/>
      <c r="H292" s="195">
        <f t="shared" si="668"/>
        <v>0</v>
      </c>
      <c r="I292" s="195"/>
      <c r="J292" s="195">
        <f t="shared" si="669"/>
        <v>0</v>
      </c>
      <c r="K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195">
        <f t="shared" si="670"/>
        <v>0</v>
      </c>
      <c r="Z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195">
        <f t="shared" si="671"/>
        <v>0</v>
      </c>
      <c r="AD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195">
        <f t="shared" si="672"/>
        <v>0</v>
      </c>
      <c r="AH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195">
        <f t="shared" si="673"/>
        <v>0</v>
      </c>
      <c r="AL292" s="195">
        <f t="shared" si="674"/>
        <v>0</v>
      </c>
    </row>
    <row r="293" spans="2:38" x14ac:dyDescent="0.25">
      <c r="B293" s="193" t="s">
        <v>1058</v>
      </c>
      <c r="C293" s="194" t="s">
        <v>1059</v>
      </c>
      <c r="D2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195">
        <f t="shared" si="667"/>
        <v>0</v>
      </c>
      <c r="G293" s="195"/>
      <c r="H293" s="195">
        <f t="shared" si="668"/>
        <v>0</v>
      </c>
      <c r="I293" s="195"/>
      <c r="J293" s="195">
        <f t="shared" si="669"/>
        <v>0</v>
      </c>
      <c r="K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195">
        <f t="shared" si="670"/>
        <v>0</v>
      </c>
      <c r="Z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195">
        <f t="shared" si="671"/>
        <v>0</v>
      </c>
      <c r="AD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195">
        <f t="shared" si="672"/>
        <v>0</v>
      </c>
      <c r="AH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195">
        <f t="shared" si="673"/>
        <v>0</v>
      </c>
      <c r="AL293" s="195">
        <f t="shared" si="674"/>
        <v>0</v>
      </c>
    </row>
    <row r="294" spans="2:38" x14ac:dyDescent="0.25">
      <c r="B294" s="193" t="s">
        <v>1060</v>
      </c>
      <c r="C294" s="194" t="s">
        <v>1061</v>
      </c>
      <c r="D29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195">
        <f t="shared" si="667"/>
        <v>0</v>
      </c>
      <c r="G294" s="195"/>
      <c r="H294" s="195">
        <f t="shared" si="668"/>
        <v>0</v>
      </c>
      <c r="I294" s="195"/>
      <c r="J294" s="195">
        <f t="shared" si="669"/>
        <v>0</v>
      </c>
      <c r="K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195">
        <f t="shared" si="670"/>
        <v>0</v>
      </c>
      <c r="Z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195">
        <f t="shared" si="671"/>
        <v>0</v>
      </c>
      <c r="AD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195">
        <f t="shared" si="672"/>
        <v>0</v>
      </c>
      <c r="AH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195">
        <f t="shared" si="673"/>
        <v>0</v>
      </c>
      <c r="AL294" s="195">
        <f t="shared" si="674"/>
        <v>0</v>
      </c>
    </row>
    <row r="295" spans="2:38" x14ac:dyDescent="0.25">
      <c r="B295" s="193" t="s">
        <v>1062</v>
      </c>
      <c r="C295" s="194" t="s">
        <v>1063</v>
      </c>
      <c r="D2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195">
        <f t="shared" si="667"/>
        <v>0</v>
      </c>
      <c r="G295" s="195"/>
      <c r="H295" s="195">
        <f t="shared" si="668"/>
        <v>0</v>
      </c>
      <c r="I295" s="195"/>
      <c r="J295" s="195">
        <f t="shared" si="669"/>
        <v>0</v>
      </c>
      <c r="K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195">
        <f t="shared" si="670"/>
        <v>0</v>
      </c>
      <c r="Z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195">
        <f t="shared" si="671"/>
        <v>0</v>
      </c>
      <c r="AD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195">
        <f t="shared" si="672"/>
        <v>0</v>
      </c>
      <c r="AH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195">
        <f t="shared" si="673"/>
        <v>0</v>
      </c>
      <c r="AL295" s="195">
        <f t="shared" si="674"/>
        <v>0</v>
      </c>
    </row>
    <row r="296" spans="2:38" x14ac:dyDescent="0.25">
      <c r="B296" s="193" t="s">
        <v>1064</v>
      </c>
      <c r="C296" s="194" t="s">
        <v>1065</v>
      </c>
      <c r="D2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195">
        <f t="shared" si="667"/>
        <v>0</v>
      </c>
      <c r="G296" s="195"/>
      <c r="H296" s="195">
        <f t="shared" si="668"/>
        <v>0</v>
      </c>
      <c r="I296" s="195"/>
      <c r="J296" s="195">
        <f t="shared" si="669"/>
        <v>0</v>
      </c>
      <c r="K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195">
        <f t="shared" si="670"/>
        <v>0</v>
      </c>
      <c r="Z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195">
        <f t="shared" si="671"/>
        <v>0</v>
      </c>
      <c r="AD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195">
        <f t="shared" si="672"/>
        <v>0</v>
      </c>
      <c r="AH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195">
        <f t="shared" si="673"/>
        <v>0</v>
      </c>
      <c r="AL296" s="195">
        <f t="shared" si="674"/>
        <v>0</v>
      </c>
    </row>
    <row r="297" spans="2:38" x14ac:dyDescent="0.25">
      <c r="B297" s="193" t="s">
        <v>1066</v>
      </c>
      <c r="C297" s="194" t="s">
        <v>1067</v>
      </c>
      <c r="D2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195">
        <f t="shared" si="667"/>
        <v>0</v>
      </c>
      <c r="G297" s="195"/>
      <c r="H297" s="195">
        <f t="shared" si="668"/>
        <v>0</v>
      </c>
      <c r="I297" s="195"/>
      <c r="J297" s="195">
        <f t="shared" si="669"/>
        <v>0</v>
      </c>
      <c r="K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195">
        <f t="shared" si="670"/>
        <v>0</v>
      </c>
      <c r="Z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195">
        <f t="shared" si="671"/>
        <v>0</v>
      </c>
      <c r="AD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195">
        <f t="shared" si="672"/>
        <v>0</v>
      </c>
      <c r="AH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195">
        <f t="shared" si="673"/>
        <v>0</v>
      </c>
      <c r="AL297" s="195">
        <f t="shared" si="674"/>
        <v>0</v>
      </c>
    </row>
    <row r="298" spans="2:38" x14ac:dyDescent="0.25">
      <c r="B298" s="193" t="s">
        <v>1068</v>
      </c>
      <c r="C298" s="194" t="s">
        <v>1069</v>
      </c>
      <c r="D2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195">
        <f t="shared" si="667"/>
        <v>0</v>
      </c>
      <c r="G298" s="195"/>
      <c r="H298" s="195">
        <f t="shared" si="668"/>
        <v>0</v>
      </c>
      <c r="I298" s="195"/>
      <c r="J298" s="195">
        <f t="shared" si="669"/>
        <v>0</v>
      </c>
      <c r="K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195">
        <f t="shared" si="670"/>
        <v>0</v>
      </c>
      <c r="Z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195">
        <f t="shared" si="671"/>
        <v>0</v>
      </c>
      <c r="AD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195">
        <f t="shared" si="672"/>
        <v>0</v>
      </c>
      <c r="AH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195">
        <f t="shared" si="673"/>
        <v>0</v>
      </c>
      <c r="AL298" s="195">
        <f t="shared" si="674"/>
        <v>0</v>
      </c>
    </row>
    <row r="299" spans="2:38" x14ac:dyDescent="0.25">
      <c r="B299" s="193" t="s">
        <v>1070</v>
      </c>
      <c r="C299" s="194" t="s">
        <v>1071</v>
      </c>
      <c r="D2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57500</v>
      </c>
      <c r="E2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195">
        <f t="shared" si="667"/>
        <v>57500</v>
      </c>
      <c r="G299" s="195"/>
      <c r="H299" s="195">
        <f t="shared" si="668"/>
        <v>57500</v>
      </c>
      <c r="I299" s="195"/>
      <c r="J299" s="195">
        <f t="shared" si="669"/>
        <v>57500</v>
      </c>
      <c r="K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57500</v>
      </c>
      <c r="Q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57500</v>
      </c>
      <c r="W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195">
        <f t="shared" si="670"/>
        <v>57500</v>
      </c>
      <c r="Z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195">
        <f t="shared" si="671"/>
        <v>0</v>
      </c>
      <c r="AD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195">
        <f t="shared" si="672"/>
        <v>0</v>
      </c>
      <c r="AH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195">
        <f t="shared" si="673"/>
        <v>0</v>
      </c>
      <c r="AL299" s="195">
        <f t="shared" si="674"/>
        <v>57500</v>
      </c>
    </row>
    <row r="300" spans="2:38" x14ac:dyDescent="0.25">
      <c r="B300" s="193" t="s">
        <v>1072</v>
      </c>
      <c r="C300" s="194" t="s">
        <v>1073</v>
      </c>
      <c r="D3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57500</v>
      </c>
      <c r="E3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195">
        <f t="shared" si="667"/>
        <v>57500</v>
      </c>
      <c r="G300" s="195"/>
      <c r="H300" s="195">
        <f t="shared" si="668"/>
        <v>57500</v>
      </c>
      <c r="I300" s="195"/>
      <c r="J300" s="195">
        <f t="shared" si="669"/>
        <v>57500</v>
      </c>
      <c r="K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57500</v>
      </c>
      <c r="Q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57500</v>
      </c>
      <c r="W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195">
        <f t="shared" si="670"/>
        <v>57500</v>
      </c>
      <c r="Z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195">
        <f t="shared" si="671"/>
        <v>0</v>
      </c>
      <c r="AD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195">
        <f t="shared" si="672"/>
        <v>0</v>
      </c>
      <c r="AH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195">
        <f t="shared" si="673"/>
        <v>0</v>
      </c>
      <c r="AL300" s="195">
        <f t="shared" si="674"/>
        <v>57500</v>
      </c>
    </row>
    <row r="301" spans="2:38" x14ac:dyDescent="0.25">
      <c r="B301" s="193" t="s">
        <v>1074</v>
      </c>
      <c r="C301" s="194" t="s">
        <v>1075</v>
      </c>
      <c r="D30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56100</v>
      </c>
      <c r="E30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195">
        <f t="shared" si="597"/>
        <v>56100</v>
      </c>
      <c r="G301" s="195"/>
      <c r="H301" s="195">
        <f t="shared" si="598"/>
        <v>56100</v>
      </c>
      <c r="I301" s="195"/>
      <c r="J301" s="195">
        <f t="shared" si="599"/>
        <v>56100</v>
      </c>
      <c r="K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56100</v>
      </c>
      <c r="Q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56100</v>
      </c>
      <c r="W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195">
        <f t="shared" si="601"/>
        <v>56100</v>
      </c>
      <c r="Z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195">
        <f t="shared" si="602"/>
        <v>0</v>
      </c>
      <c r="AD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195">
        <f t="shared" si="603"/>
        <v>0</v>
      </c>
      <c r="AH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195">
        <f t="shared" si="604"/>
        <v>0</v>
      </c>
      <c r="AL301" s="195">
        <f t="shared" si="605"/>
        <v>56100</v>
      </c>
    </row>
    <row r="302" spans="2:38" x14ac:dyDescent="0.25">
      <c r="B302" s="193" t="s">
        <v>1076</v>
      </c>
      <c r="C302" s="194" t="s">
        <v>1077</v>
      </c>
      <c r="D3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82250</v>
      </c>
      <c r="E3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195">
        <f t="shared" si="597"/>
        <v>82250</v>
      </c>
      <c r="G302" s="195"/>
      <c r="H302" s="195">
        <f t="shared" si="598"/>
        <v>82250</v>
      </c>
      <c r="I302" s="195"/>
      <c r="J302" s="195">
        <f t="shared" si="599"/>
        <v>82250</v>
      </c>
      <c r="K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82250</v>
      </c>
      <c r="Q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82250</v>
      </c>
      <c r="W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195">
        <f t="shared" si="601"/>
        <v>82250</v>
      </c>
      <c r="Z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195">
        <f t="shared" si="602"/>
        <v>0</v>
      </c>
      <c r="AD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195">
        <f t="shared" si="603"/>
        <v>0</v>
      </c>
      <c r="AH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195">
        <f t="shared" si="604"/>
        <v>0</v>
      </c>
      <c r="AL302" s="195">
        <f t="shared" si="605"/>
        <v>82250</v>
      </c>
    </row>
    <row r="303" spans="2:38" x14ac:dyDescent="0.25">
      <c r="B303" s="193" t="s">
        <v>1078</v>
      </c>
      <c r="C303" s="194" t="s">
        <v>1079</v>
      </c>
      <c r="D3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195">
        <f t="shared" si="597"/>
        <v>0</v>
      </c>
      <c r="G303" s="195"/>
      <c r="H303" s="195">
        <f t="shared" si="598"/>
        <v>0</v>
      </c>
      <c r="I303" s="195"/>
      <c r="J303" s="195">
        <f t="shared" si="599"/>
        <v>0</v>
      </c>
      <c r="K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195">
        <f t="shared" si="601"/>
        <v>0</v>
      </c>
      <c r="Z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195">
        <f t="shared" si="602"/>
        <v>0</v>
      </c>
      <c r="AD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195">
        <f t="shared" si="603"/>
        <v>0</v>
      </c>
      <c r="AH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195">
        <f t="shared" si="604"/>
        <v>0</v>
      </c>
      <c r="AL303" s="195">
        <f t="shared" si="605"/>
        <v>0</v>
      </c>
    </row>
    <row r="304" spans="2:38" x14ac:dyDescent="0.25">
      <c r="B304" s="193" t="s">
        <v>1080</v>
      </c>
      <c r="C304" s="194" t="s">
        <v>1081</v>
      </c>
      <c r="D3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55500</v>
      </c>
      <c r="E3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195">
        <f t="shared" si="597"/>
        <v>55500</v>
      </c>
      <c r="G304" s="195"/>
      <c r="H304" s="195">
        <f t="shared" si="598"/>
        <v>55500</v>
      </c>
      <c r="I304" s="195"/>
      <c r="J304" s="195">
        <f t="shared" si="599"/>
        <v>55500</v>
      </c>
      <c r="K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55500</v>
      </c>
      <c r="Q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55500</v>
      </c>
      <c r="W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195">
        <f t="shared" si="601"/>
        <v>55500</v>
      </c>
      <c r="Z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195">
        <f t="shared" si="602"/>
        <v>0</v>
      </c>
      <c r="AD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195">
        <f t="shared" si="603"/>
        <v>0</v>
      </c>
      <c r="AH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195">
        <f t="shared" si="604"/>
        <v>0</v>
      </c>
      <c r="AL304" s="195">
        <f t="shared" si="605"/>
        <v>55500</v>
      </c>
    </row>
    <row r="305" spans="2:38" x14ac:dyDescent="0.25">
      <c r="B305" s="193" t="s">
        <v>1082</v>
      </c>
      <c r="C305" s="194" t="s">
        <v>1083</v>
      </c>
      <c r="D3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195">
        <f t="shared" si="597"/>
        <v>0</v>
      </c>
      <c r="G305" s="195"/>
      <c r="H305" s="195">
        <f t="shared" si="598"/>
        <v>0</v>
      </c>
      <c r="I305" s="195"/>
      <c r="J305" s="195">
        <f t="shared" si="599"/>
        <v>0</v>
      </c>
      <c r="K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195">
        <f t="shared" si="601"/>
        <v>0</v>
      </c>
      <c r="Z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195">
        <f t="shared" si="602"/>
        <v>0</v>
      </c>
      <c r="AD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195">
        <f t="shared" si="603"/>
        <v>0</v>
      </c>
      <c r="AH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195">
        <f t="shared" si="604"/>
        <v>0</v>
      </c>
      <c r="AL305" s="195">
        <f t="shared" si="605"/>
        <v>0</v>
      </c>
    </row>
    <row r="306" spans="2:38" x14ac:dyDescent="0.25">
      <c r="B306" s="193" t="s">
        <v>1084</v>
      </c>
      <c r="C306" s="194" t="s">
        <v>1085</v>
      </c>
      <c r="D3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195">
        <f t="shared" si="597"/>
        <v>0</v>
      </c>
      <c r="G306" s="195"/>
      <c r="H306" s="195">
        <f t="shared" si="598"/>
        <v>0</v>
      </c>
      <c r="I306" s="195"/>
      <c r="J306" s="195">
        <f t="shared" si="599"/>
        <v>0</v>
      </c>
      <c r="K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195">
        <f t="shared" si="601"/>
        <v>0</v>
      </c>
      <c r="Z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195">
        <f t="shared" si="602"/>
        <v>0</v>
      </c>
      <c r="AD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195">
        <f t="shared" si="603"/>
        <v>0</v>
      </c>
      <c r="AH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195">
        <f t="shared" si="604"/>
        <v>0</v>
      </c>
      <c r="AL306" s="195">
        <f t="shared" si="605"/>
        <v>0</v>
      </c>
    </row>
    <row r="307" spans="2:38" x14ac:dyDescent="0.25">
      <c r="B307" s="193" t="s">
        <v>1086</v>
      </c>
      <c r="C307" s="194" t="s">
        <v>1087</v>
      </c>
      <c r="D3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195">
        <f t="shared" si="597"/>
        <v>0</v>
      </c>
      <c r="G307" s="195"/>
      <c r="H307" s="195">
        <f t="shared" si="598"/>
        <v>0</v>
      </c>
      <c r="I307" s="195"/>
      <c r="J307" s="195">
        <f t="shared" si="599"/>
        <v>0</v>
      </c>
      <c r="K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195">
        <f t="shared" si="601"/>
        <v>0</v>
      </c>
      <c r="Z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195">
        <f t="shared" si="602"/>
        <v>0</v>
      </c>
      <c r="AD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195">
        <f t="shared" si="603"/>
        <v>0</v>
      </c>
      <c r="AH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195">
        <f t="shared" si="604"/>
        <v>0</v>
      </c>
      <c r="AL307" s="195">
        <f t="shared" si="605"/>
        <v>0</v>
      </c>
    </row>
    <row r="308" spans="2:38" x14ac:dyDescent="0.25">
      <c r="B308" s="193" t="s">
        <v>1088</v>
      </c>
      <c r="C308" s="194" t="s">
        <v>1089</v>
      </c>
      <c r="D3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195">
        <f t="shared" si="597"/>
        <v>0</v>
      </c>
      <c r="G308" s="195"/>
      <c r="H308" s="195">
        <f t="shared" si="598"/>
        <v>0</v>
      </c>
      <c r="I308" s="195"/>
      <c r="J308" s="195">
        <f t="shared" si="599"/>
        <v>0</v>
      </c>
      <c r="K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195">
        <f t="shared" si="601"/>
        <v>0</v>
      </c>
      <c r="Z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195">
        <f t="shared" si="602"/>
        <v>0</v>
      </c>
      <c r="AD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195">
        <f t="shared" si="603"/>
        <v>0</v>
      </c>
      <c r="AH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195">
        <f t="shared" si="604"/>
        <v>0</v>
      </c>
      <c r="AL308" s="195">
        <f t="shared" si="605"/>
        <v>0</v>
      </c>
    </row>
    <row r="309" spans="2:38" x14ac:dyDescent="0.25">
      <c r="B309" s="193" t="s">
        <v>1090</v>
      </c>
      <c r="C309" s="194" t="s">
        <v>1091</v>
      </c>
      <c r="D30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28000</v>
      </c>
      <c r="E30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195">
        <f t="shared" ref="F309:F311" si="675">D309+E309</f>
        <v>28000</v>
      </c>
      <c r="G309" s="195"/>
      <c r="H309" s="195">
        <f t="shared" ref="H309:H311" si="676">F309-G309</f>
        <v>28000</v>
      </c>
      <c r="I309" s="195"/>
      <c r="J309" s="195">
        <f t="shared" ref="J309:J311" si="677">F309-I309</f>
        <v>28000</v>
      </c>
      <c r="K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28000</v>
      </c>
      <c r="Q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28000</v>
      </c>
      <c r="W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195">
        <f t="shared" ref="Y309:Y311" si="678">V309+W309+X309</f>
        <v>28000</v>
      </c>
      <c r="Z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195">
        <f t="shared" ref="AC309:AC311" si="679">Z309+AA309+AB309</f>
        <v>0</v>
      </c>
      <c r="AD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195">
        <f t="shared" ref="AG309:AG311" si="680">AD309+AE309+AF309</f>
        <v>0</v>
      </c>
      <c r="AH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195">
        <f t="shared" ref="AK309:AK311" si="681">AH309+AI309+AJ309</f>
        <v>0</v>
      </c>
      <c r="AL309" s="195">
        <f t="shared" ref="AL309:AL311" si="682">Y309+AC309+AG309+AK309</f>
        <v>28000</v>
      </c>
    </row>
    <row r="310" spans="2:38" x14ac:dyDescent="0.25">
      <c r="B310" s="193" t="s">
        <v>1092</v>
      </c>
      <c r="C310" s="194" t="s">
        <v>1093</v>
      </c>
      <c r="D31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195">
        <f t="shared" si="675"/>
        <v>0</v>
      </c>
      <c r="G310" s="195"/>
      <c r="H310" s="195">
        <f t="shared" si="676"/>
        <v>0</v>
      </c>
      <c r="I310" s="195"/>
      <c r="J310" s="195">
        <f t="shared" si="677"/>
        <v>0</v>
      </c>
      <c r="K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195">
        <f t="shared" si="678"/>
        <v>0</v>
      </c>
      <c r="Z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195">
        <f t="shared" si="679"/>
        <v>0</v>
      </c>
      <c r="AD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195">
        <f t="shared" si="680"/>
        <v>0</v>
      </c>
      <c r="AH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195">
        <f t="shared" si="681"/>
        <v>0</v>
      </c>
      <c r="AL310" s="195">
        <f t="shared" si="682"/>
        <v>0</v>
      </c>
    </row>
    <row r="311" spans="2:38" x14ac:dyDescent="0.25">
      <c r="B311" s="193" t="s">
        <v>1094</v>
      </c>
      <c r="C311" s="194" t="s">
        <v>1095</v>
      </c>
      <c r="D3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18000</v>
      </c>
      <c r="E3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195">
        <f t="shared" si="675"/>
        <v>18000</v>
      </c>
      <c r="G311" s="195"/>
      <c r="H311" s="195">
        <f t="shared" si="676"/>
        <v>18000</v>
      </c>
      <c r="I311" s="195"/>
      <c r="J311" s="195">
        <f t="shared" si="677"/>
        <v>18000</v>
      </c>
      <c r="K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18000</v>
      </c>
      <c r="Q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18000</v>
      </c>
      <c r="W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195">
        <f t="shared" si="678"/>
        <v>18000</v>
      </c>
      <c r="Z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195">
        <f t="shared" si="679"/>
        <v>0</v>
      </c>
      <c r="AD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195">
        <f t="shared" si="680"/>
        <v>0</v>
      </c>
      <c r="AH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195">
        <f t="shared" si="681"/>
        <v>0</v>
      </c>
      <c r="AL311" s="195">
        <f t="shared" si="682"/>
        <v>18000</v>
      </c>
    </row>
    <row r="312" spans="2:38" x14ac:dyDescent="0.25">
      <c r="B312" s="202" t="s">
        <v>395</v>
      </c>
      <c r="C312" s="203" t="s">
        <v>268</v>
      </c>
      <c r="D312" s="204">
        <f>SUM(D313:D326)</f>
        <v>1035332</v>
      </c>
      <c r="E312" s="204">
        <f>SUM(E313:E326)</f>
        <v>237500</v>
      </c>
      <c r="F312" s="204">
        <f t="shared" si="597"/>
        <v>1272832</v>
      </c>
      <c r="G312" s="204">
        <f>SUM(G313:G326)</f>
        <v>0</v>
      </c>
      <c r="H312" s="204">
        <f t="shared" si="598"/>
        <v>1272832</v>
      </c>
      <c r="I312" s="204">
        <f>SUM(I313:I326)</f>
        <v>0</v>
      </c>
      <c r="J312" s="204">
        <f t="shared" si="599"/>
        <v>1272832</v>
      </c>
      <c r="K312" s="204">
        <f t="shared" ref="K312:X312" si="683">SUM(K313:K326)</f>
        <v>91000</v>
      </c>
      <c r="L312" s="204">
        <f t="shared" si="683"/>
        <v>150000</v>
      </c>
      <c r="M312" s="204">
        <f t="shared" si="683"/>
        <v>67632</v>
      </c>
      <c r="N312" s="204">
        <f t="shared" si="683"/>
        <v>0</v>
      </c>
      <c r="O312" s="204">
        <f t="shared" si="683"/>
        <v>0</v>
      </c>
      <c r="P312" s="204">
        <f t="shared" si="683"/>
        <v>956700</v>
      </c>
      <c r="Q312" s="204">
        <f t="shared" si="683"/>
        <v>0</v>
      </c>
      <c r="R312" s="204">
        <f t="shared" si="683"/>
        <v>0</v>
      </c>
      <c r="S312" s="204">
        <f t="shared" si="683"/>
        <v>7500</v>
      </c>
      <c r="T312" s="204">
        <f t="shared" si="683"/>
        <v>0</v>
      </c>
      <c r="U312" s="204">
        <f t="shared" si="683"/>
        <v>0</v>
      </c>
      <c r="V312" s="204">
        <f t="shared" si="683"/>
        <v>886632</v>
      </c>
      <c r="W312" s="204">
        <f t="shared" si="683"/>
        <v>298700</v>
      </c>
      <c r="X312" s="204">
        <f t="shared" si="683"/>
        <v>0</v>
      </c>
      <c r="Y312" s="204">
        <f t="shared" si="601"/>
        <v>1185332</v>
      </c>
      <c r="Z312" s="204">
        <f>SUM(Z313:Z326)</f>
        <v>0</v>
      </c>
      <c r="AA312" s="204">
        <f>SUM(AA313:AA326)</f>
        <v>87500</v>
      </c>
      <c r="AB312" s="204">
        <f>SUM(AB313:AB326)</f>
        <v>0</v>
      </c>
      <c r="AC312" s="204">
        <f t="shared" si="602"/>
        <v>87500</v>
      </c>
      <c r="AD312" s="204">
        <f>SUM(AD313:AD326)</f>
        <v>0</v>
      </c>
      <c r="AE312" s="204">
        <f>SUM(AE313:AE326)</f>
        <v>0</v>
      </c>
      <c r="AF312" s="204">
        <f>SUM(AF313:AF326)</f>
        <v>0</v>
      </c>
      <c r="AG312" s="204">
        <f t="shared" si="603"/>
        <v>0</v>
      </c>
      <c r="AH312" s="204">
        <f>SUM(AH313:AH326)</f>
        <v>0</v>
      </c>
      <c r="AI312" s="204">
        <f>SUM(AI313:AI326)</f>
        <v>0</v>
      </c>
      <c r="AJ312" s="204">
        <f>SUM(AJ313:AJ326)</f>
        <v>0</v>
      </c>
      <c r="AK312" s="204">
        <f t="shared" si="604"/>
        <v>0</v>
      </c>
      <c r="AL312" s="204">
        <f t="shared" si="605"/>
        <v>1272832</v>
      </c>
    </row>
    <row r="313" spans="2:38" x14ac:dyDescent="0.25">
      <c r="B313" s="193" t="s">
        <v>1096</v>
      </c>
      <c r="C313" s="194" t="s">
        <v>1097</v>
      </c>
      <c r="D3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165000</v>
      </c>
      <c r="E3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195">
        <f t="shared" si="597"/>
        <v>165000</v>
      </c>
      <c r="G313" s="195"/>
      <c r="H313" s="195">
        <f t="shared" si="598"/>
        <v>165000</v>
      </c>
      <c r="I313" s="195"/>
      <c r="J313" s="195">
        <f t="shared" si="599"/>
        <v>165000</v>
      </c>
      <c r="K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165000</v>
      </c>
      <c r="Q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165000</v>
      </c>
      <c r="W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195">
        <f t="shared" si="601"/>
        <v>165000</v>
      </c>
      <c r="Z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195">
        <f t="shared" si="602"/>
        <v>0</v>
      </c>
      <c r="AD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195">
        <f t="shared" si="603"/>
        <v>0</v>
      </c>
      <c r="AH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195">
        <f t="shared" si="604"/>
        <v>0</v>
      </c>
      <c r="AL313" s="195">
        <f t="shared" si="605"/>
        <v>165000</v>
      </c>
    </row>
    <row r="314" spans="2:38" x14ac:dyDescent="0.25">
      <c r="B314" s="193" t="s">
        <v>396</v>
      </c>
      <c r="C314" s="194" t="s">
        <v>1098</v>
      </c>
      <c r="D3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91000</v>
      </c>
      <c r="E3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195">
        <f t="shared" si="597"/>
        <v>91000</v>
      </c>
      <c r="G314" s="195"/>
      <c r="H314" s="195">
        <f t="shared" si="598"/>
        <v>91000</v>
      </c>
      <c r="I314" s="195"/>
      <c r="J314" s="195">
        <f t="shared" si="599"/>
        <v>91000</v>
      </c>
      <c r="K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91000</v>
      </c>
      <c r="L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91000</v>
      </c>
      <c r="X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195">
        <f t="shared" si="601"/>
        <v>91000</v>
      </c>
      <c r="Z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195">
        <f t="shared" si="602"/>
        <v>0</v>
      </c>
      <c r="AD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195">
        <f t="shared" si="603"/>
        <v>0</v>
      </c>
      <c r="AH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195">
        <f t="shared" si="604"/>
        <v>0</v>
      </c>
      <c r="AL314" s="195">
        <f t="shared" si="605"/>
        <v>91000</v>
      </c>
    </row>
    <row r="315" spans="2:38" x14ac:dyDescent="0.25">
      <c r="B315" s="193" t="s">
        <v>1099</v>
      </c>
      <c r="C315" s="194" t="s">
        <v>1100</v>
      </c>
      <c r="D3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195">
        <f t="shared" si="597"/>
        <v>0</v>
      </c>
      <c r="G315" s="195"/>
      <c r="H315" s="195">
        <f t="shared" si="598"/>
        <v>0</v>
      </c>
      <c r="I315" s="195"/>
      <c r="J315" s="195">
        <f t="shared" si="599"/>
        <v>0</v>
      </c>
      <c r="K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195">
        <f t="shared" si="601"/>
        <v>0</v>
      </c>
      <c r="Z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195">
        <f t="shared" si="602"/>
        <v>0</v>
      </c>
      <c r="AD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195">
        <f t="shared" si="603"/>
        <v>0</v>
      </c>
      <c r="AH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195">
        <f t="shared" si="604"/>
        <v>0</v>
      </c>
      <c r="AL315" s="195">
        <f t="shared" si="605"/>
        <v>0</v>
      </c>
    </row>
    <row r="316" spans="2:38" x14ac:dyDescent="0.25">
      <c r="B316" s="193" t="s">
        <v>1101</v>
      </c>
      <c r="C316" s="194" t="s">
        <v>1102</v>
      </c>
      <c r="D3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195">
        <f t="shared" si="597"/>
        <v>0</v>
      </c>
      <c r="G316" s="195"/>
      <c r="H316" s="195">
        <f t="shared" si="598"/>
        <v>0</v>
      </c>
      <c r="I316" s="195"/>
      <c r="J316" s="195">
        <f t="shared" si="599"/>
        <v>0</v>
      </c>
      <c r="K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195">
        <f t="shared" si="601"/>
        <v>0</v>
      </c>
      <c r="Z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195">
        <f t="shared" si="602"/>
        <v>0</v>
      </c>
      <c r="AD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195">
        <f t="shared" si="603"/>
        <v>0</v>
      </c>
      <c r="AH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195">
        <f t="shared" si="604"/>
        <v>0</v>
      </c>
      <c r="AL316" s="195">
        <f t="shared" si="605"/>
        <v>0</v>
      </c>
    </row>
    <row r="317" spans="2:38" x14ac:dyDescent="0.25">
      <c r="B317" s="193" t="s">
        <v>1103</v>
      </c>
      <c r="C317" s="194" t="s">
        <v>1104</v>
      </c>
      <c r="D3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210000</v>
      </c>
      <c r="E3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195">
        <f t="shared" si="597"/>
        <v>210000</v>
      </c>
      <c r="G317" s="195"/>
      <c r="H317" s="195">
        <f t="shared" si="598"/>
        <v>210000</v>
      </c>
      <c r="I317" s="195"/>
      <c r="J317" s="195">
        <f t="shared" si="599"/>
        <v>210000</v>
      </c>
      <c r="K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210000</v>
      </c>
      <c r="Q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210000</v>
      </c>
      <c r="W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195">
        <f t="shared" si="601"/>
        <v>210000</v>
      </c>
      <c r="Z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195">
        <f t="shared" si="602"/>
        <v>0</v>
      </c>
      <c r="AD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195">
        <f t="shared" si="603"/>
        <v>0</v>
      </c>
      <c r="AH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195">
        <f t="shared" si="604"/>
        <v>0</v>
      </c>
      <c r="AL317" s="195">
        <f t="shared" si="605"/>
        <v>210000</v>
      </c>
    </row>
    <row r="318" spans="2:38" x14ac:dyDescent="0.25">
      <c r="B318" s="193" t="s">
        <v>1105</v>
      </c>
      <c r="C318" s="194" t="s">
        <v>1106</v>
      </c>
      <c r="D3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27000</v>
      </c>
      <c r="E3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195">
        <f t="shared" ref="F318:F319" si="684">D318+E318</f>
        <v>27000</v>
      </c>
      <c r="G318" s="195"/>
      <c r="H318" s="195">
        <f t="shared" ref="H318:H319" si="685">F318-G318</f>
        <v>27000</v>
      </c>
      <c r="I318" s="195"/>
      <c r="J318" s="195">
        <f t="shared" ref="J318:J319" si="686">F318-I318</f>
        <v>27000</v>
      </c>
      <c r="K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27000</v>
      </c>
      <c r="Q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27000</v>
      </c>
      <c r="W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195">
        <f t="shared" ref="Y318:Y319" si="687">V318+W318+X318</f>
        <v>27000</v>
      </c>
      <c r="Z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195">
        <f t="shared" ref="AC318:AC319" si="688">Z318+AA318+AB318</f>
        <v>0</v>
      </c>
      <c r="AD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195">
        <f t="shared" ref="AG318:AG319" si="689">AD318+AE318+AF318</f>
        <v>0</v>
      </c>
      <c r="AH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195">
        <f t="shared" ref="AK318:AK319" si="690">AH318+AI318+AJ318</f>
        <v>0</v>
      </c>
      <c r="AL318" s="195">
        <f t="shared" ref="AL318:AL319" si="691">Y318+AC318+AG318+AK318</f>
        <v>27000</v>
      </c>
    </row>
    <row r="319" spans="2:38" x14ac:dyDescent="0.25">
      <c r="B319" s="193" t="s">
        <v>397</v>
      </c>
      <c r="C319" s="194" t="s">
        <v>1107</v>
      </c>
      <c r="D3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257332</v>
      </c>
      <c r="E3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195">
        <f t="shared" si="684"/>
        <v>257332</v>
      </c>
      <c r="G319" s="195"/>
      <c r="H319" s="195">
        <f t="shared" si="685"/>
        <v>257332</v>
      </c>
      <c r="I319" s="195"/>
      <c r="J319" s="195">
        <f t="shared" si="686"/>
        <v>257332</v>
      </c>
      <c r="K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67632</v>
      </c>
      <c r="N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189700</v>
      </c>
      <c r="Q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199632</v>
      </c>
      <c r="W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57700</v>
      </c>
      <c r="X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195">
        <f t="shared" si="687"/>
        <v>257332</v>
      </c>
      <c r="Z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195">
        <f t="shared" si="688"/>
        <v>0</v>
      </c>
      <c r="AD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195">
        <f t="shared" si="689"/>
        <v>0</v>
      </c>
      <c r="AH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195">
        <f t="shared" si="690"/>
        <v>0</v>
      </c>
      <c r="AL319" s="195">
        <f t="shared" si="691"/>
        <v>257332</v>
      </c>
    </row>
    <row r="320" spans="2:38" x14ac:dyDescent="0.25">
      <c r="B320" s="193" t="s">
        <v>1108</v>
      </c>
      <c r="C320" s="194" t="s">
        <v>1109</v>
      </c>
      <c r="D3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150000</v>
      </c>
      <c r="F320" s="195">
        <f t="shared" ref="F320:F323" si="692">D320+E320</f>
        <v>150000</v>
      </c>
      <c r="G320" s="195"/>
      <c r="H320" s="195">
        <f t="shared" ref="H320:H323" si="693">F320-G320</f>
        <v>150000</v>
      </c>
      <c r="I320" s="195"/>
      <c r="J320" s="195">
        <f t="shared" ref="J320:J323" si="694">F320-I320</f>
        <v>150000</v>
      </c>
      <c r="K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150000</v>
      </c>
      <c r="M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150000</v>
      </c>
      <c r="X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195">
        <f t="shared" ref="Y320:Y323" si="695">V320+W320+X320</f>
        <v>150000</v>
      </c>
      <c r="Z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195">
        <f t="shared" ref="AC320:AC323" si="696">Z320+AA320+AB320</f>
        <v>0</v>
      </c>
      <c r="AD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195">
        <f t="shared" ref="AG320:AG323" si="697">AD320+AE320+AF320</f>
        <v>0</v>
      </c>
      <c r="AH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195">
        <f t="shared" ref="AK320:AK323" si="698">AH320+AI320+AJ320</f>
        <v>0</v>
      </c>
      <c r="AL320" s="195">
        <f t="shared" ref="AL320:AL323" si="699">Y320+AC320+AG320+AK320</f>
        <v>150000</v>
      </c>
    </row>
    <row r="321" spans="2:38" x14ac:dyDescent="0.25">
      <c r="B321" s="193" t="s">
        <v>1110</v>
      </c>
      <c r="C321" s="194" t="s">
        <v>1111</v>
      </c>
      <c r="D3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195">
        <f t="shared" si="692"/>
        <v>0</v>
      </c>
      <c r="G321" s="195"/>
      <c r="H321" s="195">
        <f t="shared" si="693"/>
        <v>0</v>
      </c>
      <c r="I321" s="195"/>
      <c r="J321" s="195">
        <f t="shared" si="694"/>
        <v>0</v>
      </c>
      <c r="K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195">
        <f t="shared" si="695"/>
        <v>0</v>
      </c>
      <c r="Z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195">
        <f t="shared" si="696"/>
        <v>0</v>
      </c>
      <c r="AD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195">
        <f t="shared" si="697"/>
        <v>0</v>
      </c>
      <c r="AH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195">
        <f t="shared" si="698"/>
        <v>0</v>
      </c>
      <c r="AL321" s="195">
        <f t="shared" si="699"/>
        <v>0</v>
      </c>
    </row>
    <row r="322" spans="2:38" x14ac:dyDescent="0.25">
      <c r="B322" s="193" t="s">
        <v>1112</v>
      </c>
      <c r="C322" s="194" t="s">
        <v>1113</v>
      </c>
      <c r="D3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210000</v>
      </c>
      <c r="E3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87500</v>
      </c>
      <c r="F322" s="195">
        <f t="shared" si="692"/>
        <v>297500</v>
      </c>
      <c r="G322" s="195"/>
      <c r="H322" s="195">
        <f t="shared" si="693"/>
        <v>297500</v>
      </c>
      <c r="I322" s="195"/>
      <c r="J322" s="195">
        <f t="shared" si="694"/>
        <v>297500</v>
      </c>
      <c r="K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290000</v>
      </c>
      <c r="Q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v>
      </c>
      <c r="T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210000</v>
      </c>
      <c r="W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195">
        <f t="shared" si="695"/>
        <v>210000</v>
      </c>
      <c r="Z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87500</v>
      </c>
      <c r="AB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195">
        <f t="shared" si="696"/>
        <v>87500</v>
      </c>
      <c r="AD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195">
        <f t="shared" si="697"/>
        <v>0</v>
      </c>
      <c r="AH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195">
        <f t="shared" si="698"/>
        <v>0</v>
      </c>
      <c r="AL322" s="195">
        <f t="shared" si="699"/>
        <v>297500</v>
      </c>
    </row>
    <row r="323" spans="2:38" x14ac:dyDescent="0.25">
      <c r="B323" s="193" t="s">
        <v>1114</v>
      </c>
      <c r="C323" s="194" t="s">
        <v>1115</v>
      </c>
      <c r="D3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75000</v>
      </c>
      <c r="E3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195">
        <f t="shared" si="692"/>
        <v>75000</v>
      </c>
      <c r="G323" s="195"/>
      <c r="H323" s="195">
        <f t="shared" si="693"/>
        <v>75000</v>
      </c>
      <c r="I323" s="195"/>
      <c r="J323" s="195">
        <f t="shared" si="694"/>
        <v>75000</v>
      </c>
      <c r="K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75000</v>
      </c>
      <c r="Q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75000</v>
      </c>
      <c r="W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195">
        <f t="shared" si="695"/>
        <v>75000</v>
      </c>
      <c r="Z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195">
        <f t="shared" si="696"/>
        <v>0</v>
      </c>
      <c r="AD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195">
        <f t="shared" si="697"/>
        <v>0</v>
      </c>
      <c r="AH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195">
        <f t="shared" si="698"/>
        <v>0</v>
      </c>
      <c r="AL323" s="195">
        <f t="shared" si="699"/>
        <v>75000</v>
      </c>
    </row>
    <row r="324" spans="2:38" x14ac:dyDescent="0.25">
      <c r="B324" s="193" t="s">
        <v>1116</v>
      </c>
      <c r="C324" s="194" t="s">
        <v>1117</v>
      </c>
      <c r="D3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195">
        <f t="shared" si="597"/>
        <v>0</v>
      </c>
      <c r="G324" s="195"/>
      <c r="H324" s="195">
        <f t="shared" si="598"/>
        <v>0</v>
      </c>
      <c r="I324" s="195"/>
      <c r="J324" s="195">
        <f t="shared" si="599"/>
        <v>0</v>
      </c>
      <c r="K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195">
        <f t="shared" si="601"/>
        <v>0</v>
      </c>
      <c r="Z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195">
        <f t="shared" si="602"/>
        <v>0</v>
      </c>
      <c r="AD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195">
        <f t="shared" si="603"/>
        <v>0</v>
      </c>
      <c r="AH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195">
        <f t="shared" si="604"/>
        <v>0</v>
      </c>
      <c r="AL324" s="195">
        <f t="shared" si="605"/>
        <v>0</v>
      </c>
    </row>
    <row r="325" spans="2:38" x14ac:dyDescent="0.25">
      <c r="B325" s="193" t="s">
        <v>1118</v>
      </c>
      <c r="C325" s="194" t="s">
        <v>1119</v>
      </c>
      <c r="D3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195">
        <f t="shared" ref="F325" si="700">D325+E325</f>
        <v>0</v>
      </c>
      <c r="G325" s="195"/>
      <c r="H325" s="195">
        <f t="shared" ref="H325" si="701">F325-G325</f>
        <v>0</v>
      </c>
      <c r="I325" s="195"/>
      <c r="J325" s="195">
        <f t="shared" ref="J325" si="702">F325-I325</f>
        <v>0</v>
      </c>
      <c r="K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195">
        <f t="shared" ref="Y325" si="703">V325+W325+X325</f>
        <v>0</v>
      </c>
      <c r="Z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195">
        <f t="shared" ref="AC325" si="704">Z325+AA325+AB325</f>
        <v>0</v>
      </c>
      <c r="AD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195">
        <f t="shared" ref="AG325" si="705">AD325+AE325+AF325</f>
        <v>0</v>
      </c>
      <c r="AH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195">
        <f t="shared" ref="AK325" si="706">AH325+AI325+AJ325</f>
        <v>0</v>
      </c>
      <c r="AL325" s="195">
        <f t="shared" ref="AL325" si="707">Y325+AC325+AG325+AK325</f>
        <v>0</v>
      </c>
    </row>
    <row r="326" spans="2:38" x14ac:dyDescent="0.25">
      <c r="B326" s="193" t="s">
        <v>1120</v>
      </c>
      <c r="C326" s="194" t="s">
        <v>1121</v>
      </c>
      <c r="D3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195">
        <f t="shared" ref="F326" si="708">D326+E326</f>
        <v>0</v>
      </c>
      <c r="G326" s="195"/>
      <c r="H326" s="195">
        <f t="shared" ref="H326" si="709">F326-G326</f>
        <v>0</v>
      </c>
      <c r="I326" s="195"/>
      <c r="J326" s="195">
        <f t="shared" ref="J326" si="710">F326-I326</f>
        <v>0</v>
      </c>
      <c r="K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195">
        <f t="shared" ref="Y326" si="711">V326+W326+X326</f>
        <v>0</v>
      </c>
      <c r="Z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195">
        <f t="shared" ref="AC326" si="712">Z326+AA326+AB326</f>
        <v>0</v>
      </c>
      <c r="AD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195">
        <f t="shared" ref="AG326" si="713">AD326+AE326+AF326</f>
        <v>0</v>
      </c>
      <c r="AH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195">
        <f t="shared" ref="AK326" si="714">AH326+AI326+AJ326</f>
        <v>0</v>
      </c>
      <c r="AL326" s="195">
        <f t="shared" ref="AL326" si="715">Y326+AC326+AG326+AK326</f>
        <v>0</v>
      </c>
    </row>
    <row r="327" spans="2:38" x14ac:dyDescent="0.25">
      <c r="B327" s="190" t="s">
        <v>379</v>
      </c>
      <c r="C327" s="191" t="s">
        <v>256</v>
      </c>
      <c r="D327" s="192">
        <f>D328</f>
        <v>0</v>
      </c>
      <c r="E327" s="192">
        <f>E328</f>
        <v>0</v>
      </c>
      <c r="F327" s="192">
        <f t="shared" si="597"/>
        <v>0</v>
      </c>
      <c r="G327" s="192">
        <f t="shared" ref="G327:I327" si="716">G328</f>
        <v>0</v>
      </c>
      <c r="H327" s="192">
        <f t="shared" si="598"/>
        <v>0</v>
      </c>
      <c r="I327" s="192">
        <f t="shared" si="716"/>
        <v>0</v>
      </c>
      <c r="J327" s="192">
        <f t="shared" si="599"/>
        <v>0</v>
      </c>
      <c r="K327" s="192">
        <f t="shared" ref="K327:AJ327" si="717">K328</f>
        <v>0</v>
      </c>
      <c r="L327" s="192">
        <f t="shared" si="717"/>
        <v>0</v>
      </c>
      <c r="M327" s="192">
        <f t="shared" si="717"/>
        <v>0</v>
      </c>
      <c r="N327" s="192">
        <f t="shared" si="717"/>
        <v>0</v>
      </c>
      <c r="O327" s="192">
        <f t="shared" si="717"/>
        <v>0</v>
      </c>
      <c r="P327" s="192">
        <f t="shared" si="717"/>
        <v>0</v>
      </c>
      <c r="Q327" s="192">
        <f t="shared" si="717"/>
        <v>0</v>
      </c>
      <c r="R327" s="192">
        <f t="shared" si="717"/>
        <v>0</v>
      </c>
      <c r="S327" s="192">
        <f t="shared" si="717"/>
        <v>0</v>
      </c>
      <c r="T327" s="192">
        <f t="shared" si="717"/>
        <v>0</v>
      </c>
      <c r="U327" s="192">
        <f t="shared" si="717"/>
        <v>0</v>
      </c>
      <c r="V327" s="192">
        <f t="shared" si="717"/>
        <v>0</v>
      </c>
      <c r="W327" s="192">
        <f t="shared" si="717"/>
        <v>0</v>
      </c>
      <c r="X327" s="192">
        <f t="shared" si="717"/>
        <v>0</v>
      </c>
      <c r="Y327" s="192">
        <f t="shared" si="601"/>
        <v>0</v>
      </c>
      <c r="Z327" s="192">
        <f t="shared" si="717"/>
        <v>0</v>
      </c>
      <c r="AA327" s="192">
        <f t="shared" si="717"/>
        <v>0</v>
      </c>
      <c r="AB327" s="192">
        <f t="shared" si="717"/>
        <v>0</v>
      </c>
      <c r="AC327" s="192">
        <f t="shared" si="602"/>
        <v>0</v>
      </c>
      <c r="AD327" s="192">
        <f t="shared" si="717"/>
        <v>0</v>
      </c>
      <c r="AE327" s="192">
        <f t="shared" si="717"/>
        <v>0</v>
      </c>
      <c r="AF327" s="192">
        <f t="shared" si="717"/>
        <v>0</v>
      </c>
      <c r="AG327" s="192">
        <f t="shared" si="603"/>
        <v>0</v>
      </c>
      <c r="AH327" s="192">
        <f t="shared" si="717"/>
        <v>0</v>
      </c>
      <c r="AI327" s="192">
        <f t="shared" si="717"/>
        <v>0</v>
      </c>
      <c r="AJ327" s="192">
        <f t="shared" si="717"/>
        <v>0</v>
      </c>
      <c r="AK327" s="192">
        <f t="shared" si="604"/>
        <v>0</v>
      </c>
      <c r="AL327" s="192">
        <f t="shared" si="605"/>
        <v>0</v>
      </c>
    </row>
    <row r="328" spans="2:38" x14ac:dyDescent="0.25">
      <c r="B328" s="202" t="s">
        <v>381</v>
      </c>
      <c r="C328" s="203" t="s">
        <v>258</v>
      </c>
      <c r="D328" s="204">
        <f>SUM(D329:D332)</f>
        <v>0</v>
      </c>
      <c r="E328" s="204">
        <f>SUM(E329:E332)</f>
        <v>0</v>
      </c>
      <c r="F328" s="204">
        <f t="shared" si="597"/>
        <v>0</v>
      </c>
      <c r="G328" s="204">
        <f>SUM(G329:G332)</f>
        <v>0</v>
      </c>
      <c r="H328" s="204">
        <f t="shared" si="598"/>
        <v>0</v>
      </c>
      <c r="I328" s="204">
        <f>SUM(I329:I332)</f>
        <v>0</v>
      </c>
      <c r="J328" s="204">
        <f t="shared" si="599"/>
        <v>0</v>
      </c>
      <c r="K328" s="204">
        <f t="shared" ref="K328:X328" si="718">SUM(K329:K332)</f>
        <v>0</v>
      </c>
      <c r="L328" s="204">
        <f t="shared" si="718"/>
        <v>0</v>
      </c>
      <c r="M328" s="204">
        <f t="shared" si="718"/>
        <v>0</v>
      </c>
      <c r="N328" s="204">
        <f t="shared" si="718"/>
        <v>0</v>
      </c>
      <c r="O328" s="204">
        <f t="shared" si="718"/>
        <v>0</v>
      </c>
      <c r="P328" s="204">
        <f t="shared" si="718"/>
        <v>0</v>
      </c>
      <c r="Q328" s="204">
        <f t="shared" si="718"/>
        <v>0</v>
      </c>
      <c r="R328" s="204">
        <f t="shared" si="718"/>
        <v>0</v>
      </c>
      <c r="S328" s="204">
        <f t="shared" si="718"/>
        <v>0</v>
      </c>
      <c r="T328" s="204">
        <f t="shared" si="718"/>
        <v>0</v>
      </c>
      <c r="U328" s="204">
        <f t="shared" si="718"/>
        <v>0</v>
      </c>
      <c r="V328" s="204">
        <f t="shared" si="718"/>
        <v>0</v>
      </c>
      <c r="W328" s="204">
        <f t="shared" si="718"/>
        <v>0</v>
      </c>
      <c r="X328" s="204">
        <f t="shared" si="718"/>
        <v>0</v>
      </c>
      <c r="Y328" s="204">
        <f t="shared" si="601"/>
        <v>0</v>
      </c>
      <c r="Z328" s="204">
        <f>SUM(Z329:Z332)</f>
        <v>0</v>
      </c>
      <c r="AA328" s="204">
        <f>SUM(AA329:AA332)</f>
        <v>0</v>
      </c>
      <c r="AB328" s="204">
        <f>SUM(AB329:AB332)</f>
        <v>0</v>
      </c>
      <c r="AC328" s="204">
        <f t="shared" si="602"/>
        <v>0</v>
      </c>
      <c r="AD328" s="204">
        <f>SUM(AD329:AD332)</f>
        <v>0</v>
      </c>
      <c r="AE328" s="204">
        <f>SUM(AE329:AE332)</f>
        <v>0</v>
      </c>
      <c r="AF328" s="204">
        <f>SUM(AF329:AF332)</f>
        <v>0</v>
      </c>
      <c r="AG328" s="204">
        <f t="shared" si="603"/>
        <v>0</v>
      </c>
      <c r="AH328" s="204">
        <f>SUM(AH329:AH332)</f>
        <v>0</v>
      </c>
      <c r="AI328" s="204">
        <f>SUM(AI329:AI332)</f>
        <v>0</v>
      </c>
      <c r="AJ328" s="204">
        <f>SUM(AJ329:AJ332)</f>
        <v>0</v>
      </c>
      <c r="AK328" s="204">
        <f t="shared" si="604"/>
        <v>0</v>
      </c>
      <c r="AL328" s="204">
        <f t="shared" si="605"/>
        <v>0</v>
      </c>
    </row>
    <row r="329" spans="2:38" x14ac:dyDescent="0.25">
      <c r="B329" s="193" t="s">
        <v>398</v>
      </c>
      <c r="C329" s="194" t="s">
        <v>269</v>
      </c>
      <c r="D3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195">
        <f t="shared" si="597"/>
        <v>0</v>
      </c>
      <c r="G329" s="195"/>
      <c r="H329" s="195">
        <f t="shared" si="598"/>
        <v>0</v>
      </c>
      <c r="I329" s="195"/>
      <c r="J329" s="195">
        <f t="shared" si="599"/>
        <v>0</v>
      </c>
      <c r="K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195">
        <f t="shared" si="601"/>
        <v>0</v>
      </c>
      <c r="Z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195">
        <f t="shared" si="602"/>
        <v>0</v>
      </c>
      <c r="AD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195">
        <f t="shared" si="603"/>
        <v>0</v>
      </c>
      <c r="AH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195">
        <f t="shared" si="604"/>
        <v>0</v>
      </c>
      <c r="AL329" s="195">
        <f t="shared" si="605"/>
        <v>0</v>
      </c>
    </row>
    <row r="330" spans="2:38" x14ac:dyDescent="0.25">
      <c r="B330" s="193" t="s">
        <v>996</v>
      </c>
      <c r="C330" s="194" t="s">
        <v>997</v>
      </c>
      <c r="D3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195">
        <f t="shared" ref="F330" si="719">D330+E330</f>
        <v>0</v>
      </c>
      <c r="G330" s="195"/>
      <c r="H330" s="195">
        <f t="shared" ref="H330" si="720">F330-G330</f>
        <v>0</v>
      </c>
      <c r="I330" s="195"/>
      <c r="J330" s="195">
        <f t="shared" ref="J330" si="721">F330-I330</f>
        <v>0</v>
      </c>
      <c r="K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195">
        <f t="shared" ref="Y330" si="722">V330+W330+X330</f>
        <v>0</v>
      </c>
      <c r="Z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195">
        <f t="shared" ref="AC330" si="723">Z330+AA330+AB330</f>
        <v>0</v>
      </c>
      <c r="AD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195">
        <f t="shared" ref="AG330" si="724">AD330+AE330+AF330</f>
        <v>0</v>
      </c>
      <c r="AH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195">
        <f t="shared" ref="AK330" si="725">AH330+AI330+AJ330</f>
        <v>0</v>
      </c>
      <c r="AL330" s="195">
        <f t="shared" ref="AL330" si="726">Y330+AC330+AG330+AK330</f>
        <v>0</v>
      </c>
    </row>
    <row r="331" spans="2:38" x14ac:dyDescent="0.25">
      <c r="B331" s="193" t="s">
        <v>998</v>
      </c>
      <c r="C331" s="194" t="s">
        <v>999</v>
      </c>
      <c r="D3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195">
        <f t="shared" ref="F331" si="727">D331+E331</f>
        <v>0</v>
      </c>
      <c r="G331" s="195"/>
      <c r="H331" s="195">
        <f t="shared" ref="H331" si="728">F331-G331</f>
        <v>0</v>
      </c>
      <c r="I331" s="195"/>
      <c r="J331" s="195">
        <f t="shared" ref="J331" si="729">F331-I331</f>
        <v>0</v>
      </c>
      <c r="K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195">
        <f t="shared" ref="Y331" si="730">V331+W331+X331</f>
        <v>0</v>
      </c>
      <c r="Z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195">
        <f t="shared" ref="AC331" si="731">Z331+AA331+AB331</f>
        <v>0</v>
      </c>
      <c r="AD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195">
        <f t="shared" ref="AG331" si="732">AD331+AE331+AF331</f>
        <v>0</v>
      </c>
      <c r="AH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195">
        <f t="shared" ref="AK331" si="733">AH331+AI331+AJ331</f>
        <v>0</v>
      </c>
      <c r="AL331" s="195">
        <f t="shared" ref="AL331" si="734">Y331+AC331+AG331+AK331</f>
        <v>0</v>
      </c>
    </row>
    <row r="332" spans="2:38" x14ac:dyDescent="0.25">
      <c r="B332" s="193" t="s">
        <v>1000</v>
      </c>
      <c r="C332" s="194" t="s">
        <v>1001</v>
      </c>
      <c r="D3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195">
        <f t="shared" si="597"/>
        <v>0</v>
      </c>
      <c r="G332" s="195"/>
      <c r="H332" s="195">
        <f t="shared" si="598"/>
        <v>0</v>
      </c>
      <c r="I332" s="195"/>
      <c r="J332" s="195">
        <f t="shared" si="599"/>
        <v>0</v>
      </c>
      <c r="K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195">
        <f t="shared" si="601"/>
        <v>0</v>
      </c>
      <c r="Z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195">
        <f t="shared" si="602"/>
        <v>0</v>
      </c>
      <c r="AD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195">
        <f t="shared" si="603"/>
        <v>0</v>
      </c>
      <c r="AH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195">
        <f t="shared" si="604"/>
        <v>0</v>
      </c>
      <c r="AL332" s="195">
        <f t="shared" si="605"/>
        <v>0</v>
      </c>
    </row>
    <row r="333" spans="2:38" x14ac:dyDescent="0.25">
      <c r="B333" s="190" t="s">
        <v>399</v>
      </c>
      <c r="C333" s="191" t="s">
        <v>270</v>
      </c>
      <c r="D333" s="192">
        <f>D334+D337+D375+D381</f>
        <v>0</v>
      </c>
      <c r="E333" s="192">
        <f>E334+E337+E375+E381</f>
        <v>3004948</v>
      </c>
      <c r="F333" s="192">
        <f t="shared" si="597"/>
        <v>3004948</v>
      </c>
      <c r="G333" s="192">
        <f>G334+G337+G375+G381</f>
        <v>0</v>
      </c>
      <c r="H333" s="192">
        <f t="shared" si="598"/>
        <v>3004948</v>
      </c>
      <c r="I333" s="192">
        <f>I334+I337+I375+I381</f>
        <v>0</v>
      </c>
      <c r="J333" s="192">
        <f t="shared" si="599"/>
        <v>3004948</v>
      </c>
      <c r="K333" s="192">
        <f t="shared" ref="K333:X333" si="735">K334+K337+K375+K381</f>
        <v>0</v>
      </c>
      <c r="L333" s="192">
        <f t="shared" si="735"/>
        <v>0</v>
      </c>
      <c r="M333" s="192">
        <f t="shared" si="735"/>
        <v>0</v>
      </c>
      <c r="N333" s="192">
        <f t="shared" si="735"/>
        <v>0</v>
      </c>
      <c r="O333" s="192">
        <f t="shared" si="735"/>
        <v>0</v>
      </c>
      <c r="P333" s="192">
        <f t="shared" si="735"/>
        <v>1094000</v>
      </c>
      <c r="Q333" s="192">
        <f t="shared" si="735"/>
        <v>0</v>
      </c>
      <c r="R333" s="192">
        <f t="shared" si="735"/>
        <v>427448</v>
      </c>
      <c r="S333" s="192">
        <f t="shared" si="735"/>
        <v>1272500</v>
      </c>
      <c r="T333" s="192">
        <f t="shared" si="735"/>
        <v>0</v>
      </c>
      <c r="U333" s="192">
        <f t="shared" si="735"/>
        <v>211000</v>
      </c>
      <c r="V333" s="192">
        <f t="shared" si="735"/>
        <v>900000</v>
      </c>
      <c r="W333" s="192">
        <f t="shared" si="735"/>
        <v>90000</v>
      </c>
      <c r="X333" s="192">
        <f t="shared" si="735"/>
        <v>406500</v>
      </c>
      <c r="Y333" s="192">
        <f t="shared" si="601"/>
        <v>1396500</v>
      </c>
      <c r="Z333" s="192">
        <f>Z334+Z337+Z375+Z381</f>
        <v>0</v>
      </c>
      <c r="AA333" s="192">
        <f>AA334+AA337+AA375+AA381</f>
        <v>1608448</v>
      </c>
      <c r="AB333" s="192">
        <f>AB334+AB337+AB375+AB381</f>
        <v>0</v>
      </c>
      <c r="AC333" s="192">
        <f t="shared" si="602"/>
        <v>1608448</v>
      </c>
      <c r="AD333" s="192">
        <f>AD334+AD337+AD375+AD381</f>
        <v>0</v>
      </c>
      <c r="AE333" s="192">
        <f>AE334+AE337+AE375+AE381</f>
        <v>0</v>
      </c>
      <c r="AF333" s="192">
        <f>AF334+AF337+AF375+AF381</f>
        <v>0</v>
      </c>
      <c r="AG333" s="192">
        <f t="shared" si="603"/>
        <v>0</v>
      </c>
      <c r="AH333" s="192">
        <f>AH334+AH337+AH375+AH381</f>
        <v>0</v>
      </c>
      <c r="AI333" s="192">
        <f>AI334+AI337+AI375+AI381</f>
        <v>0</v>
      </c>
      <c r="AJ333" s="192">
        <f>AJ334+AJ337+AJ375+AJ381</f>
        <v>0</v>
      </c>
      <c r="AK333" s="192">
        <f t="shared" si="604"/>
        <v>0</v>
      </c>
      <c r="AL333" s="192">
        <f t="shared" si="605"/>
        <v>3004948</v>
      </c>
    </row>
    <row r="334" spans="2:38" x14ac:dyDescent="0.25">
      <c r="B334" s="202" t="s">
        <v>400</v>
      </c>
      <c r="C334" s="203" t="s">
        <v>271</v>
      </c>
      <c r="D334" s="204">
        <f>SUM(D335:D336)</f>
        <v>0</v>
      </c>
      <c r="E334" s="204">
        <f>SUM(E335:E336)</f>
        <v>0</v>
      </c>
      <c r="F334" s="204">
        <f t="shared" si="597"/>
        <v>0</v>
      </c>
      <c r="G334" s="204">
        <f t="shared" ref="G334:I334" si="736">SUM(G335:G336)</f>
        <v>0</v>
      </c>
      <c r="H334" s="204">
        <f t="shared" si="598"/>
        <v>0</v>
      </c>
      <c r="I334" s="204">
        <f t="shared" si="736"/>
        <v>0</v>
      </c>
      <c r="J334" s="204">
        <f t="shared" si="599"/>
        <v>0</v>
      </c>
      <c r="K334" s="204">
        <f t="shared" ref="K334:AJ334" si="737">SUM(K335:K336)</f>
        <v>0</v>
      </c>
      <c r="L334" s="204">
        <f t="shared" si="737"/>
        <v>0</v>
      </c>
      <c r="M334" s="204">
        <f t="shared" si="737"/>
        <v>0</v>
      </c>
      <c r="N334" s="204">
        <f t="shared" si="737"/>
        <v>0</v>
      </c>
      <c r="O334" s="204">
        <f t="shared" si="737"/>
        <v>0</v>
      </c>
      <c r="P334" s="204">
        <f t="shared" si="737"/>
        <v>0</v>
      </c>
      <c r="Q334" s="204">
        <f t="shared" si="737"/>
        <v>0</v>
      </c>
      <c r="R334" s="204">
        <f t="shared" si="737"/>
        <v>0</v>
      </c>
      <c r="S334" s="204">
        <f t="shared" si="737"/>
        <v>0</v>
      </c>
      <c r="T334" s="204">
        <f t="shared" si="737"/>
        <v>0</v>
      </c>
      <c r="U334" s="204">
        <f t="shared" si="737"/>
        <v>0</v>
      </c>
      <c r="V334" s="204">
        <f t="shared" si="737"/>
        <v>0</v>
      </c>
      <c r="W334" s="204">
        <f t="shared" si="737"/>
        <v>0</v>
      </c>
      <c r="X334" s="204">
        <f t="shared" si="737"/>
        <v>0</v>
      </c>
      <c r="Y334" s="204">
        <f t="shared" si="601"/>
        <v>0</v>
      </c>
      <c r="Z334" s="204">
        <f t="shared" si="737"/>
        <v>0</v>
      </c>
      <c r="AA334" s="204">
        <f t="shared" si="737"/>
        <v>0</v>
      </c>
      <c r="AB334" s="204">
        <f t="shared" si="737"/>
        <v>0</v>
      </c>
      <c r="AC334" s="204">
        <f t="shared" si="602"/>
        <v>0</v>
      </c>
      <c r="AD334" s="204">
        <f t="shared" si="737"/>
        <v>0</v>
      </c>
      <c r="AE334" s="204">
        <f t="shared" si="737"/>
        <v>0</v>
      </c>
      <c r="AF334" s="204">
        <f t="shared" si="737"/>
        <v>0</v>
      </c>
      <c r="AG334" s="204">
        <f t="shared" si="603"/>
        <v>0</v>
      </c>
      <c r="AH334" s="204">
        <f t="shared" si="737"/>
        <v>0</v>
      </c>
      <c r="AI334" s="204">
        <f t="shared" si="737"/>
        <v>0</v>
      </c>
      <c r="AJ334" s="204">
        <f t="shared" si="737"/>
        <v>0</v>
      </c>
      <c r="AK334" s="204">
        <f t="shared" si="604"/>
        <v>0</v>
      </c>
      <c r="AL334" s="204">
        <f t="shared" si="605"/>
        <v>0</v>
      </c>
    </row>
    <row r="335" spans="2:38" x14ac:dyDescent="0.25">
      <c r="B335" s="193" t="s">
        <v>401</v>
      </c>
      <c r="C335" s="194" t="s">
        <v>272</v>
      </c>
      <c r="D3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195">
        <f t="shared" si="597"/>
        <v>0</v>
      </c>
      <c r="G335" s="195"/>
      <c r="H335" s="195">
        <f t="shared" si="598"/>
        <v>0</v>
      </c>
      <c r="I335" s="195"/>
      <c r="J335" s="195">
        <f t="shared" si="599"/>
        <v>0</v>
      </c>
      <c r="K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195">
        <f t="shared" si="601"/>
        <v>0</v>
      </c>
      <c r="Z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195">
        <f t="shared" si="602"/>
        <v>0</v>
      </c>
      <c r="AD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195">
        <f t="shared" si="603"/>
        <v>0</v>
      </c>
      <c r="AH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195">
        <f t="shared" si="604"/>
        <v>0</v>
      </c>
      <c r="AL335" s="195">
        <f t="shared" si="605"/>
        <v>0</v>
      </c>
    </row>
    <row r="336" spans="2:38" x14ac:dyDescent="0.25">
      <c r="B336" s="193" t="s">
        <v>402</v>
      </c>
      <c r="C336" s="194" t="s">
        <v>273</v>
      </c>
      <c r="D3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195">
        <f t="shared" si="597"/>
        <v>0</v>
      </c>
      <c r="G336" s="195"/>
      <c r="H336" s="195">
        <f t="shared" si="598"/>
        <v>0</v>
      </c>
      <c r="I336" s="195"/>
      <c r="J336" s="195">
        <f t="shared" si="599"/>
        <v>0</v>
      </c>
      <c r="K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195">
        <f t="shared" si="601"/>
        <v>0</v>
      </c>
      <c r="Z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195">
        <f t="shared" si="602"/>
        <v>0</v>
      </c>
      <c r="AD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195">
        <f t="shared" si="603"/>
        <v>0</v>
      </c>
      <c r="AH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195">
        <f t="shared" si="604"/>
        <v>0</v>
      </c>
      <c r="AL336" s="195">
        <f t="shared" si="605"/>
        <v>0</v>
      </c>
    </row>
    <row r="337" spans="2:38" x14ac:dyDescent="0.25">
      <c r="B337" s="202" t="s">
        <v>403</v>
      </c>
      <c r="C337" s="203" t="s">
        <v>274</v>
      </c>
      <c r="D337" s="204">
        <f>SUM(D338:D374)</f>
        <v>0</v>
      </c>
      <c r="E337" s="204">
        <f>SUM(E338:E374)</f>
        <v>2964948</v>
      </c>
      <c r="F337" s="204">
        <f t="shared" si="597"/>
        <v>2964948</v>
      </c>
      <c r="G337" s="204">
        <f>SUM(G338:G374)</f>
        <v>0</v>
      </c>
      <c r="H337" s="204">
        <f t="shared" si="598"/>
        <v>2964948</v>
      </c>
      <c r="I337" s="204">
        <f>SUM(I338:I374)</f>
        <v>0</v>
      </c>
      <c r="J337" s="204">
        <f t="shared" si="599"/>
        <v>2964948</v>
      </c>
      <c r="K337" s="204">
        <f t="shared" ref="K337:X337" si="738">SUM(K338:K374)</f>
        <v>0</v>
      </c>
      <c r="L337" s="204">
        <f t="shared" si="738"/>
        <v>0</v>
      </c>
      <c r="M337" s="204">
        <f t="shared" si="738"/>
        <v>0</v>
      </c>
      <c r="N337" s="204">
        <f t="shared" si="738"/>
        <v>0</v>
      </c>
      <c r="O337" s="204">
        <f t="shared" si="738"/>
        <v>0</v>
      </c>
      <c r="P337" s="204">
        <f t="shared" si="738"/>
        <v>1094000</v>
      </c>
      <c r="Q337" s="204">
        <f t="shared" si="738"/>
        <v>0</v>
      </c>
      <c r="R337" s="204">
        <f t="shared" si="738"/>
        <v>427448</v>
      </c>
      <c r="S337" s="204">
        <f t="shared" si="738"/>
        <v>1232500</v>
      </c>
      <c r="T337" s="204">
        <f t="shared" si="738"/>
        <v>0</v>
      </c>
      <c r="U337" s="204">
        <f t="shared" si="738"/>
        <v>211000</v>
      </c>
      <c r="V337" s="204">
        <f t="shared" si="738"/>
        <v>900000</v>
      </c>
      <c r="W337" s="204">
        <f t="shared" si="738"/>
        <v>90000</v>
      </c>
      <c r="X337" s="204">
        <f t="shared" si="738"/>
        <v>406500</v>
      </c>
      <c r="Y337" s="204">
        <f t="shared" si="601"/>
        <v>1396500</v>
      </c>
      <c r="Z337" s="204">
        <f>SUM(Z338:Z374)</f>
        <v>0</v>
      </c>
      <c r="AA337" s="204">
        <f>SUM(AA338:AA374)</f>
        <v>1568448</v>
      </c>
      <c r="AB337" s="204">
        <f>SUM(AB338:AB374)</f>
        <v>0</v>
      </c>
      <c r="AC337" s="204">
        <f t="shared" si="602"/>
        <v>1568448</v>
      </c>
      <c r="AD337" s="204">
        <f>SUM(AD338:AD374)</f>
        <v>0</v>
      </c>
      <c r="AE337" s="204">
        <f>SUM(AE338:AE374)</f>
        <v>0</v>
      </c>
      <c r="AF337" s="204">
        <f>SUM(AF338:AF374)</f>
        <v>0</v>
      </c>
      <c r="AG337" s="204">
        <f t="shared" si="603"/>
        <v>0</v>
      </c>
      <c r="AH337" s="204">
        <f>SUM(AH338:AH374)</f>
        <v>0</v>
      </c>
      <c r="AI337" s="204">
        <f>SUM(AI338:AI374)</f>
        <v>0</v>
      </c>
      <c r="AJ337" s="204">
        <f>SUM(AJ338:AJ374)</f>
        <v>0</v>
      </c>
      <c r="AK337" s="204">
        <f t="shared" si="604"/>
        <v>0</v>
      </c>
      <c r="AL337" s="204">
        <f t="shared" si="605"/>
        <v>2964948</v>
      </c>
    </row>
    <row r="338" spans="2:38" x14ac:dyDescent="0.25">
      <c r="B338" s="193" t="s">
        <v>404</v>
      </c>
      <c r="C338" s="194" t="s">
        <v>275</v>
      </c>
      <c r="D3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406500</v>
      </c>
      <c r="F338" s="195">
        <f t="shared" si="597"/>
        <v>406500</v>
      </c>
      <c r="G338" s="195"/>
      <c r="H338" s="195">
        <f t="shared" si="598"/>
        <v>406500</v>
      </c>
      <c r="I338" s="195"/>
      <c r="J338" s="195">
        <f t="shared" si="599"/>
        <v>406500</v>
      </c>
      <c r="K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195500</v>
      </c>
      <c r="S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211000</v>
      </c>
      <c r="V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406500</v>
      </c>
      <c r="Y338" s="195">
        <f t="shared" si="601"/>
        <v>406500</v>
      </c>
      <c r="Z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195">
        <f t="shared" si="602"/>
        <v>0</v>
      </c>
      <c r="AD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195">
        <f t="shared" si="603"/>
        <v>0</v>
      </c>
      <c r="AH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195">
        <f t="shared" si="604"/>
        <v>0</v>
      </c>
      <c r="AL338" s="195">
        <f t="shared" si="605"/>
        <v>406500</v>
      </c>
    </row>
    <row r="339" spans="2:38" x14ac:dyDescent="0.25">
      <c r="B339" s="193" t="s">
        <v>1140</v>
      </c>
      <c r="C339" s="194" t="s">
        <v>1141</v>
      </c>
      <c r="D3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195">
        <f t="shared" si="597"/>
        <v>0</v>
      </c>
      <c r="G339" s="195"/>
      <c r="H339" s="195">
        <f t="shared" si="598"/>
        <v>0</v>
      </c>
      <c r="I339" s="195"/>
      <c r="J339" s="195">
        <f t="shared" si="599"/>
        <v>0</v>
      </c>
      <c r="K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195">
        <f t="shared" si="601"/>
        <v>0</v>
      </c>
      <c r="Z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195">
        <f t="shared" si="602"/>
        <v>0</v>
      </c>
      <c r="AD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195">
        <f t="shared" si="603"/>
        <v>0</v>
      </c>
      <c r="AH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195">
        <f t="shared" si="604"/>
        <v>0</v>
      </c>
      <c r="AL339" s="195">
        <f t="shared" si="605"/>
        <v>0</v>
      </c>
    </row>
    <row r="340" spans="2:38" x14ac:dyDescent="0.25">
      <c r="B340" s="193" t="s">
        <v>1142</v>
      </c>
      <c r="C340" s="194" t="s">
        <v>1141</v>
      </c>
      <c r="D3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195">
        <f t="shared" si="597"/>
        <v>0</v>
      </c>
      <c r="G340" s="195"/>
      <c r="H340" s="195">
        <f t="shared" si="598"/>
        <v>0</v>
      </c>
      <c r="I340" s="195"/>
      <c r="J340" s="195">
        <f t="shared" si="599"/>
        <v>0</v>
      </c>
      <c r="K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195">
        <f t="shared" si="601"/>
        <v>0</v>
      </c>
      <c r="Z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195">
        <f t="shared" si="602"/>
        <v>0</v>
      </c>
      <c r="AD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195">
        <f t="shared" si="603"/>
        <v>0</v>
      </c>
      <c r="AH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195">
        <f t="shared" si="604"/>
        <v>0</v>
      </c>
      <c r="AL340" s="195">
        <f t="shared" si="605"/>
        <v>0</v>
      </c>
    </row>
    <row r="341" spans="2:38" x14ac:dyDescent="0.25">
      <c r="B341" s="193" t="s">
        <v>1143</v>
      </c>
      <c r="C341" s="194" t="s">
        <v>1144</v>
      </c>
      <c r="D3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195">
        <f t="shared" si="597"/>
        <v>0</v>
      </c>
      <c r="G341" s="195"/>
      <c r="H341" s="195">
        <f t="shared" si="598"/>
        <v>0</v>
      </c>
      <c r="I341" s="195"/>
      <c r="J341" s="195">
        <f t="shared" si="599"/>
        <v>0</v>
      </c>
      <c r="K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195">
        <f t="shared" si="601"/>
        <v>0</v>
      </c>
      <c r="Z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195">
        <f t="shared" si="602"/>
        <v>0</v>
      </c>
      <c r="AD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195">
        <f t="shared" si="603"/>
        <v>0</v>
      </c>
      <c r="AH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195">
        <f t="shared" si="604"/>
        <v>0</v>
      </c>
      <c r="AL341" s="195">
        <f t="shared" si="605"/>
        <v>0</v>
      </c>
    </row>
    <row r="342" spans="2:38" x14ac:dyDescent="0.25">
      <c r="B342" s="193" t="s">
        <v>1145</v>
      </c>
      <c r="C342" s="194" t="s">
        <v>1144</v>
      </c>
      <c r="D3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195">
        <f t="shared" si="597"/>
        <v>0</v>
      </c>
      <c r="G342" s="195"/>
      <c r="H342" s="195">
        <f t="shared" si="598"/>
        <v>0</v>
      </c>
      <c r="I342" s="195"/>
      <c r="J342" s="195">
        <f t="shared" si="599"/>
        <v>0</v>
      </c>
      <c r="K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195">
        <f t="shared" si="601"/>
        <v>0</v>
      </c>
      <c r="Z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195">
        <f t="shared" si="602"/>
        <v>0</v>
      </c>
      <c r="AD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195">
        <f t="shared" si="603"/>
        <v>0</v>
      </c>
      <c r="AH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195">
        <f t="shared" si="604"/>
        <v>0</v>
      </c>
      <c r="AL342" s="195">
        <f t="shared" si="605"/>
        <v>0</v>
      </c>
    </row>
    <row r="343" spans="2:38" x14ac:dyDescent="0.25">
      <c r="B343" s="193" t="s">
        <v>1146</v>
      </c>
      <c r="C343" s="194" t="s">
        <v>1147</v>
      </c>
      <c r="D3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195">
        <f t="shared" si="597"/>
        <v>0</v>
      </c>
      <c r="G343" s="195"/>
      <c r="H343" s="195">
        <f t="shared" si="598"/>
        <v>0</v>
      </c>
      <c r="I343" s="195"/>
      <c r="J343" s="195">
        <f t="shared" si="599"/>
        <v>0</v>
      </c>
      <c r="K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195">
        <f t="shared" si="601"/>
        <v>0</v>
      </c>
      <c r="Z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195">
        <f t="shared" si="602"/>
        <v>0</v>
      </c>
      <c r="AD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195">
        <f t="shared" si="603"/>
        <v>0</v>
      </c>
      <c r="AH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195">
        <f t="shared" si="604"/>
        <v>0</v>
      </c>
      <c r="AL343" s="195">
        <f t="shared" si="605"/>
        <v>0</v>
      </c>
    </row>
    <row r="344" spans="2:38" x14ac:dyDescent="0.25">
      <c r="B344" s="193" t="s">
        <v>1148</v>
      </c>
      <c r="C344" s="194" t="s">
        <v>1149</v>
      </c>
      <c r="D3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195">
        <f t="shared" si="597"/>
        <v>0</v>
      </c>
      <c r="G344" s="195"/>
      <c r="H344" s="195">
        <f t="shared" si="598"/>
        <v>0</v>
      </c>
      <c r="I344" s="195"/>
      <c r="J344" s="195">
        <f t="shared" si="599"/>
        <v>0</v>
      </c>
      <c r="K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195">
        <f t="shared" si="601"/>
        <v>0</v>
      </c>
      <c r="Z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195">
        <f t="shared" si="602"/>
        <v>0</v>
      </c>
      <c r="AD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195">
        <f t="shared" si="603"/>
        <v>0</v>
      </c>
      <c r="AH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195">
        <f t="shared" si="604"/>
        <v>0</v>
      </c>
      <c r="AL344" s="195">
        <f t="shared" si="605"/>
        <v>0</v>
      </c>
    </row>
    <row r="345" spans="2:38" x14ac:dyDescent="0.25">
      <c r="B345" s="193" t="s">
        <v>1150</v>
      </c>
      <c r="C345" s="194" t="s">
        <v>1151</v>
      </c>
      <c r="D3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195">
        <f t="shared" si="597"/>
        <v>0</v>
      </c>
      <c r="G345" s="195"/>
      <c r="H345" s="195">
        <f t="shared" si="598"/>
        <v>0</v>
      </c>
      <c r="I345" s="195"/>
      <c r="J345" s="195">
        <f t="shared" si="599"/>
        <v>0</v>
      </c>
      <c r="K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195">
        <f t="shared" si="601"/>
        <v>0</v>
      </c>
      <c r="Z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195">
        <f t="shared" si="602"/>
        <v>0</v>
      </c>
      <c r="AD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195">
        <f t="shared" si="603"/>
        <v>0</v>
      </c>
      <c r="AH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195">
        <f t="shared" si="604"/>
        <v>0</v>
      </c>
      <c r="AL345" s="195">
        <f t="shared" si="605"/>
        <v>0</v>
      </c>
    </row>
    <row r="346" spans="2:38" x14ac:dyDescent="0.25">
      <c r="B346" s="193" t="s">
        <v>1152</v>
      </c>
      <c r="C346" s="194" t="s">
        <v>1153</v>
      </c>
      <c r="D3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195">
        <f t="shared" si="597"/>
        <v>0</v>
      </c>
      <c r="G346" s="195"/>
      <c r="H346" s="195">
        <f t="shared" si="598"/>
        <v>0</v>
      </c>
      <c r="I346" s="195"/>
      <c r="J346" s="195">
        <f t="shared" si="599"/>
        <v>0</v>
      </c>
      <c r="K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195">
        <f t="shared" si="601"/>
        <v>0</v>
      </c>
      <c r="Z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195">
        <f t="shared" si="602"/>
        <v>0</v>
      </c>
      <c r="AD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195">
        <f t="shared" si="603"/>
        <v>0</v>
      </c>
      <c r="AH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195">
        <f t="shared" si="604"/>
        <v>0</v>
      </c>
      <c r="AL346" s="195">
        <f t="shared" si="605"/>
        <v>0</v>
      </c>
    </row>
    <row r="347" spans="2:38" x14ac:dyDescent="0.25">
      <c r="B347" s="193" t="s">
        <v>1154</v>
      </c>
      <c r="C347" s="194" t="s">
        <v>1155</v>
      </c>
      <c r="D3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750000</v>
      </c>
      <c r="F347" s="195">
        <f t="shared" si="597"/>
        <v>750000</v>
      </c>
      <c r="G347" s="195"/>
      <c r="H347" s="195">
        <f t="shared" si="598"/>
        <v>750000</v>
      </c>
      <c r="I347" s="195"/>
      <c r="J347" s="195">
        <f t="shared" si="599"/>
        <v>750000</v>
      </c>
      <c r="K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750000</v>
      </c>
      <c r="Q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750000</v>
      </c>
      <c r="W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195">
        <f t="shared" si="601"/>
        <v>750000</v>
      </c>
      <c r="Z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195">
        <f t="shared" si="602"/>
        <v>0</v>
      </c>
      <c r="AD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195">
        <f t="shared" si="603"/>
        <v>0</v>
      </c>
      <c r="AH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195">
        <f t="shared" si="604"/>
        <v>0</v>
      </c>
      <c r="AL347" s="195">
        <f t="shared" si="605"/>
        <v>750000</v>
      </c>
    </row>
    <row r="348" spans="2:38" x14ac:dyDescent="0.25">
      <c r="B348" s="193" t="s">
        <v>405</v>
      </c>
      <c r="C348" s="194" t="s">
        <v>1156</v>
      </c>
      <c r="D3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195">
        <f t="shared" si="597"/>
        <v>0</v>
      </c>
      <c r="G348" s="195"/>
      <c r="H348" s="195">
        <f t="shared" si="598"/>
        <v>0</v>
      </c>
      <c r="I348" s="195"/>
      <c r="J348" s="195">
        <f t="shared" si="599"/>
        <v>0</v>
      </c>
      <c r="K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195">
        <f t="shared" si="601"/>
        <v>0</v>
      </c>
      <c r="Z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195">
        <f t="shared" si="602"/>
        <v>0</v>
      </c>
      <c r="AD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195">
        <f t="shared" si="603"/>
        <v>0</v>
      </c>
      <c r="AH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195">
        <f t="shared" si="604"/>
        <v>0</v>
      </c>
      <c r="AL348" s="195">
        <f t="shared" si="605"/>
        <v>0</v>
      </c>
    </row>
    <row r="349" spans="2:38" x14ac:dyDescent="0.25">
      <c r="B349" s="193" t="s">
        <v>1157</v>
      </c>
      <c r="C349" s="194" t="s">
        <v>1156</v>
      </c>
      <c r="D3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195">
        <f t="shared" si="597"/>
        <v>0</v>
      </c>
      <c r="G349" s="195"/>
      <c r="H349" s="195">
        <f t="shared" si="598"/>
        <v>0</v>
      </c>
      <c r="I349" s="195"/>
      <c r="J349" s="195">
        <f t="shared" si="599"/>
        <v>0</v>
      </c>
      <c r="K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195">
        <f t="shared" si="601"/>
        <v>0</v>
      </c>
      <c r="Z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195">
        <f t="shared" si="602"/>
        <v>0</v>
      </c>
      <c r="AD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195">
        <f t="shared" si="603"/>
        <v>0</v>
      </c>
      <c r="AH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195">
        <f t="shared" si="604"/>
        <v>0</v>
      </c>
      <c r="AL349" s="195">
        <f t="shared" si="605"/>
        <v>0</v>
      </c>
    </row>
    <row r="350" spans="2:38" x14ac:dyDescent="0.25">
      <c r="B350" s="193" t="s">
        <v>1158</v>
      </c>
      <c r="C350" s="194" t="s">
        <v>1159</v>
      </c>
      <c r="D3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195">
        <f t="shared" si="597"/>
        <v>0</v>
      </c>
      <c r="G350" s="195"/>
      <c r="H350" s="195">
        <f t="shared" si="598"/>
        <v>0</v>
      </c>
      <c r="I350" s="195"/>
      <c r="J350" s="195">
        <f t="shared" si="599"/>
        <v>0</v>
      </c>
      <c r="K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195">
        <f t="shared" si="601"/>
        <v>0</v>
      </c>
      <c r="Z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195">
        <f t="shared" si="602"/>
        <v>0</v>
      </c>
      <c r="AD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195">
        <f t="shared" si="603"/>
        <v>0</v>
      </c>
      <c r="AH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195">
        <f t="shared" si="604"/>
        <v>0</v>
      </c>
      <c r="AL350" s="195">
        <f t="shared" si="605"/>
        <v>0</v>
      </c>
    </row>
    <row r="351" spans="2:38" x14ac:dyDescent="0.25">
      <c r="B351" s="193" t="s">
        <v>1160</v>
      </c>
      <c r="C351" s="194" t="s">
        <v>1161</v>
      </c>
      <c r="D3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586948</v>
      </c>
      <c r="F351" s="195">
        <f t="shared" si="597"/>
        <v>586948</v>
      </c>
      <c r="G351" s="195"/>
      <c r="H351" s="195">
        <f t="shared" si="598"/>
        <v>586948</v>
      </c>
      <c r="I351" s="195"/>
      <c r="J351" s="195">
        <f t="shared" si="599"/>
        <v>586948</v>
      </c>
      <c r="K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90000</v>
      </c>
      <c r="Q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231948</v>
      </c>
      <c r="S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265000</v>
      </c>
      <c r="T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90000</v>
      </c>
      <c r="X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195">
        <f t="shared" si="601"/>
        <v>90000</v>
      </c>
      <c r="Z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496948</v>
      </c>
      <c r="AB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195">
        <f t="shared" si="602"/>
        <v>496948</v>
      </c>
      <c r="AD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195">
        <f t="shared" si="603"/>
        <v>0</v>
      </c>
      <c r="AH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195">
        <f t="shared" si="604"/>
        <v>0</v>
      </c>
      <c r="AL351" s="195">
        <f t="shared" si="605"/>
        <v>586948</v>
      </c>
    </row>
    <row r="352" spans="2:38" x14ac:dyDescent="0.25">
      <c r="B352" s="193" t="s">
        <v>406</v>
      </c>
      <c r="C352" s="194" t="s">
        <v>1162</v>
      </c>
      <c r="D3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52000</v>
      </c>
      <c r="F352" s="195">
        <f t="shared" si="597"/>
        <v>52000</v>
      </c>
      <c r="G352" s="195"/>
      <c r="H352" s="195">
        <f t="shared" si="598"/>
        <v>52000</v>
      </c>
      <c r="I352" s="195"/>
      <c r="J352" s="195">
        <f t="shared" si="599"/>
        <v>52000</v>
      </c>
      <c r="K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52000</v>
      </c>
      <c r="T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195">
        <f t="shared" si="601"/>
        <v>0</v>
      </c>
      <c r="Z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52000</v>
      </c>
      <c r="AB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195">
        <f t="shared" si="602"/>
        <v>52000</v>
      </c>
      <c r="AD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195">
        <f t="shared" si="603"/>
        <v>0</v>
      </c>
      <c r="AH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195">
        <f t="shared" si="604"/>
        <v>0</v>
      </c>
      <c r="AL352" s="195">
        <f t="shared" si="605"/>
        <v>52000</v>
      </c>
    </row>
    <row r="353" spans="2:38" x14ac:dyDescent="0.25">
      <c r="B353" s="193" t="s">
        <v>1163</v>
      </c>
      <c r="C353" s="194" t="s">
        <v>1162</v>
      </c>
      <c r="D3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195">
        <f t="shared" si="597"/>
        <v>0</v>
      </c>
      <c r="G353" s="195"/>
      <c r="H353" s="195">
        <f t="shared" si="598"/>
        <v>0</v>
      </c>
      <c r="I353" s="195"/>
      <c r="J353" s="195">
        <f t="shared" si="599"/>
        <v>0</v>
      </c>
      <c r="K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195">
        <f t="shared" si="601"/>
        <v>0</v>
      </c>
      <c r="Z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195">
        <f t="shared" si="602"/>
        <v>0</v>
      </c>
      <c r="AD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195">
        <f t="shared" si="603"/>
        <v>0</v>
      </c>
      <c r="AH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195">
        <f t="shared" si="604"/>
        <v>0</v>
      </c>
      <c r="AL353" s="195">
        <f t="shared" si="605"/>
        <v>0</v>
      </c>
    </row>
    <row r="354" spans="2:38" x14ac:dyDescent="0.25">
      <c r="B354" s="193" t="s">
        <v>1164</v>
      </c>
      <c r="C354" s="194" t="s">
        <v>1165</v>
      </c>
      <c r="D3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195">
        <f t="shared" si="597"/>
        <v>0</v>
      </c>
      <c r="G354" s="195"/>
      <c r="H354" s="195">
        <f t="shared" si="598"/>
        <v>0</v>
      </c>
      <c r="I354" s="195"/>
      <c r="J354" s="195">
        <f t="shared" si="599"/>
        <v>0</v>
      </c>
      <c r="K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195">
        <f t="shared" si="601"/>
        <v>0</v>
      </c>
      <c r="Z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195">
        <f t="shared" si="602"/>
        <v>0</v>
      </c>
      <c r="AD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195">
        <f t="shared" si="603"/>
        <v>0</v>
      </c>
      <c r="AH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195">
        <f t="shared" si="604"/>
        <v>0</v>
      </c>
      <c r="AL354" s="195">
        <f t="shared" si="605"/>
        <v>0</v>
      </c>
    </row>
    <row r="355" spans="2:38" x14ac:dyDescent="0.25">
      <c r="B355" s="193" t="s">
        <v>1166</v>
      </c>
      <c r="C355" s="194" t="s">
        <v>1167</v>
      </c>
      <c r="D3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195">
        <f t="shared" ref="F355:F370" si="739">D355+E355</f>
        <v>0</v>
      </c>
      <c r="G355" s="195"/>
      <c r="H355" s="195">
        <f t="shared" ref="H355:H370" si="740">F355-G355</f>
        <v>0</v>
      </c>
      <c r="I355" s="195"/>
      <c r="J355" s="195">
        <f t="shared" ref="J355:J370" si="741">F355-I355</f>
        <v>0</v>
      </c>
      <c r="K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195">
        <f t="shared" ref="Y355:Y370" si="742">V355+W355+X355</f>
        <v>0</v>
      </c>
      <c r="Z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195">
        <f t="shared" ref="AC355:AC370" si="743">Z355+AA355+AB355</f>
        <v>0</v>
      </c>
      <c r="AD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195">
        <f t="shared" ref="AG355:AG370" si="744">AD355+AE355+AF355</f>
        <v>0</v>
      </c>
      <c r="AH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195">
        <f t="shared" ref="AK355:AK370" si="745">AH355+AI355+AJ355</f>
        <v>0</v>
      </c>
      <c r="AL355" s="195">
        <f t="shared" ref="AL355:AL370" si="746">Y355+AC355+AG355+AK355</f>
        <v>0</v>
      </c>
    </row>
    <row r="356" spans="2:38" x14ac:dyDescent="0.25">
      <c r="B356" s="193" t="s">
        <v>1168</v>
      </c>
      <c r="C356" s="194" t="s">
        <v>1169</v>
      </c>
      <c r="D3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195">
        <f t="shared" si="739"/>
        <v>0</v>
      </c>
      <c r="G356" s="195"/>
      <c r="H356" s="195">
        <f t="shared" si="740"/>
        <v>0</v>
      </c>
      <c r="I356" s="195"/>
      <c r="J356" s="195">
        <f t="shared" si="741"/>
        <v>0</v>
      </c>
      <c r="K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195">
        <f t="shared" si="742"/>
        <v>0</v>
      </c>
      <c r="Z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195">
        <f t="shared" si="743"/>
        <v>0</v>
      </c>
      <c r="AD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195">
        <f t="shared" si="744"/>
        <v>0</v>
      </c>
      <c r="AH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195">
        <f t="shared" si="745"/>
        <v>0</v>
      </c>
      <c r="AL356" s="195">
        <f t="shared" si="746"/>
        <v>0</v>
      </c>
    </row>
    <row r="357" spans="2:38" x14ac:dyDescent="0.25">
      <c r="B357" s="193" t="s">
        <v>407</v>
      </c>
      <c r="C357" s="194" t="s">
        <v>1170</v>
      </c>
      <c r="D3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1019500</v>
      </c>
      <c r="F357" s="195">
        <f t="shared" si="739"/>
        <v>1019500</v>
      </c>
      <c r="G357" s="195"/>
      <c r="H357" s="195">
        <f t="shared" si="740"/>
        <v>1019500</v>
      </c>
      <c r="I357" s="195"/>
      <c r="J357" s="195">
        <f t="shared" si="741"/>
        <v>1019500</v>
      </c>
      <c r="K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104000</v>
      </c>
      <c r="Q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915500</v>
      </c>
      <c r="T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195">
        <f t="shared" si="742"/>
        <v>0</v>
      </c>
      <c r="Z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1019500</v>
      </c>
      <c r="AB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195">
        <f t="shared" si="743"/>
        <v>1019500</v>
      </c>
      <c r="AD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195">
        <f t="shared" si="744"/>
        <v>0</v>
      </c>
      <c r="AH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195">
        <f t="shared" si="745"/>
        <v>0</v>
      </c>
      <c r="AL357" s="195">
        <f t="shared" si="746"/>
        <v>1019500</v>
      </c>
    </row>
    <row r="358" spans="2:38" x14ac:dyDescent="0.25">
      <c r="B358" s="193" t="s">
        <v>1171</v>
      </c>
      <c r="C358" s="194" t="s">
        <v>1172</v>
      </c>
      <c r="D3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195">
        <f t="shared" si="739"/>
        <v>0</v>
      </c>
      <c r="G358" s="195"/>
      <c r="H358" s="195">
        <f t="shared" si="740"/>
        <v>0</v>
      </c>
      <c r="I358" s="195"/>
      <c r="J358" s="195">
        <f t="shared" si="741"/>
        <v>0</v>
      </c>
      <c r="K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195">
        <f t="shared" si="742"/>
        <v>0</v>
      </c>
      <c r="Z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195">
        <f t="shared" si="743"/>
        <v>0</v>
      </c>
      <c r="AD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195">
        <f t="shared" si="744"/>
        <v>0</v>
      </c>
      <c r="AH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195">
        <f t="shared" si="745"/>
        <v>0</v>
      </c>
      <c r="AL358" s="195">
        <f t="shared" si="746"/>
        <v>0</v>
      </c>
    </row>
    <row r="359" spans="2:38" x14ac:dyDescent="0.25">
      <c r="B359" s="193" t="s">
        <v>1173</v>
      </c>
      <c r="C359" s="194" t="s">
        <v>1174</v>
      </c>
      <c r="D3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195">
        <f t="shared" si="739"/>
        <v>0</v>
      </c>
      <c r="G359" s="195"/>
      <c r="H359" s="195">
        <f t="shared" si="740"/>
        <v>0</v>
      </c>
      <c r="I359" s="195"/>
      <c r="J359" s="195">
        <f t="shared" si="741"/>
        <v>0</v>
      </c>
      <c r="K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195">
        <f t="shared" si="742"/>
        <v>0</v>
      </c>
      <c r="Z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195">
        <f t="shared" si="743"/>
        <v>0</v>
      </c>
      <c r="AD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195">
        <f t="shared" si="744"/>
        <v>0</v>
      </c>
      <c r="AH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195">
        <f t="shared" si="745"/>
        <v>0</v>
      </c>
      <c r="AL359" s="195">
        <f t="shared" si="746"/>
        <v>0</v>
      </c>
    </row>
    <row r="360" spans="2:38" x14ac:dyDescent="0.25">
      <c r="B360" s="193" t="s">
        <v>1175</v>
      </c>
      <c r="C360" s="194" t="s">
        <v>1176</v>
      </c>
      <c r="D36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195">
        <f t="shared" si="739"/>
        <v>0</v>
      </c>
      <c r="G360" s="195"/>
      <c r="H360" s="195">
        <f t="shared" si="740"/>
        <v>0</v>
      </c>
      <c r="I360" s="195"/>
      <c r="J360" s="195">
        <f t="shared" si="741"/>
        <v>0</v>
      </c>
      <c r="K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195">
        <f t="shared" si="742"/>
        <v>0</v>
      </c>
      <c r="Z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195">
        <f t="shared" si="743"/>
        <v>0</v>
      </c>
      <c r="AD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195">
        <f t="shared" si="744"/>
        <v>0</v>
      </c>
      <c r="AH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195">
        <f t="shared" si="745"/>
        <v>0</v>
      </c>
      <c r="AL360" s="195">
        <f t="shared" si="746"/>
        <v>0</v>
      </c>
    </row>
    <row r="361" spans="2:38" x14ac:dyDescent="0.25">
      <c r="B361" s="193" t="s">
        <v>1177</v>
      </c>
      <c r="C361" s="194" t="s">
        <v>1178</v>
      </c>
      <c r="D3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195">
        <f t="shared" si="739"/>
        <v>0</v>
      </c>
      <c r="G361" s="195"/>
      <c r="H361" s="195">
        <f t="shared" si="740"/>
        <v>0</v>
      </c>
      <c r="I361" s="195"/>
      <c r="J361" s="195">
        <f t="shared" si="741"/>
        <v>0</v>
      </c>
      <c r="K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195">
        <f t="shared" si="742"/>
        <v>0</v>
      </c>
      <c r="Z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195">
        <f t="shared" si="743"/>
        <v>0</v>
      </c>
      <c r="AD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195">
        <f t="shared" si="744"/>
        <v>0</v>
      </c>
      <c r="AH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195">
        <f t="shared" si="745"/>
        <v>0</v>
      </c>
      <c r="AL361" s="195">
        <f t="shared" si="746"/>
        <v>0</v>
      </c>
    </row>
    <row r="362" spans="2:38" x14ac:dyDescent="0.25">
      <c r="B362" s="193" t="s">
        <v>408</v>
      </c>
      <c r="C362" s="194" t="s">
        <v>1179</v>
      </c>
      <c r="D3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150000</v>
      </c>
      <c r="F362" s="195">
        <f t="shared" si="739"/>
        <v>150000</v>
      </c>
      <c r="G362" s="195"/>
      <c r="H362" s="195">
        <f t="shared" si="740"/>
        <v>150000</v>
      </c>
      <c r="I362" s="195"/>
      <c r="J362" s="195">
        <f t="shared" si="741"/>
        <v>150000</v>
      </c>
      <c r="K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150000</v>
      </c>
      <c r="Q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150000</v>
      </c>
      <c r="W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195">
        <f t="shared" si="742"/>
        <v>150000</v>
      </c>
      <c r="Z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195">
        <f t="shared" si="743"/>
        <v>0</v>
      </c>
      <c r="AD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195">
        <f t="shared" si="744"/>
        <v>0</v>
      </c>
      <c r="AH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195">
        <f t="shared" si="745"/>
        <v>0</v>
      </c>
      <c r="AL362" s="195">
        <f t="shared" si="746"/>
        <v>150000</v>
      </c>
    </row>
    <row r="363" spans="2:38" x14ac:dyDescent="0.25">
      <c r="B363" s="193" t="s">
        <v>1180</v>
      </c>
      <c r="C363" s="194" t="s">
        <v>1181</v>
      </c>
      <c r="D3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195">
        <f t="shared" si="739"/>
        <v>0</v>
      </c>
      <c r="G363" s="195"/>
      <c r="H363" s="195">
        <f t="shared" si="740"/>
        <v>0</v>
      </c>
      <c r="I363" s="195"/>
      <c r="J363" s="195">
        <f t="shared" si="741"/>
        <v>0</v>
      </c>
      <c r="K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195">
        <f t="shared" si="742"/>
        <v>0</v>
      </c>
      <c r="Z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195">
        <f t="shared" si="743"/>
        <v>0</v>
      </c>
      <c r="AD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195">
        <f t="shared" si="744"/>
        <v>0</v>
      </c>
      <c r="AH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195">
        <f t="shared" si="745"/>
        <v>0</v>
      </c>
      <c r="AL363" s="195">
        <f t="shared" si="746"/>
        <v>0</v>
      </c>
    </row>
    <row r="364" spans="2:38" x14ac:dyDescent="0.25">
      <c r="B364" s="193" t="s">
        <v>1182</v>
      </c>
      <c r="C364" s="194" t="s">
        <v>1183</v>
      </c>
      <c r="D3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195">
        <f t="shared" si="739"/>
        <v>0</v>
      </c>
      <c r="G364" s="195"/>
      <c r="H364" s="195">
        <f t="shared" si="740"/>
        <v>0</v>
      </c>
      <c r="I364" s="195"/>
      <c r="J364" s="195">
        <f t="shared" si="741"/>
        <v>0</v>
      </c>
      <c r="K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195">
        <f t="shared" si="742"/>
        <v>0</v>
      </c>
      <c r="Z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195">
        <f t="shared" si="743"/>
        <v>0</v>
      </c>
      <c r="AD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195">
        <f t="shared" si="744"/>
        <v>0</v>
      </c>
      <c r="AH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195">
        <f t="shared" si="745"/>
        <v>0</v>
      </c>
      <c r="AL364" s="195">
        <f t="shared" si="746"/>
        <v>0</v>
      </c>
    </row>
    <row r="365" spans="2:38" x14ac:dyDescent="0.25">
      <c r="B365" s="193" t="s">
        <v>1184</v>
      </c>
      <c r="C365" s="194" t="s">
        <v>1185</v>
      </c>
      <c r="D3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195">
        <f t="shared" si="739"/>
        <v>0</v>
      </c>
      <c r="G365" s="195"/>
      <c r="H365" s="195">
        <f t="shared" si="740"/>
        <v>0</v>
      </c>
      <c r="I365" s="195"/>
      <c r="J365" s="195">
        <f t="shared" si="741"/>
        <v>0</v>
      </c>
      <c r="K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195">
        <f t="shared" si="742"/>
        <v>0</v>
      </c>
      <c r="Z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195">
        <f t="shared" si="743"/>
        <v>0</v>
      </c>
      <c r="AD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195">
        <f t="shared" si="744"/>
        <v>0</v>
      </c>
      <c r="AH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195">
        <f t="shared" si="745"/>
        <v>0</v>
      </c>
      <c r="AL365" s="195">
        <f t="shared" si="746"/>
        <v>0</v>
      </c>
    </row>
    <row r="366" spans="2:38" x14ac:dyDescent="0.25">
      <c r="B366" s="193" t="s">
        <v>1186</v>
      </c>
      <c r="C366" s="194" t="s">
        <v>1187</v>
      </c>
      <c r="D3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195">
        <f t="shared" si="739"/>
        <v>0</v>
      </c>
      <c r="G366" s="195"/>
      <c r="H366" s="195">
        <f t="shared" si="740"/>
        <v>0</v>
      </c>
      <c r="I366" s="195"/>
      <c r="J366" s="195">
        <f t="shared" si="741"/>
        <v>0</v>
      </c>
      <c r="K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195">
        <f t="shared" si="742"/>
        <v>0</v>
      </c>
      <c r="Z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195">
        <f t="shared" si="743"/>
        <v>0</v>
      </c>
      <c r="AD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195">
        <f t="shared" si="744"/>
        <v>0</v>
      </c>
      <c r="AH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195">
        <f t="shared" si="745"/>
        <v>0</v>
      </c>
      <c r="AL366" s="195">
        <f t="shared" si="746"/>
        <v>0</v>
      </c>
    </row>
    <row r="367" spans="2:38" x14ac:dyDescent="0.25">
      <c r="B367" s="193" t="s">
        <v>1188</v>
      </c>
      <c r="C367" s="194" t="s">
        <v>1189</v>
      </c>
      <c r="D3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195">
        <f t="shared" si="739"/>
        <v>0</v>
      </c>
      <c r="G367" s="195"/>
      <c r="H367" s="195">
        <f t="shared" si="740"/>
        <v>0</v>
      </c>
      <c r="I367" s="195"/>
      <c r="J367" s="195">
        <f t="shared" si="741"/>
        <v>0</v>
      </c>
      <c r="K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195">
        <f t="shared" si="742"/>
        <v>0</v>
      </c>
      <c r="Z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195">
        <f t="shared" si="743"/>
        <v>0</v>
      </c>
      <c r="AD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195">
        <f t="shared" si="744"/>
        <v>0</v>
      </c>
      <c r="AH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195">
        <f t="shared" si="745"/>
        <v>0</v>
      </c>
      <c r="AL367" s="195">
        <f t="shared" si="746"/>
        <v>0</v>
      </c>
    </row>
    <row r="368" spans="2:38" x14ac:dyDescent="0.25">
      <c r="B368" s="193" t="s">
        <v>1190</v>
      </c>
      <c r="C368" s="194" t="s">
        <v>1191</v>
      </c>
      <c r="D3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195">
        <f t="shared" si="739"/>
        <v>0</v>
      </c>
      <c r="G368" s="195"/>
      <c r="H368" s="195">
        <f t="shared" si="740"/>
        <v>0</v>
      </c>
      <c r="I368" s="195"/>
      <c r="J368" s="195">
        <f t="shared" si="741"/>
        <v>0</v>
      </c>
      <c r="K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195">
        <f t="shared" si="742"/>
        <v>0</v>
      </c>
      <c r="Z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195">
        <f t="shared" si="743"/>
        <v>0</v>
      </c>
      <c r="AD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195">
        <f t="shared" si="744"/>
        <v>0</v>
      </c>
      <c r="AH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195">
        <f t="shared" si="745"/>
        <v>0</v>
      </c>
      <c r="AL368" s="195">
        <f t="shared" si="746"/>
        <v>0</v>
      </c>
    </row>
    <row r="369" spans="1:38" x14ac:dyDescent="0.25">
      <c r="B369" s="193" t="s">
        <v>1192</v>
      </c>
      <c r="C369" s="194" t="s">
        <v>1193</v>
      </c>
      <c r="D3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195">
        <f t="shared" si="739"/>
        <v>0</v>
      </c>
      <c r="G369" s="195"/>
      <c r="H369" s="195">
        <f t="shared" si="740"/>
        <v>0</v>
      </c>
      <c r="I369" s="195"/>
      <c r="J369" s="195">
        <f t="shared" si="741"/>
        <v>0</v>
      </c>
      <c r="K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195">
        <f t="shared" si="742"/>
        <v>0</v>
      </c>
      <c r="Z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195">
        <f t="shared" si="743"/>
        <v>0</v>
      </c>
      <c r="AD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195">
        <f t="shared" si="744"/>
        <v>0</v>
      </c>
      <c r="AH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195">
        <f t="shared" si="745"/>
        <v>0</v>
      </c>
      <c r="AL369" s="195">
        <f t="shared" si="746"/>
        <v>0</v>
      </c>
    </row>
    <row r="370" spans="1:38" x14ac:dyDescent="0.25">
      <c r="B370" s="193" t="s">
        <v>1194</v>
      </c>
      <c r="C370" s="194" t="s">
        <v>1195</v>
      </c>
      <c r="D3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195">
        <f t="shared" si="739"/>
        <v>0</v>
      </c>
      <c r="G370" s="195"/>
      <c r="H370" s="195">
        <f t="shared" si="740"/>
        <v>0</v>
      </c>
      <c r="I370" s="195"/>
      <c r="J370" s="195">
        <f t="shared" si="741"/>
        <v>0</v>
      </c>
      <c r="K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195">
        <f t="shared" si="742"/>
        <v>0</v>
      </c>
      <c r="Z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195">
        <f t="shared" si="743"/>
        <v>0</v>
      </c>
      <c r="AD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195">
        <f t="shared" si="744"/>
        <v>0</v>
      </c>
      <c r="AH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195">
        <f t="shared" si="745"/>
        <v>0</v>
      </c>
      <c r="AL370" s="195">
        <f t="shared" si="746"/>
        <v>0</v>
      </c>
    </row>
    <row r="371" spans="1:38" x14ac:dyDescent="0.25">
      <c r="B371" s="193" t="s">
        <v>1196</v>
      </c>
      <c r="C371" s="194" t="s">
        <v>1197</v>
      </c>
      <c r="D3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195">
        <f t="shared" si="597"/>
        <v>0</v>
      </c>
      <c r="G371" s="195"/>
      <c r="H371" s="195">
        <f t="shared" si="598"/>
        <v>0</v>
      </c>
      <c r="I371" s="195"/>
      <c r="J371" s="195">
        <f t="shared" si="599"/>
        <v>0</v>
      </c>
      <c r="K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195">
        <f t="shared" si="601"/>
        <v>0</v>
      </c>
      <c r="Z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195">
        <f t="shared" si="602"/>
        <v>0</v>
      </c>
      <c r="AD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195">
        <f t="shared" si="603"/>
        <v>0</v>
      </c>
      <c r="AH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195">
        <f t="shared" si="604"/>
        <v>0</v>
      </c>
      <c r="AL371" s="195">
        <f t="shared" si="605"/>
        <v>0</v>
      </c>
    </row>
    <row r="372" spans="1:38" x14ac:dyDescent="0.25">
      <c r="B372" s="193" t="s">
        <v>1198</v>
      </c>
      <c r="C372" s="194" t="s">
        <v>1199</v>
      </c>
      <c r="D3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195">
        <f t="shared" si="597"/>
        <v>0</v>
      </c>
      <c r="G372" s="195"/>
      <c r="H372" s="195">
        <f t="shared" si="598"/>
        <v>0</v>
      </c>
      <c r="I372" s="195"/>
      <c r="J372" s="195">
        <f t="shared" si="599"/>
        <v>0</v>
      </c>
      <c r="K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195">
        <f t="shared" si="601"/>
        <v>0</v>
      </c>
      <c r="Z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195">
        <f t="shared" si="602"/>
        <v>0</v>
      </c>
      <c r="AD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195">
        <f t="shared" si="603"/>
        <v>0</v>
      </c>
      <c r="AH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195">
        <f t="shared" si="604"/>
        <v>0</v>
      </c>
      <c r="AL372" s="195">
        <f t="shared" si="605"/>
        <v>0</v>
      </c>
    </row>
    <row r="373" spans="1:38" x14ac:dyDescent="0.25">
      <c r="B373" s="193" t="s">
        <v>1200</v>
      </c>
      <c r="C373" s="194" t="s">
        <v>1199</v>
      </c>
      <c r="D3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195">
        <f t="shared" si="597"/>
        <v>0</v>
      </c>
      <c r="G373" s="195"/>
      <c r="H373" s="195">
        <f t="shared" si="598"/>
        <v>0</v>
      </c>
      <c r="I373" s="195"/>
      <c r="J373" s="195">
        <f t="shared" si="599"/>
        <v>0</v>
      </c>
      <c r="K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195">
        <f t="shared" si="601"/>
        <v>0</v>
      </c>
      <c r="Z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195">
        <f t="shared" si="602"/>
        <v>0</v>
      </c>
      <c r="AD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195">
        <f t="shared" si="603"/>
        <v>0</v>
      </c>
      <c r="AH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195">
        <f t="shared" si="604"/>
        <v>0</v>
      </c>
      <c r="AL373" s="195">
        <f t="shared" si="605"/>
        <v>0</v>
      </c>
    </row>
    <row r="374" spans="1:38" x14ac:dyDescent="0.25">
      <c r="B374" s="193" t="s">
        <v>1201</v>
      </c>
      <c r="C374" s="194" t="s">
        <v>1202</v>
      </c>
      <c r="D3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195">
        <f t="shared" si="597"/>
        <v>0</v>
      </c>
      <c r="G374" s="195"/>
      <c r="H374" s="195">
        <f t="shared" si="598"/>
        <v>0</v>
      </c>
      <c r="I374" s="195"/>
      <c r="J374" s="195">
        <f t="shared" si="599"/>
        <v>0</v>
      </c>
      <c r="K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195">
        <f t="shared" si="601"/>
        <v>0</v>
      </c>
      <c r="Z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195">
        <f t="shared" si="602"/>
        <v>0</v>
      </c>
      <c r="AD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195">
        <f t="shared" si="603"/>
        <v>0</v>
      </c>
      <c r="AH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195">
        <f t="shared" si="604"/>
        <v>0</v>
      </c>
      <c r="AL374" s="195">
        <f t="shared" si="605"/>
        <v>0</v>
      </c>
    </row>
    <row r="375" spans="1:38" x14ac:dyDescent="0.25">
      <c r="B375" s="202" t="s">
        <v>409</v>
      </c>
      <c r="C375" s="203" t="s">
        <v>276</v>
      </c>
      <c r="D375" s="204">
        <f>SUM(D376:D380)</f>
        <v>0</v>
      </c>
      <c r="E375" s="204">
        <f>SUM(E376:E380)</f>
        <v>40000</v>
      </c>
      <c r="F375" s="204">
        <f t="shared" ref="F375:F445" si="747">D375+E375</f>
        <v>40000</v>
      </c>
      <c r="G375" s="204">
        <f>SUM(G376:G380)</f>
        <v>0</v>
      </c>
      <c r="H375" s="204">
        <f t="shared" si="598"/>
        <v>40000</v>
      </c>
      <c r="I375" s="204">
        <f>SUM(I376:I380)</f>
        <v>0</v>
      </c>
      <c r="J375" s="204">
        <f t="shared" si="599"/>
        <v>40000</v>
      </c>
      <c r="K375" s="204">
        <f t="shared" ref="K375:X375" si="748">SUM(K376:K380)</f>
        <v>0</v>
      </c>
      <c r="L375" s="204">
        <f t="shared" si="748"/>
        <v>0</v>
      </c>
      <c r="M375" s="204">
        <f t="shared" si="748"/>
        <v>0</v>
      </c>
      <c r="N375" s="204">
        <f t="shared" si="748"/>
        <v>0</v>
      </c>
      <c r="O375" s="204">
        <f t="shared" si="748"/>
        <v>0</v>
      </c>
      <c r="P375" s="204">
        <f t="shared" si="748"/>
        <v>0</v>
      </c>
      <c r="Q375" s="204">
        <f t="shared" si="748"/>
        <v>0</v>
      </c>
      <c r="R375" s="204">
        <f t="shared" si="748"/>
        <v>0</v>
      </c>
      <c r="S375" s="204">
        <f t="shared" si="748"/>
        <v>40000</v>
      </c>
      <c r="T375" s="204">
        <f t="shared" si="748"/>
        <v>0</v>
      </c>
      <c r="U375" s="204">
        <f t="shared" si="748"/>
        <v>0</v>
      </c>
      <c r="V375" s="204">
        <f t="shared" si="748"/>
        <v>0</v>
      </c>
      <c r="W375" s="204">
        <f t="shared" si="748"/>
        <v>0</v>
      </c>
      <c r="X375" s="204">
        <f t="shared" si="748"/>
        <v>0</v>
      </c>
      <c r="Y375" s="204">
        <f t="shared" si="601"/>
        <v>0</v>
      </c>
      <c r="Z375" s="204">
        <f>SUM(Z376:Z380)</f>
        <v>0</v>
      </c>
      <c r="AA375" s="204">
        <f>SUM(AA376:AA380)</f>
        <v>40000</v>
      </c>
      <c r="AB375" s="204">
        <f>SUM(AB376:AB380)</f>
        <v>0</v>
      </c>
      <c r="AC375" s="204">
        <f t="shared" si="602"/>
        <v>40000</v>
      </c>
      <c r="AD375" s="204">
        <f>SUM(AD376:AD380)</f>
        <v>0</v>
      </c>
      <c r="AE375" s="204">
        <f>SUM(AE376:AE380)</f>
        <v>0</v>
      </c>
      <c r="AF375" s="204">
        <f>SUM(AF376:AF380)</f>
        <v>0</v>
      </c>
      <c r="AG375" s="204">
        <f t="shared" si="603"/>
        <v>0</v>
      </c>
      <c r="AH375" s="204">
        <f>SUM(AH376:AH380)</f>
        <v>0</v>
      </c>
      <c r="AI375" s="204">
        <f>SUM(AI376:AI380)</f>
        <v>0</v>
      </c>
      <c r="AJ375" s="204">
        <f>SUM(AJ376:AJ380)</f>
        <v>0</v>
      </c>
      <c r="AK375" s="204">
        <f t="shared" si="604"/>
        <v>0</v>
      </c>
      <c r="AL375" s="204">
        <f t="shared" si="605"/>
        <v>40000</v>
      </c>
    </row>
    <row r="376" spans="1:38" x14ac:dyDescent="0.25">
      <c r="B376" s="193" t="s">
        <v>410</v>
      </c>
      <c r="C376" s="194" t="s">
        <v>277</v>
      </c>
      <c r="D3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40000</v>
      </c>
      <c r="F376" s="195">
        <f t="shared" si="747"/>
        <v>40000</v>
      </c>
      <c r="G376" s="195"/>
      <c r="H376" s="195">
        <f t="shared" si="598"/>
        <v>40000</v>
      </c>
      <c r="I376" s="195"/>
      <c r="J376" s="195">
        <f t="shared" si="599"/>
        <v>40000</v>
      </c>
      <c r="K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v>
      </c>
      <c r="T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195">
        <f t="shared" si="601"/>
        <v>0</v>
      </c>
      <c r="Z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40000</v>
      </c>
      <c r="AB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195">
        <f t="shared" si="602"/>
        <v>40000</v>
      </c>
      <c r="AD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195">
        <f t="shared" si="603"/>
        <v>0</v>
      </c>
      <c r="AH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195">
        <f t="shared" si="604"/>
        <v>0</v>
      </c>
      <c r="AL376" s="195">
        <f t="shared" si="605"/>
        <v>40000</v>
      </c>
    </row>
    <row r="377" spans="1:38" x14ac:dyDescent="0.25">
      <c r="B377" s="193" t="s">
        <v>1203</v>
      </c>
      <c r="C377" s="194" t="s">
        <v>1204</v>
      </c>
      <c r="D3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195">
        <f t="shared" si="747"/>
        <v>0</v>
      </c>
      <c r="G377" s="195"/>
      <c r="H377" s="195">
        <f t="shared" si="598"/>
        <v>0</v>
      </c>
      <c r="I377" s="195"/>
      <c r="J377" s="195">
        <f t="shared" si="599"/>
        <v>0</v>
      </c>
      <c r="K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195">
        <f t="shared" si="601"/>
        <v>0</v>
      </c>
      <c r="Z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195">
        <f t="shared" si="602"/>
        <v>0</v>
      </c>
      <c r="AD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195">
        <f t="shared" si="603"/>
        <v>0</v>
      </c>
      <c r="AH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195">
        <f t="shared" si="604"/>
        <v>0</v>
      </c>
      <c r="AL377" s="195">
        <f t="shared" si="605"/>
        <v>0</v>
      </c>
    </row>
    <row r="378" spans="1:38" x14ac:dyDescent="0.25">
      <c r="B378" s="193" t="s">
        <v>1205</v>
      </c>
      <c r="C378" s="194" t="s">
        <v>1206</v>
      </c>
      <c r="D3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195">
        <f t="shared" ref="F378" si="749">D378+E378</f>
        <v>0</v>
      </c>
      <c r="G378" s="195"/>
      <c r="H378" s="195">
        <f t="shared" ref="H378" si="750">F378-G378</f>
        <v>0</v>
      </c>
      <c r="I378" s="195"/>
      <c r="J378" s="195">
        <f t="shared" ref="J378" si="751">F378-I378</f>
        <v>0</v>
      </c>
      <c r="K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195">
        <f t="shared" ref="Y378" si="752">V378+W378+X378</f>
        <v>0</v>
      </c>
      <c r="Z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195">
        <f t="shared" ref="AC378" si="753">Z378+AA378+AB378</f>
        <v>0</v>
      </c>
      <c r="AD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195">
        <f t="shared" ref="AG378" si="754">AD378+AE378+AF378</f>
        <v>0</v>
      </c>
      <c r="AH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195">
        <f t="shared" ref="AK378" si="755">AH378+AI378+AJ378</f>
        <v>0</v>
      </c>
      <c r="AL378" s="195">
        <f t="shared" ref="AL378" si="756">Y378+AC378+AG378+AK378</f>
        <v>0</v>
      </c>
    </row>
    <row r="379" spans="1:38" x14ac:dyDescent="0.25">
      <c r="A379" s="410"/>
      <c r="B379" s="193" t="s">
        <v>1207</v>
      </c>
      <c r="C379" s="194" t="s">
        <v>1208</v>
      </c>
      <c r="D3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195">
        <f t="shared" ref="F379" si="757">D379+E379</f>
        <v>0</v>
      </c>
      <c r="G379" s="195"/>
      <c r="H379" s="195">
        <f t="shared" ref="H379" si="758">F379-G379</f>
        <v>0</v>
      </c>
      <c r="I379" s="195"/>
      <c r="J379" s="195">
        <f t="shared" ref="J379" si="759">F379-I379</f>
        <v>0</v>
      </c>
      <c r="K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195">
        <f t="shared" ref="Y379" si="760">V379+W379+X379</f>
        <v>0</v>
      </c>
      <c r="Z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195">
        <f t="shared" ref="AC379" si="761">Z379+AA379+AB379</f>
        <v>0</v>
      </c>
      <c r="AD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195">
        <f t="shared" ref="AG379" si="762">AD379+AE379+AF379</f>
        <v>0</v>
      </c>
      <c r="AH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195">
        <f t="shared" ref="AK379" si="763">AH379+AI379+AJ379</f>
        <v>0</v>
      </c>
      <c r="AL379" s="195">
        <f t="shared" ref="AL379" si="764">Y379+AC379+AG379+AK379</f>
        <v>0</v>
      </c>
    </row>
    <row r="380" spans="1:38" x14ac:dyDescent="0.25">
      <c r="A380" s="410"/>
      <c r="B380" s="193" t="s">
        <v>1209</v>
      </c>
      <c r="C380" s="194" t="s">
        <v>1208</v>
      </c>
      <c r="D3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195">
        <f t="shared" si="747"/>
        <v>0</v>
      </c>
      <c r="G380" s="195"/>
      <c r="H380" s="195">
        <f t="shared" si="598"/>
        <v>0</v>
      </c>
      <c r="I380" s="195"/>
      <c r="J380" s="195">
        <f t="shared" si="599"/>
        <v>0</v>
      </c>
      <c r="K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195">
        <f t="shared" si="601"/>
        <v>0</v>
      </c>
      <c r="Z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195">
        <f t="shared" si="602"/>
        <v>0</v>
      </c>
      <c r="AD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195">
        <f t="shared" si="603"/>
        <v>0</v>
      </c>
      <c r="AH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195">
        <f t="shared" si="604"/>
        <v>0</v>
      </c>
      <c r="AL380" s="195">
        <f t="shared" si="605"/>
        <v>0</v>
      </c>
    </row>
    <row r="381" spans="1:38" x14ac:dyDescent="0.25">
      <c r="B381" s="202" t="s">
        <v>411</v>
      </c>
      <c r="C381" s="203" t="s">
        <v>278</v>
      </c>
      <c r="D381" s="204">
        <f>SUM(D382:D389)</f>
        <v>0</v>
      </c>
      <c r="E381" s="204">
        <f>SUM(E382:E389)</f>
        <v>0</v>
      </c>
      <c r="F381" s="204">
        <f t="shared" si="747"/>
        <v>0</v>
      </c>
      <c r="G381" s="204">
        <f t="shared" ref="G381:I381" si="765">SUM(G382:G389)</f>
        <v>0</v>
      </c>
      <c r="H381" s="204">
        <f t="shared" si="598"/>
        <v>0</v>
      </c>
      <c r="I381" s="204">
        <f t="shared" si="765"/>
        <v>0</v>
      </c>
      <c r="J381" s="204">
        <f t="shared" si="599"/>
        <v>0</v>
      </c>
      <c r="K381" s="204">
        <f t="shared" ref="K381:AJ381" si="766">SUM(K382:K389)</f>
        <v>0</v>
      </c>
      <c r="L381" s="204">
        <f t="shared" si="766"/>
        <v>0</v>
      </c>
      <c r="M381" s="204">
        <f t="shared" si="766"/>
        <v>0</v>
      </c>
      <c r="N381" s="204">
        <f t="shared" si="766"/>
        <v>0</v>
      </c>
      <c r="O381" s="204">
        <f t="shared" si="766"/>
        <v>0</v>
      </c>
      <c r="P381" s="204">
        <f t="shared" si="766"/>
        <v>0</v>
      </c>
      <c r="Q381" s="204">
        <f t="shared" si="766"/>
        <v>0</v>
      </c>
      <c r="R381" s="204">
        <f t="shared" si="766"/>
        <v>0</v>
      </c>
      <c r="S381" s="204">
        <f t="shared" si="766"/>
        <v>0</v>
      </c>
      <c r="T381" s="204">
        <f t="shared" si="766"/>
        <v>0</v>
      </c>
      <c r="U381" s="204">
        <f t="shared" si="766"/>
        <v>0</v>
      </c>
      <c r="V381" s="204">
        <f t="shared" si="766"/>
        <v>0</v>
      </c>
      <c r="W381" s="204">
        <f t="shared" si="766"/>
        <v>0</v>
      </c>
      <c r="X381" s="204">
        <f t="shared" si="766"/>
        <v>0</v>
      </c>
      <c r="Y381" s="204">
        <f t="shared" si="601"/>
        <v>0</v>
      </c>
      <c r="Z381" s="204">
        <f t="shared" si="766"/>
        <v>0</v>
      </c>
      <c r="AA381" s="204">
        <f t="shared" si="766"/>
        <v>0</v>
      </c>
      <c r="AB381" s="204">
        <f t="shared" si="766"/>
        <v>0</v>
      </c>
      <c r="AC381" s="204">
        <f t="shared" si="602"/>
        <v>0</v>
      </c>
      <c r="AD381" s="204">
        <f t="shared" si="766"/>
        <v>0</v>
      </c>
      <c r="AE381" s="204">
        <f t="shared" si="766"/>
        <v>0</v>
      </c>
      <c r="AF381" s="204">
        <f t="shared" si="766"/>
        <v>0</v>
      </c>
      <c r="AG381" s="204">
        <f t="shared" si="603"/>
        <v>0</v>
      </c>
      <c r="AH381" s="204">
        <f t="shared" si="766"/>
        <v>0</v>
      </c>
      <c r="AI381" s="204">
        <f t="shared" si="766"/>
        <v>0</v>
      </c>
      <c r="AJ381" s="204">
        <f t="shared" si="766"/>
        <v>0</v>
      </c>
      <c r="AK381" s="204">
        <f t="shared" si="604"/>
        <v>0</v>
      </c>
      <c r="AL381" s="204">
        <f t="shared" si="605"/>
        <v>0</v>
      </c>
    </row>
    <row r="382" spans="1:38" x14ac:dyDescent="0.25">
      <c r="B382" s="193" t="s">
        <v>412</v>
      </c>
      <c r="C382" s="194" t="s">
        <v>279</v>
      </c>
      <c r="D3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195">
        <f t="shared" si="747"/>
        <v>0</v>
      </c>
      <c r="G382" s="195"/>
      <c r="H382" s="195">
        <f t="shared" si="598"/>
        <v>0</v>
      </c>
      <c r="I382" s="195"/>
      <c r="J382" s="195">
        <f t="shared" si="599"/>
        <v>0</v>
      </c>
      <c r="K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195">
        <f t="shared" si="601"/>
        <v>0</v>
      </c>
      <c r="Z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195">
        <f t="shared" si="602"/>
        <v>0</v>
      </c>
      <c r="AD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195">
        <f t="shared" si="603"/>
        <v>0</v>
      </c>
      <c r="AH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195">
        <f t="shared" si="604"/>
        <v>0</v>
      </c>
      <c r="AL382" s="195">
        <f t="shared" si="605"/>
        <v>0</v>
      </c>
    </row>
    <row r="383" spans="1:38" x14ac:dyDescent="0.25">
      <c r="B383" s="193" t="s">
        <v>1210</v>
      </c>
      <c r="C383" s="194" t="s">
        <v>1211</v>
      </c>
      <c r="D3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195">
        <f t="shared" ref="F383:F386" si="767">D383+E383</f>
        <v>0</v>
      </c>
      <c r="G383" s="195"/>
      <c r="H383" s="195">
        <f t="shared" ref="H383:H386" si="768">F383-G383</f>
        <v>0</v>
      </c>
      <c r="I383" s="195"/>
      <c r="J383" s="195">
        <f t="shared" ref="J383:J386" si="769">F383-I383</f>
        <v>0</v>
      </c>
      <c r="K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195">
        <f t="shared" ref="Y383:Y386" si="770">V383+W383+X383</f>
        <v>0</v>
      </c>
      <c r="Z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195">
        <f t="shared" ref="AC383:AC386" si="771">Z383+AA383+AB383</f>
        <v>0</v>
      </c>
      <c r="AD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195">
        <f t="shared" ref="AG383:AG386" si="772">AD383+AE383+AF383</f>
        <v>0</v>
      </c>
      <c r="AH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195">
        <f t="shared" ref="AK383:AK386" si="773">AH383+AI383+AJ383</f>
        <v>0</v>
      </c>
      <c r="AL383" s="195">
        <f t="shared" ref="AL383:AL386" si="774">Y383+AC383+AG383+AK383</f>
        <v>0</v>
      </c>
    </row>
    <row r="384" spans="1:38" x14ac:dyDescent="0.25">
      <c r="B384" s="193" t="s">
        <v>413</v>
      </c>
      <c r="C384" s="194" t="s">
        <v>280</v>
      </c>
      <c r="D3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195">
        <f t="shared" si="767"/>
        <v>0</v>
      </c>
      <c r="G384" s="195"/>
      <c r="H384" s="195">
        <f t="shared" si="768"/>
        <v>0</v>
      </c>
      <c r="I384" s="195"/>
      <c r="J384" s="195">
        <f t="shared" si="769"/>
        <v>0</v>
      </c>
      <c r="K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195">
        <f t="shared" si="770"/>
        <v>0</v>
      </c>
      <c r="Z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195">
        <f t="shared" si="771"/>
        <v>0</v>
      </c>
      <c r="AD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195">
        <f t="shared" si="772"/>
        <v>0</v>
      </c>
      <c r="AH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195">
        <f t="shared" si="773"/>
        <v>0</v>
      </c>
      <c r="AL384" s="195">
        <f t="shared" si="774"/>
        <v>0</v>
      </c>
    </row>
    <row r="385" spans="2:38" x14ac:dyDescent="0.25">
      <c r="B385" s="193" t="s">
        <v>1212</v>
      </c>
      <c r="C385" s="194" t="s">
        <v>1213</v>
      </c>
      <c r="D3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195">
        <f t="shared" si="767"/>
        <v>0</v>
      </c>
      <c r="G385" s="195"/>
      <c r="H385" s="195">
        <f t="shared" si="768"/>
        <v>0</v>
      </c>
      <c r="I385" s="195"/>
      <c r="J385" s="195">
        <f t="shared" si="769"/>
        <v>0</v>
      </c>
      <c r="K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195">
        <f t="shared" si="770"/>
        <v>0</v>
      </c>
      <c r="Z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195">
        <f t="shared" si="771"/>
        <v>0</v>
      </c>
      <c r="AD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195">
        <f t="shared" si="772"/>
        <v>0</v>
      </c>
      <c r="AH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195">
        <f t="shared" si="773"/>
        <v>0</v>
      </c>
      <c r="AL385" s="195">
        <f t="shared" si="774"/>
        <v>0</v>
      </c>
    </row>
    <row r="386" spans="2:38" x14ac:dyDescent="0.25">
      <c r="B386" s="193" t="s">
        <v>1214</v>
      </c>
      <c r="C386" s="194" t="s">
        <v>1215</v>
      </c>
      <c r="D3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195">
        <f t="shared" si="767"/>
        <v>0</v>
      </c>
      <c r="G386" s="195"/>
      <c r="H386" s="195">
        <f t="shared" si="768"/>
        <v>0</v>
      </c>
      <c r="I386" s="195"/>
      <c r="J386" s="195">
        <f t="shared" si="769"/>
        <v>0</v>
      </c>
      <c r="K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195">
        <f t="shared" si="770"/>
        <v>0</v>
      </c>
      <c r="Z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195">
        <f t="shared" si="771"/>
        <v>0</v>
      </c>
      <c r="AD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195">
        <f t="shared" si="772"/>
        <v>0</v>
      </c>
      <c r="AH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195">
        <f t="shared" si="773"/>
        <v>0</v>
      </c>
      <c r="AL386" s="195">
        <f t="shared" si="774"/>
        <v>0</v>
      </c>
    </row>
    <row r="387" spans="2:38" x14ac:dyDescent="0.25">
      <c r="B387" s="193" t="s">
        <v>414</v>
      </c>
      <c r="C387" s="194" t="s">
        <v>281</v>
      </c>
      <c r="D3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195">
        <f t="shared" si="747"/>
        <v>0</v>
      </c>
      <c r="G387" s="195"/>
      <c r="H387" s="195">
        <f t="shared" si="598"/>
        <v>0</v>
      </c>
      <c r="I387" s="195"/>
      <c r="J387" s="195">
        <f t="shared" si="599"/>
        <v>0</v>
      </c>
      <c r="K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195">
        <f t="shared" si="601"/>
        <v>0</v>
      </c>
      <c r="Z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195">
        <f t="shared" si="602"/>
        <v>0</v>
      </c>
      <c r="AD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195">
        <f t="shared" si="603"/>
        <v>0</v>
      </c>
      <c r="AH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195">
        <f t="shared" si="604"/>
        <v>0</v>
      </c>
      <c r="AL387" s="195">
        <f t="shared" si="605"/>
        <v>0</v>
      </c>
    </row>
    <row r="388" spans="2:38" x14ac:dyDescent="0.25">
      <c r="B388" s="193" t="s">
        <v>1216</v>
      </c>
      <c r="C388" s="194" t="s">
        <v>1217</v>
      </c>
      <c r="D3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195">
        <f t="shared" ref="F388" si="775">D388+E388</f>
        <v>0</v>
      </c>
      <c r="G388" s="195"/>
      <c r="H388" s="195">
        <f t="shared" ref="H388" si="776">F388-G388</f>
        <v>0</v>
      </c>
      <c r="I388" s="195"/>
      <c r="J388" s="195">
        <f t="shared" ref="J388" si="777">F388-I388</f>
        <v>0</v>
      </c>
      <c r="K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195">
        <f t="shared" ref="Y388" si="778">V388+W388+X388</f>
        <v>0</v>
      </c>
      <c r="Z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195">
        <f t="shared" ref="AC388" si="779">Z388+AA388+AB388</f>
        <v>0</v>
      </c>
      <c r="AD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195">
        <f t="shared" ref="AG388" si="780">AD388+AE388+AF388</f>
        <v>0</v>
      </c>
      <c r="AH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195">
        <f t="shared" ref="AK388" si="781">AH388+AI388+AJ388</f>
        <v>0</v>
      </c>
      <c r="AL388" s="195">
        <f t="shared" ref="AL388" si="782">Y388+AC388+AG388+AK388</f>
        <v>0</v>
      </c>
    </row>
    <row r="389" spans="2:38" x14ac:dyDescent="0.25">
      <c r="B389" s="193" t="s">
        <v>1218</v>
      </c>
      <c r="C389" s="194" t="s">
        <v>1219</v>
      </c>
      <c r="D3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195">
        <f t="shared" si="747"/>
        <v>0</v>
      </c>
      <c r="G389" s="195"/>
      <c r="H389" s="195">
        <f t="shared" si="598"/>
        <v>0</v>
      </c>
      <c r="I389" s="195"/>
      <c r="J389" s="195">
        <f t="shared" si="599"/>
        <v>0</v>
      </c>
      <c r="K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195">
        <f t="shared" si="601"/>
        <v>0</v>
      </c>
      <c r="Z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195">
        <f t="shared" si="602"/>
        <v>0</v>
      </c>
      <c r="AD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195">
        <f t="shared" si="603"/>
        <v>0</v>
      </c>
      <c r="AH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195">
        <f t="shared" si="604"/>
        <v>0</v>
      </c>
      <c r="AL389" s="195">
        <f t="shared" si="605"/>
        <v>0</v>
      </c>
    </row>
    <row r="390" spans="2:38" x14ac:dyDescent="0.25">
      <c r="B390" s="190" t="s">
        <v>400</v>
      </c>
      <c r="C390" s="191" t="s">
        <v>271</v>
      </c>
      <c r="D390" s="192">
        <f>D391+D401</f>
        <v>0</v>
      </c>
      <c r="E390" s="192">
        <f>E391+E401</f>
        <v>0</v>
      </c>
      <c r="F390" s="192">
        <f t="shared" si="747"/>
        <v>0</v>
      </c>
      <c r="G390" s="192">
        <f t="shared" ref="G390:I390" si="783">G391+G401</f>
        <v>0</v>
      </c>
      <c r="H390" s="192">
        <f t="shared" si="598"/>
        <v>0</v>
      </c>
      <c r="I390" s="192">
        <f t="shared" si="783"/>
        <v>0</v>
      </c>
      <c r="J390" s="192">
        <f t="shared" si="599"/>
        <v>0</v>
      </c>
      <c r="K390" s="192">
        <f t="shared" ref="K390:AJ390" si="784">K391+K401</f>
        <v>0</v>
      </c>
      <c r="L390" s="192">
        <f t="shared" si="784"/>
        <v>0</v>
      </c>
      <c r="M390" s="192">
        <f t="shared" si="784"/>
        <v>0</v>
      </c>
      <c r="N390" s="192">
        <f t="shared" si="784"/>
        <v>0</v>
      </c>
      <c r="O390" s="192">
        <f t="shared" si="784"/>
        <v>0</v>
      </c>
      <c r="P390" s="192">
        <f t="shared" si="784"/>
        <v>0</v>
      </c>
      <c r="Q390" s="192">
        <f t="shared" si="784"/>
        <v>0</v>
      </c>
      <c r="R390" s="192">
        <f t="shared" si="784"/>
        <v>0</v>
      </c>
      <c r="S390" s="192">
        <f t="shared" si="784"/>
        <v>0</v>
      </c>
      <c r="T390" s="192">
        <f t="shared" si="784"/>
        <v>0</v>
      </c>
      <c r="U390" s="192">
        <f t="shared" si="784"/>
        <v>0</v>
      </c>
      <c r="V390" s="192">
        <f t="shared" si="784"/>
        <v>0</v>
      </c>
      <c r="W390" s="192">
        <f t="shared" si="784"/>
        <v>0</v>
      </c>
      <c r="X390" s="192">
        <f t="shared" si="784"/>
        <v>0</v>
      </c>
      <c r="Y390" s="192">
        <f t="shared" si="601"/>
        <v>0</v>
      </c>
      <c r="Z390" s="192">
        <f t="shared" si="784"/>
        <v>0</v>
      </c>
      <c r="AA390" s="192">
        <f t="shared" si="784"/>
        <v>0</v>
      </c>
      <c r="AB390" s="192">
        <f t="shared" si="784"/>
        <v>0</v>
      </c>
      <c r="AC390" s="192">
        <f t="shared" si="602"/>
        <v>0</v>
      </c>
      <c r="AD390" s="192">
        <f t="shared" si="784"/>
        <v>0</v>
      </c>
      <c r="AE390" s="192">
        <f t="shared" si="784"/>
        <v>0</v>
      </c>
      <c r="AF390" s="192">
        <f t="shared" si="784"/>
        <v>0</v>
      </c>
      <c r="AG390" s="192">
        <f t="shared" si="603"/>
        <v>0</v>
      </c>
      <c r="AH390" s="192">
        <f t="shared" si="784"/>
        <v>0</v>
      </c>
      <c r="AI390" s="192">
        <f t="shared" si="784"/>
        <v>0</v>
      </c>
      <c r="AJ390" s="192">
        <f t="shared" si="784"/>
        <v>0</v>
      </c>
      <c r="AK390" s="192">
        <f t="shared" si="604"/>
        <v>0</v>
      </c>
      <c r="AL390" s="192">
        <f t="shared" si="605"/>
        <v>0</v>
      </c>
    </row>
    <row r="391" spans="2:38" x14ac:dyDescent="0.25">
      <c r="B391" s="202" t="s">
        <v>401</v>
      </c>
      <c r="C391" s="203" t="s">
        <v>272</v>
      </c>
      <c r="D391" s="204">
        <f>SUM(D392:D400)</f>
        <v>0</v>
      </c>
      <c r="E391" s="204">
        <f>SUM(E392:E400)</f>
        <v>0</v>
      </c>
      <c r="F391" s="204">
        <f t="shared" si="747"/>
        <v>0</v>
      </c>
      <c r="G391" s="204">
        <f t="shared" ref="G391:I391" si="785">SUM(G392:G400)</f>
        <v>0</v>
      </c>
      <c r="H391" s="204">
        <f t="shared" si="598"/>
        <v>0</v>
      </c>
      <c r="I391" s="204">
        <f t="shared" si="785"/>
        <v>0</v>
      </c>
      <c r="J391" s="204">
        <f t="shared" si="599"/>
        <v>0</v>
      </c>
      <c r="K391" s="204">
        <f t="shared" ref="K391:AJ391" si="786">SUM(K392:K400)</f>
        <v>0</v>
      </c>
      <c r="L391" s="204">
        <f t="shared" si="786"/>
        <v>0</v>
      </c>
      <c r="M391" s="204">
        <f t="shared" si="786"/>
        <v>0</v>
      </c>
      <c r="N391" s="204">
        <f t="shared" si="786"/>
        <v>0</v>
      </c>
      <c r="O391" s="204">
        <f t="shared" si="786"/>
        <v>0</v>
      </c>
      <c r="P391" s="204">
        <f t="shared" si="786"/>
        <v>0</v>
      </c>
      <c r="Q391" s="204">
        <f t="shared" si="786"/>
        <v>0</v>
      </c>
      <c r="R391" s="204">
        <f t="shared" si="786"/>
        <v>0</v>
      </c>
      <c r="S391" s="204">
        <f t="shared" si="786"/>
        <v>0</v>
      </c>
      <c r="T391" s="204">
        <f t="shared" si="786"/>
        <v>0</v>
      </c>
      <c r="U391" s="204">
        <f t="shared" si="786"/>
        <v>0</v>
      </c>
      <c r="V391" s="204">
        <f t="shared" si="786"/>
        <v>0</v>
      </c>
      <c r="W391" s="204">
        <f t="shared" si="786"/>
        <v>0</v>
      </c>
      <c r="X391" s="204">
        <f t="shared" si="786"/>
        <v>0</v>
      </c>
      <c r="Y391" s="204">
        <f t="shared" si="601"/>
        <v>0</v>
      </c>
      <c r="Z391" s="204">
        <f t="shared" si="786"/>
        <v>0</v>
      </c>
      <c r="AA391" s="204">
        <f t="shared" si="786"/>
        <v>0</v>
      </c>
      <c r="AB391" s="204">
        <f t="shared" si="786"/>
        <v>0</v>
      </c>
      <c r="AC391" s="204">
        <f t="shared" si="602"/>
        <v>0</v>
      </c>
      <c r="AD391" s="204">
        <f t="shared" si="786"/>
        <v>0</v>
      </c>
      <c r="AE391" s="204">
        <f t="shared" si="786"/>
        <v>0</v>
      </c>
      <c r="AF391" s="204">
        <f t="shared" si="786"/>
        <v>0</v>
      </c>
      <c r="AG391" s="204">
        <f t="shared" si="603"/>
        <v>0</v>
      </c>
      <c r="AH391" s="204">
        <f t="shared" si="786"/>
        <v>0</v>
      </c>
      <c r="AI391" s="204">
        <f t="shared" si="786"/>
        <v>0</v>
      </c>
      <c r="AJ391" s="204">
        <f t="shared" si="786"/>
        <v>0</v>
      </c>
      <c r="AK391" s="204">
        <f t="shared" si="604"/>
        <v>0</v>
      </c>
      <c r="AL391" s="204">
        <f t="shared" si="605"/>
        <v>0</v>
      </c>
    </row>
    <row r="392" spans="2:38" x14ac:dyDescent="0.25">
      <c r="B392" s="193" t="s">
        <v>415</v>
      </c>
      <c r="C392" s="194" t="s">
        <v>282</v>
      </c>
      <c r="D3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195">
        <f t="shared" si="747"/>
        <v>0</v>
      </c>
      <c r="G392" s="195"/>
      <c r="H392" s="195">
        <f t="shared" si="598"/>
        <v>0</v>
      </c>
      <c r="I392" s="195"/>
      <c r="J392" s="195">
        <f t="shared" si="599"/>
        <v>0</v>
      </c>
      <c r="K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195">
        <f t="shared" si="601"/>
        <v>0</v>
      </c>
      <c r="Z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195">
        <f t="shared" si="602"/>
        <v>0</v>
      </c>
      <c r="AD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195">
        <f t="shared" si="603"/>
        <v>0</v>
      </c>
      <c r="AH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195">
        <f t="shared" si="604"/>
        <v>0</v>
      </c>
      <c r="AL392" s="195">
        <f t="shared" si="605"/>
        <v>0</v>
      </c>
    </row>
    <row r="393" spans="2:38" x14ac:dyDescent="0.25">
      <c r="B393" s="193" t="s">
        <v>1122</v>
      </c>
      <c r="C393" s="194" t="s">
        <v>1123</v>
      </c>
      <c r="D3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195">
        <f t="shared" si="747"/>
        <v>0</v>
      </c>
      <c r="G393" s="195"/>
      <c r="H393" s="195">
        <f t="shared" si="598"/>
        <v>0</v>
      </c>
      <c r="I393" s="195"/>
      <c r="J393" s="195">
        <f t="shared" si="599"/>
        <v>0</v>
      </c>
      <c r="K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195">
        <f t="shared" si="601"/>
        <v>0</v>
      </c>
      <c r="Z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195">
        <f t="shared" si="602"/>
        <v>0</v>
      </c>
      <c r="AD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195">
        <f t="shared" si="603"/>
        <v>0</v>
      </c>
      <c r="AH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195">
        <f t="shared" si="604"/>
        <v>0</v>
      </c>
      <c r="AL393" s="195">
        <f t="shared" si="605"/>
        <v>0</v>
      </c>
    </row>
    <row r="394" spans="2:38" x14ac:dyDescent="0.25">
      <c r="B394" s="193" t="s">
        <v>1124</v>
      </c>
      <c r="C394" s="194" t="s">
        <v>1125</v>
      </c>
      <c r="D39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195">
        <f t="shared" ref="F394:F396" si="787">D394+E394</f>
        <v>0</v>
      </c>
      <c r="G394" s="195"/>
      <c r="H394" s="195">
        <f t="shared" ref="H394:H396" si="788">F394-G394</f>
        <v>0</v>
      </c>
      <c r="I394" s="195"/>
      <c r="J394" s="195">
        <f t="shared" ref="J394:J396" si="789">F394-I394</f>
        <v>0</v>
      </c>
      <c r="K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195">
        <f t="shared" ref="Y394:Y396" si="790">V394+W394+X394</f>
        <v>0</v>
      </c>
      <c r="Z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195">
        <f t="shared" ref="AC394:AC396" si="791">Z394+AA394+AB394</f>
        <v>0</v>
      </c>
      <c r="AD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195">
        <f t="shared" ref="AG394:AG396" si="792">AD394+AE394+AF394</f>
        <v>0</v>
      </c>
      <c r="AH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195">
        <f t="shared" ref="AK394:AK396" si="793">AH394+AI394+AJ394</f>
        <v>0</v>
      </c>
      <c r="AL394" s="195">
        <f t="shared" ref="AL394:AL396" si="794">Y394+AC394+AG394+AK394</f>
        <v>0</v>
      </c>
    </row>
    <row r="395" spans="2:38" x14ac:dyDescent="0.25">
      <c r="B395" s="193" t="s">
        <v>1126</v>
      </c>
      <c r="C395" s="194" t="s">
        <v>1127</v>
      </c>
      <c r="D3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195">
        <f t="shared" si="787"/>
        <v>0</v>
      </c>
      <c r="G395" s="195"/>
      <c r="H395" s="195">
        <f t="shared" si="788"/>
        <v>0</v>
      </c>
      <c r="I395" s="195"/>
      <c r="J395" s="195">
        <f t="shared" si="789"/>
        <v>0</v>
      </c>
      <c r="K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195">
        <f t="shared" si="790"/>
        <v>0</v>
      </c>
      <c r="Z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195">
        <f t="shared" si="791"/>
        <v>0</v>
      </c>
      <c r="AD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195">
        <f t="shared" si="792"/>
        <v>0</v>
      </c>
      <c r="AH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195">
        <f t="shared" si="793"/>
        <v>0</v>
      </c>
      <c r="AL395" s="195">
        <f t="shared" si="794"/>
        <v>0</v>
      </c>
    </row>
    <row r="396" spans="2:38" x14ac:dyDescent="0.25">
      <c r="B396" s="193" t="s">
        <v>1128</v>
      </c>
      <c r="C396" s="194" t="s">
        <v>1129</v>
      </c>
      <c r="D3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195">
        <f t="shared" si="787"/>
        <v>0</v>
      </c>
      <c r="G396" s="195"/>
      <c r="H396" s="195">
        <f t="shared" si="788"/>
        <v>0</v>
      </c>
      <c r="I396" s="195"/>
      <c r="J396" s="195">
        <f t="shared" si="789"/>
        <v>0</v>
      </c>
      <c r="K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195">
        <f t="shared" si="790"/>
        <v>0</v>
      </c>
      <c r="Z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195">
        <f t="shared" si="791"/>
        <v>0</v>
      </c>
      <c r="AD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195">
        <f t="shared" si="792"/>
        <v>0</v>
      </c>
      <c r="AH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195">
        <f t="shared" si="793"/>
        <v>0</v>
      </c>
      <c r="AL396" s="195">
        <f t="shared" si="794"/>
        <v>0</v>
      </c>
    </row>
    <row r="397" spans="2:38" x14ac:dyDescent="0.25">
      <c r="B397" s="193" t="s">
        <v>416</v>
      </c>
      <c r="C397" s="194" t="s">
        <v>283</v>
      </c>
      <c r="D3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195">
        <f t="shared" si="747"/>
        <v>0</v>
      </c>
      <c r="G397" s="195"/>
      <c r="H397" s="195">
        <f t="shared" si="598"/>
        <v>0</v>
      </c>
      <c r="I397" s="195"/>
      <c r="J397" s="195">
        <f t="shared" si="599"/>
        <v>0</v>
      </c>
      <c r="K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195">
        <f t="shared" si="601"/>
        <v>0</v>
      </c>
      <c r="Z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195">
        <f t="shared" si="602"/>
        <v>0</v>
      </c>
      <c r="AD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195">
        <f t="shared" si="603"/>
        <v>0</v>
      </c>
      <c r="AH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195">
        <f t="shared" si="604"/>
        <v>0</v>
      </c>
      <c r="AL397" s="195">
        <f t="shared" si="605"/>
        <v>0</v>
      </c>
    </row>
    <row r="398" spans="2:38" x14ac:dyDescent="0.25">
      <c r="B398" s="193" t="s">
        <v>1130</v>
      </c>
      <c r="C398" s="194" t="s">
        <v>1131</v>
      </c>
      <c r="D3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195">
        <f t="shared" ref="F398:F399" si="795">D398+E398</f>
        <v>0</v>
      </c>
      <c r="G398" s="195"/>
      <c r="H398" s="195">
        <f t="shared" ref="H398:H399" si="796">F398-G398</f>
        <v>0</v>
      </c>
      <c r="I398" s="195"/>
      <c r="J398" s="195">
        <f t="shared" ref="J398:J399" si="797">F398-I398</f>
        <v>0</v>
      </c>
      <c r="K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195">
        <f t="shared" ref="Y398:Y399" si="798">V398+W398+X398</f>
        <v>0</v>
      </c>
      <c r="Z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195">
        <f t="shared" ref="AC398:AC399" si="799">Z398+AA398+AB398</f>
        <v>0</v>
      </c>
      <c r="AD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195">
        <f t="shared" ref="AG398:AG399" si="800">AD398+AE398+AF398</f>
        <v>0</v>
      </c>
      <c r="AH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195">
        <f t="shared" ref="AK398:AK399" si="801">AH398+AI398+AJ398</f>
        <v>0</v>
      </c>
      <c r="AL398" s="195">
        <f t="shared" ref="AL398:AL399" si="802">Y398+AC398+AG398+AK398</f>
        <v>0</v>
      </c>
    </row>
    <row r="399" spans="2:38" x14ac:dyDescent="0.25">
      <c r="B399" s="193" t="s">
        <v>417</v>
      </c>
      <c r="C399" s="194" t="s">
        <v>284</v>
      </c>
      <c r="D3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195">
        <f t="shared" si="795"/>
        <v>0</v>
      </c>
      <c r="G399" s="195"/>
      <c r="H399" s="195">
        <f t="shared" si="796"/>
        <v>0</v>
      </c>
      <c r="I399" s="195"/>
      <c r="J399" s="195">
        <f t="shared" si="797"/>
        <v>0</v>
      </c>
      <c r="K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195">
        <f t="shared" si="798"/>
        <v>0</v>
      </c>
      <c r="Z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195">
        <f t="shared" si="799"/>
        <v>0</v>
      </c>
      <c r="AD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195">
        <f t="shared" si="800"/>
        <v>0</v>
      </c>
      <c r="AH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195">
        <f t="shared" si="801"/>
        <v>0</v>
      </c>
      <c r="AL399" s="195">
        <f t="shared" si="802"/>
        <v>0</v>
      </c>
    </row>
    <row r="400" spans="2:38" x14ac:dyDescent="0.25">
      <c r="B400" s="193" t="s">
        <v>1132</v>
      </c>
      <c r="C400" s="194" t="s">
        <v>1133</v>
      </c>
      <c r="D4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195">
        <f t="shared" si="747"/>
        <v>0</v>
      </c>
      <c r="G400" s="195"/>
      <c r="H400" s="195">
        <f t="shared" si="598"/>
        <v>0</v>
      </c>
      <c r="I400" s="195"/>
      <c r="J400" s="195">
        <f t="shared" si="599"/>
        <v>0</v>
      </c>
      <c r="K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195">
        <f t="shared" si="601"/>
        <v>0</v>
      </c>
      <c r="Z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195">
        <f t="shared" si="602"/>
        <v>0</v>
      </c>
      <c r="AD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195">
        <f t="shared" si="603"/>
        <v>0</v>
      </c>
      <c r="AH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195">
        <f t="shared" si="604"/>
        <v>0</v>
      </c>
      <c r="AL400" s="195">
        <f t="shared" si="605"/>
        <v>0</v>
      </c>
    </row>
    <row r="401" spans="2:38" x14ac:dyDescent="0.25">
      <c r="B401" s="202" t="s">
        <v>402</v>
      </c>
      <c r="C401" s="203" t="s">
        <v>273</v>
      </c>
      <c r="D401" s="204">
        <f>SUM(D402:D403)</f>
        <v>0</v>
      </c>
      <c r="E401" s="204">
        <f>SUM(E402:E403)</f>
        <v>0</v>
      </c>
      <c r="F401" s="204">
        <f t="shared" si="747"/>
        <v>0</v>
      </c>
      <c r="G401" s="204">
        <f>SUM(G402:G403)</f>
        <v>0</v>
      </c>
      <c r="H401" s="204">
        <f t="shared" si="598"/>
        <v>0</v>
      </c>
      <c r="I401" s="204">
        <f>SUM(I402:I403)</f>
        <v>0</v>
      </c>
      <c r="J401" s="204">
        <f t="shared" si="599"/>
        <v>0</v>
      </c>
      <c r="K401" s="204">
        <f t="shared" ref="K401:X401" si="803">SUM(K402:K403)</f>
        <v>0</v>
      </c>
      <c r="L401" s="204">
        <f t="shared" si="803"/>
        <v>0</v>
      </c>
      <c r="M401" s="204">
        <f t="shared" si="803"/>
        <v>0</v>
      </c>
      <c r="N401" s="204">
        <f t="shared" si="803"/>
        <v>0</v>
      </c>
      <c r="O401" s="204">
        <f t="shared" si="803"/>
        <v>0</v>
      </c>
      <c r="P401" s="204">
        <f t="shared" si="803"/>
        <v>0</v>
      </c>
      <c r="Q401" s="204">
        <f t="shared" si="803"/>
        <v>0</v>
      </c>
      <c r="R401" s="204">
        <f t="shared" si="803"/>
        <v>0</v>
      </c>
      <c r="S401" s="204">
        <f t="shared" si="803"/>
        <v>0</v>
      </c>
      <c r="T401" s="204">
        <f t="shared" si="803"/>
        <v>0</v>
      </c>
      <c r="U401" s="204">
        <f t="shared" si="803"/>
        <v>0</v>
      </c>
      <c r="V401" s="204">
        <f t="shared" si="803"/>
        <v>0</v>
      </c>
      <c r="W401" s="204">
        <f t="shared" si="803"/>
        <v>0</v>
      </c>
      <c r="X401" s="204">
        <f t="shared" si="803"/>
        <v>0</v>
      </c>
      <c r="Y401" s="204">
        <f t="shared" si="601"/>
        <v>0</v>
      </c>
      <c r="Z401" s="204">
        <f>SUM(Z402:Z403)</f>
        <v>0</v>
      </c>
      <c r="AA401" s="204">
        <f>SUM(AA402:AA403)</f>
        <v>0</v>
      </c>
      <c r="AB401" s="204">
        <f>SUM(AB402:AB403)</f>
        <v>0</v>
      </c>
      <c r="AC401" s="204">
        <f t="shared" si="602"/>
        <v>0</v>
      </c>
      <c r="AD401" s="204">
        <f>SUM(AD402:AD403)</f>
        <v>0</v>
      </c>
      <c r="AE401" s="204">
        <f>SUM(AE402:AE403)</f>
        <v>0</v>
      </c>
      <c r="AF401" s="204">
        <f>SUM(AF402:AF403)</f>
        <v>0</v>
      </c>
      <c r="AG401" s="204">
        <f t="shared" si="603"/>
        <v>0</v>
      </c>
      <c r="AH401" s="204">
        <f>SUM(AH402:AH403)</f>
        <v>0</v>
      </c>
      <c r="AI401" s="204">
        <f>SUM(AI402:AI403)</f>
        <v>0</v>
      </c>
      <c r="AJ401" s="204">
        <f>SUM(AJ402:AJ403)</f>
        <v>0</v>
      </c>
      <c r="AK401" s="204">
        <f t="shared" si="604"/>
        <v>0</v>
      </c>
      <c r="AL401" s="204">
        <f t="shared" si="605"/>
        <v>0</v>
      </c>
    </row>
    <row r="402" spans="2:38" x14ac:dyDescent="0.25">
      <c r="B402" s="193" t="s">
        <v>1134</v>
      </c>
      <c r="C402" s="194" t="s">
        <v>1135</v>
      </c>
      <c r="D4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195">
        <f t="shared" ref="F402" si="804">D402+E402</f>
        <v>0</v>
      </c>
      <c r="G402" s="195"/>
      <c r="H402" s="195">
        <f t="shared" ref="H402" si="805">F402-G402</f>
        <v>0</v>
      </c>
      <c r="I402" s="195"/>
      <c r="J402" s="195">
        <f t="shared" ref="J402" si="806">F402-I402</f>
        <v>0</v>
      </c>
      <c r="K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195">
        <f t="shared" ref="Y402" si="807">V402+W402+X402</f>
        <v>0</v>
      </c>
      <c r="Z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195">
        <f t="shared" ref="AC402" si="808">Z402+AA402+AB402</f>
        <v>0</v>
      </c>
      <c r="AD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195">
        <f t="shared" ref="AG402" si="809">AD402+AE402+AF402</f>
        <v>0</v>
      </c>
      <c r="AH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195">
        <f t="shared" ref="AK402" si="810">AH402+AI402+AJ402</f>
        <v>0</v>
      </c>
      <c r="AL402" s="195">
        <f t="shared" ref="AL402" si="811">Y402+AC402+AG402+AK402</f>
        <v>0</v>
      </c>
    </row>
    <row r="403" spans="2:38" x14ac:dyDescent="0.25">
      <c r="B403" s="193" t="s">
        <v>418</v>
      </c>
      <c r="C403" s="194" t="s">
        <v>285</v>
      </c>
      <c r="D4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195">
        <f t="shared" si="747"/>
        <v>0</v>
      </c>
      <c r="G403" s="195"/>
      <c r="H403" s="195">
        <f t="shared" si="598"/>
        <v>0</v>
      </c>
      <c r="I403" s="195"/>
      <c r="J403" s="195">
        <f t="shared" si="599"/>
        <v>0</v>
      </c>
      <c r="K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195">
        <f t="shared" si="601"/>
        <v>0</v>
      </c>
      <c r="Z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195">
        <f t="shared" si="602"/>
        <v>0</v>
      </c>
      <c r="AD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195">
        <f t="shared" si="603"/>
        <v>0</v>
      </c>
      <c r="AH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195">
        <f t="shared" si="604"/>
        <v>0</v>
      </c>
      <c r="AL403" s="195">
        <f t="shared" si="605"/>
        <v>0</v>
      </c>
    </row>
    <row r="404" spans="2:38" x14ac:dyDescent="0.25">
      <c r="B404" s="190" t="s">
        <v>402</v>
      </c>
      <c r="C404" s="191" t="s">
        <v>273</v>
      </c>
      <c r="D404" s="192">
        <f>D405</f>
        <v>0</v>
      </c>
      <c r="E404" s="192">
        <f>E405</f>
        <v>0</v>
      </c>
      <c r="F404" s="192">
        <f t="shared" si="747"/>
        <v>0</v>
      </c>
      <c r="G404" s="192">
        <f t="shared" ref="G404:I404" si="812">G405</f>
        <v>0</v>
      </c>
      <c r="H404" s="192">
        <f t="shared" si="598"/>
        <v>0</v>
      </c>
      <c r="I404" s="192">
        <f t="shared" si="812"/>
        <v>0</v>
      </c>
      <c r="J404" s="192">
        <f t="shared" si="599"/>
        <v>0</v>
      </c>
      <c r="K404" s="192">
        <f t="shared" ref="K404:AJ404" si="813">K405</f>
        <v>0</v>
      </c>
      <c r="L404" s="192">
        <f t="shared" si="813"/>
        <v>0</v>
      </c>
      <c r="M404" s="192">
        <f t="shared" si="813"/>
        <v>0</v>
      </c>
      <c r="N404" s="192">
        <f t="shared" si="813"/>
        <v>0</v>
      </c>
      <c r="O404" s="192">
        <f t="shared" si="813"/>
        <v>0</v>
      </c>
      <c r="P404" s="192">
        <f t="shared" si="813"/>
        <v>0</v>
      </c>
      <c r="Q404" s="192">
        <f t="shared" si="813"/>
        <v>0</v>
      </c>
      <c r="R404" s="192">
        <f t="shared" si="813"/>
        <v>0</v>
      </c>
      <c r="S404" s="192">
        <f t="shared" si="813"/>
        <v>0</v>
      </c>
      <c r="T404" s="192">
        <f t="shared" si="813"/>
        <v>0</v>
      </c>
      <c r="U404" s="192">
        <f t="shared" si="813"/>
        <v>0</v>
      </c>
      <c r="V404" s="192">
        <f t="shared" si="813"/>
        <v>0</v>
      </c>
      <c r="W404" s="192">
        <f t="shared" si="813"/>
        <v>0</v>
      </c>
      <c r="X404" s="192">
        <f t="shared" si="813"/>
        <v>0</v>
      </c>
      <c r="Y404" s="192">
        <f t="shared" si="601"/>
        <v>0</v>
      </c>
      <c r="Z404" s="192">
        <f t="shared" si="813"/>
        <v>0</v>
      </c>
      <c r="AA404" s="192">
        <f t="shared" si="813"/>
        <v>0</v>
      </c>
      <c r="AB404" s="192">
        <f t="shared" si="813"/>
        <v>0</v>
      </c>
      <c r="AC404" s="192">
        <f t="shared" si="602"/>
        <v>0</v>
      </c>
      <c r="AD404" s="192">
        <f t="shared" si="813"/>
        <v>0</v>
      </c>
      <c r="AE404" s="192">
        <f t="shared" si="813"/>
        <v>0</v>
      </c>
      <c r="AF404" s="192">
        <f t="shared" si="813"/>
        <v>0</v>
      </c>
      <c r="AG404" s="192">
        <f t="shared" si="603"/>
        <v>0</v>
      </c>
      <c r="AH404" s="192">
        <f t="shared" si="813"/>
        <v>0</v>
      </c>
      <c r="AI404" s="192">
        <f t="shared" si="813"/>
        <v>0</v>
      </c>
      <c r="AJ404" s="192">
        <f t="shared" si="813"/>
        <v>0</v>
      </c>
      <c r="AK404" s="192">
        <f t="shared" si="604"/>
        <v>0</v>
      </c>
      <c r="AL404" s="192">
        <f t="shared" si="605"/>
        <v>0</v>
      </c>
    </row>
    <row r="405" spans="2:38" x14ac:dyDescent="0.25">
      <c r="B405" s="202" t="s">
        <v>418</v>
      </c>
      <c r="C405" s="203" t="s">
        <v>285</v>
      </c>
      <c r="D405" s="204">
        <f>SUM(D406:D408)</f>
        <v>0</v>
      </c>
      <c r="E405" s="204">
        <f>SUM(E406:E408)</f>
        <v>0</v>
      </c>
      <c r="F405" s="204">
        <f t="shared" si="747"/>
        <v>0</v>
      </c>
      <c r="G405" s="204">
        <f>SUM(G406:G408)</f>
        <v>0</v>
      </c>
      <c r="H405" s="204">
        <f t="shared" si="598"/>
        <v>0</v>
      </c>
      <c r="I405" s="204">
        <f>SUM(I406:I408)</f>
        <v>0</v>
      </c>
      <c r="J405" s="204">
        <f t="shared" si="599"/>
        <v>0</v>
      </c>
      <c r="K405" s="204">
        <f t="shared" ref="K405:X405" si="814">SUM(K406:K408)</f>
        <v>0</v>
      </c>
      <c r="L405" s="204">
        <f t="shared" si="814"/>
        <v>0</v>
      </c>
      <c r="M405" s="204">
        <f t="shared" si="814"/>
        <v>0</v>
      </c>
      <c r="N405" s="204">
        <f t="shared" si="814"/>
        <v>0</v>
      </c>
      <c r="O405" s="204">
        <f t="shared" si="814"/>
        <v>0</v>
      </c>
      <c r="P405" s="204">
        <f t="shared" si="814"/>
        <v>0</v>
      </c>
      <c r="Q405" s="204">
        <f t="shared" si="814"/>
        <v>0</v>
      </c>
      <c r="R405" s="204">
        <f t="shared" si="814"/>
        <v>0</v>
      </c>
      <c r="S405" s="204">
        <f t="shared" si="814"/>
        <v>0</v>
      </c>
      <c r="T405" s="204">
        <f t="shared" si="814"/>
        <v>0</v>
      </c>
      <c r="U405" s="204">
        <f t="shared" si="814"/>
        <v>0</v>
      </c>
      <c r="V405" s="204">
        <f t="shared" si="814"/>
        <v>0</v>
      </c>
      <c r="W405" s="204">
        <f t="shared" si="814"/>
        <v>0</v>
      </c>
      <c r="X405" s="204">
        <f t="shared" si="814"/>
        <v>0</v>
      </c>
      <c r="Y405" s="204">
        <f t="shared" si="601"/>
        <v>0</v>
      </c>
      <c r="Z405" s="204">
        <f>SUM(Z406:Z408)</f>
        <v>0</v>
      </c>
      <c r="AA405" s="204">
        <f>SUM(AA406:AA408)</f>
        <v>0</v>
      </c>
      <c r="AB405" s="204">
        <f>SUM(AB406:AB408)</f>
        <v>0</v>
      </c>
      <c r="AC405" s="204">
        <f t="shared" si="602"/>
        <v>0</v>
      </c>
      <c r="AD405" s="204">
        <f>SUM(AD406:AD408)</f>
        <v>0</v>
      </c>
      <c r="AE405" s="204">
        <f>SUM(AE406:AE408)</f>
        <v>0</v>
      </c>
      <c r="AF405" s="204">
        <f>SUM(AF406:AF408)</f>
        <v>0</v>
      </c>
      <c r="AG405" s="204">
        <f t="shared" si="603"/>
        <v>0</v>
      </c>
      <c r="AH405" s="204">
        <f>SUM(AH406:AH408)</f>
        <v>0</v>
      </c>
      <c r="AI405" s="204">
        <f>SUM(AI406:AI408)</f>
        <v>0</v>
      </c>
      <c r="AJ405" s="204">
        <f>SUM(AJ406:AJ408)</f>
        <v>0</v>
      </c>
      <c r="AK405" s="204">
        <f t="shared" si="604"/>
        <v>0</v>
      </c>
      <c r="AL405" s="204">
        <f t="shared" si="605"/>
        <v>0</v>
      </c>
    </row>
    <row r="406" spans="2:38" x14ac:dyDescent="0.25">
      <c r="B406" s="193" t="s">
        <v>1136</v>
      </c>
      <c r="C406" s="194" t="s">
        <v>1137</v>
      </c>
      <c r="D4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195">
        <f t="shared" si="747"/>
        <v>0</v>
      </c>
      <c r="G406" s="195"/>
      <c r="H406" s="195">
        <f t="shared" si="598"/>
        <v>0</v>
      </c>
      <c r="I406" s="195"/>
      <c r="J406" s="195">
        <f t="shared" si="599"/>
        <v>0</v>
      </c>
      <c r="K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195">
        <f t="shared" si="601"/>
        <v>0</v>
      </c>
      <c r="Z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195">
        <f t="shared" si="602"/>
        <v>0</v>
      </c>
      <c r="AD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195">
        <f t="shared" si="603"/>
        <v>0</v>
      </c>
      <c r="AH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195">
        <f t="shared" si="604"/>
        <v>0</v>
      </c>
      <c r="AL406" s="195">
        <f t="shared" si="605"/>
        <v>0</v>
      </c>
    </row>
    <row r="407" spans="2:38" x14ac:dyDescent="0.25">
      <c r="B407" s="193" t="s">
        <v>1138</v>
      </c>
      <c r="C407" s="194" t="s">
        <v>1139</v>
      </c>
      <c r="D4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195">
        <f t="shared" ref="F407" si="815">D407+E407</f>
        <v>0</v>
      </c>
      <c r="G407" s="195"/>
      <c r="H407" s="195">
        <f t="shared" ref="H407" si="816">F407-G407</f>
        <v>0</v>
      </c>
      <c r="I407" s="195"/>
      <c r="J407" s="195">
        <f t="shared" ref="J407" si="817">F407-I407</f>
        <v>0</v>
      </c>
      <c r="K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195">
        <f t="shared" ref="Y407" si="818">V407+W407+X407</f>
        <v>0</v>
      </c>
      <c r="Z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195">
        <f t="shared" ref="AC407" si="819">Z407+AA407+AB407</f>
        <v>0</v>
      </c>
      <c r="AD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195">
        <f t="shared" ref="AG407" si="820">AD407+AE407+AF407</f>
        <v>0</v>
      </c>
      <c r="AH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195">
        <f t="shared" ref="AK407" si="821">AH407+AI407+AJ407</f>
        <v>0</v>
      </c>
      <c r="AL407" s="195">
        <f t="shared" ref="AL407" si="822">Y407+AC407+AG407+AK407</f>
        <v>0</v>
      </c>
    </row>
    <row r="408" spans="2:38" x14ac:dyDescent="0.25">
      <c r="B408" s="193" t="s">
        <v>419</v>
      </c>
      <c r="C408" s="194" t="s">
        <v>286</v>
      </c>
      <c r="D4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195">
        <f t="shared" si="747"/>
        <v>0</v>
      </c>
      <c r="G408" s="195"/>
      <c r="H408" s="195">
        <f t="shared" si="598"/>
        <v>0</v>
      </c>
      <c r="I408" s="195"/>
      <c r="J408" s="195">
        <f t="shared" si="599"/>
        <v>0</v>
      </c>
      <c r="K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195">
        <f t="shared" si="601"/>
        <v>0</v>
      </c>
      <c r="Z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195">
        <f t="shared" si="602"/>
        <v>0</v>
      </c>
      <c r="AD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195">
        <f t="shared" si="603"/>
        <v>0</v>
      </c>
      <c r="AH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195">
        <f t="shared" si="604"/>
        <v>0</v>
      </c>
      <c r="AL408" s="195">
        <f t="shared" si="605"/>
        <v>0</v>
      </c>
    </row>
    <row r="409" spans="2:38" x14ac:dyDescent="0.25">
      <c r="B409" s="190" t="s">
        <v>420</v>
      </c>
      <c r="C409" s="191" t="s">
        <v>287</v>
      </c>
      <c r="D409" s="192">
        <f>D410+D421+D429+D432+D436</f>
        <v>100000</v>
      </c>
      <c r="E409" s="192">
        <f>E410+E421+E429+E432+E436</f>
        <v>0</v>
      </c>
      <c r="F409" s="192">
        <f t="shared" si="747"/>
        <v>100000</v>
      </c>
      <c r="G409" s="192">
        <f t="shared" ref="G409:I409" si="823">G410+G421+G429+G432+G436</f>
        <v>0</v>
      </c>
      <c r="H409" s="192">
        <f t="shared" si="598"/>
        <v>100000</v>
      </c>
      <c r="I409" s="192">
        <f t="shared" si="823"/>
        <v>0</v>
      </c>
      <c r="J409" s="192">
        <f t="shared" si="599"/>
        <v>100000</v>
      </c>
      <c r="K409" s="192">
        <f t="shared" ref="K409:AJ409" si="824">K410+K421+K429+K432+K436</f>
        <v>0</v>
      </c>
      <c r="L409" s="192">
        <f t="shared" si="824"/>
        <v>0</v>
      </c>
      <c r="M409" s="192">
        <f t="shared" si="824"/>
        <v>0</v>
      </c>
      <c r="N409" s="192">
        <f t="shared" si="824"/>
        <v>0</v>
      </c>
      <c r="O409" s="192">
        <f t="shared" si="824"/>
        <v>0</v>
      </c>
      <c r="P409" s="192">
        <f t="shared" si="824"/>
        <v>100000</v>
      </c>
      <c r="Q409" s="192">
        <f t="shared" si="824"/>
        <v>0</v>
      </c>
      <c r="R409" s="192">
        <f t="shared" si="824"/>
        <v>0</v>
      </c>
      <c r="S409" s="192">
        <f t="shared" si="824"/>
        <v>0</v>
      </c>
      <c r="T409" s="192">
        <f t="shared" si="824"/>
        <v>0</v>
      </c>
      <c r="U409" s="192">
        <f t="shared" si="824"/>
        <v>0</v>
      </c>
      <c r="V409" s="192">
        <f t="shared" si="824"/>
        <v>100000</v>
      </c>
      <c r="W409" s="192">
        <f t="shared" si="824"/>
        <v>0</v>
      </c>
      <c r="X409" s="192">
        <f t="shared" si="824"/>
        <v>0</v>
      </c>
      <c r="Y409" s="192">
        <f t="shared" si="601"/>
        <v>100000</v>
      </c>
      <c r="Z409" s="192">
        <f t="shared" si="824"/>
        <v>0</v>
      </c>
      <c r="AA409" s="192">
        <f t="shared" si="824"/>
        <v>0</v>
      </c>
      <c r="AB409" s="192">
        <f t="shared" si="824"/>
        <v>0</v>
      </c>
      <c r="AC409" s="192">
        <f t="shared" si="602"/>
        <v>0</v>
      </c>
      <c r="AD409" s="192">
        <f t="shared" si="824"/>
        <v>0</v>
      </c>
      <c r="AE409" s="192">
        <f t="shared" si="824"/>
        <v>0</v>
      </c>
      <c r="AF409" s="192">
        <f t="shared" si="824"/>
        <v>0</v>
      </c>
      <c r="AG409" s="192">
        <f t="shared" si="603"/>
        <v>0</v>
      </c>
      <c r="AH409" s="192">
        <f t="shared" si="824"/>
        <v>0</v>
      </c>
      <c r="AI409" s="192">
        <f t="shared" si="824"/>
        <v>0</v>
      </c>
      <c r="AJ409" s="192">
        <f t="shared" si="824"/>
        <v>0</v>
      </c>
      <c r="AK409" s="192">
        <f t="shared" si="604"/>
        <v>0</v>
      </c>
      <c r="AL409" s="192">
        <f t="shared" si="605"/>
        <v>100000</v>
      </c>
    </row>
    <row r="410" spans="2:38" x14ac:dyDescent="0.25">
      <c r="B410" s="202" t="s">
        <v>421</v>
      </c>
      <c r="C410" s="203" t="s">
        <v>288</v>
      </c>
      <c r="D410" s="204">
        <f>SUM(D411:D420)</f>
        <v>100000</v>
      </c>
      <c r="E410" s="204">
        <f>SUM(E411:E420)</f>
        <v>0</v>
      </c>
      <c r="F410" s="204">
        <f t="shared" si="747"/>
        <v>100000</v>
      </c>
      <c r="G410" s="204">
        <f t="shared" ref="G410:I410" si="825">SUM(G411:G420)</f>
        <v>0</v>
      </c>
      <c r="H410" s="204">
        <f t="shared" si="598"/>
        <v>100000</v>
      </c>
      <c r="I410" s="204">
        <f t="shared" si="825"/>
        <v>0</v>
      </c>
      <c r="J410" s="204">
        <f t="shared" si="599"/>
        <v>100000</v>
      </c>
      <c r="K410" s="204">
        <f t="shared" ref="K410:AJ410" si="826">SUM(K411:K420)</f>
        <v>0</v>
      </c>
      <c r="L410" s="204">
        <f t="shared" si="826"/>
        <v>0</v>
      </c>
      <c r="M410" s="204">
        <f t="shared" si="826"/>
        <v>0</v>
      </c>
      <c r="N410" s="204">
        <f t="shared" si="826"/>
        <v>0</v>
      </c>
      <c r="O410" s="204">
        <f t="shared" si="826"/>
        <v>0</v>
      </c>
      <c r="P410" s="204">
        <f t="shared" si="826"/>
        <v>100000</v>
      </c>
      <c r="Q410" s="204">
        <f t="shared" si="826"/>
        <v>0</v>
      </c>
      <c r="R410" s="204">
        <f t="shared" si="826"/>
        <v>0</v>
      </c>
      <c r="S410" s="204">
        <f t="shared" si="826"/>
        <v>0</v>
      </c>
      <c r="T410" s="204">
        <f t="shared" si="826"/>
        <v>0</v>
      </c>
      <c r="U410" s="204">
        <f t="shared" si="826"/>
        <v>0</v>
      </c>
      <c r="V410" s="204">
        <f t="shared" si="826"/>
        <v>100000</v>
      </c>
      <c r="W410" s="204">
        <f t="shared" si="826"/>
        <v>0</v>
      </c>
      <c r="X410" s="204">
        <f t="shared" si="826"/>
        <v>0</v>
      </c>
      <c r="Y410" s="204">
        <f t="shared" si="601"/>
        <v>100000</v>
      </c>
      <c r="Z410" s="204">
        <f t="shared" si="826"/>
        <v>0</v>
      </c>
      <c r="AA410" s="204">
        <f t="shared" si="826"/>
        <v>0</v>
      </c>
      <c r="AB410" s="204">
        <f t="shared" si="826"/>
        <v>0</v>
      </c>
      <c r="AC410" s="204">
        <f t="shared" si="602"/>
        <v>0</v>
      </c>
      <c r="AD410" s="204">
        <f t="shared" si="826"/>
        <v>0</v>
      </c>
      <c r="AE410" s="204">
        <f t="shared" si="826"/>
        <v>0</v>
      </c>
      <c r="AF410" s="204">
        <f t="shared" si="826"/>
        <v>0</v>
      </c>
      <c r="AG410" s="204">
        <f t="shared" si="603"/>
        <v>0</v>
      </c>
      <c r="AH410" s="204">
        <f t="shared" si="826"/>
        <v>0</v>
      </c>
      <c r="AI410" s="204">
        <f t="shared" si="826"/>
        <v>0</v>
      </c>
      <c r="AJ410" s="204">
        <f t="shared" si="826"/>
        <v>0</v>
      </c>
      <c r="AK410" s="204">
        <f t="shared" si="604"/>
        <v>0</v>
      </c>
      <c r="AL410" s="204">
        <f t="shared" si="605"/>
        <v>100000</v>
      </c>
    </row>
    <row r="411" spans="2:38" x14ac:dyDescent="0.25">
      <c r="B411" s="193" t="s">
        <v>422</v>
      </c>
      <c r="C411" s="194" t="s">
        <v>289</v>
      </c>
      <c r="D4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195">
        <f t="shared" si="747"/>
        <v>0</v>
      </c>
      <c r="G411" s="195"/>
      <c r="H411" s="195">
        <f t="shared" si="598"/>
        <v>0</v>
      </c>
      <c r="I411" s="195"/>
      <c r="J411" s="195">
        <f t="shared" si="599"/>
        <v>0</v>
      </c>
      <c r="K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195">
        <f t="shared" si="601"/>
        <v>0</v>
      </c>
      <c r="Z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195">
        <f t="shared" si="602"/>
        <v>0</v>
      </c>
      <c r="AD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195">
        <f t="shared" si="603"/>
        <v>0</v>
      </c>
      <c r="AH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195">
        <f t="shared" si="604"/>
        <v>0</v>
      </c>
      <c r="AL411" s="195">
        <f t="shared" si="605"/>
        <v>0</v>
      </c>
    </row>
    <row r="412" spans="2:38" x14ac:dyDescent="0.25">
      <c r="B412" s="193" t="s">
        <v>1220</v>
      </c>
      <c r="C412" s="194" t="s">
        <v>1221</v>
      </c>
      <c r="D4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195">
        <f t="shared" si="747"/>
        <v>0</v>
      </c>
      <c r="G412" s="195"/>
      <c r="H412" s="195">
        <f t="shared" si="598"/>
        <v>0</v>
      </c>
      <c r="I412" s="195"/>
      <c r="J412" s="195">
        <f t="shared" si="599"/>
        <v>0</v>
      </c>
      <c r="K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195">
        <f t="shared" si="601"/>
        <v>0</v>
      </c>
      <c r="Z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195">
        <f t="shared" si="602"/>
        <v>0</v>
      </c>
      <c r="AD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195">
        <f t="shared" si="603"/>
        <v>0</v>
      </c>
      <c r="AH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195">
        <f t="shared" si="604"/>
        <v>0</v>
      </c>
      <c r="AL412" s="195">
        <f t="shared" si="605"/>
        <v>0</v>
      </c>
    </row>
    <row r="413" spans="2:38" x14ac:dyDescent="0.25">
      <c r="B413" s="193" t="s">
        <v>1222</v>
      </c>
      <c r="C413" s="194" t="s">
        <v>1223</v>
      </c>
      <c r="D4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195">
        <f t="shared" si="747"/>
        <v>0</v>
      </c>
      <c r="G413" s="195"/>
      <c r="H413" s="195">
        <f t="shared" si="598"/>
        <v>0</v>
      </c>
      <c r="I413" s="195"/>
      <c r="J413" s="195">
        <f t="shared" si="599"/>
        <v>0</v>
      </c>
      <c r="K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195">
        <f t="shared" si="601"/>
        <v>0</v>
      </c>
      <c r="Z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195">
        <f t="shared" si="602"/>
        <v>0</v>
      </c>
      <c r="AD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195">
        <f t="shared" si="603"/>
        <v>0</v>
      </c>
      <c r="AH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195">
        <f t="shared" si="604"/>
        <v>0</v>
      </c>
      <c r="AL413" s="195">
        <f t="shared" si="605"/>
        <v>0</v>
      </c>
    </row>
    <row r="414" spans="2:38" x14ac:dyDescent="0.25">
      <c r="B414" s="193" t="s">
        <v>423</v>
      </c>
      <c r="C414" s="194" t="s">
        <v>290</v>
      </c>
      <c r="D4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195">
        <f t="shared" ref="F414:F415" si="827">D414+E414</f>
        <v>0</v>
      </c>
      <c r="G414" s="195"/>
      <c r="H414" s="195">
        <f t="shared" ref="H414:H415" si="828">F414-G414</f>
        <v>0</v>
      </c>
      <c r="I414" s="195"/>
      <c r="J414" s="195">
        <f t="shared" ref="J414:J415" si="829">F414-I414</f>
        <v>0</v>
      </c>
      <c r="K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195">
        <f t="shared" ref="Y414:Y415" si="830">V414+W414+X414</f>
        <v>0</v>
      </c>
      <c r="Z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195">
        <f t="shared" ref="AC414:AC415" si="831">Z414+AA414+AB414</f>
        <v>0</v>
      </c>
      <c r="AD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195">
        <f t="shared" ref="AG414:AG415" si="832">AD414+AE414+AF414</f>
        <v>0</v>
      </c>
      <c r="AH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195">
        <f t="shared" ref="AK414:AK415" si="833">AH414+AI414+AJ414</f>
        <v>0</v>
      </c>
      <c r="AL414" s="195">
        <f t="shared" ref="AL414:AL415" si="834">Y414+AC414+AG414+AK414</f>
        <v>0</v>
      </c>
    </row>
    <row r="415" spans="2:38" x14ac:dyDescent="0.25">
      <c r="B415" s="193" t="s">
        <v>424</v>
      </c>
      <c r="C415" s="194" t="s">
        <v>291</v>
      </c>
      <c r="D4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195">
        <f t="shared" si="827"/>
        <v>0</v>
      </c>
      <c r="G415" s="195"/>
      <c r="H415" s="195">
        <f t="shared" si="828"/>
        <v>0</v>
      </c>
      <c r="I415" s="195"/>
      <c r="J415" s="195">
        <f t="shared" si="829"/>
        <v>0</v>
      </c>
      <c r="K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195">
        <f t="shared" si="830"/>
        <v>0</v>
      </c>
      <c r="Z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195">
        <f t="shared" si="831"/>
        <v>0</v>
      </c>
      <c r="AD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195">
        <f t="shared" si="832"/>
        <v>0</v>
      </c>
      <c r="AH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195">
        <f t="shared" si="833"/>
        <v>0</v>
      </c>
      <c r="AL415" s="195">
        <f t="shared" si="834"/>
        <v>0</v>
      </c>
    </row>
    <row r="416" spans="2:38" x14ac:dyDescent="0.25">
      <c r="B416" s="193" t="s">
        <v>1320</v>
      </c>
      <c r="C416" s="194" t="s">
        <v>1321</v>
      </c>
      <c r="D4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195">
        <f t="shared" ref="F416:F418" si="835">D416+E416</f>
        <v>0</v>
      </c>
      <c r="G416" s="195"/>
      <c r="H416" s="195">
        <f t="shared" ref="H416:H418" si="836">F416-G416</f>
        <v>0</v>
      </c>
      <c r="I416" s="195"/>
      <c r="J416" s="195">
        <f t="shared" ref="J416:J418" si="837">F416-I416</f>
        <v>0</v>
      </c>
      <c r="K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195">
        <f t="shared" ref="Y416:Y418" si="838">V416+W416+X416</f>
        <v>0</v>
      </c>
      <c r="Z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195">
        <f t="shared" ref="AC416:AC418" si="839">Z416+AA416+AB416</f>
        <v>0</v>
      </c>
      <c r="AD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195">
        <f t="shared" ref="AG416:AG418" si="840">AD416+AE416+AF416</f>
        <v>0</v>
      </c>
      <c r="AH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195">
        <f t="shared" ref="AK416:AK418" si="841">AH416+AI416+AJ416</f>
        <v>0</v>
      </c>
      <c r="AL416" s="195">
        <f t="shared" ref="AL416:AL418" si="842">Y416+AC416+AG416+AK416</f>
        <v>0</v>
      </c>
    </row>
    <row r="417" spans="2:38" x14ac:dyDescent="0.25">
      <c r="B417" s="193" t="s">
        <v>1322</v>
      </c>
      <c r="C417" s="194" t="s">
        <v>1323</v>
      </c>
      <c r="D4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195">
        <f t="shared" si="835"/>
        <v>0</v>
      </c>
      <c r="G417" s="195"/>
      <c r="H417" s="195">
        <f t="shared" si="836"/>
        <v>0</v>
      </c>
      <c r="I417" s="195"/>
      <c r="J417" s="195">
        <f t="shared" si="837"/>
        <v>0</v>
      </c>
      <c r="K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195">
        <f t="shared" si="838"/>
        <v>0</v>
      </c>
      <c r="Z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195">
        <f t="shared" si="839"/>
        <v>0</v>
      </c>
      <c r="AD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195">
        <f t="shared" si="840"/>
        <v>0</v>
      </c>
      <c r="AH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195">
        <f t="shared" si="841"/>
        <v>0</v>
      </c>
      <c r="AL417" s="195">
        <f t="shared" si="842"/>
        <v>0</v>
      </c>
    </row>
    <row r="418" spans="2:38" x14ac:dyDescent="0.25">
      <c r="B418" s="193" t="s">
        <v>1324</v>
      </c>
      <c r="C418" s="194" t="s">
        <v>1325</v>
      </c>
      <c r="D4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100000</v>
      </c>
      <c r="E4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195">
        <f t="shared" si="835"/>
        <v>100000</v>
      </c>
      <c r="G418" s="195"/>
      <c r="H418" s="195">
        <f t="shared" si="836"/>
        <v>100000</v>
      </c>
      <c r="I418" s="195"/>
      <c r="J418" s="195">
        <f t="shared" si="837"/>
        <v>100000</v>
      </c>
      <c r="K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100000</v>
      </c>
      <c r="Q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100000</v>
      </c>
      <c r="W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195">
        <f t="shared" si="838"/>
        <v>100000</v>
      </c>
      <c r="Z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195">
        <f t="shared" si="839"/>
        <v>0</v>
      </c>
      <c r="AD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195">
        <f t="shared" si="840"/>
        <v>0</v>
      </c>
      <c r="AH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195">
        <f t="shared" si="841"/>
        <v>0</v>
      </c>
      <c r="AL418" s="195">
        <f t="shared" si="842"/>
        <v>100000</v>
      </c>
    </row>
    <row r="419" spans="2:38" x14ac:dyDescent="0.25">
      <c r="B419" s="193" t="s">
        <v>1326</v>
      </c>
      <c r="C419" s="194" t="s">
        <v>1327</v>
      </c>
      <c r="D4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195">
        <f t="shared" si="747"/>
        <v>0</v>
      </c>
      <c r="G419" s="195"/>
      <c r="H419" s="195">
        <f t="shared" si="598"/>
        <v>0</v>
      </c>
      <c r="I419" s="195"/>
      <c r="J419" s="195">
        <f t="shared" si="599"/>
        <v>0</v>
      </c>
      <c r="K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195">
        <f t="shared" si="601"/>
        <v>0</v>
      </c>
      <c r="Z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195">
        <f t="shared" si="602"/>
        <v>0</v>
      </c>
      <c r="AD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195">
        <f t="shared" si="603"/>
        <v>0</v>
      </c>
      <c r="AH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195">
        <f t="shared" si="604"/>
        <v>0</v>
      </c>
      <c r="AL419" s="195">
        <f t="shared" si="605"/>
        <v>0</v>
      </c>
    </row>
    <row r="420" spans="2:38" x14ac:dyDescent="0.25">
      <c r="B420" s="193" t="s">
        <v>1328</v>
      </c>
      <c r="C420" s="194" t="s">
        <v>1329</v>
      </c>
      <c r="D4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195">
        <f t="shared" si="747"/>
        <v>0</v>
      </c>
      <c r="G420" s="195"/>
      <c r="H420" s="195">
        <f t="shared" si="598"/>
        <v>0</v>
      </c>
      <c r="I420" s="195"/>
      <c r="J420" s="195">
        <f t="shared" si="599"/>
        <v>0</v>
      </c>
      <c r="K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195">
        <f t="shared" si="601"/>
        <v>0</v>
      </c>
      <c r="Z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195">
        <f t="shared" si="602"/>
        <v>0</v>
      </c>
      <c r="AD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195">
        <f t="shared" si="603"/>
        <v>0</v>
      </c>
      <c r="AH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195">
        <f t="shared" si="604"/>
        <v>0</v>
      </c>
      <c r="AL420" s="195">
        <f t="shared" si="605"/>
        <v>0</v>
      </c>
    </row>
    <row r="421" spans="2:38" x14ac:dyDescent="0.25">
      <c r="B421" s="202" t="s">
        <v>425</v>
      </c>
      <c r="C421" s="203" t="s">
        <v>292</v>
      </c>
      <c r="D421" s="204">
        <f>SUM(D422:D428)</f>
        <v>0</v>
      </c>
      <c r="E421" s="204">
        <f>SUM(E422:E428)</f>
        <v>0</v>
      </c>
      <c r="F421" s="204">
        <f t="shared" si="747"/>
        <v>0</v>
      </c>
      <c r="G421" s="204">
        <f>SUM(G422:G428)</f>
        <v>0</v>
      </c>
      <c r="H421" s="204">
        <f t="shared" si="598"/>
        <v>0</v>
      </c>
      <c r="I421" s="204">
        <f>SUM(I422:I428)</f>
        <v>0</v>
      </c>
      <c r="J421" s="204">
        <f t="shared" si="599"/>
        <v>0</v>
      </c>
      <c r="K421" s="204">
        <f t="shared" ref="K421:X421" si="843">SUM(K422:K428)</f>
        <v>0</v>
      </c>
      <c r="L421" s="204">
        <f t="shared" si="843"/>
        <v>0</v>
      </c>
      <c r="M421" s="204">
        <f t="shared" si="843"/>
        <v>0</v>
      </c>
      <c r="N421" s="204">
        <f t="shared" si="843"/>
        <v>0</v>
      </c>
      <c r="O421" s="204">
        <f t="shared" si="843"/>
        <v>0</v>
      </c>
      <c r="P421" s="204">
        <f t="shared" si="843"/>
        <v>0</v>
      </c>
      <c r="Q421" s="204">
        <f t="shared" si="843"/>
        <v>0</v>
      </c>
      <c r="R421" s="204">
        <f t="shared" si="843"/>
        <v>0</v>
      </c>
      <c r="S421" s="204">
        <f t="shared" si="843"/>
        <v>0</v>
      </c>
      <c r="T421" s="204">
        <f t="shared" si="843"/>
        <v>0</v>
      </c>
      <c r="U421" s="204">
        <f t="shared" si="843"/>
        <v>0</v>
      </c>
      <c r="V421" s="204">
        <f t="shared" si="843"/>
        <v>0</v>
      </c>
      <c r="W421" s="204">
        <f t="shared" si="843"/>
        <v>0</v>
      </c>
      <c r="X421" s="204">
        <f t="shared" si="843"/>
        <v>0</v>
      </c>
      <c r="Y421" s="204">
        <f t="shared" si="601"/>
        <v>0</v>
      </c>
      <c r="Z421" s="204">
        <f>SUM(Z422:Z428)</f>
        <v>0</v>
      </c>
      <c r="AA421" s="204">
        <f>SUM(AA422:AA428)</f>
        <v>0</v>
      </c>
      <c r="AB421" s="204">
        <f>SUM(AB422:AB428)</f>
        <v>0</v>
      </c>
      <c r="AC421" s="204">
        <f t="shared" si="602"/>
        <v>0</v>
      </c>
      <c r="AD421" s="204">
        <f>SUM(AD422:AD428)</f>
        <v>0</v>
      </c>
      <c r="AE421" s="204">
        <f>SUM(AE422:AE428)</f>
        <v>0</v>
      </c>
      <c r="AF421" s="204">
        <f>SUM(AF422:AF428)</f>
        <v>0</v>
      </c>
      <c r="AG421" s="204">
        <f t="shared" si="603"/>
        <v>0</v>
      </c>
      <c r="AH421" s="204">
        <f>SUM(AH422:AH428)</f>
        <v>0</v>
      </c>
      <c r="AI421" s="204">
        <f>SUM(AI422:AI428)</f>
        <v>0</v>
      </c>
      <c r="AJ421" s="204">
        <f>SUM(AJ422:AJ428)</f>
        <v>0</v>
      </c>
      <c r="AK421" s="204">
        <f t="shared" si="604"/>
        <v>0</v>
      </c>
      <c r="AL421" s="204">
        <f t="shared" si="605"/>
        <v>0</v>
      </c>
    </row>
    <row r="422" spans="2:38" x14ac:dyDescent="0.25">
      <c r="B422" s="193" t="s">
        <v>426</v>
      </c>
      <c r="C422" s="194" t="s">
        <v>293</v>
      </c>
      <c r="D4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195">
        <f t="shared" ref="F422:F424" si="844">D422+E422</f>
        <v>0</v>
      </c>
      <c r="G422" s="195"/>
      <c r="H422" s="195">
        <f t="shared" ref="H422:H424" si="845">F422-G422</f>
        <v>0</v>
      </c>
      <c r="I422" s="195"/>
      <c r="J422" s="195">
        <f t="shared" ref="J422:J424" si="846">F422-I422</f>
        <v>0</v>
      </c>
      <c r="K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195">
        <f t="shared" ref="Y422:Y424" si="847">V422+W422+X422</f>
        <v>0</v>
      </c>
      <c r="Z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195">
        <f t="shared" ref="AC422:AC424" si="848">Z422+AA422+AB422</f>
        <v>0</v>
      </c>
      <c r="AD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195">
        <f t="shared" ref="AG422:AG424" si="849">AD422+AE422+AF422</f>
        <v>0</v>
      </c>
      <c r="AH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195">
        <f t="shared" ref="AK422:AK424" si="850">AH422+AI422+AJ422</f>
        <v>0</v>
      </c>
      <c r="AL422" s="195">
        <f t="shared" ref="AL422:AL424" si="851">Y422+AC422+AG422+AK422</f>
        <v>0</v>
      </c>
    </row>
    <row r="423" spans="2:38" x14ac:dyDescent="0.25">
      <c r="B423" s="193" t="s">
        <v>1330</v>
      </c>
      <c r="C423" s="194" t="s">
        <v>1331</v>
      </c>
      <c r="D4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195">
        <f t="shared" si="844"/>
        <v>0</v>
      </c>
      <c r="G423" s="195"/>
      <c r="H423" s="195">
        <f t="shared" si="845"/>
        <v>0</v>
      </c>
      <c r="I423" s="195"/>
      <c r="J423" s="195">
        <f t="shared" si="846"/>
        <v>0</v>
      </c>
      <c r="K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195">
        <f t="shared" si="847"/>
        <v>0</v>
      </c>
      <c r="Z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195">
        <f t="shared" si="848"/>
        <v>0</v>
      </c>
      <c r="AD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195">
        <f t="shared" si="849"/>
        <v>0</v>
      </c>
      <c r="AH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195">
        <f t="shared" si="850"/>
        <v>0</v>
      </c>
      <c r="AL423" s="195">
        <f t="shared" si="851"/>
        <v>0</v>
      </c>
    </row>
    <row r="424" spans="2:38" x14ac:dyDescent="0.25">
      <c r="B424" s="193" t="s">
        <v>1332</v>
      </c>
      <c r="C424" s="194" t="s">
        <v>1333</v>
      </c>
      <c r="D4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195">
        <f t="shared" si="844"/>
        <v>0</v>
      </c>
      <c r="G424" s="195"/>
      <c r="H424" s="195">
        <f t="shared" si="845"/>
        <v>0</v>
      </c>
      <c r="I424" s="195"/>
      <c r="J424" s="195">
        <f t="shared" si="846"/>
        <v>0</v>
      </c>
      <c r="K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195">
        <f t="shared" si="847"/>
        <v>0</v>
      </c>
      <c r="Z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195">
        <f t="shared" si="848"/>
        <v>0</v>
      </c>
      <c r="AD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195">
        <f t="shared" si="849"/>
        <v>0</v>
      </c>
      <c r="AH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195">
        <f t="shared" si="850"/>
        <v>0</v>
      </c>
      <c r="AL424" s="195">
        <f t="shared" si="851"/>
        <v>0</v>
      </c>
    </row>
    <row r="425" spans="2:38" x14ac:dyDescent="0.25">
      <c r="B425" s="193" t="s">
        <v>1334</v>
      </c>
      <c r="C425" s="194" t="s">
        <v>1335</v>
      </c>
      <c r="D4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195">
        <f t="shared" si="747"/>
        <v>0</v>
      </c>
      <c r="G425" s="195"/>
      <c r="H425" s="195">
        <f t="shared" si="598"/>
        <v>0</v>
      </c>
      <c r="I425" s="195"/>
      <c r="J425" s="195">
        <f t="shared" si="599"/>
        <v>0</v>
      </c>
      <c r="K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195">
        <f t="shared" si="601"/>
        <v>0</v>
      </c>
      <c r="Z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195">
        <f t="shared" si="602"/>
        <v>0</v>
      </c>
      <c r="AD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195">
        <f t="shared" si="603"/>
        <v>0</v>
      </c>
      <c r="AH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195">
        <f t="shared" si="604"/>
        <v>0</v>
      </c>
      <c r="AL425" s="195">
        <f t="shared" si="605"/>
        <v>0</v>
      </c>
    </row>
    <row r="426" spans="2:38" x14ac:dyDescent="0.25">
      <c r="B426" s="193" t="s">
        <v>1336</v>
      </c>
      <c r="C426" s="194" t="s">
        <v>1337</v>
      </c>
      <c r="D4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195">
        <f t="shared" ref="F426" si="852">D426+E426</f>
        <v>0</v>
      </c>
      <c r="G426" s="195"/>
      <c r="H426" s="195">
        <f t="shared" ref="H426" si="853">F426-G426</f>
        <v>0</v>
      </c>
      <c r="I426" s="195"/>
      <c r="J426" s="195">
        <f t="shared" ref="J426" si="854">F426-I426</f>
        <v>0</v>
      </c>
      <c r="K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195">
        <f t="shared" ref="Y426" si="855">V426+W426+X426</f>
        <v>0</v>
      </c>
      <c r="Z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195">
        <f t="shared" ref="AC426" si="856">Z426+AA426+AB426</f>
        <v>0</v>
      </c>
      <c r="AD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195">
        <f t="shared" ref="AG426" si="857">AD426+AE426+AF426</f>
        <v>0</v>
      </c>
      <c r="AH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195">
        <f t="shared" ref="AK426" si="858">AH426+AI426+AJ426</f>
        <v>0</v>
      </c>
      <c r="AL426" s="195">
        <f t="shared" ref="AL426" si="859">Y426+AC426+AG426+AK426</f>
        <v>0</v>
      </c>
    </row>
    <row r="427" spans="2:38" x14ac:dyDescent="0.25">
      <c r="B427" s="193" t="s">
        <v>1338</v>
      </c>
      <c r="C427" s="194" t="s">
        <v>1339</v>
      </c>
      <c r="D4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195">
        <f t="shared" ref="F427" si="860">D427+E427</f>
        <v>0</v>
      </c>
      <c r="G427" s="195"/>
      <c r="H427" s="195">
        <f t="shared" ref="H427" si="861">F427-G427</f>
        <v>0</v>
      </c>
      <c r="I427" s="195"/>
      <c r="J427" s="195">
        <f t="shared" ref="J427" si="862">F427-I427</f>
        <v>0</v>
      </c>
      <c r="K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195">
        <f t="shared" ref="Y427" si="863">V427+W427+X427</f>
        <v>0</v>
      </c>
      <c r="Z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195">
        <f t="shared" ref="AC427" si="864">Z427+AA427+AB427</f>
        <v>0</v>
      </c>
      <c r="AD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195">
        <f t="shared" ref="AG427" si="865">AD427+AE427+AF427</f>
        <v>0</v>
      </c>
      <c r="AH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195">
        <f t="shared" ref="AK427" si="866">AH427+AI427+AJ427</f>
        <v>0</v>
      </c>
      <c r="AL427" s="195">
        <f t="shared" ref="AL427" si="867">Y427+AC427+AG427+AK427</f>
        <v>0</v>
      </c>
    </row>
    <row r="428" spans="2:38" x14ac:dyDescent="0.25">
      <c r="B428" s="193" t="s">
        <v>1340</v>
      </c>
      <c r="C428" s="194" t="s">
        <v>1341</v>
      </c>
      <c r="D4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195">
        <f t="shared" si="747"/>
        <v>0</v>
      </c>
      <c r="G428" s="195"/>
      <c r="H428" s="195">
        <f t="shared" si="598"/>
        <v>0</v>
      </c>
      <c r="I428" s="195"/>
      <c r="J428" s="195">
        <f t="shared" si="599"/>
        <v>0</v>
      </c>
      <c r="K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195">
        <f t="shared" si="601"/>
        <v>0</v>
      </c>
      <c r="Z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195">
        <f t="shared" si="602"/>
        <v>0</v>
      </c>
      <c r="AD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195">
        <f t="shared" si="603"/>
        <v>0</v>
      </c>
      <c r="AH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195">
        <f t="shared" si="604"/>
        <v>0</v>
      </c>
      <c r="AL428" s="195">
        <f t="shared" si="605"/>
        <v>0</v>
      </c>
    </row>
    <row r="429" spans="2:38" x14ac:dyDescent="0.25">
      <c r="B429" s="202" t="s">
        <v>427</v>
      </c>
      <c r="C429" s="203" t="s">
        <v>294</v>
      </c>
      <c r="D429" s="204">
        <f>SUM(D430:D431)</f>
        <v>0</v>
      </c>
      <c r="E429" s="204">
        <f>SUM(E430:E431)</f>
        <v>0</v>
      </c>
      <c r="F429" s="204">
        <f t="shared" si="747"/>
        <v>0</v>
      </c>
      <c r="G429" s="204">
        <f>SUM(G430:G431)</f>
        <v>0</v>
      </c>
      <c r="H429" s="204">
        <f t="shared" si="598"/>
        <v>0</v>
      </c>
      <c r="I429" s="204">
        <f>SUM(I430:I431)</f>
        <v>0</v>
      </c>
      <c r="J429" s="204">
        <f t="shared" si="599"/>
        <v>0</v>
      </c>
      <c r="K429" s="204">
        <f t="shared" ref="K429:X429" si="868">SUM(K430:K431)</f>
        <v>0</v>
      </c>
      <c r="L429" s="204">
        <f t="shared" si="868"/>
        <v>0</v>
      </c>
      <c r="M429" s="204">
        <f t="shared" si="868"/>
        <v>0</v>
      </c>
      <c r="N429" s="204">
        <f t="shared" si="868"/>
        <v>0</v>
      </c>
      <c r="O429" s="204">
        <f t="shared" si="868"/>
        <v>0</v>
      </c>
      <c r="P429" s="204">
        <f t="shared" si="868"/>
        <v>0</v>
      </c>
      <c r="Q429" s="204">
        <f t="shared" si="868"/>
        <v>0</v>
      </c>
      <c r="R429" s="204">
        <f t="shared" si="868"/>
        <v>0</v>
      </c>
      <c r="S429" s="204">
        <f t="shared" si="868"/>
        <v>0</v>
      </c>
      <c r="T429" s="204">
        <f t="shared" si="868"/>
        <v>0</v>
      </c>
      <c r="U429" s="204">
        <f t="shared" si="868"/>
        <v>0</v>
      </c>
      <c r="V429" s="204">
        <f t="shared" si="868"/>
        <v>0</v>
      </c>
      <c r="W429" s="204">
        <f t="shared" si="868"/>
        <v>0</v>
      </c>
      <c r="X429" s="204">
        <f t="shared" si="868"/>
        <v>0</v>
      </c>
      <c r="Y429" s="204">
        <f t="shared" si="601"/>
        <v>0</v>
      </c>
      <c r="Z429" s="204">
        <f>SUM(Z430:Z431)</f>
        <v>0</v>
      </c>
      <c r="AA429" s="204">
        <f>SUM(AA430:AA431)</f>
        <v>0</v>
      </c>
      <c r="AB429" s="204">
        <f>SUM(AB430:AB431)</f>
        <v>0</v>
      </c>
      <c r="AC429" s="204">
        <f t="shared" si="602"/>
        <v>0</v>
      </c>
      <c r="AD429" s="204">
        <f>SUM(AD430:AD431)</f>
        <v>0</v>
      </c>
      <c r="AE429" s="204">
        <f>SUM(AE430:AE431)</f>
        <v>0</v>
      </c>
      <c r="AF429" s="204">
        <f>SUM(AF430:AF431)</f>
        <v>0</v>
      </c>
      <c r="AG429" s="204">
        <f t="shared" si="603"/>
        <v>0</v>
      </c>
      <c r="AH429" s="204">
        <f>SUM(AH430:AH431)</f>
        <v>0</v>
      </c>
      <c r="AI429" s="204">
        <f>SUM(AI430:AI431)</f>
        <v>0</v>
      </c>
      <c r="AJ429" s="204">
        <f>SUM(AJ430:AJ431)</f>
        <v>0</v>
      </c>
      <c r="AK429" s="204">
        <f t="shared" si="604"/>
        <v>0</v>
      </c>
      <c r="AL429" s="204">
        <f t="shared" si="605"/>
        <v>0</v>
      </c>
    </row>
    <row r="430" spans="2:38" x14ac:dyDescent="0.25">
      <c r="B430" s="193" t="s">
        <v>1342</v>
      </c>
      <c r="C430" s="194" t="s">
        <v>1343</v>
      </c>
      <c r="D4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195">
        <f t="shared" ref="F430" si="869">D430+E430</f>
        <v>0</v>
      </c>
      <c r="G430" s="195"/>
      <c r="H430" s="195">
        <f t="shared" ref="H430" si="870">F430-G430</f>
        <v>0</v>
      </c>
      <c r="I430" s="195"/>
      <c r="J430" s="195">
        <f t="shared" ref="J430" si="871">F430-I430</f>
        <v>0</v>
      </c>
      <c r="K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195">
        <f t="shared" ref="Y430" si="872">V430+W430+X430</f>
        <v>0</v>
      </c>
      <c r="Z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195">
        <f t="shared" ref="AC430" si="873">Z430+AA430+AB430</f>
        <v>0</v>
      </c>
      <c r="AD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195">
        <f t="shared" ref="AG430" si="874">AD430+AE430+AF430</f>
        <v>0</v>
      </c>
      <c r="AH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195">
        <f t="shared" ref="AK430" si="875">AH430+AI430+AJ430</f>
        <v>0</v>
      </c>
      <c r="AL430" s="195">
        <f t="shared" ref="AL430" si="876">Y430+AC430+AG430+AK430</f>
        <v>0</v>
      </c>
    </row>
    <row r="431" spans="2:38" x14ac:dyDescent="0.25">
      <c r="B431" s="193" t="s">
        <v>428</v>
      </c>
      <c r="C431" s="194" t="s">
        <v>295</v>
      </c>
      <c r="D4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195">
        <f t="shared" si="747"/>
        <v>0</v>
      </c>
      <c r="G431" s="195"/>
      <c r="H431" s="195">
        <f t="shared" si="598"/>
        <v>0</v>
      </c>
      <c r="I431" s="195"/>
      <c r="J431" s="195">
        <f t="shared" si="599"/>
        <v>0</v>
      </c>
      <c r="K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195">
        <f t="shared" si="601"/>
        <v>0</v>
      </c>
      <c r="Z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195">
        <f t="shared" si="602"/>
        <v>0</v>
      </c>
      <c r="AD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195">
        <f t="shared" si="603"/>
        <v>0</v>
      </c>
      <c r="AH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195">
        <f t="shared" si="604"/>
        <v>0</v>
      </c>
      <c r="AL431" s="195">
        <f t="shared" si="605"/>
        <v>0</v>
      </c>
    </row>
    <row r="432" spans="2:38" x14ac:dyDescent="0.25">
      <c r="B432" s="202" t="s">
        <v>429</v>
      </c>
      <c r="C432" s="203" t="s">
        <v>296</v>
      </c>
      <c r="D432" s="204">
        <f>SUM(D433:D435)</f>
        <v>0</v>
      </c>
      <c r="E432" s="204">
        <f>SUM(E433:E435)</f>
        <v>0</v>
      </c>
      <c r="F432" s="204">
        <f t="shared" si="747"/>
        <v>0</v>
      </c>
      <c r="G432" s="204">
        <f>SUM(G433:G435)</f>
        <v>0</v>
      </c>
      <c r="H432" s="204">
        <f t="shared" si="598"/>
        <v>0</v>
      </c>
      <c r="I432" s="204">
        <f>SUM(I433:I435)</f>
        <v>0</v>
      </c>
      <c r="J432" s="204">
        <f t="shared" si="599"/>
        <v>0</v>
      </c>
      <c r="K432" s="204">
        <f t="shared" ref="K432:X432" si="877">SUM(K433:K435)</f>
        <v>0</v>
      </c>
      <c r="L432" s="204">
        <f t="shared" si="877"/>
        <v>0</v>
      </c>
      <c r="M432" s="204">
        <f t="shared" si="877"/>
        <v>0</v>
      </c>
      <c r="N432" s="204">
        <f t="shared" si="877"/>
        <v>0</v>
      </c>
      <c r="O432" s="204">
        <f t="shared" si="877"/>
        <v>0</v>
      </c>
      <c r="P432" s="204">
        <f t="shared" si="877"/>
        <v>0</v>
      </c>
      <c r="Q432" s="204">
        <f t="shared" si="877"/>
        <v>0</v>
      </c>
      <c r="R432" s="204">
        <f t="shared" si="877"/>
        <v>0</v>
      </c>
      <c r="S432" s="204">
        <f t="shared" si="877"/>
        <v>0</v>
      </c>
      <c r="T432" s="204">
        <f t="shared" si="877"/>
        <v>0</v>
      </c>
      <c r="U432" s="204">
        <f t="shared" si="877"/>
        <v>0</v>
      </c>
      <c r="V432" s="204">
        <f t="shared" si="877"/>
        <v>0</v>
      </c>
      <c r="W432" s="204">
        <f t="shared" si="877"/>
        <v>0</v>
      </c>
      <c r="X432" s="204">
        <f t="shared" si="877"/>
        <v>0</v>
      </c>
      <c r="Y432" s="204">
        <f t="shared" si="601"/>
        <v>0</v>
      </c>
      <c r="Z432" s="204">
        <f>SUM(Z433:Z435)</f>
        <v>0</v>
      </c>
      <c r="AA432" s="204">
        <f>SUM(AA433:AA435)</f>
        <v>0</v>
      </c>
      <c r="AB432" s="204">
        <f>SUM(AB433:AB435)</f>
        <v>0</v>
      </c>
      <c r="AC432" s="204">
        <f t="shared" si="602"/>
        <v>0</v>
      </c>
      <c r="AD432" s="204">
        <f>SUM(AD433:AD435)</f>
        <v>0</v>
      </c>
      <c r="AE432" s="204">
        <f>SUM(AE433:AE435)</f>
        <v>0</v>
      </c>
      <c r="AF432" s="204">
        <f>SUM(AF433:AF435)</f>
        <v>0</v>
      </c>
      <c r="AG432" s="204">
        <f t="shared" si="603"/>
        <v>0</v>
      </c>
      <c r="AH432" s="204">
        <f>SUM(AH433:AH435)</f>
        <v>0</v>
      </c>
      <c r="AI432" s="204">
        <f>SUM(AI433:AI435)</f>
        <v>0</v>
      </c>
      <c r="AJ432" s="204">
        <f>SUM(AJ433:AJ435)</f>
        <v>0</v>
      </c>
      <c r="AK432" s="204">
        <f t="shared" si="604"/>
        <v>0</v>
      </c>
      <c r="AL432" s="204">
        <f t="shared" si="605"/>
        <v>0</v>
      </c>
    </row>
    <row r="433" spans="2:38" x14ac:dyDescent="0.25">
      <c r="B433" s="193" t="s">
        <v>430</v>
      </c>
      <c r="C433" s="194" t="s">
        <v>297</v>
      </c>
      <c r="D4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195">
        <f t="shared" si="747"/>
        <v>0</v>
      </c>
      <c r="G433" s="195"/>
      <c r="H433" s="195">
        <f t="shared" si="598"/>
        <v>0</v>
      </c>
      <c r="I433" s="195"/>
      <c r="J433" s="195">
        <f t="shared" si="599"/>
        <v>0</v>
      </c>
      <c r="K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195">
        <f t="shared" si="601"/>
        <v>0</v>
      </c>
      <c r="Z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195">
        <f t="shared" si="602"/>
        <v>0</v>
      </c>
      <c r="AD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195">
        <f t="shared" si="603"/>
        <v>0</v>
      </c>
      <c r="AH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195">
        <f t="shared" si="604"/>
        <v>0</v>
      </c>
      <c r="AL433" s="195">
        <f t="shared" si="605"/>
        <v>0</v>
      </c>
    </row>
    <row r="434" spans="2:38" x14ac:dyDescent="0.25">
      <c r="B434" s="193" t="s">
        <v>1372</v>
      </c>
      <c r="C434" s="194" t="s">
        <v>1373</v>
      </c>
      <c r="D4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195">
        <f t="shared" ref="F434" si="878">D434+E434</f>
        <v>0</v>
      </c>
      <c r="G434" s="195"/>
      <c r="H434" s="195">
        <f t="shared" ref="H434" si="879">F434-G434</f>
        <v>0</v>
      </c>
      <c r="I434" s="195"/>
      <c r="J434" s="195">
        <f t="shared" ref="J434" si="880">F434-I434</f>
        <v>0</v>
      </c>
      <c r="K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195">
        <f t="shared" ref="Y434" si="881">V434+W434+X434</f>
        <v>0</v>
      </c>
      <c r="Z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195">
        <f t="shared" ref="AC434" si="882">Z434+AA434+AB434</f>
        <v>0</v>
      </c>
      <c r="AD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195">
        <f t="shared" ref="AG434" si="883">AD434+AE434+AF434</f>
        <v>0</v>
      </c>
      <c r="AH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195">
        <f t="shared" ref="AK434" si="884">AH434+AI434+AJ434</f>
        <v>0</v>
      </c>
      <c r="AL434" s="195">
        <f t="shared" ref="AL434" si="885">Y434+AC434+AG434+AK434</f>
        <v>0</v>
      </c>
    </row>
    <row r="435" spans="2:38" x14ac:dyDescent="0.25">
      <c r="B435" s="193" t="s">
        <v>1374</v>
      </c>
      <c r="C435" s="194" t="s">
        <v>1375</v>
      </c>
      <c r="D4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195">
        <f t="shared" si="747"/>
        <v>0</v>
      </c>
      <c r="G435" s="195"/>
      <c r="H435" s="195">
        <f t="shared" si="598"/>
        <v>0</v>
      </c>
      <c r="I435" s="195"/>
      <c r="J435" s="195">
        <f t="shared" si="599"/>
        <v>0</v>
      </c>
      <c r="K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195">
        <f t="shared" si="601"/>
        <v>0</v>
      </c>
      <c r="Z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195">
        <f t="shared" si="602"/>
        <v>0</v>
      </c>
      <c r="AD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195">
        <f t="shared" si="603"/>
        <v>0</v>
      </c>
      <c r="AH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195">
        <f t="shared" si="604"/>
        <v>0</v>
      </c>
      <c r="AL435" s="195">
        <f t="shared" si="605"/>
        <v>0</v>
      </c>
    </row>
    <row r="436" spans="2:38" x14ac:dyDescent="0.25">
      <c r="B436" s="202" t="s">
        <v>431</v>
      </c>
      <c r="C436" s="203" t="s">
        <v>298</v>
      </c>
      <c r="D436" s="204">
        <f>SUM(D437:D445)</f>
        <v>0</v>
      </c>
      <c r="E436" s="204">
        <f>SUM(E437:E445)</f>
        <v>0</v>
      </c>
      <c r="F436" s="204">
        <f t="shared" si="747"/>
        <v>0</v>
      </c>
      <c r="G436" s="204">
        <f>SUM(G437:G445)</f>
        <v>0</v>
      </c>
      <c r="H436" s="204">
        <f t="shared" si="598"/>
        <v>0</v>
      </c>
      <c r="I436" s="204">
        <f>SUM(I437:I445)</f>
        <v>0</v>
      </c>
      <c r="J436" s="204">
        <f t="shared" si="599"/>
        <v>0</v>
      </c>
      <c r="K436" s="204">
        <f t="shared" ref="K436:X436" si="886">SUM(K437:K445)</f>
        <v>0</v>
      </c>
      <c r="L436" s="204">
        <f t="shared" si="886"/>
        <v>0</v>
      </c>
      <c r="M436" s="204">
        <f t="shared" si="886"/>
        <v>0</v>
      </c>
      <c r="N436" s="204">
        <f t="shared" si="886"/>
        <v>0</v>
      </c>
      <c r="O436" s="204">
        <f t="shared" si="886"/>
        <v>0</v>
      </c>
      <c r="P436" s="204">
        <f t="shared" si="886"/>
        <v>0</v>
      </c>
      <c r="Q436" s="204">
        <f t="shared" si="886"/>
        <v>0</v>
      </c>
      <c r="R436" s="204">
        <f t="shared" si="886"/>
        <v>0</v>
      </c>
      <c r="S436" s="204">
        <f t="shared" si="886"/>
        <v>0</v>
      </c>
      <c r="T436" s="204">
        <f t="shared" si="886"/>
        <v>0</v>
      </c>
      <c r="U436" s="204">
        <f t="shared" si="886"/>
        <v>0</v>
      </c>
      <c r="V436" s="204">
        <f t="shared" si="886"/>
        <v>0</v>
      </c>
      <c r="W436" s="204">
        <f t="shared" si="886"/>
        <v>0</v>
      </c>
      <c r="X436" s="204">
        <f t="shared" si="886"/>
        <v>0</v>
      </c>
      <c r="Y436" s="204">
        <f t="shared" si="601"/>
        <v>0</v>
      </c>
      <c r="Z436" s="204">
        <f>SUM(Z437:Z445)</f>
        <v>0</v>
      </c>
      <c r="AA436" s="204">
        <f>SUM(AA437:AA445)</f>
        <v>0</v>
      </c>
      <c r="AB436" s="204">
        <f>SUM(AB437:AB445)</f>
        <v>0</v>
      </c>
      <c r="AC436" s="204">
        <f t="shared" si="602"/>
        <v>0</v>
      </c>
      <c r="AD436" s="204">
        <f>SUM(AD437:AD445)</f>
        <v>0</v>
      </c>
      <c r="AE436" s="204">
        <f>SUM(AE437:AE445)</f>
        <v>0</v>
      </c>
      <c r="AF436" s="204">
        <f>SUM(AF437:AF445)</f>
        <v>0</v>
      </c>
      <c r="AG436" s="204">
        <f t="shared" si="603"/>
        <v>0</v>
      </c>
      <c r="AH436" s="204">
        <f>SUM(AH437:AH445)</f>
        <v>0</v>
      </c>
      <c r="AI436" s="204">
        <f>SUM(AI437:AI445)</f>
        <v>0</v>
      </c>
      <c r="AJ436" s="204">
        <f>SUM(AJ437:AJ445)</f>
        <v>0</v>
      </c>
      <c r="AK436" s="204">
        <f t="shared" si="604"/>
        <v>0</v>
      </c>
      <c r="AL436" s="204">
        <f t="shared" si="605"/>
        <v>0</v>
      </c>
    </row>
    <row r="437" spans="2:38" x14ac:dyDescent="0.25">
      <c r="B437" s="193" t="s">
        <v>432</v>
      </c>
      <c r="C437" s="194" t="s">
        <v>293</v>
      </c>
      <c r="D4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195">
        <f t="shared" ref="F437:F441" si="887">D437+E437</f>
        <v>0</v>
      </c>
      <c r="G437" s="195"/>
      <c r="H437" s="195">
        <f t="shared" ref="H437:H441" si="888">F437-G437</f>
        <v>0</v>
      </c>
      <c r="I437" s="195"/>
      <c r="J437" s="195">
        <f t="shared" ref="J437:J441" si="889">F437-I437</f>
        <v>0</v>
      </c>
      <c r="K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195">
        <f t="shared" ref="Y437:Y441" si="890">V437+W437+X437</f>
        <v>0</v>
      </c>
      <c r="Z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195">
        <f t="shared" ref="AC437:AC441" si="891">Z437+AA437+AB437</f>
        <v>0</v>
      </c>
      <c r="AD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195">
        <f t="shared" ref="AG437:AG441" si="892">AD437+AE437+AF437</f>
        <v>0</v>
      </c>
      <c r="AH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195">
        <f t="shared" ref="AK437:AK441" si="893">AH437+AI437+AJ437</f>
        <v>0</v>
      </c>
      <c r="AL437" s="195">
        <f t="shared" ref="AL437:AL441" si="894">Y437+AC437+AG437+AK437</f>
        <v>0</v>
      </c>
    </row>
    <row r="438" spans="2:38" x14ac:dyDescent="0.25">
      <c r="B438" s="193" t="s">
        <v>1376</v>
      </c>
      <c r="C438" s="194" t="s">
        <v>1331</v>
      </c>
      <c r="D4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195">
        <f t="shared" ref="F438" si="895">D438+E438</f>
        <v>0</v>
      </c>
      <c r="G438" s="195"/>
      <c r="H438" s="195">
        <f t="shared" ref="H438" si="896">F438-G438</f>
        <v>0</v>
      </c>
      <c r="I438" s="195"/>
      <c r="J438" s="195">
        <f t="shared" ref="J438" si="897">F438-I438</f>
        <v>0</v>
      </c>
      <c r="K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195">
        <f t="shared" ref="Y438" si="898">V438+W438+X438</f>
        <v>0</v>
      </c>
      <c r="Z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195">
        <f t="shared" ref="AC438" si="899">Z438+AA438+AB438</f>
        <v>0</v>
      </c>
      <c r="AD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195">
        <f t="shared" ref="AG438" si="900">AD438+AE438+AF438</f>
        <v>0</v>
      </c>
      <c r="AH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195">
        <f t="shared" ref="AK438" si="901">AH438+AI438+AJ438</f>
        <v>0</v>
      </c>
      <c r="AL438" s="195">
        <f t="shared" ref="AL438" si="902">Y438+AC438+AG438+AK438</f>
        <v>0</v>
      </c>
    </row>
    <row r="439" spans="2:38" x14ac:dyDescent="0.25">
      <c r="B439" s="193" t="s">
        <v>1377</v>
      </c>
      <c r="C439" s="194" t="s">
        <v>1333</v>
      </c>
      <c r="D4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195">
        <f t="shared" si="887"/>
        <v>0</v>
      </c>
      <c r="G439" s="195"/>
      <c r="H439" s="195">
        <f t="shared" si="888"/>
        <v>0</v>
      </c>
      <c r="I439" s="195"/>
      <c r="J439" s="195">
        <f t="shared" si="889"/>
        <v>0</v>
      </c>
      <c r="K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195">
        <f t="shared" si="890"/>
        <v>0</v>
      </c>
      <c r="Z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195">
        <f t="shared" si="891"/>
        <v>0</v>
      </c>
      <c r="AD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195">
        <f t="shared" si="892"/>
        <v>0</v>
      </c>
      <c r="AH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195">
        <f t="shared" si="893"/>
        <v>0</v>
      </c>
      <c r="AL439" s="195">
        <f t="shared" si="894"/>
        <v>0</v>
      </c>
    </row>
    <row r="440" spans="2:38" x14ac:dyDescent="0.25">
      <c r="B440" s="193" t="s">
        <v>1378</v>
      </c>
      <c r="C440" s="194" t="s">
        <v>1337</v>
      </c>
      <c r="D4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195">
        <f t="shared" si="887"/>
        <v>0</v>
      </c>
      <c r="G440" s="195"/>
      <c r="H440" s="195">
        <f t="shared" si="888"/>
        <v>0</v>
      </c>
      <c r="I440" s="195"/>
      <c r="J440" s="195">
        <f t="shared" si="889"/>
        <v>0</v>
      </c>
      <c r="K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195">
        <f t="shared" si="890"/>
        <v>0</v>
      </c>
      <c r="Z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195">
        <f t="shared" si="891"/>
        <v>0</v>
      </c>
      <c r="AD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195">
        <f t="shared" si="892"/>
        <v>0</v>
      </c>
      <c r="AH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195">
        <f t="shared" si="893"/>
        <v>0</v>
      </c>
      <c r="AL440" s="195">
        <f t="shared" si="894"/>
        <v>0</v>
      </c>
    </row>
    <row r="441" spans="2:38" x14ac:dyDescent="0.25">
      <c r="B441" s="193" t="s">
        <v>1379</v>
      </c>
      <c r="C441" s="194" t="s">
        <v>1380</v>
      </c>
      <c r="D4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195">
        <f t="shared" si="887"/>
        <v>0</v>
      </c>
      <c r="G441" s="195"/>
      <c r="H441" s="195">
        <f t="shared" si="888"/>
        <v>0</v>
      </c>
      <c r="I441" s="195"/>
      <c r="J441" s="195">
        <f t="shared" si="889"/>
        <v>0</v>
      </c>
      <c r="K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195">
        <f t="shared" si="890"/>
        <v>0</v>
      </c>
      <c r="Z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195">
        <f t="shared" si="891"/>
        <v>0</v>
      </c>
      <c r="AD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195">
        <f t="shared" si="892"/>
        <v>0</v>
      </c>
      <c r="AH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195">
        <f t="shared" si="893"/>
        <v>0</v>
      </c>
      <c r="AL441" s="195">
        <f t="shared" si="894"/>
        <v>0</v>
      </c>
    </row>
    <row r="442" spans="2:38" x14ac:dyDescent="0.25">
      <c r="B442" s="193" t="s">
        <v>1381</v>
      </c>
      <c r="C442" s="194" t="s">
        <v>1341</v>
      </c>
      <c r="D4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195">
        <f t="shared" si="747"/>
        <v>0</v>
      </c>
      <c r="G442" s="195"/>
      <c r="H442" s="195">
        <f t="shared" si="598"/>
        <v>0</v>
      </c>
      <c r="I442" s="195"/>
      <c r="J442" s="195">
        <f t="shared" si="599"/>
        <v>0</v>
      </c>
      <c r="K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195">
        <f t="shared" si="601"/>
        <v>0</v>
      </c>
      <c r="Z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195">
        <f t="shared" si="602"/>
        <v>0</v>
      </c>
      <c r="AD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195">
        <f t="shared" si="603"/>
        <v>0</v>
      </c>
      <c r="AH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195">
        <f t="shared" si="604"/>
        <v>0</v>
      </c>
      <c r="AL442" s="195">
        <f t="shared" si="605"/>
        <v>0</v>
      </c>
    </row>
    <row r="443" spans="2:38" x14ac:dyDescent="0.25">
      <c r="B443" s="193" t="s">
        <v>1382</v>
      </c>
      <c r="C443" s="194" t="s">
        <v>1383</v>
      </c>
      <c r="D4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195">
        <f t="shared" ref="F443" si="903">D443+E443</f>
        <v>0</v>
      </c>
      <c r="G443" s="195"/>
      <c r="H443" s="195">
        <f t="shared" ref="H443" si="904">F443-G443</f>
        <v>0</v>
      </c>
      <c r="I443" s="195"/>
      <c r="J443" s="195">
        <f t="shared" ref="J443" si="905">F443-I443</f>
        <v>0</v>
      </c>
      <c r="K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195">
        <f t="shared" ref="Y443" si="906">V443+W443+X443</f>
        <v>0</v>
      </c>
      <c r="Z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195">
        <f t="shared" ref="AC443" si="907">Z443+AA443+AB443</f>
        <v>0</v>
      </c>
      <c r="AD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195">
        <f t="shared" ref="AG443" si="908">AD443+AE443+AF443</f>
        <v>0</v>
      </c>
      <c r="AH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195">
        <f t="shared" ref="AK443" si="909">AH443+AI443+AJ443</f>
        <v>0</v>
      </c>
      <c r="AL443" s="195">
        <f t="shared" ref="AL443" si="910">Y443+AC443+AG443+AK443</f>
        <v>0</v>
      </c>
    </row>
    <row r="444" spans="2:38" x14ac:dyDescent="0.25">
      <c r="B444" s="193" t="s">
        <v>1384</v>
      </c>
      <c r="C444" s="194" t="s">
        <v>1343</v>
      </c>
      <c r="D4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195">
        <f t="shared" ref="F444" si="911">D444+E444</f>
        <v>0</v>
      </c>
      <c r="G444" s="195"/>
      <c r="H444" s="195">
        <f t="shared" ref="H444" si="912">F444-G444</f>
        <v>0</v>
      </c>
      <c r="I444" s="195"/>
      <c r="J444" s="195">
        <f t="shared" ref="J444" si="913">F444-I444</f>
        <v>0</v>
      </c>
      <c r="K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195">
        <f t="shared" ref="Y444" si="914">V444+W444+X444</f>
        <v>0</v>
      </c>
      <c r="Z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195">
        <f t="shared" ref="AC444" si="915">Z444+AA444+AB444</f>
        <v>0</v>
      </c>
      <c r="AD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195">
        <f t="shared" ref="AG444" si="916">AD444+AE444+AF444</f>
        <v>0</v>
      </c>
      <c r="AH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195">
        <f t="shared" ref="AK444" si="917">AH444+AI444+AJ444</f>
        <v>0</v>
      </c>
      <c r="AL444" s="195">
        <f t="shared" ref="AL444" si="918">Y444+AC444+AG444+AK444</f>
        <v>0</v>
      </c>
    </row>
    <row r="445" spans="2:38" x14ac:dyDescent="0.25">
      <c r="B445" s="193" t="s">
        <v>1385</v>
      </c>
      <c r="C445" s="194" t="s">
        <v>1386</v>
      </c>
      <c r="D4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195">
        <f t="shared" si="747"/>
        <v>0</v>
      </c>
      <c r="G445" s="195"/>
      <c r="H445" s="195">
        <f t="shared" si="598"/>
        <v>0</v>
      </c>
      <c r="I445" s="195"/>
      <c r="J445" s="195">
        <f t="shared" si="599"/>
        <v>0</v>
      </c>
      <c r="K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195">
        <f t="shared" si="601"/>
        <v>0</v>
      </c>
      <c r="Z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195">
        <f t="shared" si="602"/>
        <v>0</v>
      </c>
      <c r="AD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195">
        <f t="shared" si="603"/>
        <v>0</v>
      </c>
      <c r="AH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195">
        <f t="shared" si="604"/>
        <v>0</v>
      </c>
      <c r="AL445" s="195">
        <f t="shared" si="605"/>
        <v>0</v>
      </c>
    </row>
    <row r="446" spans="2:38" x14ac:dyDescent="0.25">
      <c r="B446" s="190" t="s">
        <v>421</v>
      </c>
      <c r="C446" s="191" t="s">
        <v>288</v>
      </c>
      <c r="D446" s="192">
        <f>D447</f>
        <v>0</v>
      </c>
      <c r="E446" s="192">
        <f>E447</f>
        <v>0</v>
      </c>
      <c r="F446" s="192">
        <f t="shared" ref="F446:F584" si="919">D446+E446</f>
        <v>0</v>
      </c>
      <c r="G446" s="192">
        <f t="shared" ref="G446:I446" si="920">G447</f>
        <v>0</v>
      </c>
      <c r="H446" s="192">
        <f t="shared" si="598"/>
        <v>0</v>
      </c>
      <c r="I446" s="192">
        <f t="shared" si="920"/>
        <v>0</v>
      </c>
      <c r="J446" s="192">
        <f t="shared" si="599"/>
        <v>0</v>
      </c>
      <c r="K446" s="192">
        <f t="shared" ref="K446:AJ446" si="921">K447</f>
        <v>0</v>
      </c>
      <c r="L446" s="192">
        <f t="shared" si="921"/>
        <v>0</v>
      </c>
      <c r="M446" s="192">
        <f t="shared" si="921"/>
        <v>0</v>
      </c>
      <c r="N446" s="192">
        <f t="shared" si="921"/>
        <v>0</v>
      </c>
      <c r="O446" s="192">
        <f t="shared" si="921"/>
        <v>0</v>
      </c>
      <c r="P446" s="192">
        <f t="shared" si="921"/>
        <v>0</v>
      </c>
      <c r="Q446" s="192">
        <f t="shared" si="921"/>
        <v>0</v>
      </c>
      <c r="R446" s="192">
        <f t="shared" si="921"/>
        <v>0</v>
      </c>
      <c r="S446" s="192">
        <f t="shared" si="921"/>
        <v>0</v>
      </c>
      <c r="T446" s="192">
        <f t="shared" si="921"/>
        <v>0</v>
      </c>
      <c r="U446" s="192">
        <f t="shared" si="921"/>
        <v>0</v>
      </c>
      <c r="V446" s="192">
        <f t="shared" si="921"/>
        <v>0</v>
      </c>
      <c r="W446" s="192">
        <f t="shared" si="921"/>
        <v>0</v>
      </c>
      <c r="X446" s="192">
        <f t="shared" si="921"/>
        <v>0</v>
      </c>
      <c r="Y446" s="192">
        <f t="shared" si="601"/>
        <v>0</v>
      </c>
      <c r="Z446" s="192">
        <f t="shared" si="921"/>
        <v>0</v>
      </c>
      <c r="AA446" s="192">
        <f t="shared" si="921"/>
        <v>0</v>
      </c>
      <c r="AB446" s="192">
        <f t="shared" si="921"/>
        <v>0</v>
      </c>
      <c r="AC446" s="192">
        <f t="shared" si="602"/>
        <v>0</v>
      </c>
      <c r="AD446" s="192">
        <f t="shared" si="921"/>
        <v>0</v>
      </c>
      <c r="AE446" s="192">
        <f t="shared" si="921"/>
        <v>0</v>
      </c>
      <c r="AF446" s="192">
        <f t="shared" si="921"/>
        <v>0</v>
      </c>
      <c r="AG446" s="192">
        <f t="shared" si="603"/>
        <v>0</v>
      </c>
      <c r="AH446" s="192">
        <f t="shared" si="921"/>
        <v>0</v>
      </c>
      <c r="AI446" s="192">
        <f t="shared" si="921"/>
        <v>0</v>
      </c>
      <c r="AJ446" s="192">
        <f t="shared" si="921"/>
        <v>0</v>
      </c>
      <c r="AK446" s="192">
        <f t="shared" si="604"/>
        <v>0</v>
      </c>
      <c r="AL446" s="192">
        <f t="shared" si="605"/>
        <v>0</v>
      </c>
    </row>
    <row r="447" spans="2:38" x14ac:dyDescent="0.25">
      <c r="B447" s="202" t="s">
        <v>423</v>
      </c>
      <c r="C447" s="203" t="s">
        <v>290</v>
      </c>
      <c r="D447" s="204">
        <f>SUM(D448:D497)</f>
        <v>0</v>
      </c>
      <c r="E447" s="204">
        <f>SUM(E448:E497)</f>
        <v>0</v>
      </c>
      <c r="F447" s="204">
        <f t="shared" si="919"/>
        <v>0</v>
      </c>
      <c r="G447" s="204">
        <f>SUM(G448:G497)</f>
        <v>0</v>
      </c>
      <c r="H447" s="204">
        <f t="shared" ref="H447:H584" si="922">F447-G447</f>
        <v>0</v>
      </c>
      <c r="I447" s="204">
        <f>SUM(I448:I497)</f>
        <v>0</v>
      </c>
      <c r="J447" s="204">
        <f t="shared" ref="J447:J584" si="923">F447-I447</f>
        <v>0</v>
      </c>
      <c r="K447" s="204">
        <f t="shared" ref="K447:X447" si="924">SUM(K448:K497)</f>
        <v>0</v>
      </c>
      <c r="L447" s="204">
        <f t="shared" si="924"/>
        <v>0</v>
      </c>
      <c r="M447" s="204">
        <f t="shared" si="924"/>
        <v>0</v>
      </c>
      <c r="N447" s="204">
        <f t="shared" si="924"/>
        <v>0</v>
      </c>
      <c r="O447" s="204">
        <f t="shared" si="924"/>
        <v>0</v>
      </c>
      <c r="P447" s="204">
        <f t="shared" si="924"/>
        <v>0</v>
      </c>
      <c r="Q447" s="204">
        <f t="shared" si="924"/>
        <v>0</v>
      </c>
      <c r="R447" s="204">
        <f t="shared" si="924"/>
        <v>0</v>
      </c>
      <c r="S447" s="204">
        <f t="shared" si="924"/>
        <v>0</v>
      </c>
      <c r="T447" s="204">
        <f t="shared" si="924"/>
        <v>0</v>
      </c>
      <c r="U447" s="204">
        <f t="shared" si="924"/>
        <v>0</v>
      </c>
      <c r="V447" s="204">
        <f t="shared" si="924"/>
        <v>0</v>
      </c>
      <c r="W447" s="204">
        <f t="shared" si="924"/>
        <v>0</v>
      </c>
      <c r="X447" s="204">
        <f t="shared" si="924"/>
        <v>0</v>
      </c>
      <c r="Y447" s="204">
        <f t="shared" ref="Y447:Y584" si="925">V447+W447+X447</f>
        <v>0</v>
      </c>
      <c r="Z447" s="204">
        <f>SUM(Z448:Z497)</f>
        <v>0</v>
      </c>
      <c r="AA447" s="204">
        <f>SUM(AA448:AA497)</f>
        <v>0</v>
      </c>
      <c r="AB447" s="204">
        <f>SUM(AB448:AB497)</f>
        <v>0</v>
      </c>
      <c r="AC447" s="204">
        <f t="shared" ref="AC447:AC584" si="926">Z447+AA447+AB447</f>
        <v>0</v>
      </c>
      <c r="AD447" s="204">
        <f>SUM(AD448:AD497)</f>
        <v>0</v>
      </c>
      <c r="AE447" s="204">
        <f>SUM(AE448:AE497)</f>
        <v>0</v>
      </c>
      <c r="AF447" s="204">
        <f>SUM(AF448:AF497)</f>
        <v>0</v>
      </c>
      <c r="AG447" s="204">
        <f t="shared" ref="AG447:AG584" si="927">AD447+AE447+AF447</f>
        <v>0</v>
      </c>
      <c r="AH447" s="204">
        <f>SUM(AH448:AH497)</f>
        <v>0</v>
      </c>
      <c r="AI447" s="204">
        <f>SUM(AI448:AI497)</f>
        <v>0</v>
      </c>
      <c r="AJ447" s="204">
        <f>SUM(AJ448:AJ497)</f>
        <v>0</v>
      </c>
      <c r="AK447" s="204">
        <f t="shared" ref="AK447:AK584" si="928">AH447+AI447+AJ447</f>
        <v>0</v>
      </c>
      <c r="AL447" s="204">
        <f t="shared" ref="AL447:AL584" si="929">Y447+AC447+AG447+AK447</f>
        <v>0</v>
      </c>
    </row>
    <row r="448" spans="2:38" x14ac:dyDescent="0.25">
      <c r="B448" s="193" t="s">
        <v>433</v>
      </c>
      <c r="C448" s="194" t="s">
        <v>299</v>
      </c>
      <c r="D4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195">
        <f t="shared" si="919"/>
        <v>0</v>
      </c>
      <c r="G448" s="195"/>
      <c r="H448" s="195">
        <f t="shared" si="922"/>
        <v>0</v>
      </c>
      <c r="I448" s="195"/>
      <c r="J448" s="195">
        <f t="shared" si="923"/>
        <v>0</v>
      </c>
      <c r="K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195">
        <f t="shared" si="925"/>
        <v>0</v>
      </c>
      <c r="Z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195">
        <f t="shared" si="926"/>
        <v>0</v>
      </c>
      <c r="AD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195">
        <f t="shared" si="927"/>
        <v>0</v>
      </c>
      <c r="AH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195">
        <f t="shared" si="928"/>
        <v>0</v>
      </c>
      <c r="AL448" s="195">
        <f t="shared" si="929"/>
        <v>0</v>
      </c>
    </row>
    <row r="449" spans="2:38" x14ac:dyDescent="0.25">
      <c r="B449" s="193" t="s">
        <v>1224</v>
      </c>
      <c r="C449" s="194" t="s">
        <v>1225</v>
      </c>
      <c r="D4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195">
        <f t="shared" si="919"/>
        <v>0</v>
      </c>
      <c r="G449" s="195"/>
      <c r="H449" s="195">
        <f t="shared" si="922"/>
        <v>0</v>
      </c>
      <c r="I449" s="195"/>
      <c r="J449" s="195">
        <f t="shared" si="923"/>
        <v>0</v>
      </c>
      <c r="K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195">
        <f t="shared" si="925"/>
        <v>0</v>
      </c>
      <c r="Z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195">
        <f t="shared" si="926"/>
        <v>0</v>
      </c>
      <c r="AD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195">
        <f t="shared" si="927"/>
        <v>0</v>
      </c>
      <c r="AH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195">
        <f t="shared" si="928"/>
        <v>0</v>
      </c>
      <c r="AL449" s="195">
        <f t="shared" si="929"/>
        <v>0</v>
      </c>
    </row>
    <row r="450" spans="2:38" x14ac:dyDescent="0.25">
      <c r="B450" s="193" t="s">
        <v>1226</v>
      </c>
      <c r="C450" s="194" t="s">
        <v>1227</v>
      </c>
      <c r="D4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195">
        <f t="shared" si="919"/>
        <v>0</v>
      </c>
      <c r="G450" s="195"/>
      <c r="H450" s="195">
        <f t="shared" si="922"/>
        <v>0</v>
      </c>
      <c r="I450" s="195"/>
      <c r="J450" s="195">
        <f t="shared" si="923"/>
        <v>0</v>
      </c>
      <c r="K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195">
        <f t="shared" si="925"/>
        <v>0</v>
      </c>
      <c r="Z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195">
        <f t="shared" si="926"/>
        <v>0</v>
      </c>
      <c r="AD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195">
        <f t="shared" si="927"/>
        <v>0</v>
      </c>
      <c r="AH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195">
        <f t="shared" si="928"/>
        <v>0</v>
      </c>
      <c r="AL450" s="195">
        <f t="shared" si="929"/>
        <v>0</v>
      </c>
    </row>
    <row r="451" spans="2:38" x14ac:dyDescent="0.25">
      <c r="B451" s="193" t="s">
        <v>1228</v>
      </c>
      <c r="C451" s="194" t="s">
        <v>1229</v>
      </c>
      <c r="D4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195">
        <f t="shared" si="919"/>
        <v>0</v>
      </c>
      <c r="G451" s="195"/>
      <c r="H451" s="195">
        <f t="shared" si="922"/>
        <v>0</v>
      </c>
      <c r="I451" s="195"/>
      <c r="J451" s="195">
        <f t="shared" si="923"/>
        <v>0</v>
      </c>
      <c r="K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195">
        <f t="shared" si="925"/>
        <v>0</v>
      </c>
      <c r="Z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195">
        <f t="shared" si="926"/>
        <v>0</v>
      </c>
      <c r="AD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195">
        <f t="shared" si="927"/>
        <v>0</v>
      </c>
      <c r="AH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195">
        <f t="shared" si="928"/>
        <v>0</v>
      </c>
      <c r="AL451" s="195">
        <f t="shared" si="929"/>
        <v>0</v>
      </c>
    </row>
    <row r="452" spans="2:38" x14ac:dyDescent="0.25">
      <c r="B452" s="193" t="s">
        <v>1230</v>
      </c>
      <c r="C452" s="194" t="s">
        <v>1231</v>
      </c>
      <c r="D4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195">
        <f t="shared" si="919"/>
        <v>0</v>
      </c>
      <c r="G452" s="195"/>
      <c r="H452" s="195">
        <f t="shared" si="922"/>
        <v>0</v>
      </c>
      <c r="I452" s="195"/>
      <c r="J452" s="195">
        <f t="shared" si="923"/>
        <v>0</v>
      </c>
      <c r="K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195">
        <f t="shared" si="925"/>
        <v>0</v>
      </c>
      <c r="Z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195">
        <f t="shared" si="926"/>
        <v>0</v>
      </c>
      <c r="AD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195">
        <f t="shared" si="927"/>
        <v>0</v>
      </c>
      <c r="AH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195">
        <f t="shared" si="928"/>
        <v>0</v>
      </c>
      <c r="AL452" s="195">
        <f t="shared" si="929"/>
        <v>0</v>
      </c>
    </row>
    <row r="453" spans="2:38" x14ac:dyDescent="0.25">
      <c r="B453" s="193" t="s">
        <v>1232</v>
      </c>
      <c r="C453" s="194" t="s">
        <v>1233</v>
      </c>
      <c r="D4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195">
        <f t="shared" si="919"/>
        <v>0</v>
      </c>
      <c r="G453" s="195"/>
      <c r="H453" s="195">
        <f t="shared" si="922"/>
        <v>0</v>
      </c>
      <c r="I453" s="195"/>
      <c r="J453" s="195">
        <f t="shared" si="923"/>
        <v>0</v>
      </c>
      <c r="K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195">
        <f t="shared" si="925"/>
        <v>0</v>
      </c>
      <c r="Z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195">
        <f t="shared" si="926"/>
        <v>0</v>
      </c>
      <c r="AD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195">
        <f t="shared" si="927"/>
        <v>0</v>
      </c>
      <c r="AH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195">
        <f t="shared" si="928"/>
        <v>0</v>
      </c>
      <c r="AL453" s="195">
        <f t="shared" si="929"/>
        <v>0</v>
      </c>
    </row>
    <row r="454" spans="2:38" x14ac:dyDescent="0.25">
      <c r="B454" s="193" t="s">
        <v>1234</v>
      </c>
      <c r="C454" s="194" t="s">
        <v>1235</v>
      </c>
      <c r="D4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195">
        <f t="shared" si="919"/>
        <v>0</v>
      </c>
      <c r="G454" s="195"/>
      <c r="H454" s="195">
        <f t="shared" si="922"/>
        <v>0</v>
      </c>
      <c r="I454" s="195"/>
      <c r="J454" s="195">
        <f t="shared" si="923"/>
        <v>0</v>
      </c>
      <c r="K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195">
        <f t="shared" si="925"/>
        <v>0</v>
      </c>
      <c r="Z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195">
        <f t="shared" si="926"/>
        <v>0</v>
      </c>
      <c r="AD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195">
        <f t="shared" si="927"/>
        <v>0</v>
      </c>
      <c r="AH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195">
        <f t="shared" si="928"/>
        <v>0</v>
      </c>
      <c r="AL454" s="195">
        <f t="shared" si="929"/>
        <v>0</v>
      </c>
    </row>
    <row r="455" spans="2:38" x14ac:dyDescent="0.25">
      <c r="B455" s="193" t="s">
        <v>1236</v>
      </c>
      <c r="C455" s="194" t="s">
        <v>1237</v>
      </c>
      <c r="D4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195">
        <f t="shared" si="919"/>
        <v>0</v>
      </c>
      <c r="G455" s="195"/>
      <c r="H455" s="195">
        <f t="shared" si="922"/>
        <v>0</v>
      </c>
      <c r="I455" s="195"/>
      <c r="J455" s="195">
        <f t="shared" si="923"/>
        <v>0</v>
      </c>
      <c r="K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195">
        <f t="shared" si="925"/>
        <v>0</v>
      </c>
      <c r="Z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195">
        <f t="shared" si="926"/>
        <v>0</v>
      </c>
      <c r="AD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195">
        <f t="shared" si="927"/>
        <v>0</v>
      </c>
      <c r="AH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195">
        <f t="shared" si="928"/>
        <v>0</v>
      </c>
      <c r="AL455" s="195">
        <f t="shared" si="929"/>
        <v>0</v>
      </c>
    </row>
    <row r="456" spans="2:38" x14ac:dyDescent="0.25">
      <c r="B456" s="193" t="s">
        <v>1238</v>
      </c>
      <c r="C456" s="194" t="s">
        <v>1239</v>
      </c>
      <c r="D4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195">
        <f t="shared" si="919"/>
        <v>0</v>
      </c>
      <c r="G456" s="195"/>
      <c r="H456" s="195">
        <f t="shared" si="922"/>
        <v>0</v>
      </c>
      <c r="I456" s="195"/>
      <c r="J456" s="195">
        <f t="shared" si="923"/>
        <v>0</v>
      </c>
      <c r="K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195">
        <f t="shared" si="925"/>
        <v>0</v>
      </c>
      <c r="Z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195">
        <f t="shared" si="926"/>
        <v>0</v>
      </c>
      <c r="AD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195">
        <f t="shared" si="927"/>
        <v>0</v>
      </c>
      <c r="AH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195">
        <f t="shared" si="928"/>
        <v>0</v>
      </c>
      <c r="AL456" s="195">
        <f t="shared" si="929"/>
        <v>0</v>
      </c>
    </row>
    <row r="457" spans="2:38" x14ac:dyDescent="0.25">
      <c r="B457" s="193" t="s">
        <v>1240</v>
      </c>
      <c r="C457" s="194" t="s">
        <v>1241</v>
      </c>
      <c r="D4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195">
        <f t="shared" si="919"/>
        <v>0</v>
      </c>
      <c r="G457" s="195"/>
      <c r="H457" s="195">
        <f t="shared" si="922"/>
        <v>0</v>
      </c>
      <c r="I457" s="195"/>
      <c r="J457" s="195">
        <f t="shared" si="923"/>
        <v>0</v>
      </c>
      <c r="K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195">
        <f t="shared" si="925"/>
        <v>0</v>
      </c>
      <c r="Z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195">
        <f t="shared" si="926"/>
        <v>0</v>
      </c>
      <c r="AD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195">
        <f t="shared" si="927"/>
        <v>0</v>
      </c>
      <c r="AH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195">
        <f t="shared" si="928"/>
        <v>0</v>
      </c>
      <c r="AL457" s="195">
        <f t="shared" si="929"/>
        <v>0</v>
      </c>
    </row>
    <row r="458" spans="2:38" x14ac:dyDescent="0.25">
      <c r="B458" s="193" t="s">
        <v>1242</v>
      </c>
      <c r="C458" s="194" t="s">
        <v>1243</v>
      </c>
      <c r="D4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195">
        <f t="shared" si="919"/>
        <v>0</v>
      </c>
      <c r="G458" s="195"/>
      <c r="H458" s="195">
        <f t="shared" si="922"/>
        <v>0</v>
      </c>
      <c r="I458" s="195"/>
      <c r="J458" s="195">
        <f t="shared" si="923"/>
        <v>0</v>
      </c>
      <c r="K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195">
        <f t="shared" si="925"/>
        <v>0</v>
      </c>
      <c r="Z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195">
        <f t="shared" si="926"/>
        <v>0</v>
      </c>
      <c r="AD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195">
        <f t="shared" si="927"/>
        <v>0</v>
      </c>
      <c r="AH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195">
        <f t="shared" si="928"/>
        <v>0</v>
      </c>
      <c r="AL458" s="195">
        <f t="shared" si="929"/>
        <v>0</v>
      </c>
    </row>
    <row r="459" spans="2:38" x14ac:dyDescent="0.25">
      <c r="B459" s="193" t="s">
        <v>1244</v>
      </c>
      <c r="C459" s="194" t="s">
        <v>1245</v>
      </c>
      <c r="D4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195">
        <f t="shared" si="919"/>
        <v>0</v>
      </c>
      <c r="G459" s="195"/>
      <c r="H459" s="195">
        <f t="shared" si="922"/>
        <v>0</v>
      </c>
      <c r="I459" s="195"/>
      <c r="J459" s="195">
        <f t="shared" si="923"/>
        <v>0</v>
      </c>
      <c r="K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195">
        <f t="shared" si="925"/>
        <v>0</v>
      </c>
      <c r="Z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195">
        <f t="shared" si="926"/>
        <v>0</v>
      </c>
      <c r="AD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195">
        <f t="shared" si="927"/>
        <v>0</v>
      </c>
      <c r="AH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195">
        <f t="shared" si="928"/>
        <v>0</v>
      </c>
      <c r="AL459" s="195">
        <f t="shared" si="929"/>
        <v>0</v>
      </c>
    </row>
    <row r="460" spans="2:38" x14ac:dyDescent="0.25">
      <c r="B460" s="193" t="s">
        <v>1246</v>
      </c>
      <c r="C460" s="194" t="s">
        <v>1247</v>
      </c>
      <c r="D46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195">
        <f t="shared" si="919"/>
        <v>0</v>
      </c>
      <c r="G460" s="195"/>
      <c r="H460" s="195">
        <f t="shared" si="922"/>
        <v>0</v>
      </c>
      <c r="I460" s="195"/>
      <c r="J460" s="195">
        <f t="shared" si="923"/>
        <v>0</v>
      </c>
      <c r="K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195">
        <f t="shared" si="925"/>
        <v>0</v>
      </c>
      <c r="Z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195">
        <f t="shared" si="926"/>
        <v>0</v>
      </c>
      <c r="AD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195">
        <f t="shared" si="927"/>
        <v>0</v>
      </c>
      <c r="AH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195">
        <f t="shared" si="928"/>
        <v>0</v>
      </c>
      <c r="AL460" s="195">
        <f t="shared" si="929"/>
        <v>0</v>
      </c>
    </row>
    <row r="461" spans="2:38" x14ac:dyDescent="0.25">
      <c r="B461" s="193" t="s">
        <v>1248</v>
      </c>
      <c r="C461" s="194" t="s">
        <v>1249</v>
      </c>
      <c r="D4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195">
        <f t="shared" si="919"/>
        <v>0</v>
      </c>
      <c r="G461" s="195"/>
      <c r="H461" s="195">
        <f t="shared" si="922"/>
        <v>0</v>
      </c>
      <c r="I461" s="195"/>
      <c r="J461" s="195">
        <f t="shared" si="923"/>
        <v>0</v>
      </c>
      <c r="K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195">
        <f t="shared" si="925"/>
        <v>0</v>
      </c>
      <c r="Z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195">
        <f t="shared" si="926"/>
        <v>0</v>
      </c>
      <c r="AD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195">
        <f t="shared" si="927"/>
        <v>0</v>
      </c>
      <c r="AH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195">
        <f t="shared" si="928"/>
        <v>0</v>
      </c>
      <c r="AL461" s="195">
        <f t="shared" si="929"/>
        <v>0</v>
      </c>
    </row>
    <row r="462" spans="2:38" x14ac:dyDescent="0.25">
      <c r="B462" s="193" t="s">
        <v>1250</v>
      </c>
      <c r="C462" s="194" t="s">
        <v>1251</v>
      </c>
      <c r="D4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195">
        <f t="shared" si="919"/>
        <v>0</v>
      </c>
      <c r="G462" s="195"/>
      <c r="H462" s="195">
        <f t="shared" si="922"/>
        <v>0</v>
      </c>
      <c r="I462" s="195"/>
      <c r="J462" s="195">
        <f t="shared" si="923"/>
        <v>0</v>
      </c>
      <c r="K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195">
        <f t="shared" si="925"/>
        <v>0</v>
      </c>
      <c r="Z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195">
        <f t="shared" si="926"/>
        <v>0</v>
      </c>
      <c r="AD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195">
        <f t="shared" si="927"/>
        <v>0</v>
      </c>
      <c r="AH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195">
        <f t="shared" si="928"/>
        <v>0</v>
      </c>
      <c r="AL462" s="195">
        <f t="shared" si="929"/>
        <v>0</v>
      </c>
    </row>
    <row r="463" spans="2:38" x14ac:dyDescent="0.25">
      <c r="B463" s="193" t="s">
        <v>1252</v>
      </c>
      <c r="C463" s="194" t="s">
        <v>1253</v>
      </c>
      <c r="D4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195">
        <f t="shared" si="919"/>
        <v>0</v>
      </c>
      <c r="G463" s="195"/>
      <c r="H463" s="195">
        <f t="shared" si="922"/>
        <v>0</v>
      </c>
      <c r="I463" s="195"/>
      <c r="J463" s="195">
        <f t="shared" si="923"/>
        <v>0</v>
      </c>
      <c r="K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195">
        <f t="shared" si="925"/>
        <v>0</v>
      </c>
      <c r="Z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195">
        <f t="shared" si="926"/>
        <v>0</v>
      </c>
      <c r="AD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195">
        <f t="shared" si="927"/>
        <v>0</v>
      </c>
      <c r="AH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195">
        <f t="shared" si="928"/>
        <v>0</v>
      </c>
      <c r="AL463" s="195">
        <f t="shared" si="929"/>
        <v>0</v>
      </c>
    </row>
    <row r="464" spans="2:38" x14ac:dyDescent="0.25">
      <c r="B464" s="193" t="s">
        <v>1254</v>
      </c>
      <c r="C464" s="194" t="s">
        <v>1255</v>
      </c>
      <c r="D4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195">
        <f t="shared" si="919"/>
        <v>0</v>
      </c>
      <c r="G464" s="195"/>
      <c r="H464" s="195">
        <f t="shared" si="922"/>
        <v>0</v>
      </c>
      <c r="I464" s="195"/>
      <c r="J464" s="195">
        <f t="shared" si="923"/>
        <v>0</v>
      </c>
      <c r="K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195">
        <f t="shared" si="925"/>
        <v>0</v>
      </c>
      <c r="Z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195">
        <f t="shared" si="926"/>
        <v>0</v>
      </c>
      <c r="AD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195">
        <f t="shared" si="927"/>
        <v>0</v>
      </c>
      <c r="AH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195">
        <f t="shared" si="928"/>
        <v>0</v>
      </c>
      <c r="AL464" s="195">
        <f t="shared" si="929"/>
        <v>0</v>
      </c>
    </row>
    <row r="465" spans="2:38" x14ac:dyDescent="0.25">
      <c r="B465" s="193" t="s">
        <v>1256</v>
      </c>
      <c r="C465" s="194" t="s">
        <v>1257</v>
      </c>
      <c r="D4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195">
        <f t="shared" ref="F465:F473" si="930">D465+E465</f>
        <v>0</v>
      </c>
      <c r="G465" s="195"/>
      <c r="H465" s="195">
        <f t="shared" ref="H465:H473" si="931">F465-G465</f>
        <v>0</v>
      </c>
      <c r="I465" s="195"/>
      <c r="J465" s="195">
        <f t="shared" ref="J465:J473" si="932">F465-I465</f>
        <v>0</v>
      </c>
      <c r="K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195">
        <f t="shared" ref="Y465:Y473" si="933">V465+W465+X465</f>
        <v>0</v>
      </c>
      <c r="Z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195">
        <f t="shared" ref="AC465:AC473" si="934">Z465+AA465+AB465</f>
        <v>0</v>
      </c>
      <c r="AD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195">
        <f t="shared" ref="AG465:AG473" si="935">AD465+AE465+AF465</f>
        <v>0</v>
      </c>
      <c r="AH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195">
        <f t="shared" ref="AK465:AK473" si="936">AH465+AI465+AJ465</f>
        <v>0</v>
      </c>
      <c r="AL465" s="195">
        <f t="shared" ref="AL465:AL473" si="937">Y465+AC465+AG465+AK465</f>
        <v>0</v>
      </c>
    </row>
    <row r="466" spans="2:38" x14ac:dyDescent="0.25">
      <c r="B466" s="193" t="s">
        <v>1258</v>
      </c>
      <c r="C466" s="194" t="s">
        <v>1259</v>
      </c>
      <c r="D4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195">
        <f t="shared" si="930"/>
        <v>0</v>
      </c>
      <c r="G466" s="195"/>
      <c r="H466" s="195">
        <f t="shared" si="931"/>
        <v>0</v>
      </c>
      <c r="I466" s="195"/>
      <c r="J466" s="195">
        <f t="shared" si="932"/>
        <v>0</v>
      </c>
      <c r="K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195">
        <f t="shared" si="933"/>
        <v>0</v>
      </c>
      <c r="Z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195">
        <f t="shared" si="934"/>
        <v>0</v>
      </c>
      <c r="AD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195">
        <f t="shared" si="935"/>
        <v>0</v>
      </c>
      <c r="AH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195">
        <f t="shared" si="936"/>
        <v>0</v>
      </c>
      <c r="AL466" s="195">
        <f t="shared" si="937"/>
        <v>0</v>
      </c>
    </row>
    <row r="467" spans="2:38" x14ac:dyDescent="0.25">
      <c r="B467" s="193" t="s">
        <v>1260</v>
      </c>
      <c r="C467" s="194" t="s">
        <v>1261</v>
      </c>
      <c r="D4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195">
        <f t="shared" si="930"/>
        <v>0</v>
      </c>
      <c r="G467" s="195"/>
      <c r="H467" s="195">
        <f t="shared" si="931"/>
        <v>0</v>
      </c>
      <c r="I467" s="195"/>
      <c r="J467" s="195">
        <f t="shared" si="932"/>
        <v>0</v>
      </c>
      <c r="K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195">
        <f t="shared" si="933"/>
        <v>0</v>
      </c>
      <c r="Z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195">
        <f t="shared" si="934"/>
        <v>0</v>
      </c>
      <c r="AD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195">
        <f t="shared" si="935"/>
        <v>0</v>
      </c>
      <c r="AH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195">
        <f t="shared" si="936"/>
        <v>0</v>
      </c>
      <c r="AL467" s="195">
        <f t="shared" si="937"/>
        <v>0</v>
      </c>
    </row>
    <row r="468" spans="2:38" x14ac:dyDescent="0.25">
      <c r="B468" s="193" t="s">
        <v>1262</v>
      </c>
      <c r="C468" s="194" t="s">
        <v>1263</v>
      </c>
      <c r="D4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195">
        <f t="shared" si="930"/>
        <v>0</v>
      </c>
      <c r="G468" s="195"/>
      <c r="H468" s="195">
        <f t="shared" si="931"/>
        <v>0</v>
      </c>
      <c r="I468" s="195"/>
      <c r="J468" s="195">
        <f t="shared" si="932"/>
        <v>0</v>
      </c>
      <c r="K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195">
        <f t="shared" si="933"/>
        <v>0</v>
      </c>
      <c r="Z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195">
        <f t="shared" si="934"/>
        <v>0</v>
      </c>
      <c r="AD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195">
        <f t="shared" si="935"/>
        <v>0</v>
      </c>
      <c r="AH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195">
        <f t="shared" si="936"/>
        <v>0</v>
      </c>
      <c r="AL468" s="195">
        <f t="shared" si="937"/>
        <v>0</v>
      </c>
    </row>
    <row r="469" spans="2:38" x14ac:dyDescent="0.25">
      <c r="B469" s="193" t="s">
        <v>1264</v>
      </c>
      <c r="C469" s="194" t="s">
        <v>1265</v>
      </c>
      <c r="D4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195">
        <f t="shared" si="930"/>
        <v>0</v>
      </c>
      <c r="G469" s="195"/>
      <c r="H469" s="195">
        <f t="shared" si="931"/>
        <v>0</v>
      </c>
      <c r="I469" s="195"/>
      <c r="J469" s="195">
        <f t="shared" si="932"/>
        <v>0</v>
      </c>
      <c r="K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195">
        <f t="shared" si="933"/>
        <v>0</v>
      </c>
      <c r="Z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195">
        <f t="shared" si="934"/>
        <v>0</v>
      </c>
      <c r="AD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195">
        <f t="shared" si="935"/>
        <v>0</v>
      </c>
      <c r="AH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195">
        <f t="shared" si="936"/>
        <v>0</v>
      </c>
      <c r="AL469" s="195">
        <f t="shared" si="937"/>
        <v>0</v>
      </c>
    </row>
    <row r="470" spans="2:38" x14ac:dyDescent="0.25">
      <c r="B470" s="193" t="s">
        <v>1266</v>
      </c>
      <c r="C470" s="194" t="s">
        <v>1267</v>
      </c>
      <c r="D4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195">
        <f t="shared" si="930"/>
        <v>0</v>
      </c>
      <c r="G470" s="195"/>
      <c r="H470" s="195">
        <f t="shared" si="931"/>
        <v>0</v>
      </c>
      <c r="I470" s="195"/>
      <c r="J470" s="195">
        <f t="shared" si="932"/>
        <v>0</v>
      </c>
      <c r="K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195">
        <f t="shared" si="933"/>
        <v>0</v>
      </c>
      <c r="Z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195">
        <f t="shared" si="934"/>
        <v>0</v>
      </c>
      <c r="AD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195">
        <f t="shared" si="935"/>
        <v>0</v>
      </c>
      <c r="AH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195">
        <f t="shared" si="936"/>
        <v>0</v>
      </c>
      <c r="AL470" s="195">
        <f t="shared" si="937"/>
        <v>0</v>
      </c>
    </row>
    <row r="471" spans="2:38" x14ac:dyDescent="0.25">
      <c r="B471" s="193" t="s">
        <v>434</v>
      </c>
      <c r="C471" s="194" t="s">
        <v>1268</v>
      </c>
      <c r="D4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195">
        <f t="shared" si="930"/>
        <v>0</v>
      </c>
      <c r="G471" s="195"/>
      <c r="H471" s="195">
        <f t="shared" si="931"/>
        <v>0</v>
      </c>
      <c r="I471" s="195"/>
      <c r="J471" s="195">
        <f t="shared" si="932"/>
        <v>0</v>
      </c>
      <c r="K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195">
        <f t="shared" si="933"/>
        <v>0</v>
      </c>
      <c r="Z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195">
        <f t="shared" si="934"/>
        <v>0</v>
      </c>
      <c r="AD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195">
        <f t="shared" si="935"/>
        <v>0</v>
      </c>
      <c r="AH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195">
        <f t="shared" si="936"/>
        <v>0</v>
      </c>
      <c r="AL471" s="195">
        <f t="shared" si="937"/>
        <v>0</v>
      </c>
    </row>
    <row r="472" spans="2:38" x14ac:dyDescent="0.25">
      <c r="B472" s="193" t="s">
        <v>1269</v>
      </c>
      <c r="C472" s="194" t="s">
        <v>1270</v>
      </c>
      <c r="D4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195">
        <f t="shared" si="930"/>
        <v>0</v>
      </c>
      <c r="G472" s="195"/>
      <c r="H472" s="195">
        <f t="shared" si="931"/>
        <v>0</v>
      </c>
      <c r="I472" s="195"/>
      <c r="J472" s="195">
        <f t="shared" si="932"/>
        <v>0</v>
      </c>
      <c r="K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195">
        <f t="shared" si="933"/>
        <v>0</v>
      </c>
      <c r="Z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195">
        <f t="shared" si="934"/>
        <v>0</v>
      </c>
      <c r="AD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195">
        <f t="shared" si="935"/>
        <v>0</v>
      </c>
      <c r="AH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195">
        <f t="shared" si="936"/>
        <v>0</v>
      </c>
      <c r="AL472" s="195">
        <f t="shared" si="937"/>
        <v>0</v>
      </c>
    </row>
    <row r="473" spans="2:38" x14ac:dyDescent="0.25">
      <c r="B473" s="193" t="s">
        <v>1271</v>
      </c>
      <c r="C473" s="194" t="s">
        <v>1261</v>
      </c>
      <c r="D4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195">
        <f t="shared" si="930"/>
        <v>0</v>
      </c>
      <c r="G473" s="195"/>
      <c r="H473" s="195">
        <f t="shared" si="931"/>
        <v>0</v>
      </c>
      <c r="I473" s="195"/>
      <c r="J473" s="195">
        <f t="shared" si="932"/>
        <v>0</v>
      </c>
      <c r="K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195">
        <f t="shared" si="933"/>
        <v>0</v>
      </c>
      <c r="Z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195">
        <f t="shared" si="934"/>
        <v>0</v>
      </c>
      <c r="AD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195">
        <f t="shared" si="935"/>
        <v>0</v>
      </c>
      <c r="AH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195">
        <f t="shared" si="936"/>
        <v>0</v>
      </c>
      <c r="AL473" s="195">
        <f t="shared" si="937"/>
        <v>0</v>
      </c>
    </row>
    <row r="474" spans="2:38" x14ac:dyDescent="0.25">
      <c r="B474" s="193" t="s">
        <v>1272</v>
      </c>
      <c r="C474" s="194" t="s">
        <v>1273</v>
      </c>
      <c r="D4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195">
        <f t="shared" ref="F474:F489" si="938">D474+E474</f>
        <v>0</v>
      </c>
      <c r="G474" s="195"/>
      <c r="H474" s="195">
        <f t="shared" ref="H474:H489" si="939">F474-G474</f>
        <v>0</v>
      </c>
      <c r="I474" s="195"/>
      <c r="J474" s="195">
        <f t="shared" ref="J474:J489" si="940">F474-I474</f>
        <v>0</v>
      </c>
      <c r="K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195">
        <f t="shared" ref="Y474:Y489" si="941">V474+W474+X474</f>
        <v>0</v>
      </c>
      <c r="Z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195">
        <f t="shared" ref="AC474:AC489" si="942">Z474+AA474+AB474</f>
        <v>0</v>
      </c>
      <c r="AD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195">
        <f t="shared" ref="AG474:AG489" si="943">AD474+AE474+AF474</f>
        <v>0</v>
      </c>
      <c r="AH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195">
        <f t="shared" ref="AK474:AK489" si="944">AH474+AI474+AJ474</f>
        <v>0</v>
      </c>
      <c r="AL474" s="195">
        <f t="shared" ref="AL474:AL489" si="945">Y474+AC474+AG474+AK474</f>
        <v>0</v>
      </c>
    </row>
    <row r="475" spans="2:38" x14ac:dyDescent="0.25">
      <c r="B475" s="193" t="s">
        <v>1274</v>
      </c>
      <c r="C475" s="194" t="s">
        <v>1275</v>
      </c>
      <c r="D4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195">
        <f t="shared" si="938"/>
        <v>0</v>
      </c>
      <c r="G475" s="195"/>
      <c r="H475" s="195">
        <f t="shared" si="939"/>
        <v>0</v>
      </c>
      <c r="I475" s="195"/>
      <c r="J475" s="195">
        <f t="shared" si="940"/>
        <v>0</v>
      </c>
      <c r="K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195">
        <f t="shared" si="941"/>
        <v>0</v>
      </c>
      <c r="Z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195">
        <f t="shared" si="942"/>
        <v>0</v>
      </c>
      <c r="AD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195">
        <f t="shared" si="943"/>
        <v>0</v>
      </c>
      <c r="AH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195">
        <f t="shared" si="944"/>
        <v>0</v>
      </c>
      <c r="AL475" s="195">
        <f t="shared" si="945"/>
        <v>0</v>
      </c>
    </row>
    <row r="476" spans="2:38" x14ac:dyDescent="0.25">
      <c r="B476" s="193" t="s">
        <v>1276</v>
      </c>
      <c r="C476" s="194" t="s">
        <v>1277</v>
      </c>
      <c r="D4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195">
        <f t="shared" si="938"/>
        <v>0</v>
      </c>
      <c r="G476" s="195"/>
      <c r="H476" s="195">
        <f t="shared" si="939"/>
        <v>0</v>
      </c>
      <c r="I476" s="195"/>
      <c r="J476" s="195">
        <f t="shared" si="940"/>
        <v>0</v>
      </c>
      <c r="K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195">
        <f t="shared" si="941"/>
        <v>0</v>
      </c>
      <c r="Z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195">
        <f t="shared" si="942"/>
        <v>0</v>
      </c>
      <c r="AD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195">
        <f t="shared" si="943"/>
        <v>0</v>
      </c>
      <c r="AH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195">
        <f t="shared" si="944"/>
        <v>0</v>
      </c>
      <c r="AL476" s="195">
        <f t="shared" si="945"/>
        <v>0</v>
      </c>
    </row>
    <row r="477" spans="2:38" x14ac:dyDescent="0.25">
      <c r="B477" s="193" t="s">
        <v>1278</v>
      </c>
      <c r="C477" s="194" t="s">
        <v>1279</v>
      </c>
      <c r="D4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195">
        <f t="shared" si="938"/>
        <v>0</v>
      </c>
      <c r="G477" s="195"/>
      <c r="H477" s="195">
        <f t="shared" si="939"/>
        <v>0</v>
      </c>
      <c r="I477" s="195"/>
      <c r="J477" s="195">
        <f t="shared" si="940"/>
        <v>0</v>
      </c>
      <c r="K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195">
        <f t="shared" si="941"/>
        <v>0</v>
      </c>
      <c r="Z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195">
        <f t="shared" si="942"/>
        <v>0</v>
      </c>
      <c r="AD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195">
        <f t="shared" si="943"/>
        <v>0</v>
      </c>
      <c r="AH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195">
        <f t="shared" si="944"/>
        <v>0</v>
      </c>
      <c r="AL477" s="195">
        <f t="shared" si="945"/>
        <v>0</v>
      </c>
    </row>
    <row r="478" spans="2:38" x14ac:dyDescent="0.25">
      <c r="B478" s="193" t="s">
        <v>1280</v>
      </c>
      <c r="C478" s="194" t="s">
        <v>1281</v>
      </c>
      <c r="D4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195">
        <f t="shared" si="938"/>
        <v>0</v>
      </c>
      <c r="G478" s="195"/>
      <c r="H478" s="195">
        <f t="shared" si="939"/>
        <v>0</v>
      </c>
      <c r="I478" s="195"/>
      <c r="J478" s="195">
        <f t="shared" si="940"/>
        <v>0</v>
      </c>
      <c r="K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195">
        <f t="shared" si="941"/>
        <v>0</v>
      </c>
      <c r="Z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195">
        <f t="shared" si="942"/>
        <v>0</v>
      </c>
      <c r="AD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195">
        <f t="shared" si="943"/>
        <v>0</v>
      </c>
      <c r="AH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195">
        <f t="shared" si="944"/>
        <v>0</v>
      </c>
      <c r="AL478" s="195">
        <f t="shared" si="945"/>
        <v>0</v>
      </c>
    </row>
    <row r="479" spans="2:38" x14ac:dyDescent="0.25">
      <c r="B479" s="193" t="s">
        <v>1282</v>
      </c>
      <c r="C479" s="194" t="s">
        <v>1283</v>
      </c>
      <c r="D4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195">
        <f t="shared" si="938"/>
        <v>0</v>
      </c>
      <c r="G479" s="195"/>
      <c r="H479" s="195">
        <f t="shared" si="939"/>
        <v>0</v>
      </c>
      <c r="I479" s="195"/>
      <c r="J479" s="195">
        <f t="shared" si="940"/>
        <v>0</v>
      </c>
      <c r="K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195">
        <f t="shared" si="941"/>
        <v>0</v>
      </c>
      <c r="Z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195">
        <f t="shared" si="942"/>
        <v>0</v>
      </c>
      <c r="AD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195">
        <f t="shared" si="943"/>
        <v>0</v>
      </c>
      <c r="AH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195">
        <f t="shared" si="944"/>
        <v>0</v>
      </c>
      <c r="AL479" s="195">
        <f t="shared" si="945"/>
        <v>0</v>
      </c>
    </row>
    <row r="480" spans="2:38" x14ac:dyDescent="0.25">
      <c r="B480" s="193" t="s">
        <v>1284</v>
      </c>
      <c r="C480" s="194" t="s">
        <v>1285</v>
      </c>
      <c r="D4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195">
        <f t="shared" si="938"/>
        <v>0</v>
      </c>
      <c r="G480" s="195"/>
      <c r="H480" s="195">
        <f t="shared" si="939"/>
        <v>0</v>
      </c>
      <c r="I480" s="195"/>
      <c r="J480" s="195">
        <f t="shared" si="940"/>
        <v>0</v>
      </c>
      <c r="K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195">
        <f t="shared" si="941"/>
        <v>0</v>
      </c>
      <c r="Z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195">
        <f t="shared" si="942"/>
        <v>0</v>
      </c>
      <c r="AD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195">
        <f t="shared" si="943"/>
        <v>0</v>
      </c>
      <c r="AH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195">
        <f t="shared" si="944"/>
        <v>0</v>
      </c>
      <c r="AL480" s="195">
        <f t="shared" si="945"/>
        <v>0</v>
      </c>
    </row>
    <row r="481" spans="2:38" x14ac:dyDescent="0.25">
      <c r="B481" s="193" t="s">
        <v>1286</v>
      </c>
      <c r="C481" s="194" t="s">
        <v>1287</v>
      </c>
      <c r="D4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195">
        <f t="shared" si="938"/>
        <v>0</v>
      </c>
      <c r="G481" s="195"/>
      <c r="H481" s="195">
        <f t="shared" si="939"/>
        <v>0</v>
      </c>
      <c r="I481" s="195"/>
      <c r="J481" s="195">
        <f t="shared" si="940"/>
        <v>0</v>
      </c>
      <c r="K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195">
        <f t="shared" si="941"/>
        <v>0</v>
      </c>
      <c r="Z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195">
        <f t="shared" si="942"/>
        <v>0</v>
      </c>
      <c r="AD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195">
        <f t="shared" si="943"/>
        <v>0</v>
      </c>
      <c r="AH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195">
        <f t="shared" si="944"/>
        <v>0</v>
      </c>
      <c r="AL481" s="195">
        <f t="shared" si="945"/>
        <v>0</v>
      </c>
    </row>
    <row r="482" spans="2:38" x14ac:dyDescent="0.25">
      <c r="B482" s="193" t="s">
        <v>1288</v>
      </c>
      <c r="C482" s="194" t="s">
        <v>1289</v>
      </c>
      <c r="D4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195">
        <f t="shared" si="938"/>
        <v>0</v>
      </c>
      <c r="G482" s="195"/>
      <c r="H482" s="195">
        <f t="shared" si="939"/>
        <v>0</v>
      </c>
      <c r="I482" s="195"/>
      <c r="J482" s="195">
        <f t="shared" si="940"/>
        <v>0</v>
      </c>
      <c r="K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195">
        <f t="shared" si="941"/>
        <v>0</v>
      </c>
      <c r="Z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195">
        <f t="shared" si="942"/>
        <v>0</v>
      </c>
      <c r="AD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195">
        <f t="shared" si="943"/>
        <v>0</v>
      </c>
      <c r="AH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195">
        <f t="shared" si="944"/>
        <v>0</v>
      </c>
      <c r="AL482" s="195">
        <f t="shared" si="945"/>
        <v>0</v>
      </c>
    </row>
    <row r="483" spans="2:38" x14ac:dyDescent="0.25">
      <c r="B483" s="193" t="s">
        <v>1290</v>
      </c>
      <c r="C483" s="194" t="s">
        <v>1291</v>
      </c>
      <c r="D4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195">
        <f t="shared" si="938"/>
        <v>0</v>
      </c>
      <c r="G483" s="195"/>
      <c r="H483" s="195">
        <f t="shared" si="939"/>
        <v>0</v>
      </c>
      <c r="I483" s="195"/>
      <c r="J483" s="195">
        <f t="shared" si="940"/>
        <v>0</v>
      </c>
      <c r="K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195">
        <f t="shared" si="941"/>
        <v>0</v>
      </c>
      <c r="Z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195">
        <f t="shared" si="942"/>
        <v>0</v>
      </c>
      <c r="AD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195">
        <f t="shared" si="943"/>
        <v>0</v>
      </c>
      <c r="AH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195">
        <f t="shared" si="944"/>
        <v>0</v>
      </c>
      <c r="AL483" s="195">
        <f t="shared" si="945"/>
        <v>0</v>
      </c>
    </row>
    <row r="484" spans="2:38" x14ac:dyDescent="0.25">
      <c r="B484" s="193" t="s">
        <v>1292</v>
      </c>
      <c r="C484" s="194" t="s">
        <v>1293</v>
      </c>
      <c r="D4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195">
        <f t="shared" si="938"/>
        <v>0</v>
      </c>
      <c r="G484" s="195"/>
      <c r="H484" s="195">
        <f t="shared" si="939"/>
        <v>0</v>
      </c>
      <c r="I484" s="195"/>
      <c r="J484" s="195">
        <f t="shared" si="940"/>
        <v>0</v>
      </c>
      <c r="K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195">
        <f t="shared" si="941"/>
        <v>0</v>
      </c>
      <c r="Z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195">
        <f t="shared" si="942"/>
        <v>0</v>
      </c>
      <c r="AD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195">
        <f t="shared" si="943"/>
        <v>0</v>
      </c>
      <c r="AH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195">
        <f t="shared" si="944"/>
        <v>0</v>
      </c>
      <c r="AL484" s="195">
        <f t="shared" si="945"/>
        <v>0</v>
      </c>
    </row>
    <row r="485" spans="2:38" x14ac:dyDescent="0.25">
      <c r="B485" s="193" t="s">
        <v>1294</v>
      </c>
      <c r="C485" s="194" t="s">
        <v>1295</v>
      </c>
      <c r="D4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195">
        <f t="shared" si="938"/>
        <v>0</v>
      </c>
      <c r="G485" s="195"/>
      <c r="H485" s="195">
        <f t="shared" si="939"/>
        <v>0</v>
      </c>
      <c r="I485" s="195"/>
      <c r="J485" s="195">
        <f t="shared" si="940"/>
        <v>0</v>
      </c>
      <c r="K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195">
        <f t="shared" si="941"/>
        <v>0</v>
      </c>
      <c r="Z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195">
        <f t="shared" si="942"/>
        <v>0</v>
      </c>
      <c r="AD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195">
        <f t="shared" si="943"/>
        <v>0</v>
      </c>
      <c r="AH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195">
        <f t="shared" si="944"/>
        <v>0</v>
      </c>
      <c r="AL485" s="195">
        <f t="shared" si="945"/>
        <v>0</v>
      </c>
    </row>
    <row r="486" spans="2:38" x14ac:dyDescent="0.25">
      <c r="B486" s="193" t="s">
        <v>1296</v>
      </c>
      <c r="C486" s="194" t="s">
        <v>1297</v>
      </c>
      <c r="D4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195">
        <f t="shared" si="938"/>
        <v>0</v>
      </c>
      <c r="G486" s="195"/>
      <c r="H486" s="195">
        <f t="shared" si="939"/>
        <v>0</v>
      </c>
      <c r="I486" s="195"/>
      <c r="J486" s="195">
        <f t="shared" si="940"/>
        <v>0</v>
      </c>
      <c r="K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195">
        <f t="shared" si="941"/>
        <v>0</v>
      </c>
      <c r="Z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195">
        <f t="shared" si="942"/>
        <v>0</v>
      </c>
      <c r="AD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195">
        <f t="shared" si="943"/>
        <v>0</v>
      </c>
      <c r="AH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195">
        <f t="shared" si="944"/>
        <v>0</v>
      </c>
      <c r="AL486" s="195">
        <f t="shared" si="945"/>
        <v>0</v>
      </c>
    </row>
    <row r="487" spans="2:38" x14ac:dyDescent="0.25">
      <c r="B487" s="193" t="s">
        <v>1298</v>
      </c>
      <c r="C487" s="194" t="s">
        <v>1299</v>
      </c>
      <c r="D4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195">
        <f t="shared" si="938"/>
        <v>0</v>
      </c>
      <c r="G487" s="195"/>
      <c r="H487" s="195">
        <f t="shared" si="939"/>
        <v>0</v>
      </c>
      <c r="I487" s="195"/>
      <c r="J487" s="195">
        <f t="shared" si="940"/>
        <v>0</v>
      </c>
      <c r="K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195">
        <f t="shared" si="941"/>
        <v>0</v>
      </c>
      <c r="Z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195">
        <f t="shared" si="942"/>
        <v>0</v>
      </c>
      <c r="AD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195">
        <f t="shared" si="943"/>
        <v>0</v>
      </c>
      <c r="AH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195">
        <f t="shared" si="944"/>
        <v>0</v>
      </c>
      <c r="AL487" s="195">
        <f t="shared" si="945"/>
        <v>0</v>
      </c>
    </row>
    <row r="488" spans="2:38" x14ac:dyDescent="0.25">
      <c r="B488" s="193" t="s">
        <v>1300</v>
      </c>
      <c r="C488" s="194" t="s">
        <v>1301</v>
      </c>
      <c r="D4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195">
        <f t="shared" si="938"/>
        <v>0</v>
      </c>
      <c r="G488" s="195"/>
      <c r="H488" s="195">
        <f t="shared" si="939"/>
        <v>0</v>
      </c>
      <c r="I488" s="195"/>
      <c r="J488" s="195">
        <f t="shared" si="940"/>
        <v>0</v>
      </c>
      <c r="K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195">
        <f t="shared" si="941"/>
        <v>0</v>
      </c>
      <c r="Z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195">
        <f t="shared" si="942"/>
        <v>0</v>
      </c>
      <c r="AD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195">
        <f t="shared" si="943"/>
        <v>0</v>
      </c>
      <c r="AH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195">
        <f t="shared" si="944"/>
        <v>0</v>
      </c>
      <c r="AL488" s="195">
        <f t="shared" si="945"/>
        <v>0</v>
      </c>
    </row>
    <row r="489" spans="2:38" x14ac:dyDescent="0.25">
      <c r="B489" s="193" t="s">
        <v>1302</v>
      </c>
      <c r="C489" s="194" t="s">
        <v>1303</v>
      </c>
      <c r="D4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195">
        <f t="shared" si="938"/>
        <v>0</v>
      </c>
      <c r="G489" s="195"/>
      <c r="H489" s="195">
        <f t="shared" si="939"/>
        <v>0</v>
      </c>
      <c r="I489" s="195"/>
      <c r="J489" s="195">
        <f t="shared" si="940"/>
        <v>0</v>
      </c>
      <c r="K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195">
        <f t="shared" si="941"/>
        <v>0</v>
      </c>
      <c r="Z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195">
        <f t="shared" si="942"/>
        <v>0</v>
      </c>
      <c r="AD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195">
        <f t="shared" si="943"/>
        <v>0</v>
      </c>
      <c r="AH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195">
        <f t="shared" si="944"/>
        <v>0</v>
      </c>
      <c r="AL489" s="195">
        <f t="shared" si="945"/>
        <v>0</v>
      </c>
    </row>
    <row r="490" spans="2:38" x14ac:dyDescent="0.25">
      <c r="B490" s="193" t="s">
        <v>1304</v>
      </c>
      <c r="C490" s="194" t="s">
        <v>1305</v>
      </c>
      <c r="D4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195">
        <f t="shared" si="919"/>
        <v>0</v>
      </c>
      <c r="G490" s="195"/>
      <c r="H490" s="195">
        <f t="shared" si="922"/>
        <v>0</v>
      </c>
      <c r="I490" s="195"/>
      <c r="J490" s="195">
        <f t="shared" si="923"/>
        <v>0</v>
      </c>
      <c r="K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195">
        <f t="shared" si="925"/>
        <v>0</v>
      </c>
      <c r="Z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195">
        <f t="shared" si="926"/>
        <v>0</v>
      </c>
      <c r="AD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195">
        <f t="shared" si="927"/>
        <v>0</v>
      </c>
      <c r="AH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195">
        <f t="shared" si="928"/>
        <v>0</v>
      </c>
      <c r="AL490" s="195">
        <f t="shared" si="929"/>
        <v>0</v>
      </c>
    </row>
    <row r="491" spans="2:38" x14ac:dyDescent="0.25">
      <c r="B491" s="193" t="s">
        <v>1306</v>
      </c>
      <c r="C491" s="194" t="s">
        <v>1307</v>
      </c>
      <c r="D49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195">
        <f t="shared" si="919"/>
        <v>0</v>
      </c>
      <c r="G491" s="195"/>
      <c r="H491" s="195">
        <f t="shared" si="922"/>
        <v>0</v>
      </c>
      <c r="I491" s="195"/>
      <c r="J491" s="195">
        <f t="shared" si="923"/>
        <v>0</v>
      </c>
      <c r="K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195">
        <f t="shared" si="925"/>
        <v>0</v>
      </c>
      <c r="Z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195">
        <f t="shared" si="926"/>
        <v>0</v>
      </c>
      <c r="AD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195">
        <f t="shared" si="927"/>
        <v>0</v>
      </c>
      <c r="AH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195">
        <f t="shared" si="928"/>
        <v>0</v>
      </c>
      <c r="AL491" s="195">
        <f t="shared" si="929"/>
        <v>0</v>
      </c>
    </row>
    <row r="492" spans="2:38" x14ac:dyDescent="0.25">
      <c r="B492" s="193" t="s">
        <v>1308</v>
      </c>
      <c r="C492" s="194" t="s">
        <v>1309</v>
      </c>
      <c r="D4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195">
        <f t="shared" si="919"/>
        <v>0</v>
      </c>
      <c r="G492" s="195"/>
      <c r="H492" s="195">
        <f t="shared" si="922"/>
        <v>0</v>
      </c>
      <c r="I492" s="195"/>
      <c r="J492" s="195">
        <f t="shared" si="923"/>
        <v>0</v>
      </c>
      <c r="K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195">
        <f t="shared" si="925"/>
        <v>0</v>
      </c>
      <c r="Z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195">
        <f t="shared" si="926"/>
        <v>0</v>
      </c>
      <c r="AD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195">
        <f t="shared" si="927"/>
        <v>0</v>
      </c>
      <c r="AH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195">
        <f t="shared" si="928"/>
        <v>0</v>
      </c>
      <c r="AL492" s="195">
        <f t="shared" si="929"/>
        <v>0</v>
      </c>
    </row>
    <row r="493" spans="2:38" x14ac:dyDescent="0.25">
      <c r="B493" s="193" t="s">
        <v>1310</v>
      </c>
      <c r="C493" s="194" t="s">
        <v>1311</v>
      </c>
      <c r="D4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195">
        <f t="shared" si="919"/>
        <v>0</v>
      </c>
      <c r="G493" s="195"/>
      <c r="H493" s="195">
        <f t="shared" si="922"/>
        <v>0</v>
      </c>
      <c r="I493" s="195"/>
      <c r="J493" s="195">
        <f t="shared" si="923"/>
        <v>0</v>
      </c>
      <c r="K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195">
        <f t="shared" si="925"/>
        <v>0</v>
      </c>
      <c r="Z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195">
        <f t="shared" si="926"/>
        <v>0</v>
      </c>
      <c r="AD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195">
        <f t="shared" si="927"/>
        <v>0</v>
      </c>
      <c r="AH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195">
        <f t="shared" si="928"/>
        <v>0</v>
      </c>
      <c r="AL493" s="195">
        <f t="shared" si="929"/>
        <v>0</v>
      </c>
    </row>
    <row r="494" spans="2:38" x14ac:dyDescent="0.25">
      <c r="B494" s="193" t="s">
        <v>1312</v>
      </c>
      <c r="C494" s="194" t="s">
        <v>1313</v>
      </c>
      <c r="D49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195">
        <f t="shared" ref="F494:F497" si="946">D494+E494</f>
        <v>0</v>
      </c>
      <c r="G494" s="195"/>
      <c r="H494" s="195">
        <f t="shared" ref="H494:H497" si="947">F494-G494</f>
        <v>0</v>
      </c>
      <c r="I494" s="195"/>
      <c r="J494" s="195">
        <f t="shared" ref="J494:J497" si="948">F494-I494</f>
        <v>0</v>
      </c>
      <c r="K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195">
        <f t="shared" ref="Y494:Y497" si="949">V494+W494+X494</f>
        <v>0</v>
      </c>
      <c r="Z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195">
        <f t="shared" ref="AC494:AC497" si="950">Z494+AA494+AB494</f>
        <v>0</v>
      </c>
      <c r="AD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195">
        <f t="shared" ref="AG494:AG497" si="951">AD494+AE494+AF494</f>
        <v>0</v>
      </c>
      <c r="AH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195">
        <f t="shared" ref="AK494:AK497" si="952">AH494+AI494+AJ494</f>
        <v>0</v>
      </c>
      <c r="AL494" s="195">
        <f t="shared" ref="AL494:AL497" si="953">Y494+AC494+AG494+AK494</f>
        <v>0</v>
      </c>
    </row>
    <row r="495" spans="2:38" x14ac:dyDescent="0.25">
      <c r="B495" s="193" t="s">
        <v>1314</v>
      </c>
      <c r="C495" s="194" t="s">
        <v>1315</v>
      </c>
      <c r="D4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195">
        <f t="shared" si="946"/>
        <v>0</v>
      </c>
      <c r="G495" s="195"/>
      <c r="H495" s="195">
        <f t="shared" si="947"/>
        <v>0</v>
      </c>
      <c r="I495" s="195"/>
      <c r="J495" s="195">
        <f t="shared" si="948"/>
        <v>0</v>
      </c>
      <c r="K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195">
        <f t="shared" si="949"/>
        <v>0</v>
      </c>
      <c r="Z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195">
        <f t="shared" si="950"/>
        <v>0</v>
      </c>
      <c r="AD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195">
        <f t="shared" si="951"/>
        <v>0</v>
      </c>
      <c r="AH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195">
        <f t="shared" si="952"/>
        <v>0</v>
      </c>
      <c r="AL495" s="195">
        <f t="shared" si="953"/>
        <v>0</v>
      </c>
    </row>
    <row r="496" spans="2:38" x14ac:dyDescent="0.25">
      <c r="B496" s="193" t="s">
        <v>1316</v>
      </c>
      <c r="C496" s="194" t="s">
        <v>1317</v>
      </c>
      <c r="D4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195">
        <f t="shared" si="946"/>
        <v>0</v>
      </c>
      <c r="G496" s="195"/>
      <c r="H496" s="195">
        <f t="shared" si="947"/>
        <v>0</v>
      </c>
      <c r="I496" s="195"/>
      <c r="J496" s="195">
        <f t="shared" si="948"/>
        <v>0</v>
      </c>
      <c r="K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195">
        <f t="shared" si="949"/>
        <v>0</v>
      </c>
      <c r="Z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195">
        <f t="shared" si="950"/>
        <v>0</v>
      </c>
      <c r="AD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195">
        <f t="shared" si="951"/>
        <v>0</v>
      </c>
      <c r="AH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195">
        <f t="shared" si="952"/>
        <v>0</v>
      </c>
      <c r="AL496" s="195">
        <f t="shared" si="953"/>
        <v>0</v>
      </c>
    </row>
    <row r="497" spans="2:38" x14ac:dyDescent="0.25">
      <c r="B497" s="193" t="s">
        <v>1318</v>
      </c>
      <c r="C497" s="194" t="s">
        <v>1319</v>
      </c>
      <c r="D4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195">
        <f t="shared" si="946"/>
        <v>0</v>
      </c>
      <c r="G497" s="195"/>
      <c r="H497" s="195">
        <f t="shared" si="947"/>
        <v>0</v>
      </c>
      <c r="I497" s="195"/>
      <c r="J497" s="195">
        <f t="shared" si="948"/>
        <v>0</v>
      </c>
      <c r="K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195">
        <f t="shared" si="949"/>
        <v>0</v>
      </c>
      <c r="Z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195">
        <f t="shared" si="950"/>
        <v>0</v>
      </c>
      <c r="AD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195">
        <f t="shared" si="951"/>
        <v>0</v>
      </c>
      <c r="AH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195">
        <f t="shared" si="952"/>
        <v>0</v>
      </c>
      <c r="AL497" s="195">
        <f t="shared" si="953"/>
        <v>0</v>
      </c>
    </row>
    <row r="498" spans="2:38" x14ac:dyDescent="0.25">
      <c r="B498" s="190" t="s">
        <v>427</v>
      </c>
      <c r="C498" s="191" t="s">
        <v>294</v>
      </c>
      <c r="D498" s="192">
        <f>D499</f>
        <v>0</v>
      </c>
      <c r="E498" s="192">
        <f>E499</f>
        <v>0</v>
      </c>
      <c r="F498" s="192">
        <f t="shared" si="919"/>
        <v>0</v>
      </c>
      <c r="G498" s="192">
        <f t="shared" ref="G498:I498" si="954">G499</f>
        <v>0</v>
      </c>
      <c r="H498" s="192">
        <f t="shared" si="922"/>
        <v>0</v>
      </c>
      <c r="I498" s="192">
        <f t="shared" si="954"/>
        <v>0</v>
      </c>
      <c r="J498" s="192">
        <f t="shared" si="923"/>
        <v>0</v>
      </c>
      <c r="K498" s="192">
        <f t="shared" ref="K498:AJ498" si="955">K499</f>
        <v>0</v>
      </c>
      <c r="L498" s="192">
        <f t="shared" si="955"/>
        <v>0</v>
      </c>
      <c r="M498" s="192">
        <f t="shared" si="955"/>
        <v>0</v>
      </c>
      <c r="N498" s="192">
        <f t="shared" si="955"/>
        <v>0</v>
      </c>
      <c r="O498" s="192">
        <f t="shared" si="955"/>
        <v>0</v>
      </c>
      <c r="P498" s="192">
        <f t="shared" si="955"/>
        <v>0</v>
      </c>
      <c r="Q498" s="192">
        <f t="shared" si="955"/>
        <v>0</v>
      </c>
      <c r="R498" s="192">
        <f t="shared" si="955"/>
        <v>0</v>
      </c>
      <c r="S498" s="192">
        <f t="shared" si="955"/>
        <v>0</v>
      </c>
      <c r="T498" s="192">
        <f t="shared" si="955"/>
        <v>0</v>
      </c>
      <c r="U498" s="192">
        <f t="shared" si="955"/>
        <v>0</v>
      </c>
      <c r="V498" s="192">
        <f t="shared" si="955"/>
        <v>0</v>
      </c>
      <c r="W498" s="192">
        <f t="shared" si="955"/>
        <v>0</v>
      </c>
      <c r="X498" s="192">
        <f t="shared" si="955"/>
        <v>0</v>
      </c>
      <c r="Y498" s="192">
        <f t="shared" si="925"/>
        <v>0</v>
      </c>
      <c r="Z498" s="192">
        <f t="shared" si="955"/>
        <v>0</v>
      </c>
      <c r="AA498" s="192">
        <f t="shared" si="955"/>
        <v>0</v>
      </c>
      <c r="AB498" s="192">
        <f t="shared" si="955"/>
        <v>0</v>
      </c>
      <c r="AC498" s="192">
        <f t="shared" si="926"/>
        <v>0</v>
      </c>
      <c r="AD498" s="192">
        <f t="shared" si="955"/>
        <v>0</v>
      </c>
      <c r="AE498" s="192">
        <f t="shared" si="955"/>
        <v>0</v>
      </c>
      <c r="AF498" s="192">
        <f t="shared" si="955"/>
        <v>0</v>
      </c>
      <c r="AG498" s="192">
        <f t="shared" si="927"/>
        <v>0</v>
      </c>
      <c r="AH498" s="192">
        <f t="shared" si="955"/>
        <v>0</v>
      </c>
      <c r="AI498" s="192">
        <f t="shared" si="955"/>
        <v>0</v>
      </c>
      <c r="AJ498" s="192">
        <f t="shared" si="955"/>
        <v>0</v>
      </c>
      <c r="AK498" s="192">
        <f t="shared" si="928"/>
        <v>0</v>
      </c>
      <c r="AL498" s="192">
        <f t="shared" si="929"/>
        <v>0</v>
      </c>
    </row>
    <row r="499" spans="2:38" x14ac:dyDescent="0.25">
      <c r="B499" s="202" t="s">
        <v>428</v>
      </c>
      <c r="C499" s="203" t="s">
        <v>295</v>
      </c>
      <c r="D499" s="204">
        <f>SUM(D500:D514)</f>
        <v>0</v>
      </c>
      <c r="E499" s="204">
        <f>SUM(E500:E514)</f>
        <v>0</v>
      </c>
      <c r="F499" s="204">
        <f t="shared" si="919"/>
        <v>0</v>
      </c>
      <c r="G499" s="204">
        <f>SUM(G500:G514)</f>
        <v>0</v>
      </c>
      <c r="H499" s="204">
        <f t="shared" si="922"/>
        <v>0</v>
      </c>
      <c r="I499" s="204">
        <f>SUM(I500:I514)</f>
        <v>0</v>
      </c>
      <c r="J499" s="204">
        <f t="shared" si="923"/>
        <v>0</v>
      </c>
      <c r="K499" s="204">
        <f t="shared" ref="K499:X499" si="956">SUM(K500:K514)</f>
        <v>0</v>
      </c>
      <c r="L499" s="204">
        <f t="shared" si="956"/>
        <v>0</v>
      </c>
      <c r="M499" s="204">
        <f t="shared" si="956"/>
        <v>0</v>
      </c>
      <c r="N499" s="204">
        <f t="shared" si="956"/>
        <v>0</v>
      </c>
      <c r="O499" s="204">
        <f t="shared" si="956"/>
        <v>0</v>
      </c>
      <c r="P499" s="204">
        <f t="shared" si="956"/>
        <v>0</v>
      </c>
      <c r="Q499" s="204">
        <f t="shared" si="956"/>
        <v>0</v>
      </c>
      <c r="R499" s="204">
        <f t="shared" si="956"/>
        <v>0</v>
      </c>
      <c r="S499" s="204">
        <f t="shared" si="956"/>
        <v>0</v>
      </c>
      <c r="T499" s="204">
        <f t="shared" si="956"/>
        <v>0</v>
      </c>
      <c r="U499" s="204">
        <f t="shared" si="956"/>
        <v>0</v>
      </c>
      <c r="V499" s="204">
        <f t="shared" si="956"/>
        <v>0</v>
      </c>
      <c r="W499" s="204">
        <f t="shared" si="956"/>
        <v>0</v>
      </c>
      <c r="X499" s="204">
        <f t="shared" si="956"/>
        <v>0</v>
      </c>
      <c r="Y499" s="204">
        <f t="shared" si="925"/>
        <v>0</v>
      </c>
      <c r="Z499" s="204">
        <f>SUM(Z500:Z514)</f>
        <v>0</v>
      </c>
      <c r="AA499" s="204">
        <f>SUM(AA500:AA514)</f>
        <v>0</v>
      </c>
      <c r="AB499" s="204">
        <f>SUM(AB500:AB514)</f>
        <v>0</v>
      </c>
      <c r="AC499" s="204">
        <f t="shared" si="926"/>
        <v>0</v>
      </c>
      <c r="AD499" s="204">
        <f>SUM(AD500:AD514)</f>
        <v>0</v>
      </c>
      <c r="AE499" s="204">
        <f>SUM(AE500:AE514)</f>
        <v>0</v>
      </c>
      <c r="AF499" s="204">
        <f>SUM(AF500:AF514)</f>
        <v>0</v>
      </c>
      <c r="AG499" s="204">
        <f t="shared" si="927"/>
        <v>0</v>
      </c>
      <c r="AH499" s="204">
        <f>SUM(AH500:AH514)</f>
        <v>0</v>
      </c>
      <c r="AI499" s="204">
        <f>SUM(AI500:AI514)</f>
        <v>0</v>
      </c>
      <c r="AJ499" s="204">
        <f>SUM(AJ500:AJ514)</f>
        <v>0</v>
      </c>
      <c r="AK499" s="204">
        <f t="shared" si="928"/>
        <v>0</v>
      </c>
      <c r="AL499" s="204">
        <f t="shared" si="929"/>
        <v>0</v>
      </c>
    </row>
    <row r="500" spans="2:38" x14ac:dyDescent="0.25">
      <c r="B500" s="193" t="s">
        <v>435</v>
      </c>
      <c r="C500" s="194" t="s">
        <v>300</v>
      </c>
      <c r="D5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195">
        <f t="shared" si="919"/>
        <v>0</v>
      </c>
      <c r="G500" s="195"/>
      <c r="H500" s="195">
        <f t="shared" si="922"/>
        <v>0</v>
      </c>
      <c r="I500" s="195"/>
      <c r="J500" s="195">
        <f t="shared" si="923"/>
        <v>0</v>
      </c>
      <c r="K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195">
        <f t="shared" si="925"/>
        <v>0</v>
      </c>
      <c r="Z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195">
        <f t="shared" si="926"/>
        <v>0</v>
      </c>
      <c r="AD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195">
        <f t="shared" si="927"/>
        <v>0</v>
      </c>
      <c r="AH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195">
        <f t="shared" si="928"/>
        <v>0</v>
      </c>
      <c r="AL500" s="195">
        <f t="shared" si="929"/>
        <v>0</v>
      </c>
    </row>
    <row r="501" spans="2:38" x14ac:dyDescent="0.25">
      <c r="B501" s="193" t="s">
        <v>1344</v>
      </c>
      <c r="C501" s="194" t="s">
        <v>1345</v>
      </c>
      <c r="D50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195">
        <f t="shared" si="919"/>
        <v>0</v>
      </c>
      <c r="G501" s="195"/>
      <c r="H501" s="195">
        <f t="shared" si="922"/>
        <v>0</v>
      </c>
      <c r="I501" s="195"/>
      <c r="J501" s="195">
        <f t="shared" si="923"/>
        <v>0</v>
      </c>
      <c r="K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195">
        <f t="shared" si="925"/>
        <v>0</v>
      </c>
      <c r="Z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195">
        <f t="shared" si="926"/>
        <v>0</v>
      </c>
      <c r="AD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195">
        <f t="shared" si="927"/>
        <v>0</v>
      </c>
      <c r="AH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195">
        <f t="shared" si="928"/>
        <v>0</v>
      </c>
      <c r="AL501" s="195">
        <f t="shared" si="929"/>
        <v>0</v>
      </c>
    </row>
    <row r="502" spans="2:38" x14ac:dyDescent="0.25">
      <c r="B502" s="193" t="s">
        <v>1346</v>
      </c>
      <c r="C502" s="194" t="s">
        <v>1347</v>
      </c>
      <c r="D5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195">
        <f t="shared" si="919"/>
        <v>0</v>
      </c>
      <c r="G502" s="195"/>
      <c r="H502" s="195">
        <f t="shared" si="922"/>
        <v>0</v>
      </c>
      <c r="I502" s="195"/>
      <c r="J502" s="195">
        <f t="shared" si="923"/>
        <v>0</v>
      </c>
      <c r="K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195">
        <f t="shared" si="925"/>
        <v>0</v>
      </c>
      <c r="Z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195">
        <f t="shared" si="926"/>
        <v>0</v>
      </c>
      <c r="AD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195">
        <f t="shared" si="927"/>
        <v>0</v>
      </c>
      <c r="AH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195">
        <f t="shared" si="928"/>
        <v>0</v>
      </c>
      <c r="AL502" s="195">
        <f t="shared" si="929"/>
        <v>0</v>
      </c>
    </row>
    <row r="503" spans="2:38" x14ac:dyDescent="0.25">
      <c r="B503" s="193" t="s">
        <v>1348</v>
      </c>
      <c r="C503" s="194" t="s">
        <v>1349</v>
      </c>
      <c r="D5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195">
        <f t="shared" si="919"/>
        <v>0</v>
      </c>
      <c r="G503" s="195"/>
      <c r="H503" s="195">
        <f t="shared" si="922"/>
        <v>0</v>
      </c>
      <c r="I503" s="195"/>
      <c r="J503" s="195">
        <f t="shared" si="923"/>
        <v>0</v>
      </c>
      <c r="K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195">
        <f t="shared" si="925"/>
        <v>0</v>
      </c>
      <c r="Z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195">
        <f t="shared" si="926"/>
        <v>0</v>
      </c>
      <c r="AD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195">
        <f t="shared" si="927"/>
        <v>0</v>
      </c>
      <c r="AH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195">
        <f t="shared" si="928"/>
        <v>0</v>
      </c>
      <c r="AL503" s="195">
        <f t="shared" si="929"/>
        <v>0</v>
      </c>
    </row>
    <row r="504" spans="2:38" x14ac:dyDescent="0.25">
      <c r="B504" s="193" t="s">
        <v>1350</v>
      </c>
      <c r="C504" s="194" t="s">
        <v>1351</v>
      </c>
      <c r="D5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195">
        <f t="shared" ref="F504:F507" si="957">D504+E504</f>
        <v>0</v>
      </c>
      <c r="G504" s="195"/>
      <c r="H504" s="195">
        <f t="shared" ref="H504:H507" si="958">F504-G504</f>
        <v>0</v>
      </c>
      <c r="I504" s="195"/>
      <c r="J504" s="195">
        <f t="shared" ref="J504:J507" si="959">F504-I504</f>
        <v>0</v>
      </c>
      <c r="K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195">
        <f t="shared" ref="Y504:Y507" si="960">V504+W504+X504</f>
        <v>0</v>
      </c>
      <c r="Z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195">
        <f t="shared" ref="AC504:AC507" si="961">Z504+AA504+AB504</f>
        <v>0</v>
      </c>
      <c r="AD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195">
        <f t="shared" ref="AG504:AG507" si="962">AD504+AE504+AF504</f>
        <v>0</v>
      </c>
      <c r="AH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195">
        <f t="shared" ref="AK504:AK507" si="963">AH504+AI504+AJ504</f>
        <v>0</v>
      </c>
      <c r="AL504" s="195">
        <f t="shared" ref="AL504:AL507" si="964">Y504+AC504+AG504+AK504</f>
        <v>0</v>
      </c>
    </row>
    <row r="505" spans="2:38" x14ac:dyDescent="0.25">
      <c r="B505" s="193" t="s">
        <v>1352</v>
      </c>
      <c r="C505" s="194" t="s">
        <v>1353</v>
      </c>
      <c r="D5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195">
        <f t="shared" si="957"/>
        <v>0</v>
      </c>
      <c r="G505" s="195"/>
      <c r="H505" s="195">
        <f t="shared" si="958"/>
        <v>0</v>
      </c>
      <c r="I505" s="195"/>
      <c r="J505" s="195">
        <f t="shared" si="959"/>
        <v>0</v>
      </c>
      <c r="K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195">
        <f t="shared" si="960"/>
        <v>0</v>
      </c>
      <c r="Z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195">
        <f t="shared" si="961"/>
        <v>0</v>
      </c>
      <c r="AD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195">
        <f t="shared" si="962"/>
        <v>0</v>
      </c>
      <c r="AH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195">
        <f t="shared" si="963"/>
        <v>0</v>
      </c>
      <c r="AL505" s="195">
        <f t="shared" si="964"/>
        <v>0</v>
      </c>
    </row>
    <row r="506" spans="2:38" x14ac:dyDescent="0.25">
      <c r="B506" s="193" t="s">
        <v>1354</v>
      </c>
      <c r="C506" s="194" t="s">
        <v>1355</v>
      </c>
      <c r="D5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195">
        <f t="shared" si="957"/>
        <v>0</v>
      </c>
      <c r="G506" s="195"/>
      <c r="H506" s="195">
        <f t="shared" si="958"/>
        <v>0</v>
      </c>
      <c r="I506" s="195"/>
      <c r="J506" s="195">
        <f t="shared" si="959"/>
        <v>0</v>
      </c>
      <c r="K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195">
        <f t="shared" si="960"/>
        <v>0</v>
      </c>
      <c r="Z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195">
        <f t="shared" si="961"/>
        <v>0</v>
      </c>
      <c r="AD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195">
        <f t="shared" si="962"/>
        <v>0</v>
      </c>
      <c r="AH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195">
        <f t="shared" si="963"/>
        <v>0</v>
      </c>
      <c r="AL506" s="195">
        <f t="shared" si="964"/>
        <v>0</v>
      </c>
    </row>
    <row r="507" spans="2:38" x14ac:dyDescent="0.25">
      <c r="B507" s="193" t="s">
        <v>1356</v>
      </c>
      <c r="C507" s="194" t="s">
        <v>1357</v>
      </c>
      <c r="D5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195">
        <f t="shared" si="957"/>
        <v>0</v>
      </c>
      <c r="G507" s="195"/>
      <c r="H507" s="195">
        <f t="shared" si="958"/>
        <v>0</v>
      </c>
      <c r="I507" s="195"/>
      <c r="J507" s="195">
        <f t="shared" si="959"/>
        <v>0</v>
      </c>
      <c r="K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195">
        <f t="shared" si="960"/>
        <v>0</v>
      </c>
      <c r="Z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195">
        <f t="shared" si="961"/>
        <v>0</v>
      </c>
      <c r="AD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195">
        <f t="shared" si="962"/>
        <v>0</v>
      </c>
      <c r="AH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195">
        <f t="shared" si="963"/>
        <v>0</v>
      </c>
      <c r="AL507" s="195">
        <f t="shared" si="964"/>
        <v>0</v>
      </c>
    </row>
    <row r="508" spans="2:38" x14ac:dyDescent="0.25">
      <c r="B508" s="193" t="s">
        <v>1358</v>
      </c>
      <c r="C508" s="194" t="s">
        <v>1359</v>
      </c>
      <c r="D5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195">
        <f t="shared" ref="F508:F511" si="965">D508+E508</f>
        <v>0</v>
      </c>
      <c r="G508" s="195"/>
      <c r="H508" s="195">
        <f t="shared" ref="H508:H511" si="966">F508-G508</f>
        <v>0</v>
      </c>
      <c r="I508" s="195"/>
      <c r="J508" s="195">
        <f t="shared" ref="J508:J511" si="967">F508-I508</f>
        <v>0</v>
      </c>
      <c r="K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195">
        <f t="shared" ref="Y508:Y511" si="968">V508+W508+X508</f>
        <v>0</v>
      </c>
      <c r="Z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195">
        <f t="shared" ref="AC508:AC511" si="969">Z508+AA508+AB508</f>
        <v>0</v>
      </c>
      <c r="AD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195">
        <f t="shared" ref="AG508:AG511" si="970">AD508+AE508+AF508</f>
        <v>0</v>
      </c>
      <c r="AH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195">
        <f t="shared" ref="AK508:AK511" si="971">AH508+AI508+AJ508</f>
        <v>0</v>
      </c>
      <c r="AL508" s="195">
        <f t="shared" ref="AL508:AL511" si="972">Y508+AC508+AG508+AK508</f>
        <v>0</v>
      </c>
    </row>
    <row r="509" spans="2:38" x14ac:dyDescent="0.25">
      <c r="B509" s="193" t="s">
        <v>1360</v>
      </c>
      <c r="C509" s="194" t="s">
        <v>1361</v>
      </c>
      <c r="D50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195">
        <f t="shared" si="965"/>
        <v>0</v>
      </c>
      <c r="G509" s="195"/>
      <c r="H509" s="195">
        <f t="shared" si="966"/>
        <v>0</v>
      </c>
      <c r="I509" s="195"/>
      <c r="J509" s="195">
        <f t="shared" si="967"/>
        <v>0</v>
      </c>
      <c r="K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195">
        <f t="shared" si="968"/>
        <v>0</v>
      </c>
      <c r="Z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195">
        <f t="shared" si="969"/>
        <v>0</v>
      </c>
      <c r="AD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195">
        <f t="shared" si="970"/>
        <v>0</v>
      </c>
      <c r="AH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195">
        <f t="shared" si="971"/>
        <v>0</v>
      </c>
      <c r="AL509" s="195">
        <f t="shared" si="972"/>
        <v>0</v>
      </c>
    </row>
    <row r="510" spans="2:38" x14ac:dyDescent="0.25">
      <c r="B510" s="193" t="s">
        <v>1362</v>
      </c>
      <c r="C510" s="194" t="s">
        <v>1363</v>
      </c>
      <c r="D51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195">
        <f t="shared" si="965"/>
        <v>0</v>
      </c>
      <c r="G510" s="195"/>
      <c r="H510" s="195">
        <f t="shared" si="966"/>
        <v>0</v>
      </c>
      <c r="I510" s="195"/>
      <c r="J510" s="195">
        <f t="shared" si="967"/>
        <v>0</v>
      </c>
      <c r="K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195">
        <f t="shared" si="968"/>
        <v>0</v>
      </c>
      <c r="Z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195">
        <f t="shared" si="969"/>
        <v>0</v>
      </c>
      <c r="AD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195">
        <f t="shared" si="970"/>
        <v>0</v>
      </c>
      <c r="AH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195">
        <f t="shared" si="971"/>
        <v>0</v>
      </c>
      <c r="AL510" s="195">
        <f t="shared" si="972"/>
        <v>0</v>
      </c>
    </row>
    <row r="511" spans="2:38" x14ac:dyDescent="0.25">
      <c r="B511" s="193" t="s">
        <v>1364</v>
      </c>
      <c r="C511" s="194" t="s">
        <v>1365</v>
      </c>
      <c r="D5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195">
        <f t="shared" si="965"/>
        <v>0</v>
      </c>
      <c r="G511" s="195"/>
      <c r="H511" s="195">
        <f t="shared" si="966"/>
        <v>0</v>
      </c>
      <c r="I511" s="195"/>
      <c r="J511" s="195">
        <f t="shared" si="967"/>
        <v>0</v>
      </c>
      <c r="K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195">
        <f t="shared" si="968"/>
        <v>0</v>
      </c>
      <c r="Z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195">
        <f t="shared" si="969"/>
        <v>0</v>
      </c>
      <c r="AD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195">
        <f t="shared" si="970"/>
        <v>0</v>
      </c>
      <c r="AH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195">
        <f t="shared" si="971"/>
        <v>0</v>
      </c>
      <c r="AL511" s="195">
        <f t="shared" si="972"/>
        <v>0</v>
      </c>
    </row>
    <row r="512" spans="2:38" x14ac:dyDescent="0.25">
      <c r="B512" s="193" t="s">
        <v>1366</v>
      </c>
      <c r="C512" s="194" t="s">
        <v>1367</v>
      </c>
      <c r="D5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195">
        <f t="shared" si="919"/>
        <v>0</v>
      </c>
      <c r="G512" s="195"/>
      <c r="H512" s="195">
        <f t="shared" si="922"/>
        <v>0</v>
      </c>
      <c r="I512" s="195"/>
      <c r="J512" s="195">
        <f t="shared" si="923"/>
        <v>0</v>
      </c>
      <c r="K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195">
        <f t="shared" si="925"/>
        <v>0</v>
      </c>
      <c r="Z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195">
        <f t="shared" si="926"/>
        <v>0</v>
      </c>
      <c r="AD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195">
        <f t="shared" si="927"/>
        <v>0</v>
      </c>
      <c r="AH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195">
        <f t="shared" si="928"/>
        <v>0</v>
      </c>
      <c r="AL512" s="195">
        <f t="shared" si="929"/>
        <v>0</v>
      </c>
    </row>
    <row r="513" spans="2:38" x14ac:dyDescent="0.25">
      <c r="B513" s="193" t="s">
        <v>1368</v>
      </c>
      <c r="C513" s="194" t="s">
        <v>1369</v>
      </c>
      <c r="D5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195">
        <f t="shared" ref="F513" si="973">D513+E513</f>
        <v>0</v>
      </c>
      <c r="G513" s="195"/>
      <c r="H513" s="195">
        <f t="shared" ref="H513" si="974">F513-G513</f>
        <v>0</v>
      </c>
      <c r="I513" s="195"/>
      <c r="J513" s="195">
        <f t="shared" ref="J513" si="975">F513-I513</f>
        <v>0</v>
      </c>
      <c r="K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195">
        <f t="shared" ref="Y513" si="976">V513+W513+X513</f>
        <v>0</v>
      </c>
      <c r="Z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195">
        <f t="shared" ref="AC513" si="977">Z513+AA513+AB513</f>
        <v>0</v>
      </c>
      <c r="AD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195">
        <f t="shared" ref="AG513" si="978">AD513+AE513+AF513</f>
        <v>0</v>
      </c>
      <c r="AH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195">
        <f t="shared" ref="AK513" si="979">AH513+AI513+AJ513</f>
        <v>0</v>
      </c>
      <c r="AL513" s="195">
        <f t="shared" ref="AL513" si="980">Y513+AC513+AG513+AK513</f>
        <v>0</v>
      </c>
    </row>
    <row r="514" spans="2:38" x14ac:dyDescent="0.25">
      <c r="B514" s="193" t="s">
        <v>1370</v>
      </c>
      <c r="C514" s="194" t="s">
        <v>1371</v>
      </c>
      <c r="D5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195">
        <f t="shared" ref="F514" si="981">D514+E514</f>
        <v>0</v>
      </c>
      <c r="G514" s="195"/>
      <c r="H514" s="195">
        <f t="shared" ref="H514" si="982">F514-G514</f>
        <v>0</v>
      </c>
      <c r="I514" s="195"/>
      <c r="J514" s="195">
        <f t="shared" ref="J514" si="983">F514-I514</f>
        <v>0</v>
      </c>
      <c r="K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195">
        <f t="shared" ref="Y514" si="984">V514+W514+X514</f>
        <v>0</v>
      </c>
      <c r="Z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195">
        <f t="shared" ref="AC514" si="985">Z514+AA514+AB514</f>
        <v>0</v>
      </c>
      <c r="AD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195">
        <f t="shared" ref="AG514" si="986">AD514+AE514+AF514</f>
        <v>0</v>
      </c>
      <c r="AH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195">
        <f t="shared" ref="AK514" si="987">AH514+AI514+AJ514</f>
        <v>0</v>
      </c>
      <c r="AL514" s="195">
        <f t="shared" ref="AL514" si="988">Y514+AC514+AG514+AK514</f>
        <v>0</v>
      </c>
    </row>
    <row r="515" spans="2:38" x14ac:dyDescent="0.25">
      <c r="B515" s="190" t="s">
        <v>436</v>
      </c>
      <c r="C515" s="191" t="s">
        <v>301</v>
      </c>
      <c r="D515" s="192">
        <f>D516+D525</f>
        <v>0</v>
      </c>
      <c r="E515" s="192">
        <f>E516+E525</f>
        <v>0</v>
      </c>
      <c r="F515" s="192">
        <f t="shared" si="919"/>
        <v>0</v>
      </c>
      <c r="G515" s="192">
        <f t="shared" ref="G515:I515" si="989">G516+G525</f>
        <v>0</v>
      </c>
      <c r="H515" s="192">
        <f t="shared" si="922"/>
        <v>0</v>
      </c>
      <c r="I515" s="192">
        <f t="shared" si="989"/>
        <v>0</v>
      </c>
      <c r="J515" s="192">
        <f t="shared" si="923"/>
        <v>0</v>
      </c>
      <c r="K515" s="192">
        <f t="shared" ref="K515:AJ515" si="990">K516+K525</f>
        <v>0</v>
      </c>
      <c r="L515" s="192">
        <f t="shared" si="990"/>
        <v>0</v>
      </c>
      <c r="M515" s="192">
        <f t="shared" si="990"/>
        <v>0</v>
      </c>
      <c r="N515" s="192">
        <f t="shared" si="990"/>
        <v>0</v>
      </c>
      <c r="O515" s="192">
        <f t="shared" si="990"/>
        <v>0</v>
      </c>
      <c r="P515" s="192">
        <f t="shared" si="990"/>
        <v>0</v>
      </c>
      <c r="Q515" s="192">
        <f t="shared" si="990"/>
        <v>0</v>
      </c>
      <c r="R515" s="192">
        <f t="shared" si="990"/>
        <v>0</v>
      </c>
      <c r="S515" s="192">
        <f t="shared" si="990"/>
        <v>0</v>
      </c>
      <c r="T515" s="192">
        <f t="shared" si="990"/>
        <v>0</v>
      </c>
      <c r="U515" s="192">
        <f t="shared" si="990"/>
        <v>0</v>
      </c>
      <c r="V515" s="192">
        <f t="shared" si="990"/>
        <v>0</v>
      </c>
      <c r="W515" s="192">
        <f t="shared" si="990"/>
        <v>0</v>
      </c>
      <c r="X515" s="192">
        <f t="shared" si="990"/>
        <v>0</v>
      </c>
      <c r="Y515" s="192">
        <f t="shared" si="925"/>
        <v>0</v>
      </c>
      <c r="Z515" s="192">
        <f t="shared" si="990"/>
        <v>0</v>
      </c>
      <c r="AA515" s="192">
        <f t="shared" si="990"/>
        <v>0</v>
      </c>
      <c r="AB515" s="192">
        <f t="shared" si="990"/>
        <v>0</v>
      </c>
      <c r="AC515" s="192">
        <f t="shared" si="926"/>
        <v>0</v>
      </c>
      <c r="AD515" s="192">
        <f t="shared" si="990"/>
        <v>0</v>
      </c>
      <c r="AE515" s="192">
        <f t="shared" si="990"/>
        <v>0</v>
      </c>
      <c r="AF515" s="192">
        <f t="shared" si="990"/>
        <v>0</v>
      </c>
      <c r="AG515" s="192">
        <f t="shared" si="927"/>
        <v>0</v>
      </c>
      <c r="AH515" s="192">
        <f t="shared" si="990"/>
        <v>0</v>
      </c>
      <c r="AI515" s="192">
        <f t="shared" si="990"/>
        <v>0</v>
      </c>
      <c r="AJ515" s="192">
        <f t="shared" si="990"/>
        <v>0</v>
      </c>
      <c r="AK515" s="192">
        <f t="shared" si="928"/>
        <v>0</v>
      </c>
      <c r="AL515" s="192">
        <f t="shared" si="929"/>
        <v>0</v>
      </c>
    </row>
    <row r="516" spans="2:38" x14ac:dyDescent="0.25">
      <c r="B516" s="202" t="s">
        <v>437</v>
      </c>
      <c r="C516" s="203" t="s">
        <v>302</v>
      </c>
      <c r="D516" s="204">
        <f>SUM(D517:D524)</f>
        <v>0</v>
      </c>
      <c r="E516" s="204">
        <f>SUM(E517:E524)</f>
        <v>0</v>
      </c>
      <c r="F516" s="204">
        <f t="shared" si="919"/>
        <v>0</v>
      </c>
      <c r="G516" s="204">
        <f t="shared" ref="G516:I516" si="991">SUM(G517:G524)</f>
        <v>0</v>
      </c>
      <c r="H516" s="204">
        <f t="shared" si="922"/>
        <v>0</v>
      </c>
      <c r="I516" s="204">
        <f t="shared" si="991"/>
        <v>0</v>
      </c>
      <c r="J516" s="204">
        <f t="shared" si="923"/>
        <v>0</v>
      </c>
      <c r="K516" s="204">
        <f t="shared" ref="K516:AJ516" si="992">SUM(K517:K524)</f>
        <v>0</v>
      </c>
      <c r="L516" s="204">
        <f t="shared" si="992"/>
        <v>0</v>
      </c>
      <c r="M516" s="204">
        <f t="shared" si="992"/>
        <v>0</v>
      </c>
      <c r="N516" s="204">
        <f t="shared" si="992"/>
        <v>0</v>
      </c>
      <c r="O516" s="204">
        <f t="shared" si="992"/>
        <v>0</v>
      </c>
      <c r="P516" s="204">
        <f t="shared" si="992"/>
        <v>0</v>
      </c>
      <c r="Q516" s="204">
        <f t="shared" si="992"/>
        <v>0</v>
      </c>
      <c r="R516" s="204">
        <f t="shared" si="992"/>
        <v>0</v>
      </c>
      <c r="S516" s="204">
        <f t="shared" si="992"/>
        <v>0</v>
      </c>
      <c r="T516" s="204">
        <f t="shared" si="992"/>
        <v>0</v>
      </c>
      <c r="U516" s="204">
        <f t="shared" si="992"/>
        <v>0</v>
      </c>
      <c r="V516" s="204">
        <f t="shared" si="992"/>
        <v>0</v>
      </c>
      <c r="W516" s="204">
        <f t="shared" si="992"/>
        <v>0</v>
      </c>
      <c r="X516" s="204">
        <f t="shared" si="992"/>
        <v>0</v>
      </c>
      <c r="Y516" s="204">
        <f t="shared" si="925"/>
        <v>0</v>
      </c>
      <c r="Z516" s="204">
        <f t="shared" si="992"/>
        <v>0</v>
      </c>
      <c r="AA516" s="204">
        <f t="shared" si="992"/>
        <v>0</v>
      </c>
      <c r="AB516" s="204">
        <f t="shared" si="992"/>
        <v>0</v>
      </c>
      <c r="AC516" s="204">
        <f t="shared" si="926"/>
        <v>0</v>
      </c>
      <c r="AD516" s="204">
        <f t="shared" si="992"/>
        <v>0</v>
      </c>
      <c r="AE516" s="204">
        <f t="shared" si="992"/>
        <v>0</v>
      </c>
      <c r="AF516" s="204">
        <f t="shared" si="992"/>
        <v>0</v>
      </c>
      <c r="AG516" s="204">
        <f t="shared" si="927"/>
        <v>0</v>
      </c>
      <c r="AH516" s="204">
        <f t="shared" si="992"/>
        <v>0</v>
      </c>
      <c r="AI516" s="204">
        <f t="shared" si="992"/>
        <v>0</v>
      </c>
      <c r="AJ516" s="204">
        <f t="shared" si="992"/>
        <v>0</v>
      </c>
      <c r="AK516" s="204">
        <f t="shared" si="928"/>
        <v>0</v>
      </c>
      <c r="AL516" s="204">
        <f t="shared" si="929"/>
        <v>0</v>
      </c>
    </row>
    <row r="517" spans="2:38" x14ac:dyDescent="0.25">
      <c r="B517" s="193" t="s">
        <v>438</v>
      </c>
      <c r="C517" s="194" t="s">
        <v>303</v>
      </c>
      <c r="D5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195">
        <f t="shared" si="919"/>
        <v>0</v>
      </c>
      <c r="G517" s="195"/>
      <c r="H517" s="195">
        <f t="shared" si="922"/>
        <v>0</v>
      </c>
      <c r="I517" s="195"/>
      <c r="J517" s="195">
        <f t="shared" si="923"/>
        <v>0</v>
      </c>
      <c r="K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195">
        <f t="shared" si="925"/>
        <v>0</v>
      </c>
      <c r="Z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195">
        <f t="shared" si="926"/>
        <v>0</v>
      </c>
      <c r="AD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195">
        <f t="shared" si="927"/>
        <v>0</v>
      </c>
      <c r="AH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195">
        <f t="shared" si="928"/>
        <v>0</v>
      </c>
      <c r="AL517" s="195">
        <f t="shared" si="929"/>
        <v>0</v>
      </c>
    </row>
    <row r="518" spans="2:38" x14ac:dyDescent="0.25">
      <c r="B518" s="193" t="s">
        <v>1387</v>
      </c>
      <c r="C518" s="194" t="s">
        <v>1388</v>
      </c>
      <c r="D5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195">
        <f t="shared" si="919"/>
        <v>0</v>
      </c>
      <c r="G518" s="195"/>
      <c r="H518" s="195">
        <f t="shared" si="922"/>
        <v>0</v>
      </c>
      <c r="I518" s="195"/>
      <c r="J518" s="195">
        <f t="shared" si="923"/>
        <v>0</v>
      </c>
      <c r="K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195">
        <f t="shared" si="925"/>
        <v>0</v>
      </c>
      <c r="Z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195">
        <f t="shared" si="926"/>
        <v>0</v>
      </c>
      <c r="AD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195">
        <f t="shared" si="927"/>
        <v>0</v>
      </c>
      <c r="AH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195">
        <f t="shared" si="928"/>
        <v>0</v>
      </c>
      <c r="AL518" s="195">
        <f t="shared" si="929"/>
        <v>0</v>
      </c>
    </row>
    <row r="519" spans="2:38" x14ac:dyDescent="0.25">
      <c r="B519" s="193" t="s">
        <v>1389</v>
      </c>
      <c r="C519" s="194" t="s">
        <v>1390</v>
      </c>
      <c r="D5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195">
        <f t="shared" ref="F519:F522" si="993">D519+E519</f>
        <v>0</v>
      </c>
      <c r="G519" s="195"/>
      <c r="H519" s="195">
        <f t="shared" ref="H519:H522" si="994">F519-G519</f>
        <v>0</v>
      </c>
      <c r="I519" s="195"/>
      <c r="J519" s="195">
        <f t="shared" ref="J519:J522" si="995">F519-I519</f>
        <v>0</v>
      </c>
      <c r="K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195">
        <f t="shared" ref="Y519:Y522" si="996">V519+W519+X519</f>
        <v>0</v>
      </c>
      <c r="Z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195">
        <f t="shared" ref="AC519:AC522" si="997">Z519+AA519+AB519</f>
        <v>0</v>
      </c>
      <c r="AD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195">
        <f t="shared" ref="AG519:AG522" si="998">AD519+AE519+AF519</f>
        <v>0</v>
      </c>
      <c r="AH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195">
        <f t="shared" ref="AK519:AK522" si="999">AH519+AI519+AJ519</f>
        <v>0</v>
      </c>
      <c r="AL519" s="195">
        <f t="shared" ref="AL519:AL522" si="1000">Y519+AC519+AG519+AK519</f>
        <v>0</v>
      </c>
    </row>
    <row r="520" spans="2:38" x14ac:dyDescent="0.25">
      <c r="B520" s="193" t="s">
        <v>439</v>
      </c>
      <c r="C520" s="194" t="s">
        <v>304</v>
      </c>
      <c r="D5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195">
        <f t="shared" si="993"/>
        <v>0</v>
      </c>
      <c r="G520" s="195"/>
      <c r="H520" s="195">
        <f t="shared" si="994"/>
        <v>0</v>
      </c>
      <c r="I520" s="195"/>
      <c r="J520" s="195">
        <f t="shared" si="995"/>
        <v>0</v>
      </c>
      <c r="K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195">
        <f t="shared" si="996"/>
        <v>0</v>
      </c>
      <c r="Z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195">
        <f t="shared" si="997"/>
        <v>0</v>
      </c>
      <c r="AD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195">
        <f t="shared" si="998"/>
        <v>0</v>
      </c>
      <c r="AH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195">
        <f t="shared" si="999"/>
        <v>0</v>
      </c>
      <c r="AL520" s="195">
        <f t="shared" si="1000"/>
        <v>0</v>
      </c>
    </row>
    <row r="521" spans="2:38" x14ac:dyDescent="0.25">
      <c r="B521" s="193" t="s">
        <v>1391</v>
      </c>
      <c r="C521" s="194" t="s">
        <v>1392</v>
      </c>
      <c r="D5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195">
        <f t="shared" ref="F521" si="1001">D521+E521</f>
        <v>0</v>
      </c>
      <c r="G521" s="195"/>
      <c r="H521" s="195">
        <f t="shared" ref="H521" si="1002">F521-G521</f>
        <v>0</v>
      </c>
      <c r="I521" s="195"/>
      <c r="J521" s="195">
        <f t="shared" ref="J521" si="1003">F521-I521</f>
        <v>0</v>
      </c>
      <c r="K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195">
        <f t="shared" ref="Y521" si="1004">V521+W521+X521</f>
        <v>0</v>
      </c>
      <c r="Z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195">
        <f t="shared" ref="AC521" si="1005">Z521+AA521+AB521</f>
        <v>0</v>
      </c>
      <c r="AD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195">
        <f t="shared" ref="AG521" si="1006">AD521+AE521+AF521</f>
        <v>0</v>
      </c>
      <c r="AH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195">
        <f t="shared" ref="AK521" si="1007">AH521+AI521+AJ521</f>
        <v>0</v>
      </c>
      <c r="AL521" s="195">
        <f t="shared" ref="AL521" si="1008">Y521+AC521+AG521+AK521</f>
        <v>0</v>
      </c>
    </row>
    <row r="522" spans="2:38" x14ac:dyDescent="0.25">
      <c r="B522" s="193" t="s">
        <v>1393</v>
      </c>
      <c r="C522" s="194" t="s">
        <v>1394</v>
      </c>
      <c r="D5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195">
        <f t="shared" si="993"/>
        <v>0</v>
      </c>
      <c r="G522" s="195"/>
      <c r="H522" s="195">
        <f t="shared" si="994"/>
        <v>0</v>
      </c>
      <c r="I522" s="195"/>
      <c r="J522" s="195">
        <f t="shared" si="995"/>
        <v>0</v>
      </c>
      <c r="K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195">
        <f t="shared" si="996"/>
        <v>0</v>
      </c>
      <c r="Z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195">
        <f t="shared" si="997"/>
        <v>0</v>
      </c>
      <c r="AD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195">
        <f t="shared" si="998"/>
        <v>0</v>
      </c>
      <c r="AH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195">
        <f t="shared" si="999"/>
        <v>0</v>
      </c>
      <c r="AL522" s="195">
        <f t="shared" si="1000"/>
        <v>0</v>
      </c>
    </row>
    <row r="523" spans="2:38" x14ac:dyDescent="0.25">
      <c r="B523" s="193" t="s">
        <v>1395</v>
      </c>
      <c r="C523" s="194" t="s">
        <v>1396</v>
      </c>
      <c r="D5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195">
        <f t="shared" ref="F523" si="1009">D523+E523</f>
        <v>0</v>
      </c>
      <c r="G523" s="195"/>
      <c r="H523" s="195">
        <f t="shared" ref="H523" si="1010">F523-G523</f>
        <v>0</v>
      </c>
      <c r="I523" s="195"/>
      <c r="J523" s="195">
        <f t="shared" ref="J523" si="1011">F523-I523</f>
        <v>0</v>
      </c>
      <c r="K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195">
        <f t="shared" ref="Y523" si="1012">V523+W523+X523</f>
        <v>0</v>
      </c>
      <c r="Z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195">
        <f t="shared" ref="AC523" si="1013">Z523+AA523+AB523</f>
        <v>0</v>
      </c>
      <c r="AD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195">
        <f t="shared" ref="AG523" si="1014">AD523+AE523+AF523</f>
        <v>0</v>
      </c>
      <c r="AH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195">
        <f t="shared" ref="AK523" si="1015">AH523+AI523+AJ523</f>
        <v>0</v>
      </c>
      <c r="AL523" s="195">
        <f t="shared" ref="AL523" si="1016">Y523+AC523+AG523+AK523</f>
        <v>0</v>
      </c>
    </row>
    <row r="524" spans="2:38" x14ac:dyDescent="0.25">
      <c r="B524" s="193" t="s">
        <v>1397</v>
      </c>
      <c r="C524" s="194" t="s">
        <v>1398</v>
      </c>
      <c r="D5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195">
        <f t="shared" si="919"/>
        <v>0</v>
      </c>
      <c r="G524" s="195"/>
      <c r="H524" s="195">
        <f t="shared" si="922"/>
        <v>0</v>
      </c>
      <c r="I524" s="195"/>
      <c r="J524" s="195">
        <f t="shared" si="923"/>
        <v>0</v>
      </c>
      <c r="K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195">
        <f t="shared" si="925"/>
        <v>0</v>
      </c>
      <c r="Z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195">
        <f t="shared" si="926"/>
        <v>0</v>
      </c>
      <c r="AD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195">
        <f t="shared" si="927"/>
        <v>0</v>
      </c>
      <c r="AH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195">
        <f t="shared" si="928"/>
        <v>0</v>
      </c>
      <c r="AL524" s="195">
        <f t="shared" si="929"/>
        <v>0</v>
      </c>
    </row>
    <row r="525" spans="2:38" x14ac:dyDescent="0.25">
      <c r="B525" s="202" t="s">
        <v>440</v>
      </c>
      <c r="C525" s="203" t="s">
        <v>305</v>
      </c>
      <c r="D525" s="204">
        <f>SUM(D526:D541)</f>
        <v>0</v>
      </c>
      <c r="E525" s="204">
        <f>SUM(E526:E541)</f>
        <v>0</v>
      </c>
      <c r="F525" s="204">
        <f t="shared" si="919"/>
        <v>0</v>
      </c>
      <c r="G525" s="204">
        <f>SUM(G526:G541)</f>
        <v>0</v>
      </c>
      <c r="H525" s="204">
        <f t="shared" si="922"/>
        <v>0</v>
      </c>
      <c r="I525" s="204">
        <f>SUM(I526:I541)</f>
        <v>0</v>
      </c>
      <c r="J525" s="204">
        <f t="shared" si="923"/>
        <v>0</v>
      </c>
      <c r="K525" s="204">
        <f t="shared" ref="K525:X525" si="1017">SUM(K526:K541)</f>
        <v>0</v>
      </c>
      <c r="L525" s="204">
        <f t="shared" si="1017"/>
        <v>0</v>
      </c>
      <c r="M525" s="204">
        <f t="shared" si="1017"/>
        <v>0</v>
      </c>
      <c r="N525" s="204">
        <f t="shared" si="1017"/>
        <v>0</v>
      </c>
      <c r="O525" s="204">
        <f t="shared" si="1017"/>
        <v>0</v>
      </c>
      <c r="P525" s="204">
        <f t="shared" si="1017"/>
        <v>0</v>
      </c>
      <c r="Q525" s="204">
        <f t="shared" si="1017"/>
        <v>0</v>
      </c>
      <c r="R525" s="204">
        <f t="shared" si="1017"/>
        <v>0</v>
      </c>
      <c r="S525" s="204">
        <f t="shared" si="1017"/>
        <v>0</v>
      </c>
      <c r="T525" s="204">
        <f t="shared" si="1017"/>
        <v>0</v>
      </c>
      <c r="U525" s="204">
        <f t="shared" si="1017"/>
        <v>0</v>
      </c>
      <c r="V525" s="204">
        <f t="shared" si="1017"/>
        <v>0</v>
      </c>
      <c r="W525" s="204">
        <f t="shared" si="1017"/>
        <v>0</v>
      </c>
      <c r="X525" s="204">
        <f t="shared" si="1017"/>
        <v>0</v>
      </c>
      <c r="Y525" s="204">
        <f t="shared" si="925"/>
        <v>0</v>
      </c>
      <c r="Z525" s="204">
        <f>SUM(Z526:Z541)</f>
        <v>0</v>
      </c>
      <c r="AA525" s="204">
        <f>SUM(AA526:AA541)</f>
        <v>0</v>
      </c>
      <c r="AB525" s="204">
        <f>SUM(AB526:AB541)</f>
        <v>0</v>
      </c>
      <c r="AC525" s="204">
        <f t="shared" si="926"/>
        <v>0</v>
      </c>
      <c r="AD525" s="204">
        <f>SUM(AD526:AD541)</f>
        <v>0</v>
      </c>
      <c r="AE525" s="204">
        <f>SUM(AE526:AE541)</f>
        <v>0</v>
      </c>
      <c r="AF525" s="204">
        <f>SUM(AF526:AF541)</f>
        <v>0</v>
      </c>
      <c r="AG525" s="204">
        <f t="shared" si="927"/>
        <v>0</v>
      </c>
      <c r="AH525" s="204">
        <f>SUM(AH526:AH541)</f>
        <v>0</v>
      </c>
      <c r="AI525" s="204">
        <f>SUM(AI526:AI541)</f>
        <v>0</v>
      </c>
      <c r="AJ525" s="204">
        <f>SUM(AJ526:AJ541)</f>
        <v>0</v>
      </c>
      <c r="AK525" s="204">
        <f t="shared" si="928"/>
        <v>0</v>
      </c>
      <c r="AL525" s="204">
        <f t="shared" si="929"/>
        <v>0</v>
      </c>
    </row>
    <row r="526" spans="2:38" x14ac:dyDescent="0.25">
      <c r="B526" s="193" t="s">
        <v>441</v>
      </c>
      <c r="C526" s="194" t="s">
        <v>306</v>
      </c>
      <c r="D5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195">
        <f t="shared" si="919"/>
        <v>0</v>
      </c>
      <c r="G526" s="195"/>
      <c r="H526" s="195">
        <f t="shared" si="922"/>
        <v>0</v>
      </c>
      <c r="I526" s="195"/>
      <c r="J526" s="195">
        <f t="shared" si="923"/>
        <v>0</v>
      </c>
      <c r="K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195">
        <f t="shared" si="925"/>
        <v>0</v>
      </c>
      <c r="Z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195">
        <f t="shared" si="926"/>
        <v>0</v>
      </c>
      <c r="AD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195">
        <f t="shared" si="927"/>
        <v>0</v>
      </c>
      <c r="AH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195">
        <f t="shared" si="928"/>
        <v>0</v>
      </c>
      <c r="AL526" s="195">
        <f t="shared" si="929"/>
        <v>0</v>
      </c>
    </row>
    <row r="527" spans="2:38" x14ac:dyDescent="0.25">
      <c r="B527" s="193" t="s">
        <v>1399</v>
      </c>
      <c r="C527" s="194" t="s">
        <v>1400</v>
      </c>
      <c r="D5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195">
        <f t="shared" ref="F527:F534" si="1018">D527+E527</f>
        <v>0</v>
      </c>
      <c r="G527" s="195"/>
      <c r="H527" s="195">
        <f t="shared" ref="H527:H534" si="1019">F527-G527</f>
        <v>0</v>
      </c>
      <c r="I527" s="195"/>
      <c r="J527" s="195">
        <f t="shared" ref="J527:J534" si="1020">F527-I527</f>
        <v>0</v>
      </c>
      <c r="K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195">
        <f t="shared" ref="Y527:Y534" si="1021">V527+W527+X527</f>
        <v>0</v>
      </c>
      <c r="Z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195">
        <f t="shared" ref="AC527:AC534" si="1022">Z527+AA527+AB527</f>
        <v>0</v>
      </c>
      <c r="AD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195">
        <f t="shared" ref="AG527:AG534" si="1023">AD527+AE527+AF527</f>
        <v>0</v>
      </c>
      <c r="AH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195">
        <f t="shared" ref="AK527:AK534" si="1024">AH527+AI527+AJ527</f>
        <v>0</v>
      </c>
      <c r="AL527" s="195">
        <f t="shared" ref="AL527:AL534" si="1025">Y527+AC527+AG527+AK527</f>
        <v>0</v>
      </c>
    </row>
    <row r="528" spans="2:38" x14ac:dyDescent="0.25">
      <c r="B528" s="193" t="s">
        <v>1401</v>
      </c>
      <c r="C528" s="194" t="s">
        <v>1402</v>
      </c>
      <c r="D5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195">
        <f t="shared" si="1018"/>
        <v>0</v>
      </c>
      <c r="G528" s="195"/>
      <c r="H528" s="195">
        <f t="shared" si="1019"/>
        <v>0</v>
      </c>
      <c r="I528" s="195"/>
      <c r="J528" s="195">
        <f t="shared" si="1020"/>
        <v>0</v>
      </c>
      <c r="K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195">
        <f t="shared" si="1021"/>
        <v>0</v>
      </c>
      <c r="Z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195">
        <f t="shared" si="1022"/>
        <v>0</v>
      </c>
      <c r="AD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195">
        <f t="shared" si="1023"/>
        <v>0</v>
      </c>
      <c r="AH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195">
        <f t="shared" si="1024"/>
        <v>0</v>
      </c>
      <c r="AL528" s="195">
        <f t="shared" si="1025"/>
        <v>0</v>
      </c>
    </row>
    <row r="529" spans="2:38" x14ac:dyDescent="0.25">
      <c r="B529" s="193" t="s">
        <v>1403</v>
      </c>
      <c r="C529" s="194" t="s">
        <v>1404</v>
      </c>
      <c r="D5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195">
        <f t="shared" si="1018"/>
        <v>0</v>
      </c>
      <c r="G529" s="195"/>
      <c r="H529" s="195">
        <f t="shared" si="1019"/>
        <v>0</v>
      </c>
      <c r="I529" s="195"/>
      <c r="J529" s="195">
        <f t="shared" si="1020"/>
        <v>0</v>
      </c>
      <c r="K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195">
        <f t="shared" si="1021"/>
        <v>0</v>
      </c>
      <c r="Z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195">
        <f t="shared" si="1022"/>
        <v>0</v>
      </c>
      <c r="AD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195">
        <f t="shared" si="1023"/>
        <v>0</v>
      </c>
      <c r="AH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195">
        <f t="shared" si="1024"/>
        <v>0</v>
      </c>
      <c r="AL529" s="195">
        <f t="shared" si="1025"/>
        <v>0</v>
      </c>
    </row>
    <row r="530" spans="2:38" x14ac:dyDescent="0.25">
      <c r="B530" s="193" t="s">
        <v>1405</v>
      </c>
      <c r="C530" s="194" t="s">
        <v>1406</v>
      </c>
      <c r="D5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195">
        <f t="shared" si="1018"/>
        <v>0</v>
      </c>
      <c r="G530" s="195"/>
      <c r="H530" s="195">
        <f t="shared" si="1019"/>
        <v>0</v>
      </c>
      <c r="I530" s="195"/>
      <c r="J530" s="195">
        <f t="shared" si="1020"/>
        <v>0</v>
      </c>
      <c r="K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195">
        <f t="shared" si="1021"/>
        <v>0</v>
      </c>
      <c r="Z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195">
        <f t="shared" si="1022"/>
        <v>0</v>
      </c>
      <c r="AD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195">
        <f t="shared" si="1023"/>
        <v>0</v>
      </c>
      <c r="AH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195">
        <f t="shared" si="1024"/>
        <v>0</v>
      </c>
      <c r="AL530" s="195">
        <f t="shared" si="1025"/>
        <v>0</v>
      </c>
    </row>
    <row r="531" spans="2:38" x14ac:dyDescent="0.25">
      <c r="B531" s="193" t="s">
        <v>1407</v>
      </c>
      <c r="C531" s="194" t="s">
        <v>1408</v>
      </c>
      <c r="D5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195">
        <f t="shared" si="1018"/>
        <v>0</v>
      </c>
      <c r="G531" s="195"/>
      <c r="H531" s="195">
        <f t="shared" si="1019"/>
        <v>0</v>
      </c>
      <c r="I531" s="195"/>
      <c r="J531" s="195">
        <f t="shared" si="1020"/>
        <v>0</v>
      </c>
      <c r="K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195">
        <f t="shared" si="1021"/>
        <v>0</v>
      </c>
      <c r="Z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195">
        <f t="shared" si="1022"/>
        <v>0</v>
      </c>
      <c r="AD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195">
        <f t="shared" si="1023"/>
        <v>0</v>
      </c>
      <c r="AH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195">
        <f t="shared" si="1024"/>
        <v>0</v>
      </c>
      <c r="AL531" s="195">
        <f t="shared" si="1025"/>
        <v>0</v>
      </c>
    </row>
    <row r="532" spans="2:38" x14ac:dyDescent="0.25">
      <c r="B532" s="193" t="s">
        <v>1409</v>
      </c>
      <c r="C532" s="194" t="s">
        <v>1410</v>
      </c>
      <c r="D5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195">
        <f t="shared" si="1018"/>
        <v>0</v>
      </c>
      <c r="G532" s="195"/>
      <c r="H532" s="195">
        <f t="shared" si="1019"/>
        <v>0</v>
      </c>
      <c r="I532" s="195"/>
      <c r="J532" s="195">
        <f t="shared" si="1020"/>
        <v>0</v>
      </c>
      <c r="K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195">
        <f t="shared" si="1021"/>
        <v>0</v>
      </c>
      <c r="Z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195">
        <f t="shared" si="1022"/>
        <v>0</v>
      </c>
      <c r="AD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195">
        <f t="shared" si="1023"/>
        <v>0</v>
      </c>
      <c r="AH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195">
        <f t="shared" si="1024"/>
        <v>0</v>
      </c>
      <c r="AL532" s="195">
        <f t="shared" si="1025"/>
        <v>0</v>
      </c>
    </row>
    <row r="533" spans="2:38" x14ac:dyDescent="0.25">
      <c r="B533" s="193" t="s">
        <v>1411</v>
      </c>
      <c r="C533" s="194" t="s">
        <v>1412</v>
      </c>
      <c r="D5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195">
        <f t="shared" si="1018"/>
        <v>0</v>
      </c>
      <c r="G533" s="195"/>
      <c r="H533" s="195">
        <f t="shared" si="1019"/>
        <v>0</v>
      </c>
      <c r="I533" s="195"/>
      <c r="J533" s="195">
        <f t="shared" si="1020"/>
        <v>0</v>
      </c>
      <c r="K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195">
        <f t="shared" si="1021"/>
        <v>0</v>
      </c>
      <c r="Z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195">
        <f t="shared" si="1022"/>
        <v>0</v>
      </c>
      <c r="AD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195">
        <f t="shared" si="1023"/>
        <v>0</v>
      </c>
      <c r="AH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195">
        <f t="shared" si="1024"/>
        <v>0</v>
      </c>
      <c r="AL533" s="195">
        <f t="shared" si="1025"/>
        <v>0</v>
      </c>
    </row>
    <row r="534" spans="2:38" x14ac:dyDescent="0.25">
      <c r="B534" s="193" t="s">
        <v>1413</v>
      </c>
      <c r="C534" s="194" t="s">
        <v>1414</v>
      </c>
      <c r="D5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195">
        <f t="shared" si="1018"/>
        <v>0</v>
      </c>
      <c r="G534" s="195"/>
      <c r="H534" s="195">
        <f t="shared" si="1019"/>
        <v>0</v>
      </c>
      <c r="I534" s="195"/>
      <c r="J534" s="195">
        <f t="shared" si="1020"/>
        <v>0</v>
      </c>
      <c r="K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195">
        <f t="shared" si="1021"/>
        <v>0</v>
      </c>
      <c r="Z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195">
        <f t="shared" si="1022"/>
        <v>0</v>
      </c>
      <c r="AD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195">
        <f t="shared" si="1023"/>
        <v>0</v>
      </c>
      <c r="AH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195">
        <f t="shared" si="1024"/>
        <v>0</v>
      </c>
      <c r="AL534" s="195">
        <f t="shared" si="1025"/>
        <v>0</v>
      </c>
    </row>
    <row r="535" spans="2:38" x14ac:dyDescent="0.25">
      <c r="B535" s="193" t="s">
        <v>1415</v>
      </c>
      <c r="C535" s="194" t="s">
        <v>1416</v>
      </c>
      <c r="D5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195">
        <f t="shared" si="919"/>
        <v>0</v>
      </c>
      <c r="G535" s="195"/>
      <c r="H535" s="195">
        <f t="shared" si="922"/>
        <v>0</v>
      </c>
      <c r="I535" s="195"/>
      <c r="J535" s="195">
        <f t="shared" si="923"/>
        <v>0</v>
      </c>
      <c r="K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195">
        <f t="shared" si="925"/>
        <v>0</v>
      </c>
      <c r="Z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195">
        <f t="shared" si="926"/>
        <v>0</v>
      </c>
      <c r="AD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195">
        <f t="shared" si="927"/>
        <v>0</v>
      </c>
      <c r="AH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195">
        <f t="shared" si="928"/>
        <v>0</v>
      </c>
      <c r="AL535" s="195">
        <f t="shared" si="929"/>
        <v>0</v>
      </c>
    </row>
    <row r="536" spans="2:38" x14ac:dyDescent="0.25">
      <c r="B536" s="193" t="s">
        <v>1417</v>
      </c>
      <c r="C536" s="194" t="s">
        <v>1418</v>
      </c>
      <c r="D5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195">
        <f t="shared" si="919"/>
        <v>0</v>
      </c>
      <c r="G536" s="195"/>
      <c r="H536" s="195">
        <f t="shared" si="922"/>
        <v>0</v>
      </c>
      <c r="I536" s="195"/>
      <c r="J536" s="195">
        <f t="shared" si="923"/>
        <v>0</v>
      </c>
      <c r="K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195">
        <f t="shared" si="925"/>
        <v>0</v>
      </c>
      <c r="Z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195">
        <f t="shared" si="926"/>
        <v>0</v>
      </c>
      <c r="AD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195">
        <f t="shared" si="927"/>
        <v>0</v>
      </c>
      <c r="AH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195">
        <f t="shared" si="928"/>
        <v>0</v>
      </c>
      <c r="AL536" s="195">
        <f t="shared" si="929"/>
        <v>0</v>
      </c>
    </row>
    <row r="537" spans="2:38" x14ac:dyDescent="0.25">
      <c r="B537" s="193" t="s">
        <v>1419</v>
      </c>
      <c r="C537" s="194" t="s">
        <v>1420</v>
      </c>
      <c r="D5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195">
        <f t="shared" ref="F537:F538" si="1026">D537+E537</f>
        <v>0</v>
      </c>
      <c r="G537" s="195"/>
      <c r="H537" s="195">
        <f t="shared" ref="H537:H538" si="1027">F537-G537</f>
        <v>0</v>
      </c>
      <c r="I537" s="195"/>
      <c r="J537" s="195">
        <f t="shared" ref="J537:J538" si="1028">F537-I537</f>
        <v>0</v>
      </c>
      <c r="K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195">
        <f t="shared" ref="Y537:Y538" si="1029">V537+W537+X537</f>
        <v>0</v>
      </c>
      <c r="Z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195">
        <f t="shared" ref="AC537:AC538" si="1030">Z537+AA537+AB537</f>
        <v>0</v>
      </c>
      <c r="AD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195">
        <f t="shared" ref="AG537:AG538" si="1031">AD537+AE537+AF537</f>
        <v>0</v>
      </c>
      <c r="AH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195">
        <f t="shared" ref="AK537:AK538" si="1032">AH537+AI537+AJ537</f>
        <v>0</v>
      </c>
      <c r="AL537" s="195">
        <f t="shared" ref="AL537:AL538" si="1033">Y537+AC537+AG537+AK537</f>
        <v>0</v>
      </c>
    </row>
    <row r="538" spans="2:38" x14ac:dyDescent="0.25">
      <c r="B538" s="193" t="s">
        <v>1421</v>
      </c>
      <c r="C538" s="194" t="s">
        <v>1422</v>
      </c>
      <c r="D5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195">
        <f t="shared" si="1026"/>
        <v>0</v>
      </c>
      <c r="G538" s="195"/>
      <c r="H538" s="195">
        <f t="shared" si="1027"/>
        <v>0</v>
      </c>
      <c r="I538" s="195"/>
      <c r="J538" s="195">
        <f t="shared" si="1028"/>
        <v>0</v>
      </c>
      <c r="K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195">
        <f t="shared" si="1029"/>
        <v>0</v>
      </c>
      <c r="Z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195">
        <f t="shared" si="1030"/>
        <v>0</v>
      </c>
      <c r="AD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195">
        <f t="shared" si="1031"/>
        <v>0</v>
      </c>
      <c r="AH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195">
        <f t="shared" si="1032"/>
        <v>0</v>
      </c>
      <c r="AL538" s="195">
        <f t="shared" si="1033"/>
        <v>0</v>
      </c>
    </row>
    <row r="539" spans="2:38" x14ac:dyDescent="0.25">
      <c r="B539" s="193" t="s">
        <v>1423</v>
      </c>
      <c r="C539" s="194" t="s">
        <v>1424</v>
      </c>
      <c r="D5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195">
        <f t="shared" ref="F539:F540" si="1034">D539+E539</f>
        <v>0</v>
      </c>
      <c r="G539" s="195"/>
      <c r="H539" s="195">
        <f t="shared" ref="H539:H540" si="1035">F539-G539</f>
        <v>0</v>
      </c>
      <c r="I539" s="195"/>
      <c r="J539" s="195">
        <f t="shared" ref="J539:J540" si="1036">F539-I539</f>
        <v>0</v>
      </c>
      <c r="K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195">
        <f t="shared" ref="Y539:Y540" si="1037">V539+W539+X539</f>
        <v>0</v>
      </c>
      <c r="Z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195">
        <f t="shared" ref="AC539:AC540" si="1038">Z539+AA539+AB539</f>
        <v>0</v>
      </c>
      <c r="AD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195">
        <f t="shared" ref="AG539:AG540" si="1039">AD539+AE539+AF539</f>
        <v>0</v>
      </c>
      <c r="AH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195">
        <f t="shared" ref="AK539:AK540" si="1040">AH539+AI539+AJ539</f>
        <v>0</v>
      </c>
      <c r="AL539" s="195">
        <f t="shared" ref="AL539:AL540" si="1041">Y539+AC539+AG539+AK539</f>
        <v>0</v>
      </c>
    </row>
    <row r="540" spans="2:38" x14ac:dyDescent="0.25">
      <c r="B540" s="193" t="s">
        <v>1425</v>
      </c>
      <c r="C540" s="194" t="s">
        <v>1426</v>
      </c>
      <c r="D5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195">
        <f t="shared" si="1034"/>
        <v>0</v>
      </c>
      <c r="G540" s="195"/>
      <c r="H540" s="195">
        <f t="shared" si="1035"/>
        <v>0</v>
      </c>
      <c r="I540" s="195"/>
      <c r="J540" s="195">
        <f t="shared" si="1036"/>
        <v>0</v>
      </c>
      <c r="K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195">
        <f t="shared" si="1037"/>
        <v>0</v>
      </c>
      <c r="Z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195">
        <f t="shared" si="1038"/>
        <v>0</v>
      </c>
      <c r="AD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195">
        <f t="shared" si="1039"/>
        <v>0</v>
      </c>
      <c r="AH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195">
        <f t="shared" si="1040"/>
        <v>0</v>
      </c>
      <c r="AL540" s="195">
        <f t="shared" si="1041"/>
        <v>0</v>
      </c>
    </row>
    <row r="541" spans="2:38" x14ac:dyDescent="0.25">
      <c r="B541" s="193" t="s">
        <v>1427</v>
      </c>
      <c r="C541" s="194" t="s">
        <v>1428</v>
      </c>
      <c r="D5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195">
        <f t="shared" si="919"/>
        <v>0</v>
      </c>
      <c r="G541" s="195"/>
      <c r="H541" s="195">
        <f t="shared" si="922"/>
        <v>0</v>
      </c>
      <c r="I541" s="195"/>
      <c r="J541" s="195">
        <f t="shared" si="923"/>
        <v>0</v>
      </c>
      <c r="K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195">
        <f t="shared" si="925"/>
        <v>0</v>
      </c>
      <c r="Z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195">
        <f t="shared" si="926"/>
        <v>0</v>
      </c>
      <c r="AD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195">
        <f t="shared" si="927"/>
        <v>0</v>
      </c>
      <c r="AH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195">
        <f t="shared" si="928"/>
        <v>0</v>
      </c>
      <c r="AL541" s="195">
        <f t="shared" si="929"/>
        <v>0</v>
      </c>
    </row>
    <row r="542" spans="2:38" x14ac:dyDescent="0.25">
      <c r="B542" s="190" t="s">
        <v>442</v>
      </c>
      <c r="C542" s="191" t="s">
        <v>307</v>
      </c>
      <c r="D542" s="192">
        <f>D543+D557</f>
        <v>0</v>
      </c>
      <c r="E542" s="192">
        <f>E543+E557</f>
        <v>0</v>
      </c>
      <c r="F542" s="192">
        <f t="shared" si="919"/>
        <v>0</v>
      </c>
      <c r="G542" s="192">
        <f t="shared" ref="G542:I542" si="1042">G543+G557</f>
        <v>0</v>
      </c>
      <c r="H542" s="192">
        <f t="shared" si="922"/>
        <v>0</v>
      </c>
      <c r="I542" s="192">
        <f t="shared" si="1042"/>
        <v>0</v>
      </c>
      <c r="J542" s="192">
        <f t="shared" si="923"/>
        <v>0</v>
      </c>
      <c r="K542" s="192">
        <f t="shared" ref="K542:AJ542" si="1043">K543+K557</f>
        <v>0</v>
      </c>
      <c r="L542" s="192">
        <f t="shared" si="1043"/>
        <v>0</v>
      </c>
      <c r="M542" s="192">
        <f t="shared" si="1043"/>
        <v>0</v>
      </c>
      <c r="N542" s="192">
        <f t="shared" si="1043"/>
        <v>0</v>
      </c>
      <c r="O542" s="192">
        <f t="shared" si="1043"/>
        <v>0</v>
      </c>
      <c r="P542" s="192">
        <f t="shared" si="1043"/>
        <v>0</v>
      </c>
      <c r="Q542" s="192">
        <f t="shared" si="1043"/>
        <v>0</v>
      </c>
      <c r="R542" s="192">
        <f t="shared" si="1043"/>
        <v>0</v>
      </c>
      <c r="S542" s="192">
        <f t="shared" si="1043"/>
        <v>0</v>
      </c>
      <c r="T542" s="192">
        <f t="shared" si="1043"/>
        <v>0</v>
      </c>
      <c r="U542" s="192">
        <f t="shared" si="1043"/>
        <v>0</v>
      </c>
      <c r="V542" s="192">
        <f t="shared" si="1043"/>
        <v>0</v>
      </c>
      <c r="W542" s="192">
        <f t="shared" si="1043"/>
        <v>0</v>
      </c>
      <c r="X542" s="192">
        <f t="shared" si="1043"/>
        <v>0</v>
      </c>
      <c r="Y542" s="192">
        <f t="shared" si="925"/>
        <v>0</v>
      </c>
      <c r="Z542" s="192">
        <f t="shared" si="1043"/>
        <v>0</v>
      </c>
      <c r="AA542" s="192">
        <f t="shared" si="1043"/>
        <v>0</v>
      </c>
      <c r="AB542" s="192">
        <f t="shared" si="1043"/>
        <v>0</v>
      </c>
      <c r="AC542" s="192">
        <f t="shared" si="926"/>
        <v>0</v>
      </c>
      <c r="AD542" s="192">
        <f t="shared" si="1043"/>
        <v>0</v>
      </c>
      <c r="AE542" s="192">
        <f t="shared" si="1043"/>
        <v>0</v>
      </c>
      <c r="AF542" s="192">
        <f t="shared" si="1043"/>
        <v>0</v>
      </c>
      <c r="AG542" s="192">
        <f t="shared" si="927"/>
        <v>0</v>
      </c>
      <c r="AH542" s="192">
        <f t="shared" si="1043"/>
        <v>0</v>
      </c>
      <c r="AI542" s="192">
        <f t="shared" si="1043"/>
        <v>0</v>
      </c>
      <c r="AJ542" s="192">
        <f t="shared" si="1043"/>
        <v>0</v>
      </c>
      <c r="AK542" s="192">
        <f t="shared" si="928"/>
        <v>0</v>
      </c>
      <c r="AL542" s="192">
        <f t="shared" si="929"/>
        <v>0</v>
      </c>
    </row>
    <row r="543" spans="2:38" x14ac:dyDescent="0.25">
      <c r="B543" s="202" t="s">
        <v>443</v>
      </c>
      <c r="C543" s="203" t="s">
        <v>308</v>
      </c>
      <c r="D543" s="204">
        <f>SUM(D544:D556)</f>
        <v>0</v>
      </c>
      <c r="E543" s="204">
        <f>SUM(E544:E556)</f>
        <v>0</v>
      </c>
      <c r="F543" s="204">
        <f t="shared" si="919"/>
        <v>0</v>
      </c>
      <c r="G543" s="204">
        <f t="shared" ref="G543:I543" si="1044">SUM(G544:G556)</f>
        <v>0</v>
      </c>
      <c r="H543" s="204">
        <f t="shared" si="922"/>
        <v>0</v>
      </c>
      <c r="I543" s="204">
        <f t="shared" si="1044"/>
        <v>0</v>
      </c>
      <c r="J543" s="204">
        <f t="shared" si="923"/>
        <v>0</v>
      </c>
      <c r="K543" s="204">
        <f t="shared" ref="K543:AJ543" si="1045">SUM(K544:K556)</f>
        <v>0</v>
      </c>
      <c r="L543" s="204">
        <f t="shared" si="1045"/>
        <v>0</v>
      </c>
      <c r="M543" s="204">
        <f t="shared" si="1045"/>
        <v>0</v>
      </c>
      <c r="N543" s="204">
        <f t="shared" si="1045"/>
        <v>0</v>
      </c>
      <c r="O543" s="204">
        <f t="shared" si="1045"/>
        <v>0</v>
      </c>
      <c r="P543" s="204">
        <f t="shared" si="1045"/>
        <v>0</v>
      </c>
      <c r="Q543" s="204">
        <f t="shared" si="1045"/>
        <v>0</v>
      </c>
      <c r="R543" s="204">
        <f t="shared" si="1045"/>
        <v>0</v>
      </c>
      <c r="S543" s="204">
        <f t="shared" si="1045"/>
        <v>0</v>
      </c>
      <c r="T543" s="204">
        <f t="shared" si="1045"/>
        <v>0</v>
      </c>
      <c r="U543" s="204">
        <f t="shared" si="1045"/>
        <v>0</v>
      </c>
      <c r="V543" s="204">
        <f t="shared" si="1045"/>
        <v>0</v>
      </c>
      <c r="W543" s="204">
        <f t="shared" si="1045"/>
        <v>0</v>
      </c>
      <c r="X543" s="204">
        <f t="shared" si="1045"/>
        <v>0</v>
      </c>
      <c r="Y543" s="204">
        <f t="shared" si="925"/>
        <v>0</v>
      </c>
      <c r="Z543" s="204">
        <f t="shared" si="1045"/>
        <v>0</v>
      </c>
      <c r="AA543" s="204">
        <f t="shared" si="1045"/>
        <v>0</v>
      </c>
      <c r="AB543" s="204">
        <f t="shared" si="1045"/>
        <v>0</v>
      </c>
      <c r="AC543" s="204">
        <f t="shared" si="926"/>
        <v>0</v>
      </c>
      <c r="AD543" s="204">
        <f t="shared" si="1045"/>
        <v>0</v>
      </c>
      <c r="AE543" s="204">
        <f t="shared" si="1045"/>
        <v>0</v>
      </c>
      <c r="AF543" s="204">
        <f t="shared" si="1045"/>
        <v>0</v>
      </c>
      <c r="AG543" s="204">
        <f t="shared" si="927"/>
        <v>0</v>
      </c>
      <c r="AH543" s="204">
        <f t="shared" si="1045"/>
        <v>0</v>
      </c>
      <c r="AI543" s="204">
        <f t="shared" si="1045"/>
        <v>0</v>
      </c>
      <c r="AJ543" s="204">
        <f t="shared" si="1045"/>
        <v>0</v>
      </c>
      <c r="AK543" s="204">
        <f t="shared" si="928"/>
        <v>0</v>
      </c>
      <c r="AL543" s="204">
        <f t="shared" si="929"/>
        <v>0</v>
      </c>
    </row>
    <row r="544" spans="2:38" x14ac:dyDescent="0.25">
      <c r="B544" s="193" t="s">
        <v>444</v>
      </c>
      <c r="C544" s="194" t="s">
        <v>309</v>
      </c>
      <c r="D5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195">
        <f t="shared" ref="F544:F556" si="1046">D544+E544</f>
        <v>0</v>
      </c>
      <c r="G544" s="195"/>
      <c r="H544" s="195">
        <f t="shared" ref="H544:H556" si="1047">F544-G544</f>
        <v>0</v>
      </c>
      <c r="I544" s="195"/>
      <c r="J544" s="195">
        <f t="shared" ref="J544:J556" si="1048">F544-I544</f>
        <v>0</v>
      </c>
      <c r="K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195">
        <f t="shared" ref="Y544:Y556" si="1049">V544+W544+X544</f>
        <v>0</v>
      </c>
      <c r="Z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195">
        <f t="shared" ref="AC544:AC556" si="1050">Z544+AA544+AB544</f>
        <v>0</v>
      </c>
      <c r="AD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195">
        <f t="shared" ref="AG544:AG556" si="1051">AD544+AE544+AF544</f>
        <v>0</v>
      </c>
      <c r="AH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195">
        <f t="shared" ref="AK544:AK556" si="1052">AH544+AI544+AJ544</f>
        <v>0</v>
      </c>
      <c r="AL544" s="195">
        <f t="shared" ref="AL544:AL556" si="1053">Y544+AC544+AG544+AK544</f>
        <v>0</v>
      </c>
    </row>
    <row r="545" spans="2:38" x14ac:dyDescent="0.25">
      <c r="B545" s="193" t="s">
        <v>1429</v>
      </c>
      <c r="C545" s="194" t="s">
        <v>1430</v>
      </c>
      <c r="D5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195">
        <f t="shared" ref="F545:F549" si="1054">D545+E545</f>
        <v>0</v>
      </c>
      <c r="G545" s="195"/>
      <c r="H545" s="195">
        <f t="shared" ref="H545:H549" si="1055">F545-G545</f>
        <v>0</v>
      </c>
      <c r="I545" s="195"/>
      <c r="J545" s="195">
        <f t="shared" ref="J545:J549" si="1056">F545-I545</f>
        <v>0</v>
      </c>
      <c r="K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195">
        <f t="shared" ref="Y545:Y549" si="1057">V545+W545+X545</f>
        <v>0</v>
      </c>
      <c r="Z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195">
        <f t="shared" ref="AC545:AC549" si="1058">Z545+AA545+AB545</f>
        <v>0</v>
      </c>
      <c r="AD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195">
        <f t="shared" ref="AG545:AG549" si="1059">AD545+AE545+AF545</f>
        <v>0</v>
      </c>
      <c r="AH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195">
        <f t="shared" ref="AK545:AK549" si="1060">AH545+AI545+AJ545</f>
        <v>0</v>
      </c>
      <c r="AL545" s="195">
        <f t="shared" ref="AL545:AL549" si="1061">Y545+AC545+AG545+AK545</f>
        <v>0</v>
      </c>
    </row>
    <row r="546" spans="2:38" x14ac:dyDescent="0.25">
      <c r="B546" s="193" t="s">
        <v>1431</v>
      </c>
      <c r="C546" s="194" t="s">
        <v>1432</v>
      </c>
      <c r="D5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195">
        <f t="shared" si="1054"/>
        <v>0</v>
      </c>
      <c r="G546" s="195"/>
      <c r="H546" s="195">
        <f t="shared" si="1055"/>
        <v>0</v>
      </c>
      <c r="I546" s="195"/>
      <c r="J546" s="195">
        <f t="shared" si="1056"/>
        <v>0</v>
      </c>
      <c r="K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195">
        <f t="shared" si="1057"/>
        <v>0</v>
      </c>
      <c r="Z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195">
        <f t="shared" si="1058"/>
        <v>0</v>
      </c>
      <c r="AD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195">
        <f t="shared" si="1059"/>
        <v>0</v>
      </c>
      <c r="AH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195">
        <f t="shared" si="1060"/>
        <v>0</v>
      </c>
      <c r="AL546" s="195">
        <f t="shared" si="1061"/>
        <v>0</v>
      </c>
    </row>
    <row r="547" spans="2:38" x14ac:dyDescent="0.25">
      <c r="B547" s="193" t="s">
        <v>1433</v>
      </c>
      <c r="C547" s="194" t="s">
        <v>1434</v>
      </c>
      <c r="D5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195">
        <f t="shared" si="1054"/>
        <v>0</v>
      </c>
      <c r="G547" s="195"/>
      <c r="H547" s="195">
        <f t="shared" si="1055"/>
        <v>0</v>
      </c>
      <c r="I547" s="195"/>
      <c r="J547" s="195">
        <f t="shared" si="1056"/>
        <v>0</v>
      </c>
      <c r="K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195">
        <f t="shared" si="1057"/>
        <v>0</v>
      </c>
      <c r="Z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195">
        <f t="shared" si="1058"/>
        <v>0</v>
      </c>
      <c r="AD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195">
        <f t="shared" si="1059"/>
        <v>0</v>
      </c>
      <c r="AH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195">
        <f t="shared" si="1060"/>
        <v>0</v>
      </c>
      <c r="AL547" s="195">
        <f t="shared" si="1061"/>
        <v>0</v>
      </c>
    </row>
    <row r="548" spans="2:38" x14ac:dyDescent="0.25">
      <c r="B548" s="193" t="s">
        <v>1435</v>
      </c>
      <c r="C548" s="194" t="s">
        <v>1436</v>
      </c>
      <c r="D5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195">
        <f t="shared" si="1054"/>
        <v>0</v>
      </c>
      <c r="G548" s="195"/>
      <c r="H548" s="195">
        <f t="shared" si="1055"/>
        <v>0</v>
      </c>
      <c r="I548" s="195"/>
      <c r="J548" s="195">
        <f t="shared" si="1056"/>
        <v>0</v>
      </c>
      <c r="K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195">
        <f t="shared" si="1057"/>
        <v>0</v>
      </c>
      <c r="Z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195">
        <f t="shared" si="1058"/>
        <v>0</v>
      </c>
      <c r="AD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195">
        <f t="shared" si="1059"/>
        <v>0</v>
      </c>
      <c r="AH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195">
        <f t="shared" si="1060"/>
        <v>0</v>
      </c>
      <c r="AL548" s="195">
        <f t="shared" si="1061"/>
        <v>0</v>
      </c>
    </row>
    <row r="549" spans="2:38" x14ac:dyDescent="0.25">
      <c r="B549" s="193" t="s">
        <v>1437</v>
      </c>
      <c r="C549" s="194" t="s">
        <v>1438</v>
      </c>
      <c r="D5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195">
        <f t="shared" si="1054"/>
        <v>0</v>
      </c>
      <c r="G549" s="195"/>
      <c r="H549" s="195">
        <f t="shared" si="1055"/>
        <v>0</v>
      </c>
      <c r="I549" s="195"/>
      <c r="J549" s="195">
        <f t="shared" si="1056"/>
        <v>0</v>
      </c>
      <c r="K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195">
        <f t="shared" si="1057"/>
        <v>0</v>
      </c>
      <c r="Z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195">
        <f t="shared" si="1058"/>
        <v>0</v>
      </c>
      <c r="AD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195">
        <f t="shared" si="1059"/>
        <v>0</v>
      </c>
      <c r="AH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195">
        <f t="shared" si="1060"/>
        <v>0</v>
      </c>
      <c r="AL549" s="195">
        <f t="shared" si="1061"/>
        <v>0</v>
      </c>
    </row>
    <row r="550" spans="2:38" x14ac:dyDescent="0.25">
      <c r="B550" s="193" t="s">
        <v>445</v>
      </c>
      <c r="C550" s="194" t="s">
        <v>310</v>
      </c>
      <c r="D5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195">
        <f t="shared" si="1046"/>
        <v>0</v>
      </c>
      <c r="G550" s="195"/>
      <c r="H550" s="195">
        <f t="shared" si="1047"/>
        <v>0</v>
      </c>
      <c r="I550" s="195"/>
      <c r="J550" s="195">
        <f t="shared" si="1048"/>
        <v>0</v>
      </c>
      <c r="K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195">
        <f t="shared" si="1049"/>
        <v>0</v>
      </c>
      <c r="Z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195">
        <f t="shared" si="1050"/>
        <v>0</v>
      </c>
      <c r="AD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195">
        <f t="shared" si="1051"/>
        <v>0</v>
      </c>
      <c r="AH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195">
        <f t="shared" si="1052"/>
        <v>0</v>
      </c>
      <c r="AL550" s="195">
        <f t="shared" si="1053"/>
        <v>0</v>
      </c>
    </row>
    <row r="551" spans="2:38" x14ac:dyDescent="0.25">
      <c r="B551" s="193" t="s">
        <v>1439</v>
      </c>
      <c r="C551" s="194" t="s">
        <v>1440</v>
      </c>
      <c r="D5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195">
        <f t="shared" si="1046"/>
        <v>0</v>
      </c>
      <c r="G551" s="195"/>
      <c r="H551" s="195">
        <f t="shared" si="1047"/>
        <v>0</v>
      </c>
      <c r="I551" s="195"/>
      <c r="J551" s="195">
        <f t="shared" si="1048"/>
        <v>0</v>
      </c>
      <c r="K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195">
        <f t="shared" si="1049"/>
        <v>0</v>
      </c>
      <c r="Z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195">
        <f t="shared" si="1050"/>
        <v>0</v>
      </c>
      <c r="AD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195">
        <f t="shared" si="1051"/>
        <v>0</v>
      </c>
      <c r="AH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195">
        <f t="shared" si="1052"/>
        <v>0</v>
      </c>
      <c r="AL551" s="195">
        <f t="shared" si="1053"/>
        <v>0</v>
      </c>
    </row>
    <row r="552" spans="2:38" x14ac:dyDescent="0.25">
      <c r="B552" s="193" t="s">
        <v>1441</v>
      </c>
      <c r="C552" s="194" t="s">
        <v>1442</v>
      </c>
      <c r="D5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195">
        <f t="shared" si="1046"/>
        <v>0</v>
      </c>
      <c r="G552" s="195"/>
      <c r="H552" s="195">
        <f t="shared" si="1047"/>
        <v>0</v>
      </c>
      <c r="I552" s="195"/>
      <c r="J552" s="195">
        <f t="shared" si="1048"/>
        <v>0</v>
      </c>
      <c r="K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195">
        <f t="shared" si="1049"/>
        <v>0</v>
      </c>
      <c r="Z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195">
        <f t="shared" si="1050"/>
        <v>0</v>
      </c>
      <c r="AD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195">
        <f t="shared" si="1051"/>
        <v>0</v>
      </c>
      <c r="AH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195">
        <f t="shared" si="1052"/>
        <v>0</v>
      </c>
      <c r="AL552" s="195">
        <f t="shared" si="1053"/>
        <v>0</v>
      </c>
    </row>
    <row r="553" spans="2:38" x14ac:dyDescent="0.25">
      <c r="B553" s="193" t="s">
        <v>1443</v>
      </c>
      <c r="C553" s="194" t="s">
        <v>1444</v>
      </c>
      <c r="D5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195">
        <f t="shared" ref="F553" si="1062">D553+E553</f>
        <v>0</v>
      </c>
      <c r="G553" s="195"/>
      <c r="H553" s="195">
        <f t="shared" ref="H553" si="1063">F553-G553</f>
        <v>0</v>
      </c>
      <c r="I553" s="195"/>
      <c r="J553" s="195">
        <f t="shared" ref="J553" si="1064">F553-I553</f>
        <v>0</v>
      </c>
      <c r="K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195">
        <f t="shared" ref="Y553" si="1065">V553+W553+X553</f>
        <v>0</v>
      </c>
      <c r="Z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195">
        <f t="shared" ref="AC553" si="1066">Z553+AA553+AB553</f>
        <v>0</v>
      </c>
      <c r="AD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195">
        <f t="shared" ref="AG553" si="1067">AD553+AE553+AF553</f>
        <v>0</v>
      </c>
      <c r="AH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195">
        <f t="shared" ref="AK553" si="1068">AH553+AI553+AJ553</f>
        <v>0</v>
      </c>
      <c r="AL553" s="195">
        <f t="shared" ref="AL553" si="1069">Y553+AC553+AG553+AK553</f>
        <v>0</v>
      </c>
    </row>
    <row r="554" spans="2:38" x14ac:dyDescent="0.25">
      <c r="B554" s="193" t="s">
        <v>1445</v>
      </c>
      <c r="C554" s="194" t="s">
        <v>1446</v>
      </c>
      <c r="D5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195">
        <f t="shared" ref="F554" si="1070">D554+E554</f>
        <v>0</v>
      </c>
      <c r="G554" s="195"/>
      <c r="H554" s="195">
        <f t="shared" ref="H554" si="1071">F554-G554</f>
        <v>0</v>
      </c>
      <c r="I554" s="195"/>
      <c r="J554" s="195">
        <f t="shared" ref="J554" si="1072">F554-I554</f>
        <v>0</v>
      </c>
      <c r="K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195">
        <f t="shared" ref="Y554" si="1073">V554+W554+X554</f>
        <v>0</v>
      </c>
      <c r="Z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195">
        <f t="shared" ref="AC554" si="1074">Z554+AA554+AB554</f>
        <v>0</v>
      </c>
      <c r="AD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195">
        <f t="shared" ref="AG554" si="1075">AD554+AE554+AF554</f>
        <v>0</v>
      </c>
      <c r="AH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195">
        <f t="shared" ref="AK554" si="1076">AH554+AI554+AJ554</f>
        <v>0</v>
      </c>
      <c r="AL554" s="195">
        <f t="shared" ref="AL554" si="1077">Y554+AC554+AG554+AK554</f>
        <v>0</v>
      </c>
    </row>
    <row r="555" spans="2:38" x14ac:dyDescent="0.25">
      <c r="B555" s="193" t="s">
        <v>1447</v>
      </c>
      <c r="C555" s="194" t="s">
        <v>1448</v>
      </c>
      <c r="D5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195">
        <f t="shared" ref="F555" si="1078">D555+E555</f>
        <v>0</v>
      </c>
      <c r="G555" s="195"/>
      <c r="H555" s="195">
        <f t="shared" ref="H555" si="1079">F555-G555</f>
        <v>0</v>
      </c>
      <c r="I555" s="195"/>
      <c r="J555" s="195">
        <f t="shared" ref="J555" si="1080">F555-I555</f>
        <v>0</v>
      </c>
      <c r="K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195">
        <f t="shared" ref="Y555" si="1081">V555+W555+X555</f>
        <v>0</v>
      </c>
      <c r="Z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195">
        <f t="shared" ref="AC555" si="1082">Z555+AA555+AB555</f>
        <v>0</v>
      </c>
      <c r="AD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195">
        <f t="shared" ref="AG555" si="1083">AD555+AE555+AF555</f>
        <v>0</v>
      </c>
      <c r="AH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195">
        <f t="shared" ref="AK555" si="1084">AH555+AI555+AJ555</f>
        <v>0</v>
      </c>
      <c r="AL555" s="195">
        <f t="shared" ref="AL555" si="1085">Y555+AC555+AG555+AK555</f>
        <v>0</v>
      </c>
    </row>
    <row r="556" spans="2:38" x14ac:dyDescent="0.25">
      <c r="B556" s="193" t="s">
        <v>1449</v>
      </c>
      <c r="C556" s="194" t="s">
        <v>1450</v>
      </c>
      <c r="D5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195">
        <f t="shared" si="1046"/>
        <v>0</v>
      </c>
      <c r="G556" s="195"/>
      <c r="H556" s="195">
        <f t="shared" si="1047"/>
        <v>0</v>
      </c>
      <c r="I556" s="195"/>
      <c r="J556" s="195">
        <f t="shared" si="1048"/>
        <v>0</v>
      </c>
      <c r="K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195">
        <f t="shared" si="1049"/>
        <v>0</v>
      </c>
      <c r="Z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195">
        <f t="shared" si="1050"/>
        <v>0</v>
      </c>
      <c r="AD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195">
        <f t="shared" si="1051"/>
        <v>0</v>
      </c>
      <c r="AH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195">
        <f t="shared" si="1052"/>
        <v>0</v>
      </c>
      <c r="AL556" s="195">
        <f t="shared" si="1053"/>
        <v>0</v>
      </c>
    </row>
    <row r="557" spans="2:38" x14ac:dyDescent="0.25">
      <c r="B557" s="202" t="s">
        <v>446</v>
      </c>
      <c r="C557" s="203" t="s">
        <v>311</v>
      </c>
      <c r="D557" s="204">
        <f>D558</f>
        <v>0</v>
      </c>
      <c r="E557" s="204">
        <f>E558</f>
        <v>0</v>
      </c>
      <c r="F557" s="204">
        <f t="shared" si="919"/>
        <v>0</v>
      </c>
      <c r="G557" s="204">
        <f t="shared" ref="G557:I557" si="1086">G558</f>
        <v>0</v>
      </c>
      <c r="H557" s="204">
        <f t="shared" si="922"/>
        <v>0</v>
      </c>
      <c r="I557" s="204">
        <f t="shared" si="1086"/>
        <v>0</v>
      </c>
      <c r="J557" s="204">
        <f t="shared" si="923"/>
        <v>0</v>
      </c>
      <c r="K557" s="204">
        <f t="shared" ref="K557:AJ557" si="1087">K558</f>
        <v>0</v>
      </c>
      <c r="L557" s="204">
        <f t="shared" si="1087"/>
        <v>0</v>
      </c>
      <c r="M557" s="204">
        <f t="shared" si="1087"/>
        <v>0</v>
      </c>
      <c r="N557" s="204">
        <f t="shared" si="1087"/>
        <v>0</v>
      </c>
      <c r="O557" s="204">
        <f t="shared" si="1087"/>
        <v>0</v>
      </c>
      <c r="P557" s="204">
        <f t="shared" si="1087"/>
        <v>0</v>
      </c>
      <c r="Q557" s="204">
        <f t="shared" si="1087"/>
        <v>0</v>
      </c>
      <c r="R557" s="204">
        <f t="shared" si="1087"/>
        <v>0</v>
      </c>
      <c r="S557" s="204">
        <f t="shared" si="1087"/>
        <v>0</v>
      </c>
      <c r="T557" s="204">
        <f t="shared" si="1087"/>
        <v>0</v>
      </c>
      <c r="U557" s="204">
        <f t="shared" si="1087"/>
        <v>0</v>
      </c>
      <c r="V557" s="204">
        <f t="shared" si="1087"/>
        <v>0</v>
      </c>
      <c r="W557" s="204">
        <f t="shared" si="1087"/>
        <v>0</v>
      </c>
      <c r="X557" s="204">
        <f t="shared" si="1087"/>
        <v>0</v>
      </c>
      <c r="Y557" s="204">
        <f t="shared" si="925"/>
        <v>0</v>
      </c>
      <c r="Z557" s="204">
        <f t="shared" si="1087"/>
        <v>0</v>
      </c>
      <c r="AA557" s="204">
        <f t="shared" si="1087"/>
        <v>0</v>
      </c>
      <c r="AB557" s="204">
        <f t="shared" si="1087"/>
        <v>0</v>
      </c>
      <c r="AC557" s="204">
        <f t="shared" si="926"/>
        <v>0</v>
      </c>
      <c r="AD557" s="204">
        <f t="shared" si="1087"/>
        <v>0</v>
      </c>
      <c r="AE557" s="204">
        <f t="shared" si="1087"/>
        <v>0</v>
      </c>
      <c r="AF557" s="204">
        <f t="shared" si="1087"/>
        <v>0</v>
      </c>
      <c r="AG557" s="204">
        <f t="shared" si="927"/>
        <v>0</v>
      </c>
      <c r="AH557" s="204">
        <f t="shared" si="1087"/>
        <v>0</v>
      </c>
      <c r="AI557" s="204">
        <f t="shared" si="1087"/>
        <v>0</v>
      </c>
      <c r="AJ557" s="204">
        <f t="shared" si="1087"/>
        <v>0</v>
      </c>
      <c r="AK557" s="204">
        <f t="shared" si="928"/>
        <v>0</v>
      </c>
      <c r="AL557" s="204">
        <f t="shared" si="929"/>
        <v>0</v>
      </c>
    </row>
    <row r="558" spans="2:38" x14ac:dyDescent="0.25">
      <c r="B558" s="193" t="s">
        <v>447</v>
      </c>
      <c r="C558" s="194" t="s">
        <v>312</v>
      </c>
      <c r="D5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195">
        <f t="shared" ref="F558" si="1088">D558+E558</f>
        <v>0</v>
      </c>
      <c r="G558" s="195"/>
      <c r="H558" s="195">
        <f t="shared" ref="H558" si="1089">F558-G558</f>
        <v>0</v>
      </c>
      <c r="I558" s="195"/>
      <c r="J558" s="195">
        <f t="shared" ref="J558" si="1090">F558-I558</f>
        <v>0</v>
      </c>
      <c r="K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195">
        <f t="shared" ref="Y558" si="1091">V558+W558+X558</f>
        <v>0</v>
      </c>
      <c r="Z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195">
        <f t="shared" ref="AC558" si="1092">Z558+AA558+AB558</f>
        <v>0</v>
      </c>
      <c r="AD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195">
        <f t="shared" ref="AG558" si="1093">AD558+AE558+AF558</f>
        <v>0</v>
      </c>
      <c r="AH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195">
        <f t="shared" ref="AK558" si="1094">AH558+AI558+AJ558</f>
        <v>0</v>
      </c>
      <c r="AL558" s="195">
        <f t="shared" ref="AL558" si="1095">Y558+AC558+AG558+AK558</f>
        <v>0</v>
      </c>
    </row>
    <row r="559" spans="2:38" x14ac:dyDescent="0.25">
      <c r="B559" s="190" t="s">
        <v>446</v>
      </c>
      <c r="C559" s="191" t="s">
        <v>311</v>
      </c>
      <c r="D559" s="192">
        <f>D560</f>
        <v>0</v>
      </c>
      <c r="E559" s="192">
        <f>E560</f>
        <v>0</v>
      </c>
      <c r="F559" s="192">
        <f t="shared" si="919"/>
        <v>0</v>
      </c>
      <c r="G559" s="192">
        <f t="shared" ref="G559:I559" si="1096">G560</f>
        <v>0</v>
      </c>
      <c r="H559" s="192">
        <f t="shared" si="922"/>
        <v>0</v>
      </c>
      <c r="I559" s="192">
        <f t="shared" si="1096"/>
        <v>0</v>
      </c>
      <c r="J559" s="192">
        <f t="shared" si="923"/>
        <v>0</v>
      </c>
      <c r="K559" s="192">
        <f t="shared" ref="K559:AJ559" si="1097">K560</f>
        <v>0</v>
      </c>
      <c r="L559" s="192">
        <f t="shared" si="1097"/>
        <v>0</v>
      </c>
      <c r="M559" s="192">
        <f t="shared" si="1097"/>
        <v>0</v>
      </c>
      <c r="N559" s="192">
        <f t="shared" si="1097"/>
        <v>0</v>
      </c>
      <c r="O559" s="192">
        <f t="shared" si="1097"/>
        <v>0</v>
      </c>
      <c r="P559" s="192">
        <f t="shared" si="1097"/>
        <v>0</v>
      </c>
      <c r="Q559" s="192">
        <f t="shared" si="1097"/>
        <v>0</v>
      </c>
      <c r="R559" s="192">
        <f t="shared" si="1097"/>
        <v>0</v>
      </c>
      <c r="S559" s="192">
        <f t="shared" si="1097"/>
        <v>0</v>
      </c>
      <c r="T559" s="192">
        <f t="shared" si="1097"/>
        <v>0</v>
      </c>
      <c r="U559" s="192">
        <f t="shared" si="1097"/>
        <v>0</v>
      </c>
      <c r="V559" s="192">
        <f t="shared" si="1097"/>
        <v>0</v>
      </c>
      <c r="W559" s="192">
        <f t="shared" si="1097"/>
        <v>0</v>
      </c>
      <c r="X559" s="192">
        <f t="shared" si="1097"/>
        <v>0</v>
      </c>
      <c r="Y559" s="192">
        <f t="shared" si="925"/>
        <v>0</v>
      </c>
      <c r="Z559" s="192">
        <f t="shared" si="1097"/>
        <v>0</v>
      </c>
      <c r="AA559" s="192">
        <f t="shared" si="1097"/>
        <v>0</v>
      </c>
      <c r="AB559" s="192">
        <f t="shared" si="1097"/>
        <v>0</v>
      </c>
      <c r="AC559" s="192">
        <f t="shared" si="926"/>
        <v>0</v>
      </c>
      <c r="AD559" s="192">
        <f t="shared" si="1097"/>
        <v>0</v>
      </c>
      <c r="AE559" s="192">
        <f t="shared" si="1097"/>
        <v>0</v>
      </c>
      <c r="AF559" s="192">
        <f t="shared" si="1097"/>
        <v>0</v>
      </c>
      <c r="AG559" s="192">
        <f t="shared" si="927"/>
        <v>0</v>
      </c>
      <c r="AH559" s="192">
        <f t="shared" si="1097"/>
        <v>0</v>
      </c>
      <c r="AI559" s="192">
        <f t="shared" si="1097"/>
        <v>0</v>
      </c>
      <c r="AJ559" s="192">
        <f t="shared" si="1097"/>
        <v>0</v>
      </c>
      <c r="AK559" s="192">
        <f t="shared" si="928"/>
        <v>0</v>
      </c>
      <c r="AL559" s="192">
        <f t="shared" si="929"/>
        <v>0</v>
      </c>
    </row>
    <row r="560" spans="2:38" x14ac:dyDescent="0.25">
      <c r="B560" s="202" t="s">
        <v>447</v>
      </c>
      <c r="C560" s="203" t="s">
        <v>312</v>
      </c>
      <c r="D560" s="204">
        <f>SUM(D561:D577)</f>
        <v>0</v>
      </c>
      <c r="E560" s="204">
        <f>SUM(E561:E577)</f>
        <v>0</v>
      </c>
      <c r="F560" s="204">
        <f t="shared" si="919"/>
        <v>0</v>
      </c>
      <c r="G560" s="204">
        <f>SUM(G561:G577)</f>
        <v>0</v>
      </c>
      <c r="H560" s="204">
        <f t="shared" si="922"/>
        <v>0</v>
      </c>
      <c r="I560" s="204">
        <f>SUM(I561:I577)</f>
        <v>0</v>
      </c>
      <c r="J560" s="204">
        <f t="shared" si="923"/>
        <v>0</v>
      </c>
      <c r="K560" s="204">
        <f t="shared" ref="K560:X560" si="1098">SUM(K561:K577)</f>
        <v>0</v>
      </c>
      <c r="L560" s="204">
        <f t="shared" si="1098"/>
        <v>0</v>
      </c>
      <c r="M560" s="204">
        <f t="shared" si="1098"/>
        <v>0</v>
      </c>
      <c r="N560" s="204">
        <f t="shared" si="1098"/>
        <v>0</v>
      </c>
      <c r="O560" s="204">
        <f t="shared" si="1098"/>
        <v>0</v>
      </c>
      <c r="P560" s="204">
        <f t="shared" si="1098"/>
        <v>0</v>
      </c>
      <c r="Q560" s="204">
        <f t="shared" si="1098"/>
        <v>0</v>
      </c>
      <c r="R560" s="204">
        <f t="shared" si="1098"/>
        <v>0</v>
      </c>
      <c r="S560" s="204">
        <f t="shared" si="1098"/>
        <v>0</v>
      </c>
      <c r="T560" s="204">
        <f t="shared" si="1098"/>
        <v>0</v>
      </c>
      <c r="U560" s="204">
        <f t="shared" si="1098"/>
        <v>0</v>
      </c>
      <c r="V560" s="204">
        <f t="shared" si="1098"/>
        <v>0</v>
      </c>
      <c r="W560" s="204">
        <f t="shared" si="1098"/>
        <v>0</v>
      </c>
      <c r="X560" s="204">
        <f t="shared" si="1098"/>
        <v>0</v>
      </c>
      <c r="Y560" s="204">
        <f t="shared" si="925"/>
        <v>0</v>
      </c>
      <c r="Z560" s="204">
        <f>SUM(Z561:Z577)</f>
        <v>0</v>
      </c>
      <c r="AA560" s="204">
        <f>SUM(AA561:AA577)</f>
        <v>0</v>
      </c>
      <c r="AB560" s="204">
        <f>SUM(AB561:AB577)</f>
        <v>0</v>
      </c>
      <c r="AC560" s="204">
        <f t="shared" si="926"/>
        <v>0</v>
      </c>
      <c r="AD560" s="204">
        <f>SUM(AD561:AD577)</f>
        <v>0</v>
      </c>
      <c r="AE560" s="204">
        <f>SUM(AE561:AE577)</f>
        <v>0</v>
      </c>
      <c r="AF560" s="204">
        <f>SUM(AF561:AF577)</f>
        <v>0</v>
      </c>
      <c r="AG560" s="204">
        <f t="shared" si="927"/>
        <v>0</v>
      </c>
      <c r="AH560" s="204">
        <f>SUM(AH561:AH577)</f>
        <v>0</v>
      </c>
      <c r="AI560" s="204">
        <f>SUM(AI561:AI577)</f>
        <v>0</v>
      </c>
      <c r="AJ560" s="204">
        <f>SUM(AJ561:AJ577)</f>
        <v>0</v>
      </c>
      <c r="AK560" s="204">
        <f t="shared" si="928"/>
        <v>0</v>
      </c>
      <c r="AL560" s="204">
        <f t="shared" si="929"/>
        <v>0</v>
      </c>
    </row>
    <row r="561" spans="2:38" x14ac:dyDescent="0.25">
      <c r="B561" s="193" t="s">
        <v>448</v>
      </c>
      <c r="C561" s="194" t="s">
        <v>313</v>
      </c>
      <c r="D5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195">
        <f t="shared" ref="F561:F583" si="1099">D561+E561</f>
        <v>0</v>
      </c>
      <c r="G561" s="195"/>
      <c r="H561" s="195">
        <f t="shared" ref="H561:H583" si="1100">F561-G561</f>
        <v>0</v>
      </c>
      <c r="I561" s="195"/>
      <c r="J561" s="195">
        <f t="shared" ref="J561:J583" si="1101">F561-I561</f>
        <v>0</v>
      </c>
      <c r="K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195">
        <f t="shared" ref="Y561:Y583" si="1102">V561+W561+X561</f>
        <v>0</v>
      </c>
      <c r="Z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195">
        <f t="shared" ref="AC561:AC583" si="1103">Z561+AA561+AB561</f>
        <v>0</v>
      </c>
      <c r="AD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195">
        <f t="shared" ref="AG561:AG583" si="1104">AD561+AE561+AF561</f>
        <v>0</v>
      </c>
      <c r="AH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195">
        <f t="shared" ref="AK561:AK583" si="1105">AH561+AI561+AJ561</f>
        <v>0</v>
      </c>
      <c r="AL561" s="195">
        <f t="shared" ref="AL561:AL583" si="1106">Y561+AC561+AG561+AK561</f>
        <v>0</v>
      </c>
    </row>
    <row r="562" spans="2:38" x14ac:dyDescent="0.25">
      <c r="B562" s="193" t="s">
        <v>1451</v>
      </c>
      <c r="C562" s="194" t="s">
        <v>1452</v>
      </c>
      <c r="D5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195">
        <f t="shared" si="1099"/>
        <v>0</v>
      </c>
      <c r="G562" s="195"/>
      <c r="H562" s="195">
        <f t="shared" si="1100"/>
        <v>0</v>
      </c>
      <c r="I562" s="195"/>
      <c r="J562" s="195">
        <f t="shared" si="1101"/>
        <v>0</v>
      </c>
      <c r="K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195">
        <f t="shared" si="1102"/>
        <v>0</v>
      </c>
      <c r="Z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195">
        <f t="shared" si="1103"/>
        <v>0</v>
      </c>
      <c r="AD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195">
        <f t="shared" si="1104"/>
        <v>0</v>
      </c>
      <c r="AH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195">
        <f t="shared" si="1105"/>
        <v>0</v>
      </c>
      <c r="AL562" s="195">
        <f t="shared" si="1106"/>
        <v>0</v>
      </c>
    </row>
    <row r="563" spans="2:38" x14ac:dyDescent="0.25">
      <c r="B563" s="193" t="s">
        <v>1453</v>
      </c>
      <c r="C563" s="194" t="s">
        <v>669</v>
      </c>
      <c r="D5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195">
        <f t="shared" si="1099"/>
        <v>0</v>
      </c>
      <c r="G563" s="195"/>
      <c r="H563" s="195">
        <f t="shared" si="1100"/>
        <v>0</v>
      </c>
      <c r="I563" s="195"/>
      <c r="J563" s="195">
        <f t="shared" si="1101"/>
        <v>0</v>
      </c>
      <c r="K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195">
        <f t="shared" si="1102"/>
        <v>0</v>
      </c>
      <c r="Z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195">
        <f t="shared" si="1103"/>
        <v>0</v>
      </c>
      <c r="AD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195">
        <f t="shared" si="1104"/>
        <v>0</v>
      </c>
      <c r="AH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195">
        <f t="shared" si="1105"/>
        <v>0</v>
      </c>
      <c r="AL563" s="195">
        <f t="shared" si="1106"/>
        <v>0</v>
      </c>
    </row>
    <row r="564" spans="2:38" x14ac:dyDescent="0.25">
      <c r="B564" s="193" t="s">
        <v>1454</v>
      </c>
      <c r="C564" s="194" t="s">
        <v>1455</v>
      </c>
      <c r="D5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195">
        <f t="shared" si="1099"/>
        <v>0</v>
      </c>
      <c r="G564" s="195"/>
      <c r="H564" s="195">
        <f t="shared" si="1100"/>
        <v>0</v>
      </c>
      <c r="I564" s="195"/>
      <c r="J564" s="195">
        <f t="shared" si="1101"/>
        <v>0</v>
      </c>
      <c r="K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195">
        <f t="shared" si="1102"/>
        <v>0</v>
      </c>
      <c r="Z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195">
        <f t="shared" si="1103"/>
        <v>0</v>
      </c>
      <c r="AD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195">
        <f t="shared" si="1104"/>
        <v>0</v>
      </c>
      <c r="AH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195">
        <f t="shared" si="1105"/>
        <v>0</v>
      </c>
      <c r="AL564" s="195">
        <f t="shared" si="1106"/>
        <v>0</v>
      </c>
    </row>
    <row r="565" spans="2:38" x14ac:dyDescent="0.25">
      <c r="B565" s="193" t="s">
        <v>1456</v>
      </c>
      <c r="C565" s="194" t="s">
        <v>1457</v>
      </c>
      <c r="D5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195">
        <f t="shared" si="1099"/>
        <v>0</v>
      </c>
      <c r="G565" s="195"/>
      <c r="H565" s="195">
        <f t="shared" si="1100"/>
        <v>0</v>
      </c>
      <c r="I565" s="195"/>
      <c r="J565" s="195">
        <f t="shared" si="1101"/>
        <v>0</v>
      </c>
      <c r="K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195">
        <f t="shared" si="1102"/>
        <v>0</v>
      </c>
      <c r="Z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195">
        <f t="shared" si="1103"/>
        <v>0</v>
      </c>
      <c r="AD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195">
        <f t="shared" si="1104"/>
        <v>0</v>
      </c>
      <c r="AH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195">
        <f t="shared" si="1105"/>
        <v>0</v>
      </c>
      <c r="AL565" s="195">
        <f t="shared" si="1106"/>
        <v>0</v>
      </c>
    </row>
    <row r="566" spans="2:38" x14ac:dyDescent="0.25">
      <c r="B566" s="193" t="s">
        <v>1458</v>
      </c>
      <c r="C566" s="194" t="s">
        <v>1459</v>
      </c>
      <c r="D5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195">
        <f t="shared" si="1099"/>
        <v>0</v>
      </c>
      <c r="G566" s="195"/>
      <c r="H566" s="195">
        <f t="shared" si="1100"/>
        <v>0</v>
      </c>
      <c r="I566" s="195"/>
      <c r="J566" s="195">
        <f t="shared" si="1101"/>
        <v>0</v>
      </c>
      <c r="K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195">
        <f t="shared" si="1102"/>
        <v>0</v>
      </c>
      <c r="Z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195">
        <f t="shared" si="1103"/>
        <v>0</v>
      </c>
      <c r="AD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195">
        <f t="shared" si="1104"/>
        <v>0</v>
      </c>
      <c r="AH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195">
        <f t="shared" si="1105"/>
        <v>0</v>
      </c>
      <c r="AL566" s="195">
        <f t="shared" si="1106"/>
        <v>0</v>
      </c>
    </row>
    <row r="567" spans="2:38" x14ac:dyDescent="0.25">
      <c r="B567" s="193" t="s">
        <v>1460</v>
      </c>
      <c r="C567" s="194" t="s">
        <v>1461</v>
      </c>
      <c r="D5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195">
        <f t="shared" si="1099"/>
        <v>0</v>
      </c>
      <c r="G567" s="195"/>
      <c r="H567" s="195">
        <f t="shared" si="1100"/>
        <v>0</v>
      </c>
      <c r="I567" s="195"/>
      <c r="J567" s="195">
        <f t="shared" si="1101"/>
        <v>0</v>
      </c>
      <c r="K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195">
        <f t="shared" si="1102"/>
        <v>0</v>
      </c>
      <c r="Z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195">
        <f t="shared" si="1103"/>
        <v>0</v>
      </c>
      <c r="AD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195">
        <f t="shared" si="1104"/>
        <v>0</v>
      </c>
      <c r="AH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195">
        <f t="shared" si="1105"/>
        <v>0</v>
      </c>
      <c r="AL567" s="195">
        <f t="shared" si="1106"/>
        <v>0</v>
      </c>
    </row>
    <row r="568" spans="2:38" x14ac:dyDescent="0.25">
      <c r="B568" s="193" t="s">
        <v>1462</v>
      </c>
      <c r="C568" s="194" t="s">
        <v>1463</v>
      </c>
      <c r="D5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195">
        <f t="shared" si="1099"/>
        <v>0</v>
      </c>
      <c r="G568" s="195"/>
      <c r="H568" s="195">
        <f t="shared" si="1100"/>
        <v>0</v>
      </c>
      <c r="I568" s="195"/>
      <c r="J568" s="195">
        <f t="shared" si="1101"/>
        <v>0</v>
      </c>
      <c r="K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195">
        <f t="shared" si="1102"/>
        <v>0</v>
      </c>
      <c r="Z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195">
        <f t="shared" si="1103"/>
        <v>0</v>
      </c>
      <c r="AD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195">
        <f t="shared" si="1104"/>
        <v>0</v>
      </c>
      <c r="AH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195">
        <f t="shared" si="1105"/>
        <v>0</v>
      </c>
      <c r="AL568" s="195">
        <f t="shared" si="1106"/>
        <v>0</v>
      </c>
    </row>
    <row r="569" spans="2:38" x14ac:dyDescent="0.25">
      <c r="B569" s="193" t="s">
        <v>1464</v>
      </c>
      <c r="C569" s="194" t="s">
        <v>1465</v>
      </c>
      <c r="D5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195">
        <f t="shared" si="1099"/>
        <v>0</v>
      </c>
      <c r="G569" s="195"/>
      <c r="H569" s="195">
        <f t="shared" si="1100"/>
        <v>0</v>
      </c>
      <c r="I569" s="195"/>
      <c r="J569" s="195">
        <f t="shared" si="1101"/>
        <v>0</v>
      </c>
      <c r="K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195">
        <f t="shared" si="1102"/>
        <v>0</v>
      </c>
      <c r="Z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195">
        <f t="shared" si="1103"/>
        <v>0</v>
      </c>
      <c r="AD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195">
        <f t="shared" si="1104"/>
        <v>0</v>
      </c>
      <c r="AH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195">
        <f t="shared" si="1105"/>
        <v>0</v>
      </c>
      <c r="AL569" s="195">
        <f t="shared" si="1106"/>
        <v>0</v>
      </c>
    </row>
    <row r="570" spans="2:38" x14ac:dyDescent="0.25">
      <c r="B570" s="193" t="s">
        <v>1466</v>
      </c>
      <c r="C570" s="194" t="s">
        <v>1467</v>
      </c>
      <c r="D5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195">
        <f t="shared" si="1099"/>
        <v>0</v>
      </c>
      <c r="G570" s="195"/>
      <c r="H570" s="195">
        <f t="shared" si="1100"/>
        <v>0</v>
      </c>
      <c r="I570" s="195"/>
      <c r="J570" s="195">
        <f t="shared" si="1101"/>
        <v>0</v>
      </c>
      <c r="K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195">
        <f t="shared" si="1102"/>
        <v>0</v>
      </c>
      <c r="Z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195">
        <f t="shared" si="1103"/>
        <v>0</v>
      </c>
      <c r="AD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195">
        <f t="shared" si="1104"/>
        <v>0</v>
      </c>
      <c r="AH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195">
        <f t="shared" si="1105"/>
        <v>0</v>
      </c>
      <c r="AL570" s="195">
        <f t="shared" si="1106"/>
        <v>0</v>
      </c>
    </row>
    <row r="571" spans="2:38" x14ac:dyDescent="0.25">
      <c r="B571" s="193" t="s">
        <v>1468</v>
      </c>
      <c r="C571" s="194" t="s">
        <v>1469</v>
      </c>
      <c r="D5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195">
        <f t="shared" si="1099"/>
        <v>0</v>
      </c>
      <c r="G571" s="195"/>
      <c r="H571" s="195">
        <f t="shared" si="1100"/>
        <v>0</v>
      </c>
      <c r="I571" s="195"/>
      <c r="J571" s="195">
        <f t="shared" si="1101"/>
        <v>0</v>
      </c>
      <c r="K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195">
        <f t="shared" si="1102"/>
        <v>0</v>
      </c>
      <c r="Z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195">
        <f t="shared" si="1103"/>
        <v>0</v>
      </c>
      <c r="AD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195">
        <f t="shared" si="1104"/>
        <v>0</v>
      </c>
      <c r="AH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195">
        <f t="shared" si="1105"/>
        <v>0</v>
      </c>
      <c r="AL571" s="195">
        <f t="shared" si="1106"/>
        <v>0</v>
      </c>
    </row>
    <row r="572" spans="2:38" x14ac:dyDescent="0.25">
      <c r="B572" s="193" t="s">
        <v>1470</v>
      </c>
      <c r="C572" s="194" t="s">
        <v>1471</v>
      </c>
      <c r="D5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195">
        <f t="shared" si="1099"/>
        <v>0</v>
      </c>
      <c r="G572" s="195"/>
      <c r="H572" s="195">
        <f t="shared" si="1100"/>
        <v>0</v>
      </c>
      <c r="I572" s="195"/>
      <c r="J572" s="195">
        <f t="shared" si="1101"/>
        <v>0</v>
      </c>
      <c r="K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195">
        <f t="shared" si="1102"/>
        <v>0</v>
      </c>
      <c r="Z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195">
        <f t="shared" si="1103"/>
        <v>0</v>
      </c>
      <c r="AD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195">
        <f t="shared" si="1104"/>
        <v>0</v>
      </c>
      <c r="AH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195">
        <f t="shared" si="1105"/>
        <v>0</v>
      </c>
      <c r="AL572" s="195">
        <f t="shared" si="1106"/>
        <v>0</v>
      </c>
    </row>
    <row r="573" spans="2:38" x14ac:dyDescent="0.25">
      <c r="B573" s="193" t="s">
        <v>1472</v>
      </c>
      <c r="C573" s="194" t="s">
        <v>1473</v>
      </c>
      <c r="D5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195">
        <f t="shared" si="1099"/>
        <v>0</v>
      </c>
      <c r="G573" s="195"/>
      <c r="H573" s="195">
        <f t="shared" si="1100"/>
        <v>0</v>
      </c>
      <c r="I573" s="195"/>
      <c r="J573" s="195">
        <f t="shared" si="1101"/>
        <v>0</v>
      </c>
      <c r="K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195">
        <f t="shared" si="1102"/>
        <v>0</v>
      </c>
      <c r="Z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195">
        <f t="shared" si="1103"/>
        <v>0</v>
      </c>
      <c r="AD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195">
        <f t="shared" si="1104"/>
        <v>0</v>
      </c>
      <c r="AH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195">
        <f t="shared" si="1105"/>
        <v>0</v>
      </c>
      <c r="AL573" s="195">
        <f t="shared" si="1106"/>
        <v>0</v>
      </c>
    </row>
    <row r="574" spans="2:38" x14ac:dyDescent="0.25">
      <c r="B574" s="193" t="s">
        <v>1474</v>
      </c>
      <c r="C574" s="194" t="s">
        <v>1475</v>
      </c>
      <c r="D5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195">
        <f t="shared" si="1099"/>
        <v>0</v>
      </c>
      <c r="G574" s="195"/>
      <c r="H574" s="195">
        <f t="shared" si="1100"/>
        <v>0</v>
      </c>
      <c r="I574" s="195"/>
      <c r="J574" s="195">
        <f t="shared" si="1101"/>
        <v>0</v>
      </c>
      <c r="K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195">
        <f t="shared" si="1102"/>
        <v>0</v>
      </c>
      <c r="Z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195">
        <f t="shared" si="1103"/>
        <v>0</v>
      </c>
      <c r="AD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195">
        <f t="shared" si="1104"/>
        <v>0</v>
      </c>
      <c r="AH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195">
        <f t="shared" si="1105"/>
        <v>0</v>
      </c>
      <c r="AL574" s="195">
        <f t="shared" si="1106"/>
        <v>0</v>
      </c>
    </row>
    <row r="575" spans="2:38" x14ac:dyDescent="0.25">
      <c r="B575" s="193" t="s">
        <v>1476</v>
      </c>
      <c r="C575" s="194" t="s">
        <v>1477</v>
      </c>
      <c r="D5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195">
        <f t="shared" si="1099"/>
        <v>0</v>
      </c>
      <c r="G575" s="195"/>
      <c r="H575" s="195">
        <f t="shared" si="1100"/>
        <v>0</v>
      </c>
      <c r="I575" s="195"/>
      <c r="J575" s="195">
        <f t="shared" si="1101"/>
        <v>0</v>
      </c>
      <c r="K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195">
        <f t="shared" si="1102"/>
        <v>0</v>
      </c>
      <c r="Z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195">
        <f t="shared" si="1103"/>
        <v>0</v>
      </c>
      <c r="AD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195">
        <f t="shared" si="1104"/>
        <v>0</v>
      </c>
      <c r="AH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195">
        <f t="shared" si="1105"/>
        <v>0</v>
      </c>
      <c r="AL575" s="195">
        <f t="shared" si="1106"/>
        <v>0</v>
      </c>
    </row>
    <row r="576" spans="2:38" x14ac:dyDescent="0.25">
      <c r="B576" s="193" t="s">
        <v>1478</v>
      </c>
      <c r="C576" s="194" t="s">
        <v>1479</v>
      </c>
      <c r="D5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195">
        <f t="shared" si="1099"/>
        <v>0</v>
      </c>
      <c r="G576" s="195"/>
      <c r="H576" s="195">
        <f t="shared" si="1100"/>
        <v>0</v>
      </c>
      <c r="I576" s="195"/>
      <c r="J576" s="195">
        <f t="shared" si="1101"/>
        <v>0</v>
      </c>
      <c r="K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195">
        <f t="shared" si="1102"/>
        <v>0</v>
      </c>
      <c r="Z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195">
        <f t="shared" si="1103"/>
        <v>0</v>
      </c>
      <c r="AD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195">
        <f t="shared" si="1104"/>
        <v>0</v>
      </c>
      <c r="AH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195">
        <f t="shared" si="1105"/>
        <v>0</v>
      </c>
      <c r="AL576" s="195">
        <f t="shared" si="1106"/>
        <v>0</v>
      </c>
    </row>
    <row r="577" spans="2:38" x14ac:dyDescent="0.25">
      <c r="B577" s="193" t="s">
        <v>1480</v>
      </c>
      <c r="C577" s="194" t="s">
        <v>1481</v>
      </c>
      <c r="D5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195">
        <f t="shared" si="1099"/>
        <v>0</v>
      </c>
      <c r="G577" s="195"/>
      <c r="H577" s="195">
        <f t="shared" si="1100"/>
        <v>0</v>
      </c>
      <c r="I577" s="195"/>
      <c r="J577" s="195">
        <f t="shared" si="1101"/>
        <v>0</v>
      </c>
      <c r="K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195">
        <f t="shared" si="1102"/>
        <v>0</v>
      </c>
      <c r="Z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195">
        <f t="shared" si="1103"/>
        <v>0</v>
      </c>
      <c r="AD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195">
        <f t="shared" si="1104"/>
        <v>0</v>
      </c>
      <c r="AH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195">
        <f t="shared" si="1105"/>
        <v>0</v>
      </c>
      <c r="AL577" s="195">
        <f t="shared" si="1106"/>
        <v>0</v>
      </c>
    </row>
    <row r="578" spans="2:38" x14ac:dyDescent="0.25">
      <c r="B578" s="190" t="s">
        <v>1482</v>
      </c>
      <c r="C578" s="191" t="s">
        <v>1483</v>
      </c>
      <c r="D578" s="192">
        <f>SUM(D579:D583)</f>
        <v>0</v>
      </c>
      <c r="E578" s="192">
        <f>SUM(E579:E583)</f>
        <v>0</v>
      </c>
      <c r="F578" s="192">
        <f t="shared" si="1099"/>
        <v>0</v>
      </c>
      <c r="G578" s="192">
        <f>SUM(G579:G583)</f>
        <v>0</v>
      </c>
      <c r="H578" s="192">
        <f t="shared" si="1100"/>
        <v>0</v>
      </c>
      <c r="I578" s="192">
        <f>SUM(I579:I583)</f>
        <v>0</v>
      </c>
      <c r="J578" s="192">
        <f t="shared" si="1101"/>
        <v>0</v>
      </c>
      <c r="K578" s="192">
        <f t="shared" ref="K578:X578" si="1107">SUM(K579:K583)</f>
        <v>0</v>
      </c>
      <c r="L578" s="192">
        <f t="shared" si="1107"/>
        <v>0</v>
      </c>
      <c r="M578" s="192">
        <f t="shared" si="1107"/>
        <v>0</v>
      </c>
      <c r="N578" s="192">
        <f t="shared" si="1107"/>
        <v>0</v>
      </c>
      <c r="O578" s="192">
        <f t="shared" si="1107"/>
        <v>0</v>
      </c>
      <c r="P578" s="192">
        <f t="shared" si="1107"/>
        <v>0</v>
      </c>
      <c r="Q578" s="192">
        <f t="shared" si="1107"/>
        <v>0</v>
      </c>
      <c r="R578" s="192">
        <f t="shared" si="1107"/>
        <v>0</v>
      </c>
      <c r="S578" s="192">
        <f t="shared" si="1107"/>
        <v>0</v>
      </c>
      <c r="T578" s="192">
        <f t="shared" si="1107"/>
        <v>0</v>
      </c>
      <c r="U578" s="192">
        <f t="shared" si="1107"/>
        <v>0</v>
      </c>
      <c r="V578" s="192">
        <f t="shared" si="1107"/>
        <v>0</v>
      </c>
      <c r="W578" s="192">
        <f t="shared" si="1107"/>
        <v>0</v>
      </c>
      <c r="X578" s="192">
        <f t="shared" si="1107"/>
        <v>0</v>
      </c>
      <c r="Y578" s="192">
        <f t="shared" si="1102"/>
        <v>0</v>
      </c>
      <c r="Z578" s="192">
        <f>SUM(Z579:Z583)</f>
        <v>0</v>
      </c>
      <c r="AA578" s="192">
        <f>SUM(AA579:AA583)</f>
        <v>0</v>
      </c>
      <c r="AB578" s="192">
        <f>SUM(AB579:AB583)</f>
        <v>0</v>
      </c>
      <c r="AC578" s="192">
        <f t="shared" si="1103"/>
        <v>0</v>
      </c>
      <c r="AD578" s="192">
        <f>SUM(AD579:AD583)</f>
        <v>0</v>
      </c>
      <c r="AE578" s="192">
        <f>SUM(AE579:AE583)</f>
        <v>0</v>
      </c>
      <c r="AF578" s="192">
        <f>SUM(AF579:AF583)</f>
        <v>0</v>
      </c>
      <c r="AG578" s="192">
        <f t="shared" si="1104"/>
        <v>0</v>
      </c>
      <c r="AH578" s="192">
        <f>SUM(AH579:AH583)</f>
        <v>0</v>
      </c>
      <c r="AI578" s="192">
        <f>SUM(AI579:AI583)</f>
        <v>0</v>
      </c>
      <c r="AJ578" s="192">
        <f>SUM(AJ579:AJ583)</f>
        <v>0</v>
      </c>
      <c r="AK578" s="192">
        <f t="shared" si="1105"/>
        <v>0</v>
      </c>
      <c r="AL578" s="192">
        <f t="shared" si="1106"/>
        <v>0</v>
      </c>
    </row>
    <row r="579" spans="2:38" x14ac:dyDescent="0.25">
      <c r="B579" s="193" t="s">
        <v>1484</v>
      </c>
      <c r="C579" s="194" t="s">
        <v>1485</v>
      </c>
      <c r="D5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195">
        <f t="shared" si="1099"/>
        <v>0</v>
      </c>
      <c r="G579" s="195"/>
      <c r="H579" s="195">
        <f t="shared" si="1100"/>
        <v>0</v>
      </c>
      <c r="I579" s="195"/>
      <c r="J579" s="195">
        <f t="shared" si="1101"/>
        <v>0</v>
      </c>
      <c r="K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195">
        <f t="shared" si="1102"/>
        <v>0</v>
      </c>
      <c r="Z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195">
        <f t="shared" si="1103"/>
        <v>0</v>
      </c>
      <c r="AD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195">
        <f t="shared" si="1104"/>
        <v>0</v>
      </c>
      <c r="AH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195">
        <f t="shared" si="1105"/>
        <v>0</v>
      </c>
      <c r="AL579" s="195">
        <f t="shared" si="1106"/>
        <v>0</v>
      </c>
    </row>
    <row r="580" spans="2:38" x14ac:dyDescent="0.25">
      <c r="B580" s="193" t="s">
        <v>1486</v>
      </c>
      <c r="C580" s="194" t="s">
        <v>1487</v>
      </c>
      <c r="D5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195">
        <f t="shared" si="1099"/>
        <v>0</v>
      </c>
      <c r="G580" s="195"/>
      <c r="H580" s="195">
        <f t="shared" si="1100"/>
        <v>0</v>
      </c>
      <c r="I580" s="195"/>
      <c r="J580" s="195">
        <f t="shared" si="1101"/>
        <v>0</v>
      </c>
      <c r="K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195">
        <f t="shared" si="1102"/>
        <v>0</v>
      </c>
      <c r="Z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195">
        <f t="shared" si="1103"/>
        <v>0</v>
      </c>
      <c r="AD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195">
        <f t="shared" si="1104"/>
        <v>0</v>
      </c>
      <c r="AH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195">
        <f t="shared" si="1105"/>
        <v>0</v>
      </c>
      <c r="AL580" s="195">
        <f t="shared" si="1106"/>
        <v>0</v>
      </c>
    </row>
    <row r="581" spans="2:38" x14ac:dyDescent="0.25">
      <c r="B581" s="193" t="s">
        <v>1488</v>
      </c>
      <c r="C581" s="194" t="s">
        <v>1489</v>
      </c>
      <c r="D5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195">
        <f t="shared" si="1099"/>
        <v>0</v>
      </c>
      <c r="G581" s="195"/>
      <c r="H581" s="195">
        <f t="shared" si="1100"/>
        <v>0</v>
      </c>
      <c r="I581" s="195"/>
      <c r="J581" s="195">
        <f t="shared" si="1101"/>
        <v>0</v>
      </c>
      <c r="K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195">
        <f t="shared" si="1102"/>
        <v>0</v>
      </c>
      <c r="Z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195">
        <f t="shared" si="1103"/>
        <v>0</v>
      </c>
      <c r="AD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195">
        <f t="shared" si="1104"/>
        <v>0</v>
      </c>
      <c r="AH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195">
        <f t="shared" si="1105"/>
        <v>0</v>
      </c>
      <c r="AL581" s="195">
        <f t="shared" si="1106"/>
        <v>0</v>
      </c>
    </row>
    <row r="582" spans="2:38" x14ac:dyDescent="0.25">
      <c r="B582" s="193" t="s">
        <v>1490</v>
      </c>
      <c r="C582" s="194" t="s">
        <v>1491</v>
      </c>
      <c r="D5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195">
        <f t="shared" si="1099"/>
        <v>0</v>
      </c>
      <c r="G582" s="195"/>
      <c r="H582" s="195">
        <f t="shared" si="1100"/>
        <v>0</v>
      </c>
      <c r="I582" s="195"/>
      <c r="J582" s="195">
        <f t="shared" si="1101"/>
        <v>0</v>
      </c>
      <c r="K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195">
        <f t="shared" si="1102"/>
        <v>0</v>
      </c>
      <c r="Z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195">
        <f t="shared" si="1103"/>
        <v>0</v>
      </c>
      <c r="AD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195">
        <f t="shared" si="1104"/>
        <v>0</v>
      </c>
      <c r="AH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195">
        <f t="shared" si="1105"/>
        <v>0</v>
      </c>
      <c r="AL582" s="195">
        <f t="shared" si="1106"/>
        <v>0</v>
      </c>
    </row>
    <row r="583" spans="2:38" x14ac:dyDescent="0.25">
      <c r="B583" s="193" t="s">
        <v>1492</v>
      </c>
      <c r="C583" s="194" t="s">
        <v>1493</v>
      </c>
      <c r="D5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19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195">
        <f t="shared" si="1099"/>
        <v>0</v>
      </c>
      <c r="G583" s="195"/>
      <c r="H583" s="195">
        <f t="shared" si="1100"/>
        <v>0</v>
      </c>
      <c r="I583" s="195"/>
      <c r="J583" s="195">
        <f t="shared" si="1101"/>
        <v>0</v>
      </c>
      <c r="K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19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195">
        <f t="shared" si="1102"/>
        <v>0</v>
      </c>
      <c r="Z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195">
        <f t="shared" si="1103"/>
        <v>0</v>
      </c>
      <c r="AD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195">
        <f t="shared" si="1104"/>
        <v>0</v>
      </c>
      <c r="AH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19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195">
        <f t="shared" si="1105"/>
        <v>0</v>
      </c>
      <c r="AL583" s="195">
        <f t="shared" si="1106"/>
        <v>0</v>
      </c>
    </row>
    <row r="584" spans="2:38" ht="26.25" x14ac:dyDescent="0.25">
      <c r="B584" s="196"/>
      <c r="C584" s="197" t="s">
        <v>314</v>
      </c>
      <c r="D584" s="198">
        <f>D9+D83+D94+D107+D209+D226+D327+D333+D390+D404+D409+D446+D498+D515+D559+D578</f>
        <v>11160553</v>
      </c>
      <c r="E584" s="198">
        <f>E9+E83+E94+E107+E209+E226+E327+E333+E390+E404+E409+E446+E498+E515+E559</f>
        <v>3576701.25</v>
      </c>
      <c r="F584" s="198">
        <f t="shared" si="919"/>
        <v>14737254.25</v>
      </c>
      <c r="G584" s="198">
        <f>G9+G83+G94+G107+G209+G226+G327+G333+G390+G404+G409+G446+G498+G515+G559</f>
        <v>0</v>
      </c>
      <c r="H584" s="198">
        <f t="shared" si="922"/>
        <v>14737254.25</v>
      </c>
      <c r="I584" s="198">
        <f>I9+I83+I94+I107+I209+I226+I327+I333+I390+I404+I409+I446+I498+I515+I559</f>
        <v>0</v>
      </c>
      <c r="J584" s="198">
        <f t="shared" si="923"/>
        <v>14737254.25</v>
      </c>
      <c r="K584" s="198">
        <f t="shared" ref="K584:X584" si="1108">K9+K83+K94+K107+K209+K226+K327+K333+K390+K404+K409+K446+K498+K515+K559</f>
        <v>396000</v>
      </c>
      <c r="L584" s="198">
        <f t="shared" si="1108"/>
        <v>150000</v>
      </c>
      <c r="M584" s="198">
        <f t="shared" si="1108"/>
        <v>271732</v>
      </c>
      <c r="N584" s="198">
        <f t="shared" si="1108"/>
        <v>334253.25</v>
      </c>
      <c r="O584" s="198">
        <f t="shared" si="1108"/>
        <v>0</v>
      </c>
      <c r="P584" s="198">
        <f t="shared" si="1108"/>
        <v>11089821</v>
      </c>
      <c r="Q584" s="198">
        <f t="shared" si="1108"/>
        <v>0</v>
      </c>
      <c r="R584" s="198">
        <f t="shared" si="1108"/>
        <v>569448</v>
      </c>
      <c r="S584" s="198">
        <f t="shared" si="1108"/>
        <v>1655000</v>
      </c>
      <c r="T584" s="198">
        <f t="shared" si="1108"/>
        <v>0</v>
      </c>
      <c r="U584" s="198">
        <f t="shared" si="1108"/>
        <v>211000</v>
      </c>
      <c r="V584" s="198">
        <f t="shared" si="1108"/>
        <v>8822006.25</v>
      </c>
      <c r="W584" s="198">
        <f t="shared" si="1108"/>
        <v>1527800</v>
      </c>
      <c r="X584" s="198">
        <f t="shared" si="1108"/>
        <v>406500</v>
      </c>
      <c r="Y584" s="198">
        <f t="shared" si="925"/>
        <v>10756306.25</v>
      </c>
      <c r="Z584" s="198">
        <f>Z9+Z83+Z94+Z107+Z209+Z226+Z327+Z333+Z390+Z404+Z409+Z446+Z498+Z515+Z559</f>
        <v>0</v>
      </c>
      <c r="AA584" s="198">
        <f>AA9+AA83+AA94+AA107+AA209+AA226+AA327+AA333+AA390+AA404+AA409+AA446+AA498+AA515+AA559</f>
        <v>3970948</v>
      </c>
      <c r="AB584" s="198">
        <f>AB9+AB83+AB94+AB107+AB209+AB226+AB327+AB333+AB390+AB404+AB409+AB446+AB498+AB515+AB559</f>
        <v>0</v>
      </c>
      <c r="AC584" s="198">
        <f t="shared" si="926"/>
        <v>3970948</v>
      </c>
      <c r="AD584" s="198">
        <f>AD9+AD83+AD94+AD107+AD209+AD226+AD327+AD333+AD390+AD404+AD409+AD446+AD498+AD515+AD559</f>
        <v>0</v>
      </c>
      <c r="AE584" s="198">
        <f>AE9+AE83+AE94+AE107+AE209+AE226+AE327+AE333+AE390+AE404+AE409+AE446+AE498+AE515+AE559</f>
        <v>0</v>
      </c>
      <c r="AF584" s="198">
        <f>AF9+AF83+AF94+AF107+AF209+AF226+AF327+AF333+AF390+AF404+AF409+AF446+AF498+AF515+AF559</f>
        <v>10000</v>
      </c>
      <c r="AG584" s="198">
        <f t="shared" si="927"/>
        <v>10000</v>
      </c>
      <c r="AH584" s="198">
        <f>AH9+AH83+AH94+AH107+AH209+AH226+AH327+AH333+AH390+AH404+AH409+AH446+AH498+AH515+AH559</f>
        <v>0</v>
      </c>
      <c r="AI584" s="198">
        <f>AI9+AI83+AI94+AI107+AI209+AI226+AI327+AI333+AI390+AI404+AI409+AI446+AI498+AI515+AI559</f>
        <v>0</v>
      </c>
      <c r="AJ584" s="198">
        <f>AJ9+AJ83+AJ94+AJ107+AJ209+AJ226+AJ327+AJ333+AJ390+AJ404+AJ409+AJ446+AJ498+AJ515+AJ559</f>
        <v>0</v>
      </c>
      <c r="AK584" s="198">
        <f t="shared" si="928"/>
        <v>0</v>
      </c>
      <c r="AL584" s="198">
        <f t="shared" si="929"/>
        <v>14737254.25</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8"/>
  <sheetViews>
    <sheetView showGridLines="0" topLeftCell="A4" zoomScale="80" zoomScaleNormal="80" zoomScalePageLayoutView="70" workbookViewId="0">
      <selection activeCell="D10" sqref="D10"/>
    </sheetView>
  </sheetViews>
  <sheetFormatPr baseColWidth="10" defaultColWidth="11.42578125" defaultRowHeight="15" x14ac:dyDescent="0.25"/>
  <cols>
    <col min="1" max="1" width="1.85546875" style="103" customWidth="1"/>
    <col min="2" max="2" width="17" style="103" customWidth="1"/>
    <col min="3" max="3" width="50" style="103" bestFit="1" customWidth="1"/>
    <col min="4" max="4" width="23.42578125" style="103" customWidth="1"/>
    <col min="5" max="5" width="10.140625" style="103" customWidth="1"/>
    <col min="6" max="7" width="13.85546875" style="103" customWidth="1"/>
    <col min="8" max="8" width="22.85546875" style="92" customWidth="1"/>
    <col min="9" max="9" width="32.7109375" style="103" customWidth="1"/>
    <col min="10" max="10" width="58.28515625" style="103" bestFit="1" customWidth="1"/>
    <col min="11" max="11" width="51.7109375" style="103" bestFit="1" customWidth="1"/>
    <col min="12" max="12" width="19.42578125" style="103" customWidth="1"/>
    <col min="13" max="33" width="11.42578125" style="103"/>
    <col min="34" max="34" width="45.42578125" style="103" bestFit="1" customWidth="1"/>
    <col min="35" max="35" width="35.28515625" style="103" bestFit="1" customWidth="1"/>
    <col min="36" max="36" width="35.7109375" style="103" bestFit="1" customWidth="1"/>
    <col min="37" max="41" width="46" style="103" customWidth="1"/>
    <col min="42" max="45" width="46.42578125" style="103" bestFit="1" customWidth="1"/>
    <col min="46" max="49" width="46.7109375" style="103" bestFit="1" customWidth="1"/>
    <col min="50" max="53" width="46.140625" style="103" bestFit="1" customWidth="1"/>
    <col min="54" max="56" width="45.42578125" style="103" bestFit="1" customWidth="1"/>
    <col min="57" max="57" width="49.28515625" style="103" bestFit="1" customWidth="1"/>
    <col min="58" max="61" width="46" style="103" bestFit="1" customWidth="1"/>
    <col min="62" max="65" width="46.42578125" style="103" bestFit="1" customWidth="1"/>
    <col min="66" max="69" width="46.7109375" style="103" bestFit="1" customWidth="1"/>
    <col min="70" max="73" width="46.140625" style="103" bestFit="1" customWidth="1"/>
    <col min="74" max="77" width="12.7109375" style="103" bestFit="1" customWidth="1"/>
    <col min="78" max="78" width="11.42578125" style="103"/>
    <col min="79" max="79" width="12.7109375" style="103" bestFit="1" customWidth="1"/>
    <col min="80" max="80" width="11.42578125" style="103"/>
    <col min="81" max="83" width="12.7109375" style="103" bestFit="1" customWidth="1"/>
    <col min="84"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42" t="s">
        <v>191</v>
      </c>
      <c r="B2" s="142" t="s">
        <v>177</v>
      </c>
      <c r="C2" s="142" t="s">
        <v>547</v>
      </c>
      <c r="D2" s="142" t="s">
        <v>192</v>
      </c>
      <c r="E2" s="142" t="s">
        <v>151</v>
      </c>
      <c r="F2" s="142" t="s">
        <v>548</v>
      </c>
      <c r="G2" s="210" t="s">
        <v>193</v>
      </c>
      <c r="H2" s="210" t="s">
        <v>549</v>
      </c>
      <c r="I2" s="210" t="s">
        <v>550</v>
      </c>
      <c r="J2" s="210" t="s">
        <v>194</v>
      </c>
      <c r="K2" s="210"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243" t="s">
        <v>493</v>
      </c>
      <c r="AI2" s="243" t="s">
        <v>494</v>
      </c>
      <c r="AJ2" s="243" t="s">
        <v>495</v>
      </c>
      <c r="AK2" s="243" t="s">
        <v>496</v>
      </c>
      <c r="AL2" s="243" t="s">
        <v>497</v>
      </c>
      <c r="AM2" s="243" t="s">
        <v>500</v>
      </c>
      <c r="AN2" s="243" t="s">
        <v>498</v>
      </c>
      <c r="AO2" s="243" t="s">
        <v>499</v>
      </c>
      <c r="AP2" s="243" t="s">
        <v>501</v>
      </c>
      <c r="AQ2" s="243" t="s">
        <v>502</v>
      </c>
      <c r="AR2" s="243" t="s">
        <v>503</v>
      </c>
      <c r="AS2" s="243" t="s">
        <v>504</v>
      </c>
      <c r="AT2" s="243" t="s">
        <v>505</v>
      </c>
      <c r="AU2" s="243" t="s">
        <v>506</v>
      </c>
      <c r="AV2" s="243" t="s">
        <v>507</v>
      </c>
      <c r="AW2" s="243" t="s">
        <v>508</v>
      </c>
      <c r="AX2" s="243" t="s">
        <v>509</v>
      </c>
      <c r="AY2" s="243" t="s">
        <v>510</v>
      </c>
      <c r="AZ2" s="243" t="s">
        <v>511</v>
      </c>
      <c r="BA2" s="243" t="s">
        <v>512</v>
      </c>
      <c r="BB2" s="243" t="s">
        <v>513</v>
      </c>
      <c r="BC2" s="243" t="s">
        <v>514</v>
      </c>
      <c r="BD2" s="243" t="s">
        <v>515</v>
      </c>
      <c r="BE2" s="243" t="s">
        <v>516</v>
      </c>
      <c r="BF2" s="243" t="s">
        <v>517</v>
      </c>
      <c r="BG2" s="243" t="s">
        <v>518</v>
      </c>
      <c r="BH2" s="243" t="s">
        <v>519</v>
      </c>
      <c r="BI2" s="243" t="s">
        <v>520</v>
      </c>
      <c r="BJ2" s="243" t="s">
        <v>521</v>
      </c>
      <c r="BK2" s="243" t="s">
        <v>522</v>
      </c>
      <c r="BL2" s="243" t="s">
        <v>523</v>
      </c>
      <c r="BM2" s="243" t="s">
        <v>524</v>
      </c>
      <c r="BN2" s="243" t="s">
        <v>525</v>
      </c>
      <c r="BO2" s="243" t="s">
        <v>526</v>
      </c>
      <c r="BP2" s="243" t="s">
        <v>527</v>
      </c>
      <c r="BQ2" s="243" t="s">
        <v>528</v>
      </c>
      <c r="BR2" s="243" t="s">
        <v>529</v>
      </c>
      <c r="BS2" s="243" t="s">
        <v>530</v>
      </c>
      <c r="BT2" s="243" t="s">
        <v>531</v>
      </c>
      <c r="BU2" s="243" t="s">
        <v>532</v>
      </c>
    </row>
    <row r="3" spans="1:576" s="139" customFormat="1" hidden="1" x14ac:dyDescent="0.25">
      <c r="A3" s="164"/>
      <c r="B3" s="164"/>
      <c r="C3" s="164"/>
      <c r="D3" s="164"/>
      <c r="E3" s="164"/>
      <c r="F3" s="164"/>
      <c r="G3" s="166"/>
      <c r="H3" s="166"/>
      <c r="I3" s="166"/>
      <c r="J3" s="166"/>
      <c r="K3" s="166"/>
      <c r="AH3" s="244">
        <v>2500</v>
      </c>
      <c r="AI3" s="244">
        <v>1900</v>
      </c>
      <c r="AJ3" s="244">
        <v>1650</v>
      </c>
      <c r="AK3" s="244">
        <v>1580</v>
      </c>
      <c r="AL3" s="244">
        <v>2250</v>
      </c>
      <c r="AM3" s="244">
        <v>1650</v>
      </c>
      <c r="AN3" s="244">
        <v>1400</v>
      </c>
      <c r="AO3" s="245">
        <v>1340</v>
      </c>
      <c r="AP3" s="245">
        <v>2000</v>
      </c>
      <c r="AQ3" s="245">
        <v>1400</v>
      </c>
      <c r="AR3" s="245">
        <v>1150</v>
      </c>
      <c r="AS3" s="245">
        <v>1100</v>
      </c>
      <c r="AT3" s="245">
        <v>1750</v>
      </c>
      <c r="AU3" s="245">
        <v>1150</v>
      </c>
      <c r="AV3" s="245">
        <v>900</v>
      </c>
      <c r="AW3" s="245">
        <v>860</v>
      </c>
      <c r="AX3" s="245">
        <v>1200</v>
      </c>
      <c r="AY3" s="139">
        <v>900</v>
      </c>
      <c r="AZ3" s="139">
        <v>650</v>
      </c>
      <c r="BA3" s="139">
        <v>620</v>
      </c>
      <c r="BB3" s="244">
        <v>5355</v>
      </c>
      <c r="BC3" s="244">
        <v>4935</v>
      </c>
      <c r="BD3" s="244">
        <v>6300</v>
      </c>
      <c r="BE3" s="244">
        <v>5880</v>
      </c>
      <c r="BF3" s="244">
        <v>4725</v>
      </c>
      <c r="BG3" s="244">
        <v>4305</v>
      </c>
      <c r="BH3" s="244">
        <v>5670</v>
      </c>
      <c r="BI3" s="245">
        <v>5250</v>
      </c>
      <c r="BJ3" s="245">
        <v>4095</v>
      </c>
      <c r="BK3" s="245">
        <v>3780</v>
      </c>
      <c r="BL3" s="245">
        <v>5040</v>
      </c>
      <c r="BM3" s="245">
        <v>4620</v>
      </c>
      <c r="BN3" s="245">
        <v>3465</v>
      </c>
      <c r="BO3" s="245">
        <v>3150</v>
      </c>
      <c r="BP3" s="245">
        <v>4410</v>
      </c>
      <c r="BQ3" s="245">
        <v>4095</v>
      </c>
      <c r="BR3" s="245">
        <v>3045</v>
      </c>
      <c r="BS3" s="139">
        <v>2835</v>
      </c>
      <c r="BT3" s="139">
        <v>3885</v>
      </c>
      <c r="BU3" s="139">
        <v>3570</v>
      </c>
    </row>
    <row r="5" spans="1:576" ht="60" customHeight="1" x14ac:dyDescent="0.25">
      <c r="C5" s="208" t="s">
        <v>318</v>
      </c>
      <c r="D5" s="180">
        <f>SUMIF(C:C,$C$10,D:D)</f>
        <v>492000</v>
      </c>
    </row>
    <row r="6" spans="1:576" x14ac:dyDescent="0.25">
      <c r="C6" s="71"/>
      <c r="D6" s="71"/>
      <c r="E6" s="71"/>
      <c r="F6" s="71"/>
      <c r="G6" s="71"/>
      <c r="H6" s="94"/>
      <c r="I6" s="71"/>
      <c r="J6" s="71"/>
    </row>
    <row r="7" spans="1:576" x14ac:dyDescent="0.25">
      <c r="C7" s="71" t="s">
        <v>41</v>
      </c>
      <c r="D7" s="71"/>
      <c r="E7" s="71"/>
      <c r="F7" s="71"/>
      <c r="G7" s="71"/>
      <c r="H7" s="94"/>
      <c r="I7" s="71"/>
      <c r="J7" s="71"/>
    </row>
    <row r="8" spans="1:576" x14ac:dyDescent="0.25">
      <c r="C8" s="71" t="s">
        <v>42</v>
      </c>
      <c r="D8" s="71"/>
      <c r="E8" s="71"/>
      <c r="F8" s="71"/>
      <c r="G8" s="71"/>
      <c r="H8" s="94"/>
      <c r="I8" s="71"/>
      <c r="J8" s="71"/>
    </row>
    <row r="9" spans="1:576" ht="15.75" thickBot="1" x14ac:dyDescent="0.3">
      <c r="B9" s="111"/>
      <c r="C9" s="189"/>
      <c r="D9" s="189"/>
      <c r="E9" s="189"/>
      <c r="F9" s="189"/>
      <c r="G9" s="189"/>
      <c r="H9" s="94"/>
      <c r="I9" s="189"/>
      <c r="J9" s="189"/>
      <c r="K9" s="129"/>
    </row>
    <row r="10" spans="1:576" ht="15.75" thickBot="1" x14ac:dyDescent="0.3">
      <c r="B10" s="111"/>
      <c r="C10" s="29" t="s">
        <v>43</v>
      </c>
      <c r="D10" s="30">
        <f>SUM(G17:G27)</f>
        <v>492000</v>
      </c>
      <c r="E10" s="111"/>
      <c r="F10" s="111"/>
      <c r="G10" s="111"/>
      <c r="H10" s="91"/>
      <c r="I10" s="91"/>
      <c r="J10" s="91"/>
      <c r="K10" s="129"/>
    </row>
    <row r="11" spans="1:576" x14ac:dyDescent="0.25">
      <c r="B11" s="111"/>
      <c r="C11" s="71"/>
      <c r="D11" s="31"/>
      <c r="E11" s="111"/>
      <c r="F11" s="111"/>
      <c r="G11" s="111"/>
      <c r="H11" s="91"/>
      <c r="I11" s="91"/>
      <c r="J11" s="91"/>
      <c r="K11" s="129"/>
    </row>
    <row r="12" spans="1:576" x14ac:dyDescent="0.25">
      <c r="B12" s="111"/>
      <c r="C12" s="71"/>
      <c r="D12" s="31"/>
      <c r="E12" s="111"/>
      <c r="F12" s="111"/>
      <c r="G12" s="111"/>
      <c r="H12" s="91"/>
      <c r="I12" s="91"/>
      <c r="J12" s="91"/>
      <c r="K12" s="129"/>
    </row>
    <row r="13" spans="1:576" ht="15.75" x14ac:dyDescent="0.25">
      <c r="B13" s="111"/>
      <c r="C13" s="220" t="s">
        <v>461</v>
      </c>
      <c r="D13" s="221" t="s">
        <v>2007</v>
      </c>
      <c r="E13" s="111"/>
      <c r="F13" s="111"/>
      <c r="G13" s="111"/>
      <c r="H13" s="91"/>
      <c r="I13" s="91"/>
      <c r="J13" s="91"/>
      <c r="K13" s="129"/>
    </row>
    <row r="14" spans="1:576" ht="18.75" x14ac:dyDescent="0.25">
      <c r="B14" s="111"/>
      <c r="C14" s="238" t="s">
        <v>1722</v>
      </c>
      <c r="D14" s="31"/>
      <c r="E14" s="111"/>
      <c r="F14" s="111"/>
      <c r="G14" s="111"/>
      <c r="H14" s="91"/>
      <c r="I14" s="91"/>
      <c r="J14" s="91"/>
      <c r="K14" s="129"/>
    </row>
    <row r="15" spans="1:576" ht="15.75" thickBot="1" x14ac:dyDescent="0.3">
      <c r="B15" s="111"/>
      <c r="C15" s="71" t="s">
        <v>2009</v>
      </c>
      <c r="D15" s="31"/>
      <c r="E15" s="111"/>
      <c r="F15" s="111"/>
      <c r="G15" s="111" t="s">
        <v>2008</v>
      </c>
      <c r="H15" s="91"/>
      <c r="I15" s="91"/>
      <c r="J15" s="91"/>
      <c r="K15" s="129"/>
    </row>
    <row r="16" spans="1:576" ht="32.25" customHeight="1" thickBot="1" x14ac:dyDescent="0.3">
      <c r="B16" s="111"/>
      <c r="C16" s="143" t="s">
        <v>44</v>
      </c>
      <c r="D16" s="146" t="s">
        <v>45</v>
      </c>
      <c r="E16" s="145" t="s">
        <v>55</v>
      </c>
      <c r="F16" s="145" t="s">
        <v>57</v>
      </c>
      <c r="G16" s="144" t="s">
        <v>27</v>
      </c>
      <c r="H16" s="150" t="s">
        <v>198</v>
      </c>
      <c r="I16" s="145" t="s">
        <v>46</v>
      </c>
      <c r="J16" s="145" t="s">
        <v>199</v>
      </c>
      <c r="K16" s="145" t="s">
        <v>480</v>
      </c>
      <c r="L16" s="145" t="s">
        <v>481</v>
      </c>
    </row>
    <row r="17" spans="2:12" x14ac:dyDescent="0.25">
      <c r="B17" s="111"/>
      <c r="C17" s="113" t="s">
        <v>47</v>
      </c>
      <c r="D17" s="725"/>
      <c r="E17" s="169"/>
      <c r="F17" s="132">
        <v>0</v>
      </c>
      <c r="G17" s="115">
        <f t="shared" ref="G17:G26" si="0">E17*F17</f>
        <v>0</v>
      </c>
      <c r="H17" s="172" t="s">
        <v>196</v>
      </c>
      <c r="I17" s="116" t="s">
        <v>1484</v>
      </c>
      <c r="J17" s="116" t="str">
        <f>VLOOKUP(I17,Presupuesto!$B$8:$C$584,2,0)</f>
        <v>INTERESES DE INSTITUCIONES PUBLICAS FINANCIERAS</v>
      </c>
      <c r="K17" s="249" t="s">
        <v>191</v>
      </c>
      <c r="L17" s="116" t="s">
        <v>464</v>
      </c>
    </row>
    <row r="18" spans="2:12" x14ac:dyDescent="0.25">
      <c r="B18" s="111"/>
      <c r="C18" s="117" t="s">
        <v>48</v>
      </c>
      <c r="D18" s="726"/>
      <c r="E18" s="216">
        <v>330</v>
      </c>
      <c r="F18" s="118">
        <v>200</v>
      </c>
      <c r="G18" s="115">
        <f t="shared" si="0"/>
        <v>66000</v>
      </c>
      <c r="H18" s="172" t="s">
        <v>196</v>
      </c>
      <c r="I18" s="116" t="s">
        <v>363</v>
      </c>
      <c r="J18" s="116" t="str">
        <f>VLOOKUP(I18,Presupuesto!$B$8:$C$584,2,0)</f>
        <v>IMPRENTA, PUBLIC. Y REPRODUC. (25300-00)</v>
      </c>
      <c r="K18" s="116" t="s">
        <v>549</v>
      </c>
      <c r="L18" s="116" t="s">
        <v>482</v>
      </c>
    </row>
    <row r="19" spans="2:12" x14ac:dyDescent="0.25">
      <c r="B19" s="111"/>
      <c r="C19" s="117" t="s">
        <v>49</v>
      </c>
      <c r="D19" s="726"/>
      <c r="E19" s="216">
        <v>600</v>
      </c>
      <c r="F19" s="118">
        <v>100</v>
      </c>
      <c r="G19" s="115">
        <f t="shared" si="0"/>
        <v>60000</v>
      </c>
      <c r="H19" s="172" t="s">
        <v>196</v>
      </c>
      <c r="I19" s="116" t="s">
        <v>380</v>
      </c>
      <c r="J19" s="116" t="str">
        <f>VLOOKUP(I19,Presupuesto!$B$8:$C$584,2,0)</f>
        <v>ALIMENTOS Y BEBIDAS PARA PERSONAS (31100-00)</v>
      </c>
      <c r="K19" s="116" t="str">
        <f t="shared" ref="K19:K27" si="1">$K$17</f>
        <v>Desarrollo Curricular</v>
      </c>
      <c r="L19" s="116" t="s">
        <v>482</v>
      </c>
    </row>
    <row r="20" spans="2:12" x14ac:dyDescent="0.25">
      <c r="B20" s="111"/>
      <c r="C20" s="117" t="s">
        <v>50</v>
      </c>
      <c r="D20" s="726"/>
      <c r="E20" s="162">
        <v>144</v>
      </c>
      <c r="F20" s="135">
        <v>1000</v>
      </c>
      <c r="G20" s="115">
        <f t="shared" si="0"/>
        <v>144000</v>
      </c>
      <c r="H20" s="172" t="s">
        <v>196</v>
      </c>
      <c r="I20" s="116" t="s">
        <v>375</v>
      </c>
      <c r="J20" s="116" t="str">
        <f>VLOOKUP(I20,Presupuesto!$B$8:$C$584,2,0)</f>
        <v>PASAJES NACIONALES (26110-00)</v>
      </c>
      <c r="K20" s="116" t="str">
        <f t="shared" si="1"/>
        <v>Desarrollo Curricular</v>
      </c>
      <c r="L20" s="116" t="s">
        <v>482</v>
      </c>
    </row>
    <row r="21" spans="2:12" x14ac:dyDescent="0.25">
      <c r="B21" s="111"/>
      <c r="C21" s="117" t="s">
        <v>490</v>
      </c>
      <c r="D21" s="726"/>
      <c r="E21" s="162">
        <v>0</v>
      </c>
      <c r="F21" s="135">
        <v>100</v>
      </c>
      <c r="G21" s="115">
        <f t="shared" si="0"/>
        <v>0</v>
      </c>
      <c r="H21" s="172" t="s">
        <v>196</v>
      </c>
      <c r="I21" s="116" t="s">
        <v>972</v>
      </c>
      <c r="J21" s="116" t="str">
        <f>VLOOKUP(I21,Presupuesto!$B$8:$C$584,2,0)</f>
        <v>PAPEL DE ESCRITORIO</v>
      </c>
      <c r="K21" s="116" t="s">
        <v>549</v>
      </c>
      <c r="L21" s="116" t="s">
        <v>482</v>
      </c>
    </row>
    <row r="22" spans="2:12" x14ac:dyDescent="0.25">
      <c r="B22" s="111"/>
      <c r="C22" s="117" t="s">
        <v>51</v>
      </c>
      <c r="D22" s="726"/>
      <c r="E22" s="162">
        <v>1010</v>
      </c>
      <c r="F22" s="135">
        <v>100</v>
      </c>
      <c r="G22" s="115">
        <f t="shared" ref="G22" si="2">E22*F22</f>
        <v>101000</v>
      </c>
      <c r="H22" s="172" t="s">
        <v>196</v>
      </c>
      <c r="I22" s="116" t="s">
        <v>972</v>
      </c>
      <c r="J22" s="116" t="str">
        <f>VLOOKUP(I22,Presupuesto!$B$8:$C$584,2,0)</f>
        <v>PAPEL DE ESCRITORIO</v>
      </c>
      <c r="K22" s="116" t="str">
        <f t="shared" si="1"/>
        <v>Desarrollo Curricular</v>
      </c>
      <c r="L22" s="116" t="s">
        <v>482</v>
      </c>
    </row>
    <row r="23" spans="2:12" x14ac:dyDescent="0.25">
      <c r="B23" s="111"/>
      <c r="C23" s="117" t="s">
        <v>178</v>
      </c>
      <c r="D23" s="726"/>
      <c r="E23" s="216">
        <v>4000</v>
      </c>
      <c r="F23" s="118">
        <v>10</v>
      </c>
      <c r="G23" s="115">
        <f t="shared" si="0"/>
        <v>40000</v>
      </c>
      <c r="H23" s="172" t="s">
        <v>196</v>
      </c>
      <c r="I23" s="116" t="s">
        <v>396</v>
      </c>
      <c r="J23" s="116" t="str">
        <f>VLOOKUP(I23,Presupuesto!$B$8:$C$584,2,0)</f>
        <v>UTILES DE ESCRITORIO, OFICINA Y ENZE¥ANZA</v>
      </c>
      <c r="K23" s="116" t="str">
        <f t="shared" si="1"/>
        <v>Desarrollo Curricular</v>
      </c>
      <c r="L23" s="116" t="s">
        <v>482</v>
      </c>
    </row>
    <row r="24" spans="2:12" x14ac:dyDescent="0.25">
      <c r="B24" s="111"/>
      <c r="C24" s="117" t="s">
        <v>34</v>
      </c>
      <c r="D24" s="726"/>
      <c r="E24" s="216">
        <v>3000</v>
      </c>
      <c r="F24" s="118">
        <v>15</v>
      </c>
      <c r="G24" s="115">
        <f t="shared" si="0"/>
        <v>45000</v>
      </c>
      <c r="H24" s="172" t="s">
        <v>196</v>
      </c>
      <c r="I24" s="116" t="s">
        <v>396</v>
      </c>
      <c r="J24" s="116" t="str">
        <f>VLOOKUP(I24,Presupuesto!$B$8:$C$584,2,0)</f>
        <v>UTILES DE ESCRITORIO, OFICINA Y ENZE¥ANZA</v>
      </c>
      <c r="K24" s="116" t="str">
        <f t="shared" si="1"/>
        <v>Desarrollo Curricular</v>
      </c>
      <c r="L24" s="116" t="s">
        <v>482</v>
      </c>
    </row>
    <row r="25" spans="2:12" x14ac:dyDescent="0.25">
      <c r="B25" s="111"/>
      <c r="C25" s="126" t="s">
        <v>1593</v>
      </c>
      <c r="D25" s="726"/>
      <c r="E25" s="242">
        <v>6</v>
      </c>
      <c r="F25" s="136">
        <v>5000</v>
      </c>
      <c r="G25" s="115">
        <f t="shared" si="0"/>
        <v>30000</v>
      </c>
      <c r="H25" s="172" t="s">
        <v>196</v>
      </c>
      <c r="I25" s="116" t="s">
        <v>367</v>
      </c>
      <c r="J25" s="116" t="str">
        <f>VLOOKUP(I25,Presupuesto!$B$8:$C$584,2,0)</f>
        <v>OTROS SERVICIOS COMERCIALES Y FINANCIEROS N.C.</v>
      </c>
      <c r="K25" s="116" t="s">
        <v>549</v>
      </c>
      <c r="L25" s="116" t="s">
        <v>482</v>
      </c>
    </row>
    <row r="26" spans="2:12" x14ac:dyDescent="0.25">
      <c r="B26" s="111"/>
      <c r="C26" s="126" t="s">
        <v>52</v>
      </c>
      <c r="D26" s="726"/>
      <c r="E26" s="242">
        <v>300</v>
      </c>
      <c r="F26" s="136">
        <v>20</v>
      </c>
      <c r="G26" s="115">
        <f t="shared" si="0"/>
        <v>6000</v>
      </c>
      <c r="H26" s="172" t="s">
        <v>196</v>
      </c>
      <c r="I26" s="116" t="s">
        <v>396</v>
      </c>
      <c r="J26" s="116" t="str">
        <f>VLOOKUP(I26,Presupuesto!$B$8:$C$584,2,0)</f>
        <v>UTILES DE ESCRITORIO, OFICINA Y ENZE¥ANZA</v>
      </c>
      <c r="K26" s="116" t="str">
        <f t="shared" si="1"/>
        <v>Desarrollo Curricular</v>
      </c>
      <c r="L26" s="116" t="s">
        <v>482</v>
      </c>
    </row>
    <row r="27" spans="2:12" ht="15.75" thickBot="1" x14ac:dyDescent="0.3">
      <c r="B27" s="111"/>
      <c r="C27" s="246" t="s">
        <v>503</v>
      </c>
      <c r="D27" s="247"/>
      <c r="E27" s="248"/>
      <c r="F27" s="121"/>
      <c r="G27" s="122">
        <f>D27*E27*F27</f>
        <v>0</v>
      </c>
      <c r="H27" s="172"/>
      <c r="I27" s="116" t="s">
        <v>1492</v>
      </c>
      <c r="J27" s="123" t="str">
        <f>VLOOKUP(I27,Presupuesto!$B$8:$C$584,2,0)</f>
        <v>OTROS INTERESES</v>
      </c>
      <c r="K27" s="116" t="str">
        <f t="shared" si="1"/>
        <v>Desarrollo Curricular</v>
      </c>
      <c r="L27" s="116" t="s">
        <v>482</v>
      </c>
    </row>
    <row r="28" spans="2:12" x14ac:dyDescent="0.25">
      <c r="B28" s="111"/>
      <c r="C28" s="111"/>
      <c r="E28" s="129"/>
      <c r="F28" s="129"/>
      <c r="G28" s="129"/>
      <c r="H28" s="186"/>
      <c r="I28" s="129"/>
      <c r="J28" s="129"/>
      <c r="K28" s="129"/>
    </row>
  </sheetData>
  <mergeCells count="1">
    <mergeCell ref="D17:D26"/>
  </mergeCells>
  <dataValidations count="5">
    <dataValidation type="list" allowBlank="1" showInputMessage="1" showErrorMessage="1" sqref="C27">
      <formula1>$AH$2:$BU$2</formula1>
    </dataValidation>
    <dataValidation type="list" allowBlank="1" showInputMessage="1" showErrorMessage="1" errorTitle="¡Ingreso no valido!" error="Favor ingrese un elemento de la lista." promptTitle="Tipo de Presupuesto" prompt="Seleccione una opción de la lista." sqref="H17:H27">
      <formula1>$R$2:$S$2</formula1>
    </dataValidation>
    <dataValidation type="list" allowBlank="1" showInputMessage="1" showErrorMessage="1" errorTitle="¡Ingreso Inválido!" error="Seleccione una opción de la lista" promptTitle="Mes Requerido" prompt="Seleccione el mes en el que requiere el recurso." sqref="L17:L27">
      <formula1>$U$2:$AF$2</formula1>
    </dataValidation>
    <dataValidation type="list" allowBlank="1" showInputMessage="1" showErrorMessage="1" errorTitle="¡Ingreso Inválido!" error="Seleccione una opción de la lista." promptTitle="Dimensión Estratégica" prompt="Seleccione una opción de la lista." sqref="K17:K27">
      <formula1>$A$2:$K$2</formula1>
    </dataValidation>
    <dataValidation type="list" allowBlank="1" showInputMessage="1" showErrorMessage="1" errorTitle="¡Ingreso Inválido!" error="Verifique el valor ingresado._x000a_" sqref="I17:I27">
      <formula1>$A$1:$VD$1</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135"/>
  <sheetViews>
    <sheetView showGridLines="0" topLeftCell="B11" zoomScale="80" zoomScaleNormal="80" zoomScalePageLayoutView="80" workbookViewId="0">
      <selection activeCell="D75" sqref="D75"/>
    </sheetView>
  </sheetViews>
  <sheetFormatPr baseColWidth="10" defaultColWidth="11.42578125" defaultRowHeight="15" x14ac:dyDescent="0.25"/>
  <cols>
    <col min="1" max="1" width="1.85546875" style="103" customWidth="1"/>
    <col min="2" max="2" width="17" style="103" customWidth="1"/>
    <col min="3" max="3" width="41.7109375" style="103" customWidth="1"/>
    <col min="4" max="4" width="29.28515625" style="92" customWidth="1"/>
    <col min="5" max="5" width="10.140625" style="103" customWidth="1"/>
    <col min="6" max="7" width="13.85546875" style="103" customWidth="1"/>
    <col min="8" max="8" width="13.85546875" style="92" customWidth="1"/>
    <col min="9" max="9" width="12.7109375" style="103" bestFit="1" customWidth="1"/>
    <col min="10" max="10" width="37.140625" style="103" bestFit="1" customWidth="1"/>
    <col min="11" max="11" width="27.42578125" style="103" customWidth="1"/>
    <col min="12" max="12" width="11.42578125" style="103"/>
    <col min="13" max="13" width="14.7109375" style="103" bestFit="1" customWidth="1"/>
    <col min="14" max="77" width="11.42578125" style="103"/>
    <col min="78" max="78" width="16.7109375" style="103" bestFit="1" customWidth="1"/>
    <col min="79"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71" t="s">
        <v>192</v>
      </c>
      <c r="E2" s="139" t="s">
        <v>151</v>
      </c>
      <c r="F2" s="139" t="s">
        <v>548</v>
      </c>
      <c r="G2" s="139" t="s">
        <v>193</v>
      </c>
      <c r="H2" s="171" t="s">
        <v>549</v>
      </c>
      <c r="I2" s="139" t="s">
        <v>550</v>
      </c>
      <c r="J2" s="139" t="s">
        <v>194</v>
      </c>
      <c r="K2" s="139"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c r="BZ2" s="103" t="s">
        <v>639</v>
      </c>
      <c r="CA2" s="103" t="s">
        <v>640</v>
      </c>
      <c r="CB2" s="103" t="s">
        <v>641</v>
      </c>
      <c r="CC2" s="103" t="s">
        <v>642</v>
      </c>
      <c r="CD2" s="103" t="s">
        <v>643</v>
      </c>
      <c r="CE2" s="103" t="s">
        <v>644</v>
      </c>
      <c r="CF2" s="103" t="s">
        <v>645</v>
      </c>
      <c r="CG2" s="103" t="s">
        <v>646</v>
      </c>
      <c r="CH2" s="103" t="s">
        <v>647</v>
      </c>
      <c r="CI2" s="103" t="s">
        <v>648</v>
      </c>
      <c r="CJ2" s="103" t="s">
        <v>649</v>
      </c>
      <c r="CK2" s="103" t="s">
        <v>650</v>
      </c>
      <c r="CL2" s="103" t="s">
        <v>651</v>
      </c>
      <c r="CM2" s="103" t="s">
        <v>652</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c r="BZ3" s="408">
        <v>41436.800000000003</v>
      </c>
      <c r="CA3" s="408">
        <v>37669.82</v>
      </c>
      <c r="CB3" s="408">
        <v>33902.839999999997</v>
      </c>
      <c r="CC3" s="408">
        <v>30135.85</v>
      </c>
      <c r="CD3" s="408">
        <v>28252.36</v>
      </c>
      <c r="CE3" s="408">
        <v>26368.87</v>
      </c>
      <c r="CF3" s="408">
        <v>17893.16</v>
      </c>
      <c r="CG3" s="408">
        <v>16951.419999999998</v>
      </c>
      <c r="CH3" s="408">
        <v>13184.44</v>
      </c>
      <c r="CI3" s="408">
        <v>15032.56</v>
      </c>
      <c r="CJ3" s="408">
        <v>13264.02</v>
      </c>
      <c r="CK3" s="408">
        <v>12379.75</v>
      </c>
      <c r="CL3" s="408">
        <v>439.49</v>
      </c>
      <c r="CM3" s="408">
        <v>1904.46</v>
      </c>
    </row>
    <row r="5" spans="1:576" ht="52.5" x14ac:dyDescent="0.25">
      <c r="C5" s="208" t="s">
        <v>195</v>
      </c>
      <c r="D5" s="180">
        <f>SUMIF(C:C,$C$10,D:D)</f>
        <v>334253.25</v>
      </c>
      <c r="CA5" s="408"/>
    </row>
    <row r="6" spans="1:576" x14ac:dyDescent="0.25">
      <c r="CA6" s="408"/>
    </row>
    <row r="7" spans="1:576" x14ac:dyDescent="0.25">
      <c r="CA7" s="408"/>
    </row>
    <row r="8" spans="1:576" x14ac:dyDescent="0.25">
      <c r="C8" s="71" t="s">
        <v>54</v>
      </c>
      <c r="D8" s="94"/>
      <c r="E8" s="71"/>
      <c r="F8" s="71"/>
      <c r="G8" s="71"/>
      <c r="H8" s="94"/>
      <c r="I8" s="71"/>
      <c r="J8" s="71"/>
      <c r="CA8" s="408"/>
    </row>
    <row r="9" spans="1:576" ht="15.75" thickBot="1" x14ac:dyDescent="0.3">
      <c r="C9" s="112"/>
      <c r="D9" s="94"/>
      <c r="E9" s="112"/>
      <c r="F9" s="112"/>
      <c r="G9" s="112"/>
      <c r="H9" s="94"/>
      <c r="I9" s="112"/>
      <c r="J9" s="138"/>
      <c r="CA9" s="408"/>
    </row>
    <row r="10" spans="1:576" ht="15.75" thickBot="1" x14ac:dyDescent="0.3">
      <c r="C10" s="70" t="s">
        <v>43</v>
      </c>
      <c r="D10" s="437">
        <f>SUM(G17:G67)</f>
        <v>167126.625</v>
      </c>
      <c r="E10" s="111"/>
      <c r="F10" s="111"/>
      <c r="G10" s="111"/>
      <c r="H10" s="91"/>
      <c r="I10" s="91"/>
      <c r="J10" s="91"/>
      <c r="CA10" s="408"/>
    </row>
    <row r="11" spans="1:576" x14ac:dyDescent="0.25">
      <c r="B11" s="189"/>
      <c r="D11" s="31"/>
      <c r="E11" s="111"/>
      <c r="F11" s="111"/>
      <c r="G11" s="111"/>
      <c r="H11" s="91"/>
      <c r="I11" s="91"/>
      <c r="J11" s="91"/>
      <c r="CA11" s="408"/>
    </row>
    <row r="12" spans="1:576" x14ac:dyDescent="0.25">
      <c r="B12" s="189"/>
      <c r="D12" s="31"/>
      <c r="E12" s="111"/>
      <c r="F12" s="111"/>
      <c r="G12" s="111"/>
      <c r="H12" s="91"/>
      <c r="I12" s="91"/>
      <c r="J12" s="91"/>
      <c r="CA12" s="408"/>
    </row>
    <row r="13" spans="1:576" ht="15.75" x14ac:dyDescent="0.25">
      <c r="C13" s="220" t="s">
        <v>461</v>
      </c>
      <c r="D13" s="221" t="s">
        <v>1600</v>
      </c>
      <c r="E13" s="111"/>
      <c r="F13" s="111"/>
      <c r="G13" s="111"/>
      <c r="H13" s="91"/>
      <c r="I13" s="91"/>
      <c r="J13" s="91"/>
      <c r="CA13" s="408"/>
    </row>
    <row r="14" spans="1:576" ht="18.75" x14ac:dyDescent="0.25">
      <c r="C14" s="23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1"/>
      <c r="F14" s="111"/>
      <c r="G14" s="111"/>
      <c r="H14" s="91"/>
      <c r="I14" s="91"/>
      <c r="J14" s="91"/>
      <c r="CA14" s="408"/>
    </row>
    <row r="15" spans="1:576" ht="15.75" thickBot="1" x14ac:dyDescent="0.3">
      <c r="C15" s="189" t="s">
        <v>2493</v>
      </c>
      <c r="D15" s="31"/>
      <c r="E15" s="111"/>
      <c r="F15" s="111"/>
      <c r="G15" s="111"/>
      <c r="H15" s="91"/>
      <c r="I15" s="91"/>
      <c r="J15" s="91"/>
      <c r="CA15" s="408"/>
    </row>
    <row r="16" spans="1:576" ht="30.75" thickBot="1" x14ac:dyDescent="0.3">
      <c r="C16" s="151" t="s">
        <v>44</v>
      </c>
      <c r="D16" s="155" t="s">
        <v>55</v>
      </c>
      <c r="E16" s="182" t="s">
        <v>56</v>
      </c>
      <c r="F16" s="155" t="s">
        <v>57</v>
      </c>
      <c r="G16" s="152" t="s">
        <v>27</v>
      </c>
      <c r="H16" s="150" t="s">
        <v>198</v>
      </c>
      <c r="I16" s="153" t="s">
        <v>46</v>
      </c>
      <c r="J16" s="153" t="s">
        <v>199</v>
      </c>
      <c r="K16" s="153" t="s">
        <v>480</v>
      </c>
      <c r="L16" s="153" t="s">
        <v>481</v>
      </c>
      <c r="CA16" s="408"/>
    </row>
    <row r="17" spans="3:79" ht="15.75" thickBot="1" x14ac:dyDescent="0.3">
      <c r="C17" s="154" t="s">
        <v>639</v>
      </c>
      <c r="D17" s="215"/>
      <c r="E17" s="163">
        <v>12</v>
      </c>
      <c r="F17" s="409">
        <f>HLOOKUP($C17,$BZ$2:$CM$3,2,0)</f>
        <v>41436.800000000003</v>
      </c>
      <c r="G17" s="130">
        <f>D17*E17*F17</f>
        <v>0</v>
      </c>
      <c r="H17" s="177" t="s">
        <v>197</v>
      </c>
      <c r="I17" s="131" t="s">
        <v>322</v>
      </c>
      <c r="J17" s="131" t="str">
        <f>VLOOKUP(I17,Presupuesto!$B$8:$C$583,2,0)</f>
        <v>SUELDOS Y SALARIOS BASICOS (11100-00)</v>
      </c>
      <c r="K17" s="249" t="s">
        <v>191</v>
      </c>
      <c r="L17" s="116" t="s">
        <v>464</v>
      </c>
      <c r="CA17" s="408"/>
    </row>
    <row r="18" spans="3:79" x14ac:dyDescent="0.25">
      <c r="C18" s="183" t="s">
        <v>58</v>
      </c>
      <c r="D18" s="174"/>
      <c r="E18" s="165">
        <v>0</v>
      </c>
      <c r="F18" s="118">
        <f>IF(E17=0,"",(G17/E17)/12*E17)</f>
        <v>0</v>
      </c>
      <c r="G18" s="115">
        <f>F18</f>
        <v>0</v>
      </c>
      <c r="H18" s="175" t="s">
        <v>197</v>
      </c>
      <c r="I18" s="133" t="s">
        <v>323</v>
      </c>
      <c r="J18" s="133" t="str">
        <f>VLOOKUP(I18,Presupuesto!$B$8:$C$583,2,0)</f>
        <v>RESTRIBUCIONES A PERSONAL DIRECTIVO Y DE CONTROL (11300-00)</v>
      </c>
      <c r="K18" s="116" t="str">
        <f>$K$17</f>
        <v>Desarrollo Curricular</v>
      </c>
      <c r="L18" s="116" t="s">
        <v>482</v>
      </c>
      <c r="CA18" s="408"/>
    </row>
    <row r="19" spans="3:79" ht="15.75" thickBot="1" x14ac:dyDescent="0.3">
      <c r="C19" s="184" t="s">
        <v>59</v>
      </c>
      <c r="D19" s="174"/>
      <c r="E19" s="165">
        <v>0</v>
      </c>
      <c r="F19" s="134">
        <f>IF(E17&lt;6,"",((E17-6)/12)*(G17/E17))</f>
        <v>0</v>
      </c>
      <c r="G19" s="115">
        <f>F19</f>
        <v>0</v>
      </c>
      <c r="H19" s="175" t="s">
        <v>197</v>
      </c>
      <c r="I19" s="119">
        <v>11500.02</v>
      </c>
      <c r="J19" s="119" t="e">
        <f>VLOOKUP(I19,Presupuesto!$B$8:$C$583,2,0)</f>
        <v>#N/A</v>
      </c>
      <c r="K19" s="116" t="str">
        <f t="shared" ref="K19:K67" si="0">$K$17</f>
        <v>Desarrollo Curricular</v>
      </c>
      <c r="L19" s="116" t="s">
        <v>465</v>
      </c>
      <c r="CA19" s="408"/>
    </row>
    <row r="20" spans="3:79" ht="15.75" thickBot="1" x14ac:dyDescent="0.3">
      <c r="C20" s="154" t="s">
        <v>640</v>
      </c>
      <c r="D20" s="215"/>
      <c r="E20" s="163">
        <v>12</v>
      </c>
      <c r="F20" s="409">
        <f>HLOOKUP($C20,$BZ$2:$CM$3,2,0)</f>
        <v>37669.82</v>
      </c>
      <c r="G20" s="130">
        <f>D20*E20*F20</f>
        <v>0</v>
      </c>
      <c r="H20" s="177"/>
      <c r="I20" s="131">
        <v>11100.01</v>
      </c>
      <c r="J20" s="131" t="e">
        <f>VLOOKUP(I20,Presupuesto!$B$8:$C$583,2,0)</f>
        <v>#N/A</v>
      </c>
      <c r="K20" s="116" t="s">
        <v>551</v>
      </c>
      <c r="L20" s="116" t="s">
        <v>465</v>
      </c>
    </row>
    <row r="21" spans="3:79" x14ac:dyDescent="0.25">
      <c r="C21" s="183" t="s">
        <v>58</v>
      </c>
      <c r="D21" s="174"/>
      <c r="E21" s="165">
        <v>0</v>
      </c>
      <c r="F21" s="118">
        <f>IF(E20=0,"",(G20/E20)/12*E20)</f>
        <v>0</v>
      </c>
      <c r="G21" s="115">
        <f>F21</f>
        <v>0</v>
      </c>
      <c r="H21" s="175"/>
      <c r="I21" s="133">
        <v>11500</v>
      </c>
      <c r="J21" s="133" t="e">
        <f>VLOOKUP(I21,Presupuesto!$B$8:$C$583,2,0)</f>
        <v>#N/A</v>
      </c>
      <c r="K21" s="116" t="str">
        <f t="shared" si="0"/>
        <v>Desarrollo Curricular</v>
      </c>
      <c r="L21" s="116" t="s">
        <v>465</v>
      </c>
    </row>
    <row r="22" spans="3:79" ht="15.75" thickBot="1" x14ac:dyDescent="0.3">
      <c r="C22" s="184" t="s">
        <v>59</v>
      </c>
      <c r="D22" s="174"/>
      <c r="E22" s="165">
        <v>0</v>
      </c>
      <c r="F22" s="134">
        <f>IF(E20&lt;6,"",((E20-6)/12)*(G20/E20))</f>
        <v>0</v>
      </c>
      <c r="G22" s="115">
        <f>F22</f>
        <v>0</v>
      </c>
      <c r="H22" s="175"/>
      <c r="I22" s="119">
        <v>11500.02</v>
      </c>
      <c r="J22" s="119" t="e">
        <f>VLOOKUP(I22,Presupuesto!$B$8:$C$583,2,0)</f>
        <v>#N/A</v>
      </c>
      <c r="K22" s="116" t="str">
        <f t="shared" si="0"/>
        <v>Desarrollo Curricular</v>
      </c>
      <c r="L22" s="116" t="s">
        <v>465</v>
      </c>
    </row>
    <row r="23" spans="3:79" ht="15.75" thickBot="1" x14ac:dyDescent="0.3">
      <c r="C23" s="154" t="s">
        <v>641</v>
      </c>
      <c r="D23" s="215"/>
      <c r="E23" s="163">
        <v>12</v>
      </c>
      <c r="F23" s="409">
        <f>HLOOKUP($C23,$BZ$2:$CM$3,2,0)</f>
        <v>33902.839999999997</v>
      </c>
      <c r="G23" s="130">
        <f>D23*E23*F23</f>
        <v>0</v>
      </c>
      <c r="H23" s="177"/>
      <c r="I23" s="131">
        <v>11100.01</v>
      </c>
      <c r="J23" s="131" t="e">
        <f>VLOOKUP(I23,Presupuesto!$B$8:$C$583,2,0)</f>
        <v>#N/A</v>
      </c>
      <c r="K23" s="116" t="s">
        <v>551</v>
      </c>
      <c r="L23" s="116" t="s">
        <v>465</v>
      </c>
    </row>
    <row r="24" spans="3:79" x14ac:dyDescent="0.25">
      <c r="C24" s="183" t="s">
        <v>58</v>
      </c>
      <c r="D24" s="174"/>
      <c r="E24" s="165">
        <v>0</v>
      </c>
      <c r="F24" s="118">
        <f>IF(E23=0,"",(G23/E23)/12*E23)</f>
        <v>0</v>
      </c>
      <c r="G24" s="115">
        <f>F24</f>
        <v>0</v>
      </c>
      <c r="H24" s="175"/>
      <c r="I24" s="133">
        <v>11500</v>
      </c>
      <c r="J24" s="133" t="e">
        <f>VLOOKUP(I24,Presupuesto!$B$8:$C$583,2,0)</f>
        <v>#N/A</v>
      </c>
      <c r="K24" s="116" t="str">
        <f t="shared" si="0"/>
        <v>Desarrollo Curricular</v>
      </c>
      <c r="L24" s="116" t="s">
        <v>465</v>
      </c>
    </row>
    <row r="25" spans="3:79" ht="15.75" thickBot="1" x14ac:dyDescent="0.3">
      <c r="C25" s="184" t="s">
        <v>59</v>
      </c>
      <c r="D25" s="174"/>
      <c r="E25" s="165">
        <v>0</v>
      </c>
      <c r="F25" s="134">
        <f>IF(E23&lt;6,"",((E23-6)/12)*(G23/E23))</f>
        <v>0</v>
      </c>
      <c r="G25" s="115">
        <f>F25</f>
        <v>0</v>
      </c>
      <c r="H25" s="175"/>
      <c r="I25" s="119">
        <v>11500.02</v>
      </c>
      <c r="J25" s="119" t="e">
        <f>VLOOKUP(I25,Presupuesto!$B$8:$C$583,2,0)</f>
        <v>#N/A</v>
      </c>
      <c r="K25" s="116" t="str">
        <f t="shared" si="0"/>
        <v>Desarrollo Curricular</v>
      </c>
      <c r="L25" s="116" t="s">
        <v>465</v>
      </c>
    </row>
    <row r="26" spans="3:79" ht="15.75" thickBot="1" x14ac:dyDescent="0.3">
      <c r="C26" s="154" t="s">
        <v>642</v>
      </c>
      <c r="D26" s="215"/>
      <c r="E26" s="163">
        <v>12</v>
      </c>
      <c r="F26" s="409">
        <f>HLOOKUP($C26,$BZ$2:$CM$3,2,0)</f>
        <v>30135.85</v>
      </c>
      <c r="G26" s="130">
        <f>D26*E26*F26</f>
        <v>0</v>
      </c>
      <c r="H26" s="177"/>
      <c r="I26" s="131">
        <v>11100.01</v>
      </c>
      <c r="J26" s="131" t="e">
        <f>VLOOKUP(I26,Presupuesto!$B$8:$C$583,2,0)</f>
        <v>#N/A</v>
      </c>
      <c r="K26" s="116" t="s">
        <v>551</v>
      </c>
      <c r="L26" s="116" t="s">
        <v>465</v>
      </c>
    </row>
    <row r="27" spans="3:79" x14ac:dyDescent="0.25">
      <c r="C27" s="183" t="s">
        <v>58</v>
      </c>
      <c r="D27" s="174"/>
      <c r="E27" s="165">
        <v>0</v>
      </c>
      <c r="F27" s="118">
        <f>IF(E26=0,"",(G26/E26)/12*E26)</f>
        <v>0</v>
      </c>
      <c r="G27" s="115">
        <f>F27</f>
        <v>0</v>
      </c>
      <c r="H27" s="175"/>
      <c r="I27" s="133">
        <v>11500</v>
      </c>
      <c r="J27" s="133" t="e">
        <f>VLOOKUP(I27,Presupuesto!$B$8:$C$583,2,0)</f>
        <v>#N/A</v>
      </c>
      <c r="K27" s="116" t="str">
        <f t="shared" si="0"/>
        <v>Desarrollo Curricular</v>
      </c>
      <c r="L27" s="116" t="s">
        <v>465</v>
      </c>
    </row>
    <row r="28" spans="3:79" ht="15.75" thickBot="1" x14ac:dyDescent="0.3">
      <c r="C28" s="184" t="s">
        <v>59</v>
      </c>
      <c r="D28" s="174"/>
      <c r="E28" s="165">
        <v>0</v>
      </c>
      <c r="F28" s="134">
        <f>IF(E26&lt;6,"",((E26-6)/12)*(G26/E26))</f>
        <v>0</v>
      </c>
      <c r="G28" s="115">
        <f>F28</f>
        <v>0</v>
      </c>
      <c r="H28" s="175"/>
      <c r="I28" s="119">
        <v>11500.02</v>
      </c>
      <c r="J28" s="119" t="e">
        <f>VLOOKUP(I28,Presupuesto!$B$8:$C$583,2,0)</f>
        <v>#N/A</v>
      </c>
      <c r="K28" s="116" t="str">
        <f t="shared" si="0"/>
        <v>Desarrollo Curricular</v>
      </c>
      <c r="L28" s="116" t="s">
        <v>465</v>
      </c>
    </row>
    <row r="29" spans="3:79" ht="15.75" thickBot="1" x14ac:dyDescent="0.3">
      <c r="C29" s="154" t="s">
        <v>643</v>
      </c>
      <c r="D29" s="215"/>
      <c r="E29" s="163">
        <v>12</v>
      </c>
      <c r="F29" s="409">
        <f>HLOOKUP($C29,$BZ$2:$CM$3,2,0)</f>
        <v>28252.36</v>
      </c>
      <c r="G29" s="130">
        <f>D29*E29*F29</f>
        <v>0</v>
      </c>
      <c r="H29" s="177"/>
      <c r="I29" s="131">
        <v>11100.01</v>
      </c>
      <c r="J29" s="131" t="e">
        <f>VLOOKUP(I29,Presupuesto!$B$8:$C$583,2,0)</f>
        <v>#N/A</v>
      </c>
      <c r="K29" s="116" t="s">
        <v>551</v>
      </c>
      <c r="L29" s="116" t="s">
        <v>465</v>
      </c>
    </row>
    <row r="30" spans="3:79" x14ac:dyDescent="0.25">
      <c r="C30" s="183" t="s">
        <v>58</v>
      </c>
      <c r="D30" s="174"/>
      <c r="E30" s="165">
        <v>0</v>
      </c>
      <c r="F30" s="118">
        <f>IF(E29=0,"",(G29/E29)/12*E29)</f>
        <v>0</v>
      </c>
      <c r="G30" s="115">
        <f>F30</f>
        <v>0</v>
      </c>
      <c r="H30" s="175"/>
      <c r="I30" s="133">
        <v>11500</v>
      </c>
      <c r="J30" s="133" t="e">
        <f>VLOOKUP(I30,Presupuesto!$B$8:$C$583,2,0)</f>
        <v>#N/A</v>
      </c>
      <c r="K30" s="116" t="str">
        <f t="shared" si="0"/>
        <v>Desarrollo Curricular</v>
      </c>
      <c r="L30" s="116" t="s">
        <v>465</v>
      </c>
    </row>
    <row r="31" spans="3:79" ht="15.75" thickBot="1" x14ac:dyDescent="0.3">
      <c r="C31" s="184" t="s">
        <v>59</v>
      </c>
      <c r="D31" s="174"/>
      <c r="E31" s="165">
        <v>0</v>
      </c>
      <c r="F31" s="134">
        <f>IF(E29&lt;6,"",((E29-6)/12)*(G29/E29))</f>
        <v>0</v>
      </c>
      <c r="G31" s="115">
        <f>F31</f>
        <v>0</v>
      </c>
      <c r="H31" s="175"/>
      <c r="I31" s="119">
        <v>11500.02</v>
      </c>
      <c r="J31" s="119" t="e">
        <f>VLOOKUP(I31,Presupuesto!$B$8:$C$583,2,0)</f>
        <v>#N/A</v>
      </c>
      <c r="K31" s="116" t="str">
        <f t="shared" si="0"/>
        <v>Desarrollo Curricular</v>
      </c>
      <c r="L31" s="116" t="s">
        <v>465</v>
      </c>
    </row>
    <row r="32" spans="3:79" ht="15.75" thickBot="1" x14ac:dyDescent="0.3">
      <c r="C32" s="154" t="s">
        <v>644</v>
      </c>
      <c r="D32" s="215"/>
      <c r="E32" s="163">
        <v>12</v>
      </c>
      <c r="F32" s="409">
        <f>HLOOKUP($C32,$BZ$2:$CM$3,2,0)</f>
        <v>26368.87</v>
      </c>
      <c r="G32" s="130">
        <f>D32*E32*F32</f>
        <v>0</v>
      </c>
      <c r="H32" s="177"/>
      <c r="I32" s="131">
        <v>11100.01</v>
      </c>
      <c r="J32" s="131" t="e">
        <f>VLOOKUP(I32,Presupuesto!$B$8:$C$583,2,0)</f>
        <v>#N/A</v>
      </c>
      <c r="K32" s="116" t="s">
        <v>551</v>
      </c>
      <c r="L32" s="116" t="s">
        <v>465</v>
      </c>
    </row>
    <row r="33" spans="3:12" x14ac:dyDescent="0.25">
      <c r="C33" s="183" t="s">
        <v>58</v>
      </c>
      <c r="D33" s="174"/>
      <c r="E33" s="165">
        <v>0</v>
      </c>
      <c r="F33" s="118">
        <f>IF(E32=0,"",(G32/E32)/12*E32)</f>
        <v>0</v>
      </c>
      <c r="G33" s="115">
        <f>F33</f>
        <v>0</v>
      </c>
      <c r="H33" s="175"/>
      <c r="I33" s="133">
        <v>11500</v>
      </c>
      <c r="J33" s="133" t="e">
        <f>VLOOKUP(I33,Presupuesto!$B$8:$C$583,2,0)</f>
        <v>#N/A</v>
      </c>
      <c r="K33" s="116" t="str">
        <f t="shared" si="0"/>
        <v>Desarrollo Curricular</v>
      </c>
      <c r="L33" s="116" t="s">
        <v>465</v>
      </c>
    </row>
    <row r="34" spans="3:12" ht="15.75" thickBot="1" x14ac:dyDescent="0.3">
      <c r="C34" s="184" t="s">
        <v>59</v>
      </c>
      <c r="D34" s="174"/>
      <c r="E34" s="165">
        <v>0</v>
      </c>
      <c r="F34" s="134">
        <f>IF(E32&lt;6,"",((E32-6)/12)*(G32/E32))</f>
        <v>0</v>
      </c>
      <c r="G34" s="115">
        <f>F34</f>
        <v>0</v>
      </c>
      <c r="H34" s="175"/>
      <c r="I34" s="119">
        <v>11500.02</v>
      </c>
      <c r="J34" s="119" t="e">
        <f>VLOOKUP(I34,Presupuesto!$B$8:$C$583,2,0)</f>
        <v>#N/A</v>
      </c>
      <c r="K34" s="116" t="str">
        <f t="shared" si="0"/>
        <v>Desarrollo Curricular</v>
      </c>
      <c r="L34" s="116" t="s">
        <v>465</v>
      </c>
    </row>
    <row r="35" spans="3:12" ht="15.75" thickBot="1" x14ac:dyDescent="0.3">
      <c r="C35" s="154" t="s">
        <v>645</v>
      </c>
      <c r="D35" s="215"/>
      <c r="E35" s="163">
        <v>12</v>
      </c>
      <c r="F35" s="409">
        <f>HLOOKUP($C35,$BZ$2:$CM$3,2,0)</f>
        <v>17893.16</v>
      </c>
      <c r="G35" s="130">
        <f>D35*E35*F35</f>
        <v>0</v>
      </c>
      <c r="H35" s="177"/>
      <c r="I35" s="131">
        <v>11100.01</v>
      </c>
      <c r="J35" s="131" t="e">
        <f>VLOOKUP(I35,Presupuesto!$B$8:$C$583,2,0)</f>
        <v>#N/A</v>
      </c>
      <c r="K35" s="116" t="s">
        <v>551</v>
      </c>
      <c r="L35" s="116" t="s">
        <v>465</v>
      </c>
    </row>
    <row r="36" spans="3:12" x14ac:dyDescent="0.25">
      <c r="C36" s="183" t="s">
        <v>58</v>
      </c>
      <c r="D36" s="174"/>
      <c r="E36" s="165">
        <v>0</v>
      </c>
      <c r="F36" s="118">
        <f>IF(E35=0,"",(G35/E35)/12*E35)</f>
        <v>0</v>
      </c>
      <c r="G36" s="115">
        <f>F36</f>
        <v>0</v>
      </c>
      <c r="H36" s="175"/>
      <c r="I36" s="133">
        <v>11500</v>
      </c>
      <c r="J36" s="133" t="e">
        <f>VLOOKUP(I36,Presupuesto!$B$8:$C$583,2,0)</f>
        <v>#N/A</v>
      </c>
      <c r="K36" s="116" t="str">
        <f t="shared" si="0"/>
        <v>Desarrollo Curricular</v>
      </c>
      <c r="L36" s="116" t="s">
        <v>465</v>
      </c>
    </row>
    <row r="37" spans="3:12" ht="15.75" thickBot="1" x14ac:dyDescent="0.3">
      <c r="C37" s="184" t="s">
        <v>59</v>
      </c>
      <c r="D37" s="174"/>
      <c r="E37" s="165">
        <v>0</v>
      </c>
      <c r="F37" s="134">
        <f>IF(E35&lt;6,"",((E35-6)/12)*(G35/E35))</f>
        <v>0</v>
      </c>
      <c r="G37" s="115">
        <f>F37</f>
        <v>0</v>
      </c>
      <c r="H37" s="175"/>
      <c r="I37" s="119">
        <v>11500.02</v>
      </c>
      <c r="J37" s="119" t="e">
        <f>VLOOKUP(I37,Presupuesto!$B$8:$C$583,2,0)</f>
        <v>#N/A</v>
      </c>
      <c r="K37" s="116" t="str">
        <f t="shared" si="0"/>
        <v>Desarrollo Curricular</v>
      </c>
      <c r="L37" s="116" t="s">
        <v>465</v>
      </c>
    </row>
    <row r="38" spans="3:12" ht="15.75" thickBot="1" x14ac:dyDescent="0.3">
      <c r="C38" s="154" t="s">
        <v>646</v>
      </c>
      <c r="D38" s="215"/>
      <c r="E38" s="163">
        <v>12</v>
      </c>
      <c r="F38" s="409">
        <f>HLOOKUP($C38,$BZ$2:$CM$3,2,0)</f>
        <v>16951.419999999998</v>
      </c>
      <c r="G38" s="130">
        <f>D38*E38*F38</f>
        <v>0</v>
      </c>
      <c r="H38" s="177"/>
      <c r="I38" s="131">
        <v>11100.01</v>
      </c>
      <c r="J38" s="131" t="e">
        <f>VLOOKUP(I38,Presupuesto!$B$8:$C$583,2,0)</f>
        <v>#N/A</v>
      </c>
      <c r="K38" s="116" t="s">
        <v>551</v>
      </c>
      <c r="L38" s="116" t="s">
        <v>465</v>
      </c>
    </row>
    <row r="39" spans="3:12" x14ac:dyDescent="0.25">
      <c r="C39" s="183" t="s">
        <v>58</v>
      </c>
      <c r="D39" s="174"/>
      <c r="E39" s="165">
        <v>0</v>
      </c>
      <c r="F39" s="118">
        <f>IF(E38=0,"",(G38/E38)/12*E38)</f>
        <v>0</v>
      </c>
      <c r="G39" s="115">
        <f>F39</f>
        <v>0</v>
      </c>
      <c r="H39" s="175"/>
      <c r="I39" s="133">
        <v>11500</v>
      </c>
      <c r="J39" s="133" t="e">
        <f>VLOOKUP(I39,Presupuesto!$B$8:$C$583,2,0)</f>
        <v>#N/A</v>
      </c>
      <c r="K39" s="116" t="str">
        <f t="shared" si="0"/>
        <v>Desarrollo Curricular</v>
      </c>
      <c r="L39" s="116" t="s">
        <v>465</v>
      </c>
    </row>
    <row r="40" spans="3:12" ht="15.75" thickBot="1" x14ac:dyDescent="0.3">
      <c r="C40" s="184" t="s">
        <v>59</v>
      </c>
      <c r="D40" s="174"/>
      <c r="E40" s="165">
        <v>0</v>
      </c>
      <c r="F40" s="134">
        <f>IF(E38&lt;6,"",((E38-6)/12)*(G38/E38))</f>
        <v>0</v>
      </c>
      <c r="G40" s="115">
        <f>F40</f>
        <v>0</v>
      </c>
      <c r="H40" s="175"/>
      <c r="I40" s="119">
        <v>11500.02</v>
      </c>
      <c r="J40" s="119" t="e">
        <f>VLOOKUP(I40,Presupuesto!$B$8:$C$583,2,0)</f>
        <v>#N/A</v>
      </c>
      <c r="K40" s="116" t="str">
        <f t="shared" si="0"/>
        <v>Desarrollo Curricular</v>
      </c>
      <c r="L40" s="116" t="s">
        <v>465</v>
      </c>
    </row>
    <row r="41" spans="3:12" ht="15.75" thickBot="1" x14ac:dyDescent="0.3">
      <c r="C41" s="154" t="s">
        <v>647</v>
      </c>
      <c r="D41" s="215"/>
      <c r="E41" s="163">
        <v>12</v>
      </c>
      <c r="F41" s="409">
        <f>HLOOKUP($C41,$BZ$2:$CM$3,2,0)</f>
        <v>13184.44</v>
      </c>
      <c r="G41" s="130">
        <f>D41*E41*F41</f>
        <v>0</v>
      </c>
      <c r="H41" s="177"/>
      <c r="I41" s="131">
        <v>11100.01</v>
      </c>
      <c r="J41" s="131" t="e">
        <f>VLOOKUP(I41,Presupuesto!$B$8:$C$583,2,0)</f>
        <v>#N/A</v>
      </c>
      <c r="K41" s="116" t="s">
        <v>551</v>
      </c>
      <c r="L41" s="116" t="s">
        <v>465</v>
      </c>
    </row>
    <row r="42" spans="3:12" x14ac:dyDescent="0.25">
      <c r="C42" s="183" t="s">
        <v>58</v>
      </c>
      <c r="D42" s="174"/>
      <c r="E42" s="165">
        <v>0</v>
      </c>
      <c r="F42" s="118">
        <f>IF(E41=0,"",(G41/E41)/12*E41)</f>
        <v>0</v>
      </c>
      <c r="G42" s="115">
        <f>F42</f>
        <v>0</v>
      </c>
      <c r="H42" s="175"/>
      <c r="I42" s="133">
        <v>11500</v>
      </c>
      <c r="J42" s="133" t="e">
        <f>VLOOKUP(I42,Presupuesto!$B$8:$C$583,2,0)</f>
        <v>#N/A</v>
      </c>
      <c r="K42" s="116" t="str">
        <f t="shared" si="0"/>
        <v>Desarrollo Curricular</v>
      </c>
      <c r="L42" s="116" t="s">
        <v>465</v>
      </c>
    </row>
    <row r="43" spans="3:12" ht="15.75" thickBot="1" x14ac:dyDescent="0.3">
      <c r="C43" s="184" t="s">
        <v>59</v>
      </c>
      <c r="D43" s="174"/>
      <c r="E43" s="165">
        <v>0</v>
      </c>
      <c r="F43" s="134">
        <f>IF(E41&lt;6,"",((E41-6)/12)*(G41/E41))</f>
        <v>0</v>
      </c>
      <c r="G43" s="115">
        <f>F43</f>
        <v>0</v>
      </c>
      <c r="H43" s="175"/>
      <c r="I43" s="119">
        <v>11500.02</v>
      </c>
      <c r="J43" s="119" t="e">
        <f>VLOOKUP(I43,Presupuesto!$B$8:$C$583,2,0)</f>
        <v>#N/A</v>
      </c>
      <c r="K43" s="116" t="str">
        <f t="shared" si="0"/>
        <v>Desarrollo Curricular</v>
      </c>
      <c r="L43" s="116" t="s">
        <v>465</v>
      </c>
    </row>
    <row r="44" spans="3:12" ht="15.75" thickBot="1" x14ac:dyDescent="0.3">
      <c r="C44" s="154" t="s">
        <v>648</v>
      </c>
      <c r="D44" s="215"/>
      <c r="E44" s="163">
        <v>12</v>
      </c>
      <c r="F44" s="409">
        <f>HLOOKUP($C44,$BZ$2:$CM$3,2,0)</f>
        <v>15032.56</v>
      </c>
      <c r="G44" s="130">
        <f>D44*E44*F44</f>
        <v>0</v>
      </c>
      <c r="H44" s="177"/>
      <c r="I44" s="131">
        <v>11100.01</v>
      </c>
      <c r="J44" s="131" t="e">
        <f>VLOOKUP(I44,Presupuesto!$B$8:$C$583,2,0)</f>
        <v>#N/A</v>
      </c>
      <c r="K44" s="116" t="s">
        <v>551</v>
      </c>
      <c r="L44" s="116" t="s">
        <v>465</v>
      </c>
    </row>
    <row r="45" spans="3:12" x14ac:dyDescent="0.25">
      <c r="C45" s="183" t="s">
        <v>58</v>
      </c>
      <c r="D45" s="174"/>
      <c r="E45" s="165">
        <v>0</v>
      </c>
      <c r="F45" s="118">
        <f>IF(E44=0,"",(G44/E44)/12*E44)</f>
        <v>0</v>
      </c>
      <c r="G45" s="115">
        <f>F45</f>
        <v>0</v>
      </c>
      <c r="H45" s="175"/>
      <c r="I45" s="133">
        <v>11500</v>
      </c>
      <c r="J45" s="133" t="e">
        <f>VLOOKUP(I45,Presupuesto!$B$8:$C$583,2,0)</f>
        <v>#N/A</v>
      </c>
      <c r="K45" s="116" t="str">
        <f t="shared" si="0"/>
        <v>Desarrollo Curricular</v>
      </c>
      <c r="L45" s="116" t="s">
        <v>465</v>
      </c>
    </row>
    <row r="46" spans="3:12" ht="15.75" thickBot="1" x14ac:dyDescent="0.3">
      <c r="C46" s="184" t="s">
        <v>59</v>
      </c>
      <c r="D46" s="174"/>
      <c r="E46" s="165">
        <v>0</v>
      </c>
      <c r="F46" s="134">
        <f>IF(E44&lt;6,"",((E44-6)/12)*(G44/E44))</f>
        <v>0</v>
      </c>
      <c r="G46" s="115">
        <f>F46</f>
        <v>0</v>
      </c>
      <c r="H46" s="175"/>
      <c r="I46" s="119">
        <v>11500.02</v>
      </c>
      <c r="J46" s="119" t="e">
        <f>VLOOKUP(I46,Presupuesto!$B$8:$C$583,2,0)</f>
        <v>#N/A</v>
      </c>
      <c r="K46" s="116" t="str">
        <f t="shared" si="0"/>
        <v>Desarrollo Curricular</v>
      </c>
      <c r="L46" s="116" t="s">
        <v>465</v>
      </c>
    </row>
    <row r="47" spans="3:12" ht="15.75" thickBot="1" x14ac:dyDescent="0.3">
      <c r="C47" s="154" t="s">
        <v>649</v>
      </c>
      <c r="D47" s="215"/>
      <c r="E47" s="163">
        <v>12</v>
      </c>
      <c r="F47" s="409">
        <f>HLOOKUP($C47,$BZ$2:$CM$3,2,0)</f>
        <v>13264.02</v>
      </c>
      <c r="G47" s="130">
        <f>D47*E47*F47</f>
        <v>0</v>
      </c>
      <c r="H47" s="177"/>
      <c r="I47" s="131">
        <v>11100.01</v>
      </c>
      <c r="J47" s="131" t="e">
        <f>VLOOKUP(I47,Presupuesto!$B$8:$C$583,2,0)</f>
        <v>#N/A</v>
      </c>
      <c r="K47" s="116" t="s">
        <v>551</v>
      </c>
      <c r="L47" s="116" t="s">
        <v>465</v>
      </c>
    </row>
    <row r="48" spans="3:12" x14ac:dyDescent="0.25">
      <c r="C48" s="183" t="s">
        <v>58</v>
      </c>
      <c r="D48" s="174"/>
      <c r="E48" s="165">
        <v>0</v>
      </c>
      <c r="F48" s="118">
        <f>IF(E47=0,"",(G47/E47)/12*E47)</f>
        <v>0</v>
      </c>
      <c r="G48" s="115">
        <f>F48</f>
        <v>0</v>
      </c>
      <c r="H48" s="175"/>
      <c r="I48" s="133">
        <v>11500</v>
      </c>
      <c r="J48" s="133" t="e">
        <f>VLOOKUP(I48,Presupuesto!$B$8:$C$583,2,0)</f>
        <v>#N/A</v>
      </c>
      <c r="K48" s="116" t="str">
        <f t="shared" si="0"/>
        <v>Desarrollo Curricular</v>
      </c>
      <c r="L48" s="116" t="s">
        <v>465</v>
      </c>
    </row>
    <row r="49" spans="3:12" ht="15.75" thickBot="1" x14ac:dyDescent="0.3">
      <c r="C49" s="184" t="s">
        <v>59</v>
      </c>
      <c r="D49" s="174"/>
      <c r="E49" s="165">
        <v>0</v>
      </c>
      <c r="F49" s="134">
        <f>IF(E47&lt;6,"",((E47-6)/12)*(G47/E47))</f>
        <v>0</v>
      </c>
      <c r="G49" s="115">
        <f>F49</f>
        <v>0</v>
      </c>
      <c r="H49" s="175"/>
      <c r="I49" s="119">
        <v>11500.02</v>
      </c>
      <c r="J49" s="119" t="e">
        <f>VLOOKUP(I49,Presupuesto!$B$8:$C$583,2,0)</f>
        <v>#N/A</v>
      </c>
      <c r="K49" s="116" t="str">
        <f t="shared" si="0"/>
        <v>Desarrollo Curricular</v>
      </c>
      <c r="L49" s="116" t="s">
        <v>465</v>
      </c>
    </row>
    <row r="50" spans="3:12" ht="15.75" thickBot="1" x14ac:dyDescent="0.3">
      <c r="C50" s="154" t="s">
        <v>650</v>
      </c>
      <c r="D50" s="215">
        <v>1</v>
      </c>
      <c r="E50" s="163">
        <v>12</v>
      </c>
      <c r="F50" s="409">
        <f>HLOOKUP($C50,$BZ$2:$CM$3,2,0)</f>
        <v>12379.75</v>
      </c>
      <c r="G50" s="435">
        <f>D50*E50*F50</f>
        <v>148557</v>
      </c>
      <c r="H50" s="177" t="s">
        <v>197</v>
      </c>
      <c r="I50" s="131" t="s">
        <v>653</v>
      </c>
      <c r="J50" s="131" t="str">
        <f>VLOOKUP(I50,Presupuesto!$B$8:$C$583,2,0)</f>
        <v>SUELDOS Y SALARIOS PERMANENTES</v>
      </c>
      <c r="K50" s="116" t="s">
        <v>192</v>
      </c>
      <c r="L50" s="116" t="s">
        <v>464</v>
      </c>
    </row>
    <row r="51" spans="3:12" ht="15.75" thickBot="1" x14ac:dyDescent="0.3">
      <c r="C51" s="183" t="s">
        <v>58</v>
      </c>
      <c r="D51" s="174"/>
      <c r="E51" s="165">
        <v>0</v>
      </c>
      <c r="F51" s="118">
        <f>IF(E50=0,"",(G50/E50)/12*E50)</f>
        <v>12379.75</v>
      </c>
      <c r="G51" s="436">
        <f>F51</f>
        <v>12379.75</v>
      </c>
      <c r="H51" s="177" t="s">
        <v>197</v>
      </c>
      <c r="I51" s="133" t="s">
        <v>653</v>
      </c>
      <c r="J51" s="133" t="str">
        <f>VLOOKUP(I51,Presupuesto!$B$8:$C$583,2,0)</f>
        <v>SUELDOS Y SALARIOS PERMANENTES</v>
      </c>
      <c r="K51" s="116" t="s">
        <v>192</v>
      </c>
      <c r="L51" s="116" t="s">
        <v>464</v>
      </c>
    </row>
    <row r="52" spans="3:12" ht="15.75" thickBot="1" x14ac:dyDescent="0.3">
      <c r="C52" s="184" t="s">
        <v>59</v>
      </c>
      <c r="D52" s="174"/>
      <c r="E52" s="165">
        <v>0</v>
      </c>
      <c r="F52" s="134">
        <f>IF(E50&lt;6,"",((E50-6)/12)*(G50/E50))</f>
        <v>6189.875</v>
      </c>
      <c r="G52" s="436">
        <f>F52</f>
        <v>6189.875</v>
      </c>
      <c r="H52" s="177" t="s">
        <v>197</v>
      </c>
      <c r="I52" s="119" t="s">
        <v>653</v>
      </c>
      <c r="J52" s="119" t="str">
        <f>VLOOKUP(I52,Presupuesto!$B$8:$C$583,2,0)</f>
        <v>SUELDOS Y SALARIOS PERMANENTES</v>
      </c>
      <c r="K52" s="116" t="s">
        <v>192</v>
      </c>
      <c r="L52" s="116" t="s">
        <v>464</v>
      </c>
    </row>
    <row r="53" spans="3:12" ht="15.75" thickBot="1" x14ac:dyDescent="0.3">
      <c r="C53" s="154" t="s">
        <v>651</v>
      </c>
      <c r="D53" s="215"/>
      <c r="E53" s="163">
        <v>12</v>
      </c>
      <c r="F53" s="409">
        <f>HLOOKUP($C53,$BZ$2:$CM$3,2,0)</f>
        <v>439.49</v>
      </c>
      <c r="G53" s="130">
        <f>D53*E53*F53</f>
        <v>0</v>
      </c>
      <c r="H53" s="177"/>
      <c r="I53" s="131">
        <v>11100.01</v>
      </c>
      <c r="J53" s="131" t="e">
        <f>VLOOKUP(I53,Presupuesto!$B$8:$C$583,2,0)</f>
        <v>#N/A</v>
      </c>
      <c r="K53" s="116" t="s">
        <v>551</v>
      </c>
      <c r="L53" s="116" t="s">
        <v>465</v>
      </c>
    </row>
    <row r="54" spans="3:12" x14ac:dyDescent="0.25">
      <c r="C54" s="183" t="s">
        <v>58</v>
      </c>
      <c r="D54" s="174"/>
      <c r="E54" s="165">
        <v>0</v>
      </c>
      <c r="F54" s="118">
        <f>IF(E53=0,"",(G53/E53)/12*E53)</f>
        <v>0</v>
      </c>
      <c r="G54" s="115">
        <f>F54</f>
        <v>0</v>
      </c>
      <c r="H54" s="175"/>
      <c r="I54" s="133">
        <v>11500</v>
      </c>
      <c r="J54" s="133" t="e">
        <f>VLOOKUP(I54,Presupuesto!$B$8:$C$583,2,0)</f>
        <v>#N/A</v>
      </c>
      <c r="K54" s="116" t="str">
        <f t="shared" si="0"/>
        <v>Desarrollo Curricular</v>
      </c>
      <c r="L54" s="116" t="s">
        <v>465</v>
      </c>
    </row>
    <row r="55" spans="3:12" ht="15.75" thickBot="1" x14ac:dyDescent="0.3">
      <c r="C55" s="184" t="s">
        <v>59</v>
      </c>
      <c r="D55" s="174"/>
      <c r="E55" s="165">
        <v>0</v>
      </c>
      <c r="F55" s="134">
        <f>IF(E53&lt;6,"",((E53-6)/12)*(G53/E53))</f>
        <v>0</v>
      </c>
      <c r="G55" s="115">
        <f>F55</f>
        <v>0</v>
      </c>
      <c r="H55" s="175"/>
      <c r="I55" s="119">
        <v>11500.02</v>
      </c>
      <c r="J55" s="119" t="e">
        <f>VLOOKUP(I55,Presupuesto!$B$8:$C$583,2,0)</f>
        <v>#N/A</v>
      </c>
      <c r="K55" s="116" t="str">
        <f t="shared" si="0"/>
        <v>Desarrollo Curricular</v>
      </c>
      <c r="L55" s="116" t="s">
        <v>465</v>
      </c>
    </row>
    <row r="56" spans="3:12" ht="15.75" thickBot="1" x14ac:dyDescent="0.3">
      <c r="C56" s="154" t="s">
        <v>652</v>
      </c>
      <c r="D56" s="215"/>
      <c r="E56" s="163">
        <v>12</v>
      </c>
      <c r="F56" s="409">
        <f>HLOOKUP($C56,$BZ$2:$CM$3,2,0)</f>
        <v>1904.46</v>
      </c>
      <c r="G56" s="130">
        <f>D56*E56*F56</f>
        <v>0</v>
      </c>
      <c r="H56" s="177"/>
      <c r="I56" s="131">
        <v>11100.01</v>
      </c>
      <c r="J56" s="131" t="e">
        <f>VLOOKUP(I56,Presupuesto!$B$8:$C$583,2,0)</f>
        <v>#N/A</v>
      </c>
      <c r="K56" s="116" t="s">
        <v>551</v>
      </c>
      <c r="L56" s="116" t="s">
        <v>465</v>
      </c>
    </row>
    <row r="57" spans="3:12" x14ac:dyDescent="0.25">
      <c r="C57" s="183" t="s">
        <v>58</v>
      </c>
      <c r="D57" s="174"/>
      <c r="E57" s="165">
        <v>0</v>
      </c>
      <c r="F57" s="118">
        <f>IF(E56=0,"",(G56/E56)/12*E56)</f>
        <v>0</v>
      </c>
      <c r="G57" s="115">
        <f>F57</f>
        <v>0</v>
      </c>
      <c r="H57" s="175"/>
      <c r="I57" s="133">
        <v>11500</v>
      </c>
      <c r="J57" s="133" t="e">
        <f>VLOOKUP(I57,Presupuesto!$B$8:$C$583,2,0)</f>
        <v>#N/A</v>
      </c>
      <c r="K57" s="116" t="str">
        <f t="shared" si="0"/>
        <v>Desarrollo Curricular</v>
      </c>
      <c r="L57" s="116" t="s">
        <v>465</v>
      </c>
    </row>
    <row r="58" spans="3:12" ht="15.75" thickBot="1" x14ac:dyDescent="0.3">
      <c r="C58" s="184" t="s">
        <v>59</v>
      </c>
      <c r="D58" s="174"/>
      <c r="E58" s="165">
        <v>0</v>
      </c>
      <c r="F58" s="134">
        <f>IF(E56&lt;6,"",((E56-6)/12)*(G56/E56))</f>
        <v>0</v>
      </c>
      <c r="G58" s="115">
        <f>F58</f>
        <v>0</v>
      </c>
      <c r="H58" s="175"/>
      <c r="I58" s="119">
        <v>11500.02</v>
      </c>
      <c r="J58" s="119" t="e">
        <f>VLOOKUP(I58,Presupuesto!$B$8:$C$583,2,0)</f>
        <v>#N/A</v>
      </c>
      <c r="K58" s="116" t="str">
        <f t="shared" si="0"/>
        <v>Desarrollo Curricular</v>
      </c>
      <c r="L58" s="116" t="s">
        <v>465</v>
      </c>
    </row>
    <row r="59" spans="3:12" ht="15.75" thickBot="1" x14ac:dyDescent="0.3">
      <c r="C59" s="157" t="s">
        <v>84</v>
      </c>
      <c r="D59" s="215"/>
      <c r="E59" s="163">
        <v>12</v>
      </c>
      <c r="F59" s="156">
        <v>30000</v>
      </c>
      <c r="G59" s="130">
        <f>D59*E59*F59</f>
        <v>0</v>
      </c>
      <c r="H59" s="177"/>
      <c r="I59" s="131">
        <v>12910.14</v>
      </c>
      <c r="J59" s="131" t="e">
        <f>VLOOKUP(I59,Presupuesto!$B$8:$C$583,2,0)</f>
        <v>#N/A</v>
      </c>
      <c r="K59" s="116" t="str">
        <f t="shared" si="0"/>
        <v>Desarrollo Curricular</v>
      </c>
      <c r="L59" s="116" t="s">
        <v>465</v>
      </c>
    </row>
    <row r="60" spans="3:12" x14ac:dyDescent="0.25">
      <c r="C60" s="183" t="s">
        <v>58</v>
      </c>
      <c r="D60" s="174"/>
      <c r="E60" s="165">
        <v>0</v>
      </c>
      <c r="F60" s="134">
        <f>IF(E59=0,"",(G59/E59)/12*E59)</f>
        <v>0</v>
      </c>
      <c r="G60" s="115">
        <f>F60</f>
        <v>0</v>
      </c>
      <c r="H60" s="175"/>
      <c r="I60" s="119">
        <v>12910.14</v>
      </c>
      <c r="J60" s="119" t="e">
        <f>VLOOKUP(I60,Presupuesto!$B$8:$C$583,2,0)</f>
        <v>#N/A</v>
      </c>
      <c r="K60" s="116" t="str">
        <f t="shared" si="0"/>
        <v>Desarrollo Curricular</v>
      </c>
      <c r="L60" s="116" t="s">
        <v>464</v>
      </c>
    </row>
    <row r="61" spans="3:12" ht="15.75" thickBot="1" x14ac:dyDescent="0.3">
      <c r="C61" s="184" t="s">
        <v>59</v>
      </c>
      <c r="D61" s="174"/>
      <c r="E61" s="165">
        <v>0</v>
      </c>
      <c r="F61" s="118">
        <f>IF(E59&lt;6,"",((E59-6)/12)*(G59/E59))</f>
        <v>0</v>
      </c>
      <c r="G61" s="115">
        <f>F61</f>
        <v>0</v>
      </c>
      <c r="H61" s="175"/>
      <c r="I61" s="119">
        <v>12910.14</v>
      </c>
      <c r="J61" s="119" t="e">
        <f>VLOOKUP(I61,Presupuesto!$B$8:$C$583,2,0)</f>
        <v>#N/A</v>
      </c>
      <c r="K61" s="116" t="str">
        <f t="shared" si="0"/>
        <v>Desarrollo Curricular</v>
      </c>
      <c r="L61" s="116" t="s">
        <v>469</v>
      </c>
    </row>
    <row r="62" spans="3:12" ht="15.75" thickBot="1" x14ac:dyDescent="0.3">
      <c r="C62" s="157" t="s">
        <v>60</v>
      </c>
      <c r="D62" s="215"/>
      <c r="E62" s="163">
        <v>12</v>
      </c>
      <c r="F62" s="135">
        <v>30000</v>
      </c>
      <c r="G62" s="130">
        <f>D62*E62*F62</f>
        <v>0</v>
      </c>
      <c r="H62" s="177"/>
      <c r="I62" s="131">
        <v>24900</v>
      </c>
      <c r="J62" s="131" t="e">
        <f>VLOOKUP(I62,Presupuesto!$B$8:$C$583,2,0)</f>
        <v>#N/A</v>
      </c>
      <c r="K62" s="116" t="str">
        <f t="shared" si="0"/>
        <v>Desarrollo Curricular</v>
      </c>
      <c r="L62" s="116" t="s">
        <v>464</v>
      </c>
    </row>
    <row r="63" spans="3:12" x14ac:dyDescent="0.25">
      <c r="C63" s="183" t="s">
        <v>58</v>
      </c>
      <c r="D63" s="174"/>
      <c r="E63" s="165">
        <v>0</v>
      </c>
      <c r="F63" s="118">
        <v>0</v>
      </c>
      <c r="G63" s="115">
        <f>F63</f>
        <v>0</v>
      </c>
      <c r="H63" s="175"/>
      <c r="I63" s="119">
        <v>24900</v>
      </c>
      <c r="J63" s="119" t="e">
        <f>VLOOKUP(I63,Presupuesto!$B$8:$C$583,2,0)</f>
        <v>#N/A</v>
      </c>
      <c r="K63" s="116" t="str">
        <f t="shared" si="0"/>
        <v>Desarrollo Curricular</v>
      </c>
      <c r="L63" s="116" t="s">
        <v>464</v>
      </c>
    </row>
    <row r="64" spans="3:12" ht="15.75" thickBot="1" x14ac:dyDescent="0.3">
      <c r="C64" s="184" t="s">
        <v>59</v>
      </c>
      <c r="D64" s="174"/>
      <c r="E64" s="165">
        <v>0</v>
      </c>
      <c r="F64" s="118">
        <v>0</v>
      </c>
      <c r="G64" s="115">
        <f>F64</f>
        <v>0</v>
      </c>
      <c r="H64" s="175"/>
      <c r="I64" s="119"/>
      <c r="J64" s="119" t="e">
        <f>VLOOKUP(I64,Presupuesto!$B$8:$C$583,2,0)</f>
        <v>#N/A</v>
      </c>
      <c r="K64" s="116" t="str">
        <f t="shared" si="0"/>
        <v>Desarrollo Curricular</v>
      </c>
      <c r="L64" s="116" t="s">
        <v>464</v>
      </c>
    </row>
    <row r="65" spans="2:79" ht="15.75" thickBot="1" x14ac:dyDescent="0.3">
      <c r="C65" s="157" t="s">
        <v>61</v>
      </c>
      <c r="D65" s="215"/>
      <c r="E65" s="163">
        <v>12</v>
      </c>
      <c r="F65" s="135">
        <v>30000</v>
      </c>
      <c r="G65" s="130">
        <f>D65*E65*F65</f>
        <v>0</v>
      </c>
      <c r="H65" s="177" t="s">
        <v>196</v>
      </c>
      <c r="I65" s="131">
        <v>11100.01</v>
      </c>
      <c r="J65" s="131" t="e">
        <f>VLOOKUP(I65,Presupuesto!$B$8:$C$583,2,0)</f>
        <v>#N/A</v>
      </c>
      <c r="K65" s="116" t="str">
        <f t="shared" si="0"/>
        <v>Desarrollo Curricular</v>
      </c>
      <c r="L65" s="116" t="s">
        <v>464</v>
      </c>
    </row>
    <row r="66" spans="2:79" x14ac:dyDescent="0.25">
      <c r="C66" s="183" t="s">
        <v>58</v>
      </c>
      <c r="D66" s="181"/>
      <c r="E66" s="148">
        <v>0</v>
      </c>
      <c r="F66" s="136">
        <f>IF(E65=0,"",(G65/E65)/12*E65)</f>
        <v>0</v>
      </c>
      <c r="G66" s="137">
        <f>F66</f>
        <v>0</v>
      </c>
      <c r="H66" s="175"/>
      <c r="I66" s="119">
        <v>11500</v>
      </c>
      <c r="J66" s="119" t="e">
        <f>VLOOKUP(I66,Presupuesto!$B$8:$C$583,2,0)</f>
        <v>#N/A</v>
      </c>
      <c r="K66" s="116" t="str">
        <f t="shared" si="0"/>
        <v>Desarrollo Curricular</v>
      </c>
      <c r="L66" s="116" t="s">
        <v>464</v>
      </c>
    </row>
    <row r="67" spans="2:79" ht="15.75" thickBot="1" x14ac:dyDescent="0.3">
      <c r="C67" s="185" t="s">
        <v>59</v>
      </c>
      <c r="D67" s="173"/>
      <c r="E67" s="149">
        <v>0</v>
      </c>
      <c r="F67" s="122">
        <f>IF(E65&lt;6,"",((E65-6)/12)*(G65/E65))</f>
        <v>0</v>
      </c>
      <c r="G67" s="122">
        <f>F67</f>
        <v>0</v>
      </c>
      <c r="H67" s="173"/>
      <c r="I67" s="123">
        <v>11500.02</v>
      </c>
      <c r="J67" s="141" t="e">
        <f>VLOOKUP(I67,Presupuesto!$B$8:$C$583,2,0)</f>
        <v>#N/A</v>
      </c>
      <c r="K67" s="123" t="str">
        <f t="shared" si="0"/>
        <v>Desarrollo Curricular</v>
      </c>
      <c r="L67" s="141" t="s">
        <v>464</v>
      </c>
    </row>
    <row r="72" spans="2:79" x14ac:dyDescent="0.25">
      <c r="C72" s="71" t="s">
        <v>54</v>
      </c>
      <c r="D72" s="94"/>
      <c r="E72" s="71"/>
      <c r="F72" s="71"/>
      <c r="G72" s="71"/>
      <c r="H72" s="94"/>
      <c r="I72" s="71"/>
      <c r="J72" s="71"/>
      <c r="CA72" s="408"/>
    </row>
    <row r="73" spans="2:79" ht="15.75" thickBot="1" x14ac:dyDescent="0.3">
      <c r="C73" s="189"/>
      <c r="D73" s="94"/>
      <c r="E73" s="189"/>
      <c r="F73" s="189"/>
      <c r="G73" s="189"/>
      <c r="H73" s="94"/>
      <c r="I73" s="189"/>
      <c r="J73" s="189"/>
      <c r="CA73" s="408"/>
    </row>
    <row r="74" spans="2:79" ht="15.75" thickBot="1" x14ac:dyDescent="0.3">
      <c r="C74" s="70" t="s">
        <v>43</v>
      </c>
      <c r="D74" s="437">
        <f>SUM(G81:G131)</f>
        <v>167126.625</v>
      </c>
      <c r="E74" s="111"/>
      <c r="F74" s="111"/>
      <c r="G74" s="111"/>
      <c r="H74" s="91"/>
      <c r="I74" s="91"/>
      <c r="J74" s="91"/>
      <c r="CA74" s="408"/>
    </row>
    <row r="75" spans="2:79" x14ac:dyDescent="0.25">
      <c r="B75" s="189"/>
      <c r="D75" s="31"/>
      <c r="E75" s="111"/>
      <c r="F75" s="111"/>
      <c r="G75" s="111"/>
      <c r="H75" s="91"/>
      <c r="I75" s="91"/>
      <c r="J75" s="91"/>
      <c r="CA75" s="408"/>
    </row>
    <row r="76" spans="2:79" x14ac:dyDescent="0.25">
      <c r="B76" s="189"/>
      <c r="D76" s="31"/>
      <c r="E76" s="111"/>
      <c r="F76" s="111"/>
      <c r="G76" s="111"/>
      <c r="H76" s="91"/>
      <c r="I76" s="91"/>
      <c r="J76" s="91"/>
      <c r="CA76" s="408"/>
    </row>
    <row r="77" spans="2:79" ht="15.75" x14ac:dyDescent="0.25">
      <c r="C77" s="220" t="s">
        <v>461</v>
      </c>
      <c r="D77" s="221" t="s">
        <v>1536</v>
      </c>
      <c r="E77" s="111"/>
      <c r="F77" s="111"/>
      <c r="G77" s="111"/>
      <c r="H77" s="91"/>
      <c r="I77" s="91"/>
      <c r="J77" s="91"/>
      <c r="CA77" s="408"/>
    </row>
    <row r="78" spans="2:79" ht="18.75" x14ac:dyDescent="0.25">
      <c r="C78" s="238" t="e">
        <f>IFERROR(VLOOKUP(D77,'Desarrollo Curricular'!$E:$F,2,FALSE),IFERROR(VLOOKUP(D77,Investigación!$E:$F,2,FALSE),IFERROR(VLOOKUP(D77,'Vinculación Univ. Sociedad'!$E:$F,2,FALSE),IFERROR(VLOOKUP(D77,'Docencia y Recursos Humanos '!$E:$F,2,FALSE),IFERROR(VLOOKUP(D77,Estudiantes!$E:$F,2,FALSE),IFERROR(VLOOKUP(D77,'Gestion Administrativa'!$E:$F,2,FALSE),IFERROR(VLOOKUP(D77,'Gestion Academica'!$E:$F,2,FALSE),IFERROR(VLOOKUP(D77,Graduados!$E:$F,2,FALSE),IFERROR(VLOOKUP(D77,'Gestión del Conocimiento'!$E:$F,2,FALSE),IFERROR(VLOOKUP(D77,Gobernabilidad!$E:$F,2,FALSE),IFERROR(VLOOKUP(D77,'NIVEL DE ES Y  SISTEMA NACIONAL'!$E:$F,2,FALSE),VLOOKUP(D77,'Lo Esencial'!$E:$F,2,0))))))))))))</f>
        <v>#N/A</v>
      </c>
      <c r="D78" s="31"/>
      <c r="E78" s="111"/>
      <c r="F78" s="111"/>
      <c r="G78" s="111"/>
      <c r="H78" s="91"/>
      <c r="I78" s="91"/>
      <c r="J78" s="91"/>
      <c r="CA78" s="408"/>
    </row>
    <row r="79" spans="2:79" ht="15.75" thickBot="1" x14ac:dyDescent="0.3">
      <c r="C79" s="189"/>
      <c r="D79" s="31"/>
      <c r="E79" s="111"/>
      <c r="F79" s="111"/>
      <c r="G79" s="111"/>
      <c r="H79" s="91"/>
      <c r="I79" s="91"/>
      <c r="J79" s="91"/>
      <c r="CA79" s="408"/>
    </row>
    <row r="80" spans="2:79" ht="30.75" thickBot="1" x14ac:dyDescent="0.3">
      <c r="C80" s="151" t="s">
        <v>44</v>
      </c>
      <c r="D80" s="155" t="s">
        <v>55</v>
      </c>
      <c r="E80" s="182" t="s">
        <v>56</v>
      </c>
      <c r="F80" s="155" t="s">
        <v>57</v>
      </c>
      <c r="G80" s="152" t="s">
        <v>27</v>
      </c>
      <c r="H80" s="150" t="s">
        <v>198</v>
      </c>
      <c r="I80" s="153" t="s">
        <v>46</v>
      </c>
      <c r="J80" s="153" t="s">
        <v>199</v>
      </c>
      <c r="K80" s="153" t="s">
        <v>480</v>
      </c>
      <c r="L80" s="153" t="s">
        <v>481</v>
      </c>
      <c r="CA80" s="408"/>
    </row>
    <row r="81" spans="3:79" ht="15.75" thickBot="1" x14ac:dyDescent="0.3">
      <c r="C81" s="154" t="s">
        <v>639</v>
      </c>
      <c r="D81" s="215"/>
      <c r="E81" s="163">
        <v>12</v>
      </c>
      <c r="F81" s="409">
        <f>HLOOKUP($C81,$BZ$2:$CM$3,2,0)</f>
        <v>41436.800000000003</v>
      </c>
      <c r="G81" s="130">
        <f>D81*E81*F81</f>
        <v>0</v>
      </c>
      <c r="H81" s="175" t="s">
        <v>197</v>
      </c>
      <c r="I81" s="131" t="s">
        <v>322</v>
      </c>
      <c r="J81" s="131" t="str">
        <f>VLOOKUP(I81,Presupuesto!$B$8:$C$583,2,0)</f>
        <v>SUELDOS Y SALARIOS BASICOS (11100-00)</v>
      </c>
      <c r="K81" s="249" t="s">
        <v>191</v>
      </c>
      <c r="L81" s="116" t="s">
        <v>464</v>
      </c>
      <c r="CA81" s="408"/>
    </row>
    <row r="82" spans="3:79" x14ac:dyDescent="0.25">
      <c r="C82" s="183" t="s">
        <v>58</v>
      </c>
      <c r="D82" s="174"/>
      <c r="E82" s="165">
        <v>0</v>
      </c>
      <c r="F82" s="118">
        <f>IF(E81=0,"",(G81/E81)/12*E81)</f>
        <v>0</v>
      </c>
      <c r="G82" s="115">
        <f>F82</f>
        <v>0</v>
      </c>
      <c r="H82" s="175" t="s">
        <v>197</v>
      </c>
      <c r="I82" s="133" t="s">
        <v>323</v>
      </c>
      <c r="J82" s="133" t="str">
        <f>VLOOKUP(I82,Presupuesto!$B$8:$C$583,2,0)</f>
        <v>RESTRIBUCIONES A PERSONAL DIRECTIVO Y DE CONTROL (11300-00)</v>
      </c>
      <c r="K82" s="116" t="str">
        <f>$K$17</f>
        <v>Desarrollo Curricular</v>
      </c>
      <c r="L82" s="116" t="s">
        <v>482</v>
      </c>
      <c r="CA82" s="408"/>
    </row>
    <row r="83" spans="3:79" ht="15.75" thickBot="1" x14ac:dyDescent="0.3">
      <c r="C83" s="184" t="s">
        <v>59</v>
      </c>
      <c r="D83" s="174"/>
      <c r="E83" s="165">
        <v>0</v>
      </c>
      <c r="F83" s="134">
        <f>IF(E81&lt;6,"",((E81-6)/12)*(G81/E81))</f>
        <v>0</v>
      </c>
      <c r="G83" s="115">
        <f>F83</f>
        <v>0</v>
      </c>
      <c r="H83" s="175" t="s">
        <v>197</v>
      </c>
      <c r="I83" s="119">
        <v>11500.02</v>
      </c>
      <c r="J83" s="119" t="e">
        <f>VLOOKUP(I83,Presupuesto!$B$8:$C$583,2,0)</f>
        <v>#N/A</v>
      </c>
      <c r="K83" s="116" t="str">
        <f t="shared" ref="K83:K131" si="1">$K$17</f>
        <v>Desarrollo Curricular</v>
      </c>
      <c r="L83" s="116" t="s">
        <v>465</v>
      </c>
      <c r="CA83" s="408"/>
    </row>
    <row r="84" spans="3:79" ht="15.75" thickBot="1" x14ac:dyDescent="0.3">
      <c r="C84" s="154" t="s">
        <v>640</v>
      </c>
      <c r="D84" s="215"/>
      <c r="E84" s="163">
        <v>12</v>
      </c>
      <c r="F84" s="409">
        <f>HLOOKUP($C84,$BZ$2:$CM$3,2,0)</f>
        <v>37669.82</v>
      </c>
      <c r="G84" s="130">
        <f>D84*E84*F84</f>
        <v>0</v>
      </c>
      <c r="H84" s="177"/>
      <c r="I84" s="131">
        <v>11100.01</v>
      </c>
      <c r="J84" s="131" t="e">
        <f>VLOOKUP(I84,Presupuesto!$B$8:$C$583,2,0)</f>
        <v>#N/A</v>
      </c>
      <c r="K84" s="116" t="s">
        <v>551</v>
      </c>
      <c r="L84" s="116" t="s">
        <v>465</v>
      </c>
    </row>
    <row r="85" spans="3:79" x14ac:dyDescent="0.25">
      <c r="C85" s="183" t="s">
        <v>58</v>
      </c>
      <c r="D85" s="174"/>
      <c r="E85" s="165">
        <v>0</v>
      </c>
      <c r="F85" s="118">
        <f>IF(E84=0,"",(G84/E84)/12*E84)</f>
        <v>0</v>
      </c>
      <c r="G85" s="115">
        <f>F85</f>
        <v>0</v>
      </c>
      <c r="H85" s="175"/>
      <c r="I85" s="133">
        <v>11500</v>
      </c>
      <c r="J85" s="133" t="e">
        <f>VLOOKUP(I85,Presupuesto!$B$8:$C$583,2,0)</f>
        <v>#N/A</v>
      </c>
      <c r="K85" s="116" t="str">
        <f t="shared" si="1"/>
        <v>Desarrollo Curricular</v>
      </c>
      <c r="L85" s="116" t="s">
        <v>465</v>
      </c>
    </row>
    <row r="86" spans="3:79" ht="15.75" thickBot="1" x14ac:dyDescent="0.3">
      <c r="C86" s="184" t="s">
        <v>59</v>
      </c>
      <c r="D86" s="174"/>
      <c r="E86" s="165">
        <v>0</v>
      </c>
      <c r="F86" s="134">
        <f>IF(E84&lt;6,"",((E84-6)/12)*(G84/E84))</f>
        <v>0</v>
      </c>
      <c r="G86" s="115">
        <f>F86</f>
        <v>0</v>
      </c>
      <c r="H86" s="175"/>
      <c r="I86" s="119">
        <v>11500.02</v>
      </c>
      <c r="J86" s="119" t="e">
        <f>VLOOKUP(I86,Presupuesto!$B$8:$C$583,2,0)</f>
        <v>#N/A</v>
      </c>
      <c r="K86" s="116" t="str">
        <f t="shared" si="1"/>
        <v>Desarrollo Curricular</v>
      </c>
      <c r="L86" s="116" t="s">
        <v>465</v>
      </c>
    </row>
    <row r="87" spans="3:79" ht="15.75" thickBot="1" x14ac:dyDescent="0.3">
      <c r="C87" s="154" t="s">
        <v>641</v>
      </c>
      <c r="D87" s="215"/>
      <c r="E87" s="163">
        <v>12</v>
      </c>
      <c r="F87" s="409">
        <f>HLOOKUP($C87,$BZ$2:$CM$3,2,0)</f>
        <v>33902.839999999997</v>
      </c>
      <c r="G87" s="130">
        <f>D87*E87*F87</f>
        <v>0</v>
      </c>
      <c r="H87" s="177"/>
      <c r="I87" s="131">
        <v>11100.01</v>
      </c>
      <c r="J87" s="131" t="e">
        <f>VLOOKUP(I87,Presupuesto!$B$8:$C$583,2,0)</f>
        <v>#N/A</v>
      </c>
      <c r="K87" s="116" t="s">
        <v>551</v>
      </c>
      <c r="L87" s="116" t="s">
        <v>465</v>
      </c>
    </row>
    <row r="88" spans="3:79" x14ac:dyDescent="0.25">
      <c r="C88" s="183" t="s">
        <v>58</v>
      </c>
      <c r="D88" s="174"/>
      <c r="E88" s="165">
        <v>0</v>
      </c>
      <c r="F88" s="118">
        <f>IF(E87=0,"",(G87/E87)/12*E87)</f>
        <v>0</v>
      </c>
      <c r="G88" s="115">
        <f>F88</f>
        <v>0</v>
      </c>
      <c r="H88" s="175"/>
      <c r="I88" s="133">
        <v>11500</v>
      </c>
      <c r="J88" s="133" t="e">
        <f>VLOOKUP(I88,Presupuesto!$B$8:$C$583,2,0)</f>
        <v>#N/A</v>
      </c>
      <c r="K88" s="116" t="str">
        <f t="shared" si="1"/>
        <v>Desarrollo Curricular</v>
      </c>
      <c r="L88" s="116" t="s">
        <v>465</v>
      </c>
    </row>
    <row r="89" spans="3:79" ht="15.75" thickBot="1" x14ac:dyDescent="0.3">
      <c r="C89" s="184" t="s">
        <v>59</v>
      </c>
      <c r="D89" s="174"/>
      <c r="E89" s="165">
        <v>0</v>
      </c>
      <c r="F89" s="134">
        <f>IF(E87&lt;6,"",((E87-6)/12)*(G87/E87))</f>
        <v>0</v>
      </c>
      <c r="G89" s="115">
        <f>F89</f>
        <v>0</v>
      </c>
      <c r="H89" s="175"/>
      <c r="I89" s="119">
        <v>11500.02</v>
      </c>
      <c r="J89" s="119" t="e">
        <f>VLOOKUP(I89,Presupuesto!$B$8:$C$583,2,0)</f>
        <v>#N/A</v>
      </c>
      <c r="K89" s="116" t="str">
        <f t="shared" si="1"/>
        <v>Desarrollo Curricular</v>
      </c>
      <c r="L89" s="116" t="s">
        <v>465</v>
      </c>
    </row>
    <row r="90" spans="3:79" ht="15.75" thickBot="1" x14ac:dyDescent="0.3">
      <c r="C90" s="154" t="s">
        <v>642</v>
      </c>
      <c r="D90" s="215"/>
      <c r="E90" s="163">
        <v>12</v>
      </c>
      <c r="F90" s="409">
        <f>HLOOKUP($C90,$BZ$2:$CM$3,2,0)</f>
        <v>30135.85</v>
      </c>
      <c r="G90" s="130">
        <f>D90*E90*F90</f>
        <v>0</v>
      </c>
      <c r="H90" s="177"/>
      <c r="I90" s="131">
        <v>11100.01</v>
      </c>
      <c r="J90" s="131" t="e">
        <f>VLOOKUP(I90,Presupuesto!$B$8:$C$583,2,0)</f>
        <v>#N/A</v>
      </c>
      <c r="K90" s="116" t="s">
        <v>551</v>
      </c>
      <c r="L90" s="116" t="s">
        <v>465</v>
      </c>
    </row>
    <row r="91" spans="3:79" x14ac:dyDescent="0.25">
      <c r="C91" s="183" t="s">
        <v>58</v>
      </c>
      <c r="D91" s="174"/>
      <c r="E91" s="165">
        <v>0</v>
      </c>
      <c r="F91" s="118">
        <f>IF(E90=0,"",(G90/E90)/12*E90)</f>
        <v>0</v>
      </c>
      <c r="G91" s="115">
        <f>F91</f>
        <v>0</v>
      </c>
      <c r="H91" s="175"/>
      <c r="I91" s="133">
        <v>11500</v>
      </c>
      <c r="J91" s="133" t="e">
        <f>VLOOKUP(I91,Presupuesto!$B$8:$C$583,2,0)</f>
        <v>#N/A</v>
      </c>
      <c r="K91" s="116" t="str">
        <f t="shared" si="1"/>
        <v>Desarrollo Curricular</v>
      </c>
      <c r="L91" s="116" t="s">
        <v>465</v>
      </c>
    </row>
    <row r="92" spans="3:79" ht="15.75" thickBot="1" x14ac:dyDescent="0.3">
      <c r="C92" s="184" t="s">
        <v>59</v>
      </c>
      <c r="D92" s="174"/>
      <c r="E92" s="165">
        <v>0</v>
      </c>
      <c r="F92" s="134">
        <f>IF(E90&lt;6,"",((E90-6)/12)*(G90/E90))</f>
        <v>0</v>
      </c>
      <c r="G92" s="115">
        <f>F92</f>
        <v>0</v>
      </c>
      <c r="H92" s="175"/>
      <c r="I92" s="119">
        <v>11500.02</v>
      </c>
      <c r="J92" s="119" t="e">
        <f>VLOOKUP(I92,Presupuesto!$B$8:$C$583,2,0)</f>
        <v>#N/A</v>
      </c>
      <c r="K92" s="116" t="str">
        <f t="shared" si="1"/>
        <v>Desarrollo Curricular</v>
      </c>
      <c r="L92" s="116" t="s">
        <v>465</v>
      </c>
    </row>
    <row r="93" spans="3:79" ht="15.75" thickBot="1" x14ac:dyDescent="0.3">
      <c r="C93" s="154" t="s">
        <v>643</v>
      </c>
      <c r="D93" s="215"/>
      <c r="E93" s="163">
        <v>12</v>
      </c>
      <c r="F93" s="409">
        <f>HLOOKUP($C93,$BZ$2:$CM$3,2,0)</f>
        <v>28252.36</v>
      </c>
      <c r="G93" s="130">
        <f>D93*E93*F93</f>
        <v>0</v>
      </c>
      <c r="H93" s="177"/>
      <c r="I93" s="131">
        <v>11100.01</v>
      </c>
      <c r="J93" s="131" t="e">
        <f>VLOOKUP(I93,Presupuesto!$B$8:$C$583,2,0)</f>
        <v>#N/A</v>
      </c>
      <c r="K93" s="116" t="s">
        <v>551</v>
      </c>
      <c r="L93" s="116" t="s">
        <v>465</v>
      </c>
    </row>
    <row r="94" spans="3:79" x14ac:dyDescent="0.25">
      <c r="C94" s="183" t="s">
        <v>58</v>
      </c>
      <c r="D94" s="174"/>
      <c r="E94" s="165">
        <v>0</v>
      </c>
      <c r="F94" s="118">
        <f>IF(E93=0,"",(G93/E93)/12*E93)</f>
        <v>0</v>
      </c>
      <c r="G94" s="115">
        <f>F94</f>
        <v>0</v>
      </c>
      <c r="H94" s="175"/>
      <c r="I94" s="133">
        <v>11500</v>
      </c>
      <c r="J94" s="133" t="e">
        <f>VLOOKUP(I94,Presupuesto!$B$8:$C$583,2,0)</f>
        <v>#N/A</v>
      </c>
      <c r="K94" s="116" t="str">
        <f t="shared" si="1"/>
        <v>Desarrollo Curricular</v>
      </c>
      <c r="L94" s="116" t="s">
        <v>465</v>
      </c>
    </row>
    <row r="95" spans="3:79" ht="15.75" thickBot="1" x14ac:dyDescent="0.3">
      <c r="C95" s="184" t="s">
        <v>59</v>
      </c>
      <c r="D95" s="174"/>
      <c r="E95" s="165">
        <v>0</v>
      </c>
      <c r="F95" s="134">
        <f>IF(E93&lt;6,"",((E93-6)/12)*(G93/E93))</f>
        <v>0</v>
      </c>
      <c r="G95" s="115">
        <f>F95</f>
        <v>0</v>
      </c>
      <c r="H95" s="175"/>
      <c r="I95" s="119">
        <v>11500.02</v>
      </c>
      <c r="J95" s="119" t="e">
        <f>VLOOKUP(I95,Presupuesto!$B$8:$C$583,2,0)</f>
        <v>#N/A</v>
      </c>
      <c r="K95" s="116" t="str">
        <f t="shared" si="1"/>
        <v>Desarrollo Curricular</v>
      </c>
      <c r="L95" s="116" t="s">
        <v>465</v>
      </c>
    </row>
    <row r="96" spans="3:79" ht="15.75" thickBot="1" x14ac:dyDescent="0.3">
      <c r="C96" s="154" t="s">
        <v>644</v>
      </c>
      <c r="D96" s="215"/>
      <c r="E96" s="163">
        <v>12</v>
      </c>
      <c r="F96" s="409">
        <f>HLOOKUP($C96,$BZ$2:$CM$3,2,0)</f>
        <v>26368.87</v>
      </c>
      <c r="G96" s="130">
        <f>D96*E96*F96</f>
        <v>0</v>
      </c>
      <c r="H96" s="177"/>
      <c r="I96" s="131">
        <v>11100.01</v>
      </c>
      <c r="J96" s="131" t="e">
        <f>VLOOKUP(I96,Presupuesto!$B$8:$C$583,2,0)</f>
        <v>#N/A</v>
      </c>
      <c r="K96" s="116" t="s">
        <v>551</v>
      </c>
      <c r="L96" s="116" t="s">
        <v>465</v>
      </c>
    </row>
    <row r="97" spans="3:12" x14ac:dyDescent="0.25">
      <c r="C97" s="183" t="s">
        <v>58</v>
      </c>
      <c r="D97" s="174"/>
      <c r="E97" s="165">
        <v>0</v>
      </c>
      <c r="F97" s="118">
        <f>IF(E96=0,"",(G96/E96)/12*E96)</f>
        <v>0</v>
      </c>
      <c r="G97" s="115">
        <f>F97</f>
        <v>0</v>
      </c>
      <c r="H97" s="175"/>
      <c r="I97" s="133">
        <v>11500</v>
      </c>
      <c r="J97" s="133" t="e">
        <f>VLOOKUP(I97,Presupuesto!$B$8:$C$583,2,0)</f>
        <v>#N/A</v>
      </c>
      <c r="K97" s="116" t="str">
        <f t="shared" si="1"/>
        <v>Desarrollo Curricular</v>
      </c>
      <c r="L97" s="116" t="s">
        <v>465</v>
      </c>
    </row>
    <row r="98" spans="3:12" ht="15.75" thickBot="1" x14ac:dyDescent="0.3">
      <c r="C98" s="184" t="s">
        <v>59</v>
      </c>
      <c r="D98" s="174"/>
      <c r="E98" s="165">
        <v>0</v>
      </c>
      <c r="F98" s="134">
        <f>IF(E96&lt;6,"",((E96-6)/12)*(G96/E96))</f>
        <v>0</v>
      </c>
      <c r="G98" s="115">
        <f>F98</f>
        <v>0</v>
      </c>
      <c r="H98" s="175"/>
      <c r="I98" s="119">
        <v>11500.02</v>
      </c>
      <c r="J98" s="119" t="e">
        <f>VLOOKUP(I98,Presupuesto!$B$8:$C$583,2,0)</f>
        <v>#N/A</v>
      </c>
      <c r="K98" s="116" t="str">
        <f t="shared" si="1"/>
        <v>Desarrollo Curricular</v>
      </c>
      <c r="L98" s="116" t="s">
        <v>465</v>
      </c>
    </row>
    <row r="99" spans="3:12" ht="15.75" thickBot="1" x14ac:dyDescent="0.3">
      <c r="C99" s="154" t="s">
        <v>645</v>
      </c>
      <c r="D99" s="215"/>
      <c r="E99" s="163">
        <v>12</v>
      </c>
      <c r="F99" s="409">
        <f>HLOOKUP($C99,$BZ$2:$CM$3,2,0)</f>
        <v>17893.16</v>
      </c>
      <c r="G99" s="130">
        <f>D99*E99*F99</f>
        <v>0</v>
      </c>
      <c r="H99" s="177"/>
      <c r="I99" s="131">
        <v>11100.01</v>
      </c>
      <c r="J99" s="131" t="e">
        <f>VLOOKUP(I99,Presupuesto!$B$8:$C$583,2,0)</f>
        <v>#N/A</v>
      </c>
      <c r="K99" s="116" t="s">
        <v>551</v>
      </c>
      <c r="L99" s="116" t="s">
        <v>465</v>
      </c>
    </row>
    <row r="100" spans="3:12" x14ac:dyDescent="0.25">
      <c r="C100" s="183" t="s">
        <v>58</v>
      </c>
      <c r="D100" s="174"/>
      <c r="E100" s="165">
        <v>0</v>
      </c>
      <c r="F100" s="118">
        <f>IF(E99=0,"",(G99/E99)/12*E99)</f>
        <v>0</v>
      </c>
      <c r="G100" s="115">
        <f>F100</f>
        <v>0</v>
      </c>
      <c r="H100" s="175"/>
      <c r="I100" s="133">
        <v>11500</v>
      </c>
      <c r="J100" s="133" t="e">
        <f>VLOOKUP(I100,Presupuesto!$B$8:$C$583,2,0)</f>
        <v>#N/A</v>
      </c>
      <c r="K100" s="116" t="str">
        <f t="shared" si="1"/>
        <v>Desarrollo Curricular</v>
      </c>
      <c r="L100" s="116" t="s">
        <v>465</v>
      </c>
    </row>
    <row r="101" spans="3:12" ht="15.75" thickBot="1" x14ac:dyDescent="0.3">
      <c r="C101" s="184" t="s">
        <v>59</v>
      </c>
      <c r="D101" s="174"/>
      <c r="E101" s="165">
        <v>0</v>
      </c>
      <c r="F101" s="134">
        <f>IF(E99&lt;6,"",((E99-6)/12)*(G99/E99))</f>
        <v>0</v>
      </c>
      <c r="G101" s="115">
        <f>F101</f>
        <v>0</v>
      </c>
      <c r="H101" s="175"/>
      <c r="I101" s="119">
        <v>11500.02</v>
      </c>
      <c r="J101" s="119" t="e">
        <f>VLOOKUP(I101,Presupuesto!$B$8:$C$583,2,0)</f>
        <v>#N/A</v>
      </c>
      <c r="K101" s="116" t="str">
        <f t="shared" si="1"/>
        <v>Desarrollo Curricular</v>
      </c>
      <c r="L101" s="116" t="s">
        <v>465</v>
      </c>
    </row>
    <row r="102" spans="3:12" ht="15.75" thickBot="1" x14ac:dyDescent="0.3">
      <c r="C102" s="154" t="s">
        <v>646</v>
      </c>
      <c r="D102" s="215"/>
      <c r="E102" s="163">
        <v>12</v>
      </c>
      <c r="F102" s="409">
        <f>HLOOKUP($C102,$BZ$2:$CM$3,2,0)</f>
        <v>16951.419999999998</v>
      </c>
      <c r="G102" s="130">
        <f>D102*E102*F102</f>
        <v>0</v>
      </c>
      <c r="H102" s="177"/>
      <c r="I102" s="131">
        <v>11100.01</v>
      </c>
      <c r="J102" s="131" t="e">
        <f>VLOOKUP(I102,Presupuesto!$B$8:$C$583,2,0)</f>
        <v>#N/A</v>
      </c>
      <c r="K102" s="116" t="s">
        <v>551</v>
      </c>
      <c r="L102" s="116" t="s">
        <v>465</v>
      </c>
    </row>
    <row r="103" spans="3:12" x14ac:dyDescent="0.25">
      <c r="C103" s="183" t="s">
        <v>58</v>
      </c>
      <c r="D103" s="174"/>
      <c r="E103" s="165">
        <v>0</v>
      </c>
      <c r="F103" s="118">
        <f>IF(E102=0,"",(G102/E102)/12*E102)</f>
        <v>0</v>
      </c>
      <c r="G103" s="115">
        <f>F103</f>
        <v>0</v>
      </c>
      <c r="H103" s="175"/>
      <c r="I103" s="133">
        <v>11500</v>
      </c>
      <c r="J103" s="133" t="e">
        <f>VLOOKUP(I103,Presupuesto!$B$8:$C$583,2,0)</f>
        <v>#N/A</v>
      </c>
      <c r="K103" s="116" t="str">
        <f t="shared" si="1"/>
        <v>Desarrollo Curricular</v>
      </c>
      <c r="L103" s="116" t="s">
        <v>465</v>
      </c>
    </row>
    <row r="104" spans="3:12" ht="15.75" thickBot="1" x14ac:dyDescent="0.3">
      <c r="C104" s="184" t="s">
        <v>59</v>
      </c>
      <c r="D104" s="174"/>
      <c r="E104" s="165">
        <v>0</v>
      </c>
      <c r="F104" s="134">
        <f>IF(E102&lt;6,"",((E102-6)/12)*(G102/E102))</f>
        <v>0</v>
      </c>
      <c r="G104" s="115">
        <f>F104</f>
        <v>0</v>
      </c>
      <c r="H104" s="175"/>
      <c r="I104" s="119">
        <v>11500.02</v>
      </c>
      <c r="J104" s="119" t="e">
        <f>VLOOKUP(I104,Presupuesto!$B$8:$C$583,2,0)</f>
        <v>#N/A</v>
      </c>
      <c r="K104" s="116" t="str">
        <f t="shared" si="1"/>
        <v>Desarrollo Curricular</v>
      </c>
      <c r="L104" s="116" t="s">
        <v>465</v>
      </c>
    </row>
    <row r="105" spans="3:12" ht="15.75" thickBot="1" x14ac:dyDescent="0.3">
      <c r="C105" s="154" t="s">
        <v>647</v>
      </c>
      <c r="D105" s="215"/>
      <c r="E105" s="163">
        <v>12</v>
      </c>
      <c r="F105" s="409">
        <f>HLOOKUP($C105,$BZ$2:$CM$3,2,0)</f>
        <v>13184.44</v>
      </c>
      <c r="G105" s="130">
        <f>D105*E105*F105</f>
        <v>0</v>
      </c>
      <c r="H105" s="177"/>
      <c r="I105" s="131">
        <v>11100.01</v>
      </c>
      <c r="J105" s="131" t="e">
        <f>VLOOKUP(I105,Presupuesto!$B$8:$C$583,2,0)</f>
        <v>#N/A</v>
      </c>
      <c r="K105" s="116" t="s">
        <v>551</v>
      </c>
      <c r="L105" s="116" t="s">
        <v>465</v>
      </c>
    </row>
    <row r="106" spans="3:12" x14ac:dyDescent="0.25">
      <c r="C106" s="183" t="s">
        <v>58</v>
      </c>
      <c r="D106" s="174"/>
      <c r="E106" s="165">
        <v>0</v>
      </c>
      <c r="F106" s="118">
        <f>IF(E105=0,"",(G105/E105)/12*E105)</f>
        <v>0</v>
      </c>
      <c r="G106" s="115">
        <f>F106</f>
        <v>0</v>
      </c>
      <c r="H106" s="175"/>
      <c r="I106" s="133">
        <v>11500</v>
      </c>
      <c r="J106" s="133" t="e">
        <f>VLOOKUP(I106,Presupuesto!$B$8:$C$583,2,0)</f>
        <v>#N/A</v>
      </c>
      <c r="K106" s="116" t="str">
        <f t="shared" si="1"/>
        <v>Desarrollo Curricular</v>
      </c>
      <c r="L106" s="116" t="s">
        <v>465</v>
      </c>
    </row>
    <row r="107" spans="3:12" ht="15.75" thickBot="1" x14ac:dyDescent="0.3">
      <c r="C107" s="184" t="s">
        <v>59</v>
      </c>
      <c r="D107" s="174"/>
      <c r="E107" s="165">
        <v>0</v>
      </c>
      <c r="F107" s="134">
        <f>IF(E105&lt;6,"",((E105-6)/12)*(G105/E105))</f>
        <v>0</v>
      </c>
      <c r="G107" s="115">
        <f>F107</f>
        <v>0</v>
      </c>
      <c r="H107" s="175"/>
      <c r="I107" s="119">
        <v>11500.02</v>
      </c>
      <c r="J107" s="119" t="e">
        <f>VLOOKUP(I107,Presupuesto!$B$8:$C$583,2,0)</f>
        <v>#N/A</v>
      </c>
      <c r="K107" s="116" t="str">
        <f t="shared" si="1"/>
        <v>Desarrollo Curricular</v>
      </c>
      <c r="L107" s="116" t="s">
        <v>465</v>
      </c>
    </row>
    <row r="108" spans="3:12" ht="15.75" thickBot="1" x14ac:dyDescent="0.3">
      <c r="C108" s="154" t="s">
        <v>648</v>
      </c>
      <c r="D108" s="215"/>
      <c r="E108" s="163">
        <v>12</v>
      </c>
      <c r="F108" s="409">
        <f>HLOOKUP($C108,$BZ$2:$CM$3,2,0)</f>
        <v>15032.56</v>
      </c>
      <c r="G108" s="130">
        <f>D108*E108*F108</f>
        <v>0</v>
      </c>
      <c r="H108" s="177"/>
      <c r="I108" s="131">
        <v>11100.01</v>
      </c>
      <c r="J108" s="131" t="e">
        <f>VLOOKUP(I108,Presupuesto!$B$8:$C$583,2,0)</f>
        <v>#N/A</v>
      </c>
      <c r="K108" s="116" t="s">
        <v>551</v>
      </c>
      <c r="L108" s="116" t="s">
        <v>465</v>
      </c>
    </row>
    <row r="109" spans="3:12" x14ac:dyDescent="0.25">
      <c r="C109" s="183" t="s">
        <v>58</v>
      </c>
      <c r="D109" s="174"/>
      <c r="E109" s="165">
        <v>0</v>
      </c>
      <c r="F109" s="118">
        <f>IF(E108=0,"",(G108/E108)/12*E108)</f>
        <v>0</v>
      </c>
      <c r="G109" s="115">
        <f>F109</f>
        <v>0</v>
      </c>
      <c r="H109" s="175"/>
      <c r="I109" s="133">
        <v>11500</v>
      </c>
      <c r="J109" s="133" t="e">
        <f>VLOOKUP(I109,Presupuesto!$B$8:$C$583,2,0)</f>
        <v>#N/A</v>
      </c>
      <c r="K109" s="116" t="str">
        <f t="shared" si="1"/>
        <v>Desarrollo Curricular</v>
      </c>
      <c r="L109" s="116" t="s">
        <v>465</v>
      </c>
    </row>
    <row r="110" spans="3:12" ht="15.75" thickBot="1" x14ac:dyDescent="0.3">
      <c r="C110" s="184" t="s">
        <v>59</v>
      </c>
      <c r="D110" s="174"/>
      <c r="E110" s="165">
        <v>0</v>
      </c>
      <c r="F110" s="134">
        <f>IF(E108&lt;6,"",((E108-6)/12)*(G108/E108))</f>
        <v>0</v>
      </c>
      <c r="G110" s="115">
        <f>F110</f>
        <v>0</v>
      </c>
      <c r="H110" s="175"/>
      <c r="I110" s="119">
        <v>11500.02</v>
      </c>
      <c r="J110" s="119" t="e">
        <f>VLOOKUP(I110,Presupuesto!$B$8:$C$583,2,0)</f>
        <v>#N/A</v>
      </c>
      <c r="K110" s="116" t="str">
        <f t="shared" si="1"/>
        <v>Desarrollo Curricular</v>
      </c>
      <c r="L110" s="116" t="s">
        <v>465</v>
      </c>
    </row>
    <row r="111" spans="3:12" ht="15.75" thickBot="1" x14ac:dyDescent="0.3">
      <c r="C111" s="154" t="s">
        <v>649</v>
      </c>
      <c r="D111" s="215"/>
      <c r="E111" s="163">
        <v>12</v>
      </c>
      <c r="F111" s="409">
        <f>HLOOKUP($C111,$BZ$2:$CM$3,2,0)</f>
        <v>13264.02</v>
      </c>
      <c r="G111" s="130">
        <f>D111*E111*F111</f>
        <v>0</v>
      </c>
      <c r="H111" s="177"/>
      <c r="I111" s="131">
        <v>11100.01</v>
      </c>
      <c r="J111" s="131" t="e">
        <f>VLOOKUP(I111,Presupuesto!$B$8:$C$583,2,0)</f>
        <v>#N/A</v>
      </c>
      <c r="K111" s="116" t="s">
        <v>551</v>
      </c>
      <c r="L111" s="116" t="s">
        <v>465</v>
      </c>
    </row>
    <row r="112" spans="3:12" x14ac:dyDescent="0.25">
      <c r="C112" s="183" t="s">
        <v>58</v>
      </c>
      <c r="D112" s="174"/>
      <c r="E112" s="165">
        <v>0</v>
      </c>
      <c r="F112" s="118">
        <f>IF(E111=0,"",(G111/E111)/12*E111)</f>
        <v>0</v>
      </c>
      <c r="G112" s="115">
        <f>F112</f>
        <v>0</v>
      </c>
      <c r="H112" s="175"/>
      <c r="I112" s="133">
        <v>11500</v>
      </c>
      <c r="J112" s="133" t="e">
        <f>VLOOKUP(I112,Presupuesto!$B$8:$C$583,2,0)</f>
        <v>#N/A</v>
      </c>
      <c r="K112" s="116" t="str">
        <f t="shared" si="1"/>
        <v>Desarrollo Curricular</v>
      </c>
      <c r="L112" s="116" t="s">
        <v>465</v>
      </c>
    </row>
    <row r="113" spans="3:12" ht="15.75" thickBot="1" x14ac:dyDescent="0.3">
      <c r="C113" s="184" t="s">
        <v>59</v>
      </c>
      <c r="D113" s="174"/>
      <c r="E113" s="165">
        <v>0</v>
      </c>
      <c r="F113" s="134">
        <f>IF(E111&lt;6,"",((E111-6)/12)*(G111/E111))</f>
        <v>0</v>
      </c>
      <c r="G113" s="115">
        <f>F113</f>
        <v>0</v>
      </c>
      <c r="H113" s="175"/>
      <c r="I113" s="119">
        <v>11500.02</v>
      </c>
      <c r="J113" s="119" t="e">
        <f>VLOOKUP(I113,Presupuesto!$B$8:$C$583,2,0)</f>
        <v>#N/A</v>
      </c>
      <c r="K113" s="116" t="str">
        <f t="shared" si="1"/>
        <v>Desarrollo Curricular</v>
      </c>
      <c r="L113" s="116" t="s">
        <v>465</v>
      </c>
    </row>
    <row r="114" spans="3:12" ht="15.75" thickBot="1" x14ac:dyDescent="0.3">
      <c r="C114" s="154" t="s">
        <v>650</v>
      </c>
      <c r="D114" s="215">
        <v>1</v>
      </c>
      <c r="E114" s="163">
        <v>12</v>
      </c>
      <c r="F114" s="409">
        <f>HLOOKUP($C114,$BZ$2:$CM$3,2,0)</f>
        <v>12379.75</v>
      </c>
      <c r="G114" s="432">
        <f>D114*E114*F114</f>
        <v>148557</v>
      </c>
      <c r="H114" s="177" t="s">
        <v>197</v>
      </c>
      <c r="I114" s="131" t="s">
        <v>653</v>
      </c>
      <c r="J114" s="131" t="str">
        <f>VLOOKUP(I114,Presupuesto!$B$8:$C$583,2,0)</f>
        <v>SUELDOS Y SALARIOS PERMANENTES</v>
      </c>
      <c r="K114" s="116" t="s">
        <v>192</v>
      </c>
      <c r="L114" s="116" t="s">
        <v>464</v>
      </c>
    </row>
    <row r="115" spans="3:12" ht="15.75" thickBot="1" x14ac:dyDescent="0.3">
      <c r="C115" s="183" t="s">
        <v>58</v>
      </c>
      <c r="D115" s="174"/>
      <c r="E115" s="165">
        <v>0</v>
      </c>
      <c r="F115" s="118">
        <f>IF(E114=0,"",(G114/E114)/12*E114)</f>
        <v>12379.75</v>
      </c>
      <c r="G115" s="430">
        <f>F115</f>
        <v>12379.75</v>
      </c>
      <c r="H115" s="177" t="s">
        <v>197</v>
      </c>
      <c r="I115" s="133" t="s">
        <v>653</v>
      </c>
      <c r="J115" s="133" t="str">
        <f>VLOOKUP(I115,Presupuesto!$B$8:$C$583,2,0)</f>
        <v>SUELDOS Y SALARIOS PERMANENTES</v>
      </c>
      <c r="K115" s="116" t="s">
        <v>192</v>
      </c>
      <c r="L115" s="116" t="s">
        <v>464</v>
      </c>
    </row>
    <row r="116" spans="3:12" ht="15.75" thickBot="1" x14ac:dyDescent="0.3">
      <c r="C116" s="184" t="s">
        <v>59</v>
      </c>
      <c r="D116" s="174"/>
      <c r="E116" s="165">
        <v>0</v>
      </c>
      <c r="F116" s="134">
        <f>IF(E114&lt;6,"",((E114-6)/12)*(G114/E114))</f>
        <v>6189.875</v>
      </c>
      <c r="G116" s="430">
        <f>F116</f>
        <v>6189.875</v>
      </c>
      <c r="H116" s="177" t="s">
        <v>197</v>
      </c>
      <c r="I116" s="119" t="s">
        <v>653</v>
      </c>
      <c r="J116" s="119" t="str">
        <f>VLOOKUP(I116,Presupuesto!$B$8:$C$583,2,0)</f>
        <v>SUELDOS Y SALARIOS PERMANENTES</v>
      </c>
      <c r="K116" s="116" t="s">
        <v>192</v>
      </c>
      <c r="L116" s="116" t="s">
        <v>464</v>
      </c>
    </row>
    <row r="117" spans="3:12" ht="15.75" thickBot="1" x14ac:dyDescent="0.3">
      <c r="C117" s="154" t="s">
        <v>651</v>
      </c>
      <c r="D117" s="215"/>
      <c r="E117" s="163">
        <v>12</v>
      </c>
      <c r="F117" s="409">
        <f>HLOOKUP($C117,$BZ$2:$CM$3,2,0)</f>
        <v>439.49</v>
      </c>
      <c r="G117" s="130">
        <f>D117*E117*F117</f>
        <v>0</v>
      </c>
      <c r="H117" s="177"/>
      <c r="I117" s="131">
        <v>11100.01</v>
      </c>
      <c r="J117" s="131" t="e">
        <f>VLOOKUP(I117,Presupuesto!$B$8:$C$583,2,0)</f>
        <v>#N/A</v>
      </c>
      <c r="K117" s="116" t="s">
        <v>551</v>
      </c>
      <c r="L117" s="116" t="s">
        <v>465</v>
      </c>
    </row>
    <row r="118" spans="3:12" x14ac:dyDescent="0.25">
      <c r="C118" s="183" t="s">
        <v>58</v>
      </c>
      <c r="D118" s="174"/>
      <c r="E118" s="165">
        <v>0</v>
      </c>
      <c r="F118" s="118">
        <f>IF(E117=0,"",(G117/E117)/12*E117)</f>
        <v>0</v>
      </c>
      <c r="G118" s="115">
        <f>F118</f>
        <v>0</v>
      </c>
      <c r="H118" s="175"/>
      <c r="I118" s="133">
        <v>11500</v>
      </c>
      <c r="J118" s="133" t="e">
        <f>VLOOKUP(I118,Presupuesto!$B$8:$C$583,2,0)</f>
        <v>#N/A</v>
      </c>
      <c r="K118" s="116" t="str">
        <f t="shared" si="1"/>
        <v>Desarrollo Curricular</v>
      </c>
      <c r="L118" s="116" t="s">
        <v>465</v>
      </c>
    </row>
    <row r="119" spans="3:12" ht="15.75" thickBot="1" x14ac:dyDescent="0.3">
      <c r="C119" s="184" t="s">
        <v>59</v>
      </c>
      <c r="D119" s="174"/>
      <c r="E119" s="165">
        <v>0</v>
      </c>
      <c r="F119" s="134">
        <f>IF(E117&lt;6,"",((E117-6)/12)*(G117/E117))</f>
        <v>0</v>
      </c>
      <c r="G119" s="115">
        <f>F119</f>
        <v>0</v>
      </c>
      <c r="H119" s="175"/>
      <c r="I119" s="119">
        <v>11500.02</v>
      </c>
      <c r="J119" s="119" t="e">
        <f>VLOOKUP(I119,Presupuesto!$B$8:$C$583,2,0)</f>
        <v>#N/A</v>
      </c>
      <c r="K119" s="116" t="str">
        <f t="shared" si="1"/>
        <v>Desarrollo Curricular</v>
      </c>
      <c r="L119" s="116" t="s">
        <v>465</v>
      </c>
    </row>
    <row r="120" spans="3:12" ht="15.75" thickBot="1" x14ac:dyDescent="0.3">
      <c r="C120" s="154" t="s">
        <v>652</v>
      </c>
      <c r="D120" s="215"/>
      <c r="E120" s="163">
        <v>12</v>
      </c>
      <c r="F120" s="409">
        <f>HLOOKUP($C120,$BZ$2:$CM$3,2,0)</f>
        <v>1904.46</v>
      </c>
      <c r="G120" s="130">
        <f>D120*E120*F120</f>
        <v>0</v>
      </c>
      <c r="H120" s="177"/>
      <c r="I120" s="131">
        <v>11100.01</v>
      </c>
      <c r="J120" s="131" t="e">
        <f>VLOOKUP(I120,Presupuesto!$B$8:$C$583,2,0)</f>
        <v>#N/A</v>
      </c>
      <c r="K120" s="116" t="s">
        <v>551</v>
      </c>
      <c r="L120" s="116" t="s">
        <v>465</v>
      </c>
    </row>
    <row r="121" spans="3:12" x14ac:dyDescent="0.25">
      <c r="C121" s="183" t="s">
        <v>58</v>
      </c>
      <c r="D121" s="174"/>
      <c r="E121" s="165">
        <v>0</v>
      </c>
      <c r="F121" s="118">
        <f>IF(E120=0,"",(G120/E120)/12*E120)</f>
        <v>0</v>
      </c>
      <c r="G121" s="115">
        <f>F121</f>
        <v>0</v>
      </c>
      <c r="H121" s="175"/>
      <c r="I121" s="133">
        <v>11500</v>
      </c>
      <c r="J121" s="133" t="e">
        <f>VLOOKUP(I121,Presupuesto!$B$8:$C$583,2,0)</f>
        <v>#N/A</v>
      </c>
      <c r="K121" s="116" t="str">
        <f t="shared" si="1"/>
        <v>Desarrollo Curricular</v>
      </c>
      <c r="L121" s="116" t="s">
        <v>465</v>
      </c>
    </row>
    <row r="122" spans="3:12" ht="15.75" thickBot="1" x14ac:dyDescent="0.3">
      <c r="C122" s="184" t="s">
        <v>59</v>
      </c>
      <c r="D122" s="174"/>
      <c r="E122" s="165">
        <v>0</v>
      </c>
      <c r="F122" s="134">
        <f>IF(E120&lt;6,"",((E120-6)/12)*(G120/E120))</f>
        <v>0</v>
      </c>
      <c r="G122" s="115">
        <f>F122</f>
        <v>0</v>
      </c>
      <c r="H122" s="175"/>
      <c r="I122" s="119">
        <v>11500.02</v>
      </c>
      <c r="J122" s="119" t="e">
        <f>VLOOKUP(I122,Presupuesto!$B$8:$C$583,2,0)</f>
        <v>#N/A</v>
      </c>
      <c r="K122" s="116" t="str">
        <f t="shared" si="1"/>
        <v>Desarrollo Curricular</v>
      </c>
      <c r="L122" s="116" t="s">
        <v>465</v>
      </c>
    </row>
    <row r="123" spans="3:12" ht="15.75" thickBot="1" x14ac:dyDescent="0.3">
      <c r="C123" s="157" t="s">
        <v>84</v>
      </c>
      <c r="D123" s="215"/>
      <c r="E123" s="163">
        <v>12</v>
      </c>
      <c r="F123" s="156">
        <v>30000</v>
      </c>
      <c r="G123" s="130">
        <f>D123*E123*F123</f>
        <v>0</v>
      </c>
      <c r="H123" s="177"/>
      <c r="I123" s="131">
        <v>12910.14</v>
      </c>
      <c r="J123" s="131" t="e">
        <f>VLOOKUP(I123,Presupuesto!$B$8:$C$583,2,0)</f>
        <v>#N/A</v>
      </c>
      <c r="K123" s="116" t="str">
        <f t="shared" si="1"/>
        <v>Desarrollo Curricular</v>
      </c>
      <c r="L123" s="116" t="s">
        <v>465</v>
      </c>
    </row>
    <row r="124" spans="3:12" x14ac:dyDescent="0.25">
      <c r="C124" s="183" t="s">
        <v>58</v>
      </c>
      <c r="D124" s="174"/>
      <c r="E124" s="165">
        <v>0</v>
      </c>
      <c r="F124" s="134">
        <f>IF(E123=0,"",(G123/E123)/12*E123)</f>
        <v>0</v>
      </c>
      <c r="G124" s="115">
        <f>F124</f>
        <v>0</v>
      </c>
      <c r="H124" s="175"/>
      <c r="I124" s="119">
        <v>12910.14</v>
      </c>
      <c r="J124" s="119" t="e">
        <f>VLOOKUP(I124,Presupuesto!$B$8:$C$583,2,0)</f>
        <v>#N/A</v>
      </c>
      <c r="K124" s="116" t="str">
        <f t="shared" si="1"/>
        <v>Desarrollo Curricular</v>
      </c>
      <c r="L124" s="116" t="s">
        <v>464</v>
      </c>
    </row>
    <row r="125" spans="3:12" ht="15.75" thickBot="1" x14ac:dyDescent="0.3">
      <c r="C125" s="184" t="s">
        <v>59</v>
      </c>
      <c r="D125" s="174"/>
      <c r="E125" s="165">
        <v>0</v>
      </c>
      <c r="F125" s="118">
        <f>IF(E123&lt;6,"",((E123-6)/12)*(G123/E123))</f>
        <v>0</v>
      </c>
      <c r="G125" s="115">
        <f>F125</f>
        <v>0</v>
      </c>
      <c r="H125" s="175"/>
      <c r="I125" s="119">
        <v>12910.14</v>
      </c>
      <c r="J125" s="119" t="e">
        <f>VLOOKUP(I125,Presupuesto!$B$8:$C$583,2,0)</f>
        <v>#N/A</v>
      </c>
      <c r="K125" s="116" t="str">
        <f t="shared" si="1"/>
        <v>Desarrollo Curricular</v>
      </c>
      <c r="L125" s="116" t="s">
        <v>469</v>
      </c>
    </row>
    <row r="126" spans="3:12" ht="15.75" thickBot="1" x14ac:dyDescent="0.3">
      <c r="C126" s="157" t="s">
        <v>60</v>
      </c>
      <c r="D126" s="215"/>
      <c r="E126" s="163">
        <v>12</v>
      </c>
      <c r="F126" s="135">
        <v>30000</v>
      </c>
      <c r="G126" s="130">
        <f>D126*E126*F126</f>
        <v>0</v>
      </c>
      <c r="H126" s="177"/>
      <c r="I126" s="131">
        <v>24900</v>
      </c>
      <c r="J126" s="131" t="e">
        <f>VLOOKUP(I126,Presupuesto!$B$8:$C$583,2,0)</f>
        <v>#N/A</v>
      </c>
      <c r="K126" s="116" t="str">
        <f t="shared" si="1"/>
        <v>Desarrollo Curricular</v>
      </c>
      <c r="L126" s="116" t="s">
        <v>464</v>
      </c>
    </row>
    <row r="127" spans="3:12" x14ac:dyDescent="0.25">
      <c r="C127" s="183" t="s">
        <v>58</v>
      </c>
      <c r="D127" s="174"/>
      <c r="E127" s="165">
        <v>0</v>
      </c>
      <c r="F127" s="118">
        <v>0</v>
      </c>
      <c r="G127" s="115">
        <f>F127</f>
        <v>0</v>
      </c>
      <c r="H127" s="175"/>
      <c r="I127" s="119">
        <v>24900</v>
      </c>
      <c r="J127" s="119" t="e">
        <f>VLOOKUP(I127,Presupuesto!$B$8:$C$583,2,0)</f>
        <v>#N/A</v>
      </c>
      <c r="K127" s="116" t="str">
        <f t="shared" si="1"/>
        <v>Desarrollo Curricular</v>
      </c>
      <c r="L127" s="116" t="s">
        <v>464</v>
      </c>
    </row>
    <row r="128" spans="3:12" ht="15.75" thickBot="1" x14ac:dyDescent="0.3">
      <c r="C128" s="184" t="s">
        <v>59</v>
      </c>
      <c r="D128" s="174"/>
      <c r="E128" s="165">
        <v>0</v>
      </c>
      <c r="F128" s="118">
        <v>0</v>
      </c>
      <c r="G128" s="115">
        <f>F128</f>
        <v>0</v>
      </c>
      <c r="H128" s="175"/>
      <c r="I128" s="119"/>
      <c r="J128" s="119" t="e">
        <f>VLOOKUP(I128,Presupuesto!$B$8:$C$583,2,0)</f>
        <v>#N/A</v>
      </c>
      <c r="K128" s="116" t="str">
        <f t="shared" si="1"/>
        <v>Desarrollo Curricular</v>
      </c>
      <c r="L128" s="116" t="s">
        <v>464</v>
      </c>
    </row>
    <row r="129" spans="3:12" ht="15.75" thickBot="1" x14ac:dyDescent="0.3">
      <c r="C129" s="157" t="s">
        <v>61</v>
      </c>
      <c r="D129" s="215"/>
      <c r="E129" s="163">
        <v>12</v>
      </c>
      <c r="F129" s="135">
        <v>30000</v>
      </c>
      <c r="G129" s="130">
        <f>D129*E129*F129</f>
        <v>0</v>
      </c>
      <c r="H129" s="177" t="s">
        <v>196</v>
      </c>
      <c r="I129" s="131">
        <v>11100.01</v>
      </c>
      <c r="J129" s="131" t="e">
        <f>VLOOKUP(I129,Presupuesto!$B$8:$C$583,2,0)</f>
        <v>#N/A</v>
      </c>
      <c r="K129" s="116" t="str">
        <f t="shared" si="1"/>
        <v>Desarrollo Curricular</v>
      </c>
      <c r="L129" s="116" t="s">
        <v>464</v>
      </c>
    </row>
    <row r="130" spans="3:12" x14ac:dyDescent="0.25">
      <c r="C130" s="183" t="s">
        <v>58</v>
      </c>
      <c r="D130" s="181"/>
      <c r="E130" s="148">
        <v>0</v>
      </c>
      <c r="F130" s="136">
        <f>IF(E129=0,"",(G129/E129)/12*E129)</f>
        <v>0</v>
      </c>
      <c r="G130" s="137">
        <f>F130</f>
        <v>0</v>
      </c>
      <c r="H130" s="175"/>
      <c r="I130" s="119">
        <v>11500</v>
      </c>
      <c r="J130" s="119" t="e">
        <f>VLOOKUP(I130,Presupuesto!$B$8:$C$583,2,0)</f>
        <v>#N/A</v>
      </c>
      <c r="K130" s="116" t="str">
        <f t="shared" si="1"/>
        <v>Desarrollo Curricular</v>
      </c>
      <c r="L130" s="116" t="s">
        <v>464</v>
      </c>
    </row>
    <row r="131" spans="3:12" ht="15.75" thickBot="1" x14ac:dyDescent="0.3">
      <c r="C131" s="185" t="s">
        <v>59</v>
      </c>
      <c r="D131" s="173"/>
      <c r="E131" s="149">
        <v>0</v>
      </c>
      <c r="F131" s="122">
        <f>IF(E129&lt;6,"",((E129-6)/12)*(G129/E129))</f>
        <v>0</v>
      </c>
      <c r="G131" s="122">
        <f>F131</f>
        <v>0</v>
      </c>
      <c r="H131" s="173"/>
      <c r="I131" s="123">
        <v>11500.02</v>
      </c>
      <c r="J131" s="141" t="e">
        <f>VLOOKUP(I131,Presupuesto!$B$8:$C$583,2,0)</f>
        <v>#N/A</v>
      </c>
      <c r="K131" s="123" t="str">
        <f t="shared" si="1"/>
        <v>Desarrollo Curricular</v>
      </c>
      <c r="L131" s="141" t="s">
        <v>464</v>
      </c>
    </row>
    <row r="135" spans="3:12" x14ac:dyDescent="0.25">
      <c r="C135" s="103" t="s">
        <v>3270</v>
      </c>
      <c r="D135" s="710">
        <f>D10+D74</f>
        <v>334253.25</v>
      </c>
    </row>
  </sheetData>
  <conditionalFormatting sqref="E56">
    <cfRule type="cellIs" dxfId="16" priority="3" operator="greaterThan">
      <formula>12</formula>
    </cfRule>
  </conditionalFormatting>
  <conditionalFormatting sqref="E120">
    <cfRule type="cellIs" dxfId="15"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81:H131">
      <formula1>$R$2:$S$2</formula1>
    </dataValidation>
    <dataValidation type="list" allowBlank="1" showInputMessage="1" showErrorMessage="1" errorTitle="¡Ingreso Inválido!" error="Verifique el valor ingresado." sqref="I17:I67 I81:I131">
      <formula1>$A$1:$VD$1</formula1>
    </dataValidation>
    <dataValidation type="list" allowBlank="1" showInputMessage="1" showErrorMessage="1" errorTitle="¡Ingreso Inválido!" error="Seleccione una opción de la lista." promptTitle="Dimensión Estratégica" prompt="Seleccione una opción de la lista." sqref="K17:K67 K81:K131">
      <formula1>$A$2:$K$2</formula1>
    </dataValidation>
    <dataValidation type="list" allowBlank="1" showInputMessage="1" showErrorMessage="1" errorTitle="¡Ingreso Inválido!" error="Seleccione una opción de la lista" promptTitle="Mes Requerido" prompt="Seleccione el mes en el que requiere el recurso." sqref="L17:L67 L81:L131">
      <formula1>$U$2:$AF$2</formula1>
    </dataValidation>
    <dataValidation type="list" allowBlank="1" showInputMessage="1" showErrorMessage="1" sqref="C17 C20 C23 C26 C29 C32 C35 C38 C41 C44 C47 C50 C53 C56 C81 C84 C87 C90 C93 C96 C99 C102 C105 C108 C111 C114 C117 C120">
      <formula1>$BZ$2:$CM$2</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29"/>
  <sheetViews>
    <sheetView showGridLines="0" topLeftCell="C4" zoomScale="84" zoomScaleNormal="84" zoomScalePageLayoutView="84" workbookViewId="0">
      <selection activeCell="D10" sqref="D10"/>
    </sheetView>
  </sheetViews>
  <sheetFormatPr baseColWidth="10" defaultColWidth="11.42578125" defaultRowHeight="15" x14ac:dyDescent="0.25"/>
  <cols>
    <col min="1" max="1" width="1.85546875" style="103" customWidth="1"/>
    <col min="2" max="2" width="33.42578125" style="103" bestFit="1" customWidth="1"/>
    <col min="3" max="3" width="41.7109375" style="103" customWidth="1"/>
    <col min="4" max="4" width="26.42578125" style="103" bestFit="1" customWidth="1"/>
    <col min="5" max="6" width="13.85546875" style="103" customWidth="1"/>
    <col min="7" max="7" width="13.85546875" style="92" customWidth="1"/>
    <col min="8" max="8" width="12.7109375" style="103" bestFit="1" customWidth="1"/>
    <col min="9" max="9" width="35.42578125" style="103" bestFit="1" customWidth="1"/>
    <col min="10" max="10" width="35.28515625" style="103" customWidth="1"/>
    <col min="11" max="11" width="13.42578125" style="103" bestFit="1" customWidth="1"/>
    <col min="12"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39" t="s">
        <v>192</v>
      </c>
      <c r="E2" s="139" t="s">
        <v>151</v>
      </c>
      <c r="F2" s="139" t="s">
        <v>548</v>
      </c>
      <c r="G2" s="171" t="s">
        <v>193</v>
      </c>
      <c r="H2" s="139" t="s">
        <v>549</v>
      </c>
      <c r="I2" s="139" t="s">
        <v>550</v>
      </c>
      <c r="J2" s="139" t="s">
        <v>194</v>
      </c>
      <c r="K2" s="139"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row>
    <row r="5" spans="1:576" ht="52.5" x14ac:dyDescent="0.25">
      <c r="C5" s="104" t="s">
        <v>453</v>
      </c>
      <c r="D5" s="105">
        <f>SUMIF($C:$C,$C$10,D:D)</f>
        <v>406500</v>
      </c>
    </row>
    <row r="8" spans="1:576" x14ac:dyDescent="0.25">
      <c r="C8" s="71" t="s">
        <v>62</v>
      </c>
      <c r="D8" s="71"/>
      <c r="E8" s="71"/>
      <c r="F8" s="71"/>
      <c r="G8" s="94"/>
      <c r="H8" s="71"/>
      <c r="I8" s="71"/>
    </row>
    <row r="9" spans="1:576" ht="15.75" thickBot="1" x14ac:dyDescent="0.3">
      <c r="C9" s="71"/>
      <c r="D9" s="71"/>
      <c r="E9" s="71"/>
      <c r="F9" s="71"/>
      <c r="G9" s="94"/>
      <c r="H9" s="71"/>
      <c r="I9" s="71"/>
    </row>
    <row r="10" spans="1:576" ht="15.75" thickBot="1" x14ac:dyDescent="0.3">
      <c r="C10" s="29" t="s">
        <v>43</v>
      </c>
      <c r="D10" s="30">
        <f>SUM(F17:F26)</f>
        <v>406500</v>
      </c>
      <c r="E10" s="112"/>
      <c r="F10" s="112"/>
      <c r="G10" s="94"/>
      <c r="H10" s="112"/>
      <c r="I10" s="138"/>
    </row>
    <row r="11" spans="1:576" x14ac:dyDescent="0.25">
      <c r="B11" s="111"/>
      <c r="C11" s="71"/>
      <c r="D11" s="31"/>
      <c r="E11" s="111"/>
      <c r="F11" s="111"/>
      <c r="G11" s="111"/>
      <c r="H11" s="91"/>
      <c r="I11" s="91"/>
      <c r="J11" s="91"/>
      <c r="K11" s="129"/>
    </row>
    <row r="12" spans="1:576" x14ac:dyDescent="0.25">
      <c r="B12" s="111"/>
      <c r="C12" s="71"/>
      <c r="D12" s="31"/>
      <c r="E12" s="111"/>
      <c r="F12" s="111"/>
      <c r="G12" s="111"/>
      <c r="H12" s="91"/>
      <c r="I12" s="91"/>
      <c r="J12" s="91"/>
      <c r="K12" s="129"/>
    </row>
    <row r="13" spans="1:576" ht="15.75" x14ac:dyDescent="0.25">
      <c r="B13" s="111"/>
      <c r="C13" s="220" t="s">
        <v>461</v>
      </c>
      <c r="D13" s="221" t="s">
        <v>1582</v>
      </c>
      <c r="E13" s="111"/>
      <c r="F13" s="111"/>
      <c r="G13" s="111"/>
      <c r="H13" s="91"/>
      <c r="I13" s="91"/>
      <c r="J13" s="91"/>
      <c r="K13" s="129"/>
    </row>
    <row r="14" spans="1:576" ht="18.75" x14ac:dyDescent="0.25">
      <c r="B14" s="111"/>
      <c r="C14" s="23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1"/>
      <c r="F14" s="111"/>
      <c r="G14" s="111"/>
      <c r="H14" s="91"/>
      <c r="I14" s="91"/>
      <c r="J14" s="91"/>
      <c r="K14" s="129"/>
    </row>
    <row r="15" spans="1:576" ht="15.75" thickBot="1" x14ac:dyDescent="0.3">
      <c r="B15" s="111"/>
      <c r="C15" s="71"/>
      <c r="D15" s="31"/>
      <c r="E15" s="111"/>
      <c r="F15" s="111"/>
      <c r="G15" s="111"/>
      <c r="H15" s="91"/>
      <c r="I15" s="91"/>
      <c r="J15" s="91"/>
      <c r="K15" s="129"/>
    </row>
    <row r="16" spans="1:576" ht="30.75" thickBot="1" x14ac:dyDescent="0.3">
      <c r="B16" s="111"/>
      <c r="C16" s="143" t="s">
        <v>44</v>
      </c>
      <c r="D16" s="145" t="s">
        <v>55</v>
      </c>
      <c r="E16" s="145" t="s">
        <v>57</v>
      </c>
      <c r="F16" s="144" t="s">
        <v>27</v>
      </c>
      <c r="G16" s="150" t="s">
        <v>198</v>
      </c>
      <c r="H16" s="145" t="s">
        <v>46</v>
      </c>
      <c r="I16" s="145" t="s">
        <v>199</v>
      </c>
      <c r="J16" s="145" t="s">
        <v>480</v>
      </c>
      <c r="K16" s="145" t="s">
        <v>481</v>
      </c>
    </row>
    <row r="17" spans="2:11" x14ac:dyDescent="0.25">
      <c r="B17" s="111"/>
      <c r="C17" s="113" t="s">
        <v>63</v>
      </c>
      <c r="D17" s="169">
        <v>10</v>
      </c>
      <c r="E17" s="114">
        <v>2500</v>
      </c>
      <c r="F17" s="115">
        <f>D17*E17</f>
        <v>25000</v>
      </c>
      <c r="G17" s="172" t="s">
        <v>197</v>
      </c>
      <c r="H17" s="116" t="s">
        <v>404</v>
      </c>
      <c r="I17" s="116" t="str">
        <f>VLOOKUP(H17,Presupuesto!$B$8:$C$583,2,0)</f>
        <v>EQUIPOS DE OFICINA Y MUEBLES (42140-00)</v>
      </c>
      <c r="J17" s="249" t="s">
        <v>551</v>
      </c>
      <c r="K17" s="116" t="s">
        <v>465</v>
      </c>
    </row>
    <row r="18" spans="2:11" ht="32.25" customHeight="1" x14ac:dyDescent="0.25">
      <c r="B18" s="111"/>
      <c r="C18" s="117" t="s">
        <v>64</v>
      </c>
      <c r="D18" s="162">
        <v>20</v>
      </c>
      <c r="E18" s="118">
        <v>1500</v>
      </c>
      <c r="F18" s="115">
        <f>D18*E18</f>
        <v>30000</v>
      </c>
      <c r="G18" s="172" t="s">
        <v>197</v>
      </c>
      <c r="H18" s="116" t="s">
        <v>404</v>
      </c>
      <c r="I18" s="116" t="str">
        <f>VLOOKUP(H18,Presupuesto!$B$8:$C$583,2,0)</f>
        <v>EQUIPOS DE OFICINA Y MUEBLES (42140-00)</v>
      </c>
      <c r="J18" s="116" t="s">
        <v>549</v>
      </c>
      <c r="K18" s="116" t="s">
        <v>465</v>
      </c>
    </row>
    <row r="19" spans="2:11" x14ac:dyDescent="0.25">
      <c r="B19" s="111"/>
      <c r="C19" s="117" t="s">
        <v>65</v>
      </c>
      <c r="D19" s="162">
        <v>120</v>
      </c>
      <c r="E19" s="118">
        <v>800</v>
      </c>
      <c r="F19" s="115">
        <f t="shared" ref="F19:F26" si="0">D19*E19</f>
        <v>96000</v>
      </c>
      <c r="G19" s="172" t="s">
        <v>197</v>
      </c>
      <c r="H19" s="116" t="s">
        <v>404</v>
      </c>
      <c r="I19" s="116" t="str">
        <f>VLOOKUP(H19,Presupuesto!$B$8:$C$583,2,0)</f>
        <v>EQUIPOS DE OFICINA Y MUEBLES (42140-00)</v>
      </c>
      <c r="J19" s="116" t="str">
        <f t="shared" ref="J19:J26" si="1">$J$17</f>
        <v>Lo Esencial de la UNAH para la Construcción de Ciudadanía</v>
      </c>
      <c r="K19" s="116" t="s">
        <v>465</v>
      </c>
    </row>
    <row r="20" spans="2:11" x14ac:dyDescent="0.25">
      <c r="B20" s="111"/>
      <c r="C20" s="117" t="s">
        <v>66</v>
      </c>
      <c r="D20" s="162">
        <v>10</v>
      </c>
      <c r="E20" s="118">
        <v>4500</v>
      </c>
      <c r="F20" s="115">
        <f t="shared" si="0"/>
        <v>45000</v>
      </c>
      <c r="G20" s="172" t="s">
        <v>197</v>
      </c>
      <c r="H20" s="116" t="s">
        <v>404</v>
      </c>
      <c r="I20" s="116" t="str">
        <f>VLOOKUP(H20,Presupuesto!$B$8:$C$583,2,0)</f>
        <v>EQUIPOS DE OFICINA Y MUEBLES (42140-00)</v>
      </c>
      <c r="J20" s="116" t="s">
        <v>549</v>
      </c>
      <c r="K20" s="116" t="s">
        <v>465</v>
      </c>
    </row>
    <row r="21" spans="2:11" x14ac:dyDescent="0.25">
      <c r="B21" s="111"/>
      <c r="C21" s="117" t="s">
        <v>67</v>
      </c>
      <c r="D21" s="162">
        <v>15</v>
      </c>
      <c r="E21" s="118">
        <v>2700</v>
      </c>
      <c r="F21" s="115">
        <f t="shared" si="0"/>
        <v>40500</v>
      </c>
      <c r="G21" s="172" t="s">
        <v>197</v>
      </c>
      <c r="H21" s="116" t="s">
        <v>404</v>
      </c>
      <c r="I21" s="116" t="str">
        <f>VLOOKUP(H21,Presupuesto!$B$8:$C$583,2,0)</f>
        <v>EQUIPOS DE OFICINA Y MUEBLES (42140-00)</v>
      </c>
      <c r="J21" s="116" t="s">
        <v>549</v>
      </c>
      <c r="K21" s="116" t="s">
        <v>465</v>
      </c>
    </row>
    <row r="22" spans="2:11" x14ac:dyDescent="0.25">
      <c r="B22" s="111"/>
      <c r="C22" s="117" t="s">
        <v>68</v>
      </c>
      <c r="D22" s="162">
        <v>3</v>
      </c>
      <c r="E22" s="118">
        <v>30000</v>
      </c>
      <c r="F22" s="115">
        <f t="shared" si="0"/>
        <v>90000</v>
      </c>
      <c r="G22" s="172" t="s">
        <v>197</v>
      </c>
      <c r="H22" s="116" t="s">
        <v>404</v>
      </c>
      <c r="I22" s="116" t="str">
        <f>VLOOKUP(H22,Presupuesto!$B$8:$C$583,2,0)</f>
        <v>EQUIPOS DE OFICINA Y MUEBLES (42140-00)</v>
      </c>
      <c r="J22" s="116" t="str">
        <f t="shared" si="1"/>
        <v>Lo Esencial de la UNAH para la Construcción de Ciudadanía</v>
      </c>
      <c r="K22" s="116" t="s">
        <v>465</v>
      </c>
    </row>
    <row r="23" spans="2:11" x14ac:dyDescent="0.25">
      <c r="B23" s="111"/>
      <c r="C23" s="117" t="s">
        <v>69</v>
      </c>
      <c r="D23" s="162">
        <v>10</v>
      </c>
      <c r="E23" s="118">
        <v>8000</v>
      </c>
      <c r="F23" s="115">
        <f t="shared" si="0"/>
        <v>80000</v>
      </c>
      <c r="G23" s="172" t="s">
        <v>197</v>
      </c>
      <c r="H23" s="116" t="s">
        <v>404</v>
      </c>
      <c r="I23" s="116" t="str">
        <f>VLOOKUP(H23,Presupuesto!$B$8:$C$583,2,0)</f>
        <v>EQUIPOS DE OFICINA Y MUEBLES (42140-00)</v>
      </c>
      <c r="J23" s="116" t="s">
        <v>549</v>
      </c>
      <c r="K23" s="116" t="s">
        <v>465</v>
      </c>
    </row>
    <row r="24" spans="2:11" x14ac:dyDescent="0.25">
      <c r="B24" s="111"/>
      <c r="C24" s="117" t="s">
        <v>70</v>
      </c>
      <c r="D24" s="162"/>
      <c r="E24" s="118"/>
      <c r="F24" s="115">
        <f t="shared" si="0"/>
        <v>0</v>
      </c>
      <c r="G24" s="172"/>
      <c r="H24" s="119"/>
      <c r="I24" s="116" t="e">
        <f>VLOOKUP(H24,Presupuesto!$B$8:$C$583,2,0)</f>
        <v>#N/A</v>
      </c>
      <c r="J24" s="116" t="str">
        <f t="shared" si="1"/>
        <v>Lo Esencial de la UNAH para la Construcción de Ciudadanía</v>
      </c>
      <c r="K24" s="116" t="s">
        <v>465</v>
      </c>
    </row>
    <row r="25" spans="2:11" x14ac:dyDescent="0.25">
      <c r="B25" s="111"/>
      <c r="C25" s="117" t="s">
        <v>71</v>
      </c>
      <c r="D25" s="162"/>
      <c r="E25" s="118"/>
      <c r="F25" s="115">
        <f t="shared" si="0"/>
        <v>0</v>
      </c>
      <c r="G25" s="172"/>
      <c r="H25" s="119"/>
      <c r="I25" s="116" t="e">
        <f>VLOOKUP(H25,Presupuesto!$B$8:$C$583,2,0)</f>
        <v>#N/A</v>
      </c>
      <c r="J25" s="116" t="str">
        <f t="shared" si="1"/>
        <v>Lo Esencial de la UNAH para la Construcción de Ciudadanía</v>
      </c>
      <c r="K25" s="116" t="s">
        <v>465</v>
      </c>
    </row>
    <row r="26" spans="2:11" ht="15.75" thickBot="1" x14ac:dyDescent="0.3">
      <c r="B26" s="111"/>
      <c r="C26" s="120" t="s">
        <v>72</v>
      </c>
      <c r="D26" s="170"/>
      <c r="E26" s="121"/>
      <c r="F26" s="122">
        <f t="shared" si="0"/>
        <v>0</v>
      </c>
      <c r="G26" s="173"/>
      <c r="H26" s="123"/>
      <c r="I26" s="123" t="e">
        <f>VLOOKUP(H26,Presupuesto!$B$8:$C$583,2,0)</f>
        <v>#N/A</v>
      </c>
      <c r="J26" s="123" t="str">
        <f t="shared" si="1"/>
        <v>Lo Esencial de la UNAH para la Construcción de Ciudadanía</v>
      </c>
      <c r="K26" s="116" t="s">
        <v>465</v>
      </c>
    </row>
    <row r="27" spans="2:11" x14ac:dyDescent="0.25">
      <c r="B27" s="111"/>
    </row>
    <row r="28" spans="2:11" x14ac:dyDescent="0.25">
      <c r="B28" s="111"/>
    </row>
    <row r="29" spans="2:11" x14ac:dyDescent="0.25">
      <c r="B29" s="111"/>
      <c r="C29" s="111"/>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59"/>
  <sheetViews>
    <sheetView showGridLines="0" topLeftCell="A37" zoomScale="86" zoomScaleNormal="86" zoomScalePageLayoutView="86" workbookViewId="0">
      <selection activeCell="D37" sqref="D37"/>
    </sheetView>
  </sheetViews>
  <sheetFormatPr baseColWidth="10" defaultColWidth="11.42578125" defaultRowHeight="15" x14ac:dyDescent="0.25"/>
  <cols>
    <col min="1" max="1" width="5.7109375" style="103" customWidth="1"/>
    <col min="2" max="2" width="17" style="103" customWidth="1"/>
    <col min="3" max="3" width="46.85546875" style="103" bestFit="1" customWidth="1"/>
    <col min="4" max="4" width="23.7109375" style="103" bestFit="1" customWidth="1"/>
    <col min="5" max="6" width="13.85546875" style="103" customWidth="1"/>
    <col min="7" max="7" width="17.140625" style="92" customWidth="1"/>
    <col min="8" max="8" width="17.85546875" style="103" customWidth="1"/>
    <col min="9" max="9" width="58.42578125" style="103" customWidth="1"/>
    <col min="10" max="10" width="32.7109375" style="103" customWidth="1"/>
    <col min="11" max="11" width="11.42578125" style="103"/>
    <col min="12" max="12" width="15" style="103" customWidth="1"/>
    <col min="13"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39" t="s">
        <v>192</v>
      </c>
      <c r="E2" s="139" t="s">
        <v>151</v>
      </c>
      <c r="F2" s="139" t="s">
        <v>548</v>
      </c>
      <c r="G2" s="171" t="s">
        <v>193</v>
      </c>
      <c r="H2" s="139" t="s">
        <v>549</v>
      </c>
      <c r="I2" s="139" t="s">
        <v>550</v>
      </c>
      <c r="J2" s="139" t="s">
        <v>194</v>
      </c>
      <c r="K2" s="139"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c r="CB2" s="139" t="s">
        <v>1495</v>
      </c>
      <c r="CC2" s="139" t="s">
        <v>1496</v>
      </c>
      <c r="CD2" s="139" t="s">
        <v>1494</v>
      </c>
      <c r="CE2" s="139" t="s">
        <v>1497</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c r="CB3" s="103">
        <v>35000</v>
      </c>
      <c r="CC3" s="103">
        <v>15000</v>
      </c>
      <c r="CD3" s="103">
        <v>35000</v>
      </c>
      <c r="CE3" s="103">
        <v>15000</v>
      </c>
    </row>
    <row r="4" spans="1:576" ht="15.75" thickBot="1" x14ac:dyDescent="0.3"/>
    <row r="5" spans="1:576" ht="53.25" thickBot="1" x14ac:dyDescent="0.3">
      <c r="C5" s="104" t="s">
        <v>452</v>
      </c>
      <c r="D5" s="214">
        <f>SUMIF(C:C,$C$10,D:D)</f>
        <v>1695948</v>
      </c>
    </row>
    <row r="8" spans="1:576" x14ac:dyDescent="0.25">
      <c r="C8" s="124"/>
      <c r="D8" s="124"/>
      <c r="E8" s="124"/>
      <c r="F8" s="124"/>
      <c r="G8" s="93"/>
      <c r="H8" s="124"/>
      <c r="I8" s="124"/>
    </row>
    <row r="9" spans="1:576" ht="15.75" thickBot="1" x14ac:dyDescent="0.3">
      <c r="C9" s="124"/>
      <c r="D9" s="124"/>
      <c r="E9" s="124"/>
      <c r="F9" s="124"/>
      <c r="G9" s="93"/>
      <c r="H9" s="124"/>
      <c r="I9" s="124"/>
    </row>
    <row r="10" spans="1:576" ht="15.75" thickBot="1" x14ac:dyDescent="0.3">
      <c r="B10" s="111"/>
      <c r="C10" s="29" t="s">
        <v>43</v>
      </c>
      <c r="D10" s="125">
        <f>SUM(F17:F30)</f>
        <v>1199000</v>
      </c>
      <c r="F10" s="71"/>
      <c r="G10" s="94"/>
      <c r="H10" s="71"/>
      <c r="I10" s="71"/>
    </row>
    <row r="11" spans="1:576" x14ac:dyDescent="0.25">
      <c r="B11" s="111"/>
      <c r="C11" s="71"/>
      <c r="D11" s="31"/>
      <c r="E11" s="111"/>
      <c r="F11" s="111"/>
      <c r="G11" s="111"/>
      <c r="H11" s="91"/>
      <c r="I11" s="91"/>
      <c r="J11" s="91"/>
      <c r="K11" s="129"/>
    </row>
    <row r="12" spans="1:576" x14ac:dyDescent="0.25">
      <c r="B12" s="111"/>
      <c r="C12" s="71"/>
      <c r="D12" s="31"/>
      <c r="E12" s="111"/>
      <c r="F12" s="111"/>
      <c r="G12" s="111"/>
      <c r="H12" s="91"/>
      <c r="I12" s="91"/>
      <c r="J12" s="91"/>
      <c r="K12" s="129"/>
    </row>
    <row r="13" spans="1:576" ht="15.75" x14ac:dyDescent="0.25">
      <c r="B13" s="111"/>
      <c r="C13" s="220" t="s">
        <v>461</v>
      </c>
      <c r="D13" s="221" t="s">
        <v>1599</v>
      </c>
      <c r="E13" s="111"/>
      <c r="F13" s="111"/>
      <c r="G13" s="111"/>
      <c r="H13" s="91"/>
      <c r="I13" s="91"/>
      <c r="J13" s="91"/>
      <c r="K13" s="129"/>
    </row>
    <row r="14" spans="1:576" ht="18.75" x14ac:dyDescent="0.25">
      <c r="B14" s="111"/>
      <c r="C14" s="23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1"/>
      <c r="F14" s="111"/>
      <c r="G14" s="111"/>
      <c r="H14" s="91"/>
      <c r="I14" s="91"/>
      <c r="J14" s="91"/>
      <c r="K14" s="129"/>
    </row>
    <row r="15" spans="1:576" x14ac:dyDescent="0.25">
      <c r="B15" s="111"/>
      <c r="F15" s="111"/>
      <c r="G15" s="91"/>
      <c r="H15" s="91"/>
      <c r="I15" s="91"/>
    </row>
    <row r="16" spans="1:576" ht="32.25" customHeight="1" thickBot="1" x14ac:dyDescent="0.3">
      <c r="B16" s="111"/>
      <c r="C16" s="160" t="s">
        <v>44</v>
      </c>
      <c r="D16" s="160" t="s">
        <v>55</v>
      </c>
      <c r="E16" s="160" t="s">
        <v>57</v>
      </c>
      <c r="F16" s="161" t="s">
        <v>27</v>
      </c>
      <c r="G16" s="161" t="s">
        <v>198</v>
      </c>
      <c r="H16" s="160" t="s">
        <v>46</v>
      </c>
      <c r="I16" s="160" t="s">
        <v>199</v>
      </c>
      <c r="J16" s="160" t="s">
        <v>480</v>
      </c>
      <c r="K16" s="160" t="s">
        <v>481</v>
      </c>
      <c r="L16" s="160" t="s">
        <v>537</v>
      </c>
    </row>
    <row r="17" spans="2:12" ht="15.75" thickBot="1" x14ac:dyDescent="0.3">
      <c r="B17" s="111"/>
      <c r="C17" s="411" t="s">
        <v>1497</v>
      </c>
      <c r="D17" s="169">
        <v>50</v>
      </c>
      <c r="E17" s="114">
        <f>HLOOKUP($C17,$CB$2:$CE$3,2,0)</f>
        <v>15000</v>
      </c>
      <c r="F17" s="115">
        <f>D17*E17</f>
        <v>750000</v>
      </c>
      <c r="G17" s="176" t="s">
        <v>197</v>
      </c>
      <c r="H17" s="116" t="s">
        <v>407</v>
      </c>
      <c r="I17" s="116" t="str">
        <f>VLOOKUP(H17,Presupuesto!$B$8:$C$583,2,0)</f>
        <v>EQUIPOS PARA COMPUTACION</v>
      </c>
      <c r="J17" s="249" t="s">
        <v>483</v>
      </c>
      <c r="K17" s="116" t="s">
        <v>467</v>
      </c>
      <c r="L17" s="116"/>
    </row>
    <row r="18" spans="2:12" x14ac:dyDescent="0.25">
      <c r="B18" s="111"/>
      <c r="C18" s="411" t="s">
        <v>1495</v>
      </c>
      <c r="D18" s="162">
        <v>3</v>
      </c>
      <c r="E18" s="114">
        <f>HLOOKUP($C18,$CB$2:$CE$3,2,0)</f>
        <v>35000</v>
      </c>
      <c r="F18" s="115">
        <f>D18*E18</f>
        <v>105000</v>
      </c>
      <c r="G18" s="176" t="s">
        <v>197</v>
      </c>
      <c r="H18" s="116" t="s">
        <v>407</v>
      </c>
      <c r="I18" s="119" t="str">
        <f>VLOOKUP(H18,Presupuesto!$B$8:$C$583,2,0)</f>
        <v>EQUIPOS PARA COMPUTACION</v>
      </c>
      <c r="J18" s="116" t="str">
        <f>$J$17</f>
        <v>Gestión del conocimiento</v>
      </c>
      <c r="K18" s="116" t="s">
        <v>467</v>
      </c>
      <c r="L18" s="116"/>
    </row>
    <row r="19" spans="2:12" x14ac:dyDescent="0.25">
      <c r="B19" s="111"/>
      <c r="C19" s="117" t="s">
        <v>73</v>
      </c>
      <c r="D19" s="162">
        <v>2</v>
      </c>
      <c r="E19" s="118">
        <v>4000</v>
      </c>
      <c r="F19" s="115">
        <f t="shared" ref="F19:F30" si="0">D19*E19</f>
        <v>8000</v>
      </c>
      <c r="G19" s="176" t="s">
        <v>197</v>
      </c>
      <c r="H19" s="116" t="s">
        <v>407</v>
      </c>
      <c r="I19" s="119" t="str">
        <f>VLOOKUP(H19,Presupuesto!$B$8:$C$583,2,0)</f>
        <v>EQUIPOS PARA COMPUTACION</v>
      </c>
      <c r="J19" s="116" t="str">
        <f t="shared" ref="J19:J30" si="1">$J$17</f>
        <v>Gestión del conocimiento</v>
      </c>
      <c r="K19" s="116" t="s">
        <v>467</v>
      </c>
      <c r="L19" s="116"/>
    </row>
    <row r="20" spans="2:12" x14ac:dyDescent="0.25">
      <c r="B20" s="111"/>
      <c r="C20" s="117" t="s">
        <v>74</v>
      </c>
      <c r="D20" s="162">
        <v>15</v>
      </c>
      <c r="E20" s="118">
        <v>3500</v>
      </c>
      <c r="F20" s="115">
        <f t="shared" si="0"/>
        <v>52500</v>
      </c>
      <c r="G20" s="176" t="s">
        <v>197</v>
      </c>
      <c r="H20" s="116" t="s">
        <v>407</v>
      </c>
      <c r="I20" s="119" t="str">
        <f>VLOOKUP(H20,Presupuesto!$B$8:$C$583,2,0)</f>
        <v>EQUIPOS PARA COMPUTACION</v>
      </c>
      <c r="J20" s="116" t="str">
        <f t="shared" si="1"/>
        <v>Gestión del conocimiento</v>
      </c>
      <c r="K20" s="116" t="s">
        <v>467</v>
      </c>
      <c r="L20" s="116"/>
    </row>
    <row r="21" spans="2:12" x14ac:dyDescent="0.25">
      <c r="B21" s="111"/>
      <c r="C21" s="117" t="s">
        <v>75</v>
      </c>
      <c r="D21" s="162">
        <v>1</v>
      </c>
      <c r="E21" s="118">
        <v>5000</v>
      </c>
      <c r="F21" s="115">
        <f t="shared" si="0"/>
        <v>5000</v>
      </c>
      <c r="G21" s="176" t="s">
        <v>197</v>
      </c>
      <c r="H21" s="116" t="s">
        <v>407</v>
      </c>
      <c r="I21" s="119" t="str">
        <f>VLOOKUP(H21,Presupuesto!$B$8:$C$583,2,0)</f>
        <v>EQUIPOS PARA COMPUTACION</v>
      </c>
      <c r="J21" s="116" t="s">
        <v>548</v>
      </c>
      <c r="K21" s="116" t="s">
        <v>467</v>
      </c>
      <c r="L21" s="116"/>
    </row>
    <row r="22" spans="2:12" x14ac:dyDescent="0.25">
      <c r="B22" s="111"/>
      <c r="C22" s="117" t="s">
        <v>35</v>
      </c>
      <c r="D22" s="162">
        <v>9</v>
      </c>
      <c r="E22" s="118">
        <v>11000</v>
      </c>
      <c r="F22" s="115">
        <f t="shared" si="0"/>
        <v>99000</v>
      </c>
      <c r="G22" s="176" t="s">
        <v>197</v>
      </c>
      <c r="H22" s="119" t="s">
        <v>407</v>
      </c>
      <c r="I22" s="119" t="str">
        <f>VLOOKUP(H22,Presupuesto!$B$8:$C$583,2,0)</f>
        <v>EQUIPOS PARA COMPUTACION</v>
      </c>
      <c r="J22" s="116" t="s">
        <v>548</v>
      </c>
      <c r="K22" s="116" t="s">
        <v>467</v>
      </c>
      <c r="L22" s="116"/>
    </row>
    <row r="23" spans="2:12" x14ac:dyDescent="0.25">
      <c r="B23" s="111"/>
      <c r="C23" s="117" t="s">
        <v>76</v>
      </c>
      <c r="D23" s="162">
        <v>1</v>
      </c>
      <c r="E23" s="118">
        <v>15000</v>
      </c>
      <c r="F23" s="115">
        <f t="shared" si="0"/>
        <v>15000</v>
      </c>
      <c r="G23" s="176" t="s">
        <v>197</v>
      </c>
      <c r="H23" s="119" t="s">
        <v>406</v>
      </c>
      <c r="I23" s="119" t="str">
        <f>VLOOKUP(H23,Presupuesto!$B$8:$C$583,2,0)</f>
        <v>EQUIPO DE COMUNICACIàN Y SE¥ALAMIENTO</v>
      </c>
      <c r="J23" s="116" t="str">
        <f t="shared" si="1"/>
        <v>Gestión del conocimiento</v>
      </c>
      <c r="K23" s="116" t="s">
        <v>467</v>
      </c>
      <c r="L23" s="116"/>
    </row>
    <row r="24" spans="2:12" x14ac:dyDescent="0.25">
      <c r="B24" s="111"/>
      <c r="C24" s="117" t="s">
        <v>77</v>
      </c>
      <c r="D24" s="162">
        <v>1</v>
      </c>
      <c r="E24" s="118">
        <v>10000</v>
      </c>
      <c r="F24" s="115">
        <f t="shared" si="0"/>
        <v>10000</v>
      </c>
      <c r="G24" s="176" t="s">
        <v>197</v>
      </c>
      <c r="H24" s="119" t="s">
        <v>406</v>
      </c>
      <c r="I24" s="119" t="str">
        <f>VLOOKUP(H24,Presupuesto!$B$8:$C$583,2,0)</f>
        <v>EQUIPO DE COMUNICACIàN Y SE¥ALAMIENTO</v>
      </c>
      <c r="J24" s="116" t="str">
        <f t="shared" si="1"/>
        <v>Gestión del conocimiento</v>
      </c>
      <c r="K24" s="116" t="s">
        <v>467</v>
      </c>
      <c r="L24" s="116"/>
    </row>
    <row r="25" spans="2:12" x14ac:dyDescent="0.25">
      <c r="C25" s="117" t="s">
        <v>78</v>
      </c>
      <c r="D25" s="162">
        <v>50</v>
      </c>
      <c r="E25" s="118">
        <v>800</v>
      </c>
      <c r="F25" s="115">
        <f t="shared" si="0"/>
        <v>40000</v>
      </c>
      <c r="G25" s="176" t="s">
        <v>197</v>
      </c>
      <c r="H25" s="119" t="s">
        <v>410</v>
      </c>
      <c r="I25" s="119" t="str">
        <f>VLOOKUP(H25,Presupuesto!$B$8:$C$583,2,0)</f>
        <v>APLICACIONES INFORMATICAS (45100-00)</v>
      </c>
      <c r="J25" s="116" t="str">
        <f t="shared" si="1"/>
        <v>Gestión del conocimiento</v>
      </c>
      <c r="K25" s="116" t="s">
        <v>467</v>
      </c>
      <c r="L25" s="116"/>
    </row>
    <row r="26" spans="2:12" x14ac:dyDescent="0.25">
      <c r="C26" s="126" t="s">
        <v>79</v>
      </c>
      <c r="D26" s="162">
        <v>5</v>
      </c>
      <c r="E26" s="118">
        <v>1500</v>
      </c>
      <c r="F26" s="115">
        <f t="shared" si="0"/>
        <v>7500</v>
      </c>
      <c r="G26" s="176" t="s">
        <v>197</v>
      </c>
      <c r="H26" s="127" t="s">
        <v>1112</v>
      </c>
      <c r="I26" s="127" t="str">
        <f>VLOOKUP(H26,Presupuesto!$B$8:$C$583,2,0)</f>
        <v>OTROS RESPUESTOS Y ACCESORIOS MENORES</v>
      </c>
      <c r="J26" s="116" t="str">
        <f t="shared" si="1"/>
        <v>Gestión del conocimiento</v>
      </c>
      <c r="K26" s="116" t="s">
        <v>467</v>
      </c>
      <c r="L26" s="116"/>
    </row>
    <row r="27" spans="2:12" x14ac:dyDescent="0.25">
      <c r="C27" s="126" t="s">
        <v>80</v>
      </c>
      <c r="D27" s="162">
        <v>50</v>
      </c>
      <c r="E27" s="118">
        <v>1500</v>
      </c>
      <c r="F27" s="115">
        <f t="shared" si="0"/>
        <v>75000</v>
      </c>
      <c r="G27" s="176" t="s">
        <v>197</v>
      </c>
      <c r="H27" s="127" t="s">
        <v>1112</v>
      </c>
      <c r="I27" s="127" t="str">
        <f>VLOOKUP(H27,Presupuesto!$B$8:$C$583,2,0)</f>
        <v>OTROS RESPUESTOS Y ACCESORIOS MENORES</v>
      </c>
      <c r="J27" s="116" t="s">
        <v>548</v>
      </c>
      <c r="K27" s="116" t="s">
        <v>467</v>
      </c>
      <c r="L27" s="116"/>
    </row>
    <row r="28" spans="2:12" x14ac:dyDescent="0.25">
      <c r="C28" s="126" t="s">
        <v>1633</v>
      </c>
      <c r="D28" s="162">
        <v>0</v>
      </c>
      <c r="E28" s="118">
        <v>1500</v>
      </c>
      <c r="F28" s="115">
        <f t="shared" si="0"/>
        <v>0</v>
      </c>
      <c r="G28" s="176" t="s">
        <v>197</v>
      </c>
      <c r="H28" s="127" t="s">
        <v>1112</v>
      </c>
      <c r="I28" s="127" t="str">
        <f>VLOOKUP(H28,Presupuesto!$B$8:$C$583,2,0)</f>
        <v>OTROS RESPUESTOS Y ACCESORIOS MENORES</v>
      </c>
      <c r="J28" s="116" t="s">
        <v>548</v>
      </c>
      <c r="K28" s="116" t="s">
        <v>467</v>
      </c>
      <c r="L28" s="116"/>
    </row>
    <row r="29" spans="2:12" x14ac:dyDescent="0.25">
      <c r="C29" s="126" t="s">
        <v>82</v>
      </c>
      <c r="D29" s="162">
        <v>10</v>
      </c>
      <c r="E29" s="118">
        <v>500</v>
      </c>
      <c r="F29" s="115">
        <f t="shared" si="0"/>
        <v>5000</v>
      </c>
      <c r="G29" s="176" t="s">
        <v>197</v>
      </c>
      <c r="H29" s="127" t="s">
        <v>1112</v>
      </c>
      <c r="I29" s="127" t="str">
        <f>VLOOKUP(H29,Presupuesto!$B$8:$C$583,2,0)</f>
        <v>OTROS RESPUESTOS Y ACCESORIOS MENORES</v>
      </c>
      <c r="J29" s="116" t="s">
        <v>548</v>
      </c>
      <c r="K29" s="116" t="s">
        <v>467</v>
      </c>
      <c r="L29" s="116"/>
    </row>
    <row r="30" spans="2:12" ht="15.75" thickBot="1" x14ac:dyDescent="0.3">
      <c r="B30" s="111"/>
      <c r="C30" s="117" t="s">
        <v>1634</v>
      </c>
      <c r="D30" s="170">
        <v>3</v>
      </c>
      <c r="E30" s="121">
        <v>9000</v>
      </c>
      <c r="F30" s="122">
        <f t="shared" si="0"/>
        <v>27000</v>
      </c>
      <c r="G30" s="176" t="s">
        <v>197</v>
      </c>
      <c r="H30" s="119" t="s">
        <v>406</v>
      </c>
      <c r="I30" s="123" t="str">
        <f>VLOOKUP(H30,Presupuesto!$B$8:$C$583,2,0)</f>
        <v>EQUIPO DE COMUNICACIàN Y SE¥ALAMIENTO</v>
      </c>
      <c r="J30" s="123" t="str">
        <f t="shared" si="1"/>
        <v>Gestión del conocimiento</v>
      </c>
      <c r="K30" s="116" t="s">
        <v>467</v>
      </c>
      <c r="L30" s="141"/>
    </row>
    <row r="31" spans="2:12" x14ac:dyDescent="0.25">
      <c r="B31" s="111"/>
      <c r="F31" s="111"/>
      <c r="G31" s="91"/>
      <c r="H31" s="91"/>
      <c r="I31" s="91"/>
    </row>
    <row r="36" spans="2:12" ht="15.75" thickBot="1" x14ac:dyDescent="0.3"/>
    <row r="37" spans="2:12" ht="15.75" thickBot="1" x14ac:dyDescent="0.3">
      <c r="B37" s="111"/>
      <c r="C37" s="29" t="s">
        <v>43</v>
      </c>
      <c r="D37" s="125">
        <f>SUM(F44:F56)</f>
        <v>496948</v>
      </c>
      <c r="F37" s="71"/>
      <c r="G37" s="94"/>
      <c r="H37" s="71"/>
      <c r="I37" s="71"/>
    </row>
    <row r="38" spans="2:12" x14ac:dyDescent="0.25">
      <c r="B38" s="111"/>
      <c r="C38" s="71"/>
      <c r="D38" s="31"/>
      <c r="E38" s="111"/>
      <c r="F38" s="111"/>
      <c r="G38" s="111"/>
      <c r="H38" s="91"/>
      <c r="I38" s="91"/>
      <c r="J38" s="91"/>
      <c r="K38" s="129"/>
    </row>
    <row r="39" spans="2:12" x14ac:dyDescent="0.25">
      <c r="B39" s="111"/>
      <c r="C39" s="71"/>
      <c r="D39" s="31"/>
      <c r="E39" s="111"/>
      <c r="F39" s="111"/>
      <c r="G39" s="111"/>
      <c r="H39" s="91"/>
      <c r="I39" s="91"/>
      <c r="J39" s="91"/>
      <c r="K39" s="129"/>
    </row>
    <row r="40" spans="2:12" ht="15.75" x14ac:dyDescent="0.25">
      <c r="B40" s="111"/>
      <c r="C40" s="220" t="s">
        <v>461</v>
      </c>
      <c r="D40" s="221" t="s">
        <v>1536</v>
      </c>
      <c r="E40" s="111"/>
      <c r="F40" s="111"/>
      <c r="G40" s="111"/>
      <c r="H40" s="91"/>
      <c r="I40" s="91"/>
      <c r="J40" s="91"/>
      <c r="K40" s="129"/>
    </row>
    <row r="41" spans="2:12" ht="18.75" x14ac:dyDescent="0.25">
      <c r="B41" s="111"/>
      <c r="C41" s="238" t="e">
        <f>IFERROR(VLOOKUP(D40,'Desarrollo Curricular'!$E:$F,2,FALSE),IFERROR(VLOOKUP(D40,Investigación!$E:$F,2,FALSE),IFERROR(VLOOKUP(D40,'Vinculación Univ. Sociedad'!$E:$F,2,FALSE),IFERROR(VLOOKUP(D40,'Docencia y Recursos Humanos '!$E:$F,2,FALSE),IFERROR(VLOOKUP(D40,Estudiantes!$E:$F,2,FALSE),IFERROR(VLOOKUP(D40,'Gestion Administrativa'!$E:$F,2,FALSE),IFERROR(VLOOKUP(D40,'Gestion Academica'!$E:$F,2,FALSE),IFERROR(VLOOKUP(D40,Graduados!$E:$F,2,FALSE),IFERROR(VLOOKUP(D40,'Gestión del Conocimiento'!$E:$F,2,FALSE),IFERROR(VLOOKUP(D40,Gobernabilidad!$E:$F,2,FALSE),IFERROR(VLOOKUP(D40,'NIVEL DE ES Y  SISTEMA NACIONAL'!$E:$F,2,FALSE),VLOOKUP(D40,'Lo Esencial'!$E:$F,2,0))))))))))))</f>
        <v>#N/A</v>
      </c>
      <c r="D41" s="31"/>
      <c r="E41" s="111"/>
      <c r="F41" s="111"/>
      <c r="G41" s="111"/>
      <c r="H41" s="91"/>
      <c r="I41" s="91"/>
      <c r="J41" s="91"/>
      <c r="K41" s="129"/>
    </row>
    <row r="42" spans="2:12" x14ac:dyDescent="0.25">
      <c r="B42" s="111"/>
      <c r="F42" s="111"/>
      <c r="G42" s="91"/>
      <c r="H42" s="91"/>
      <c r="I42" s="91"/>
    </row>
    <row r="43" spans="2:12" ht="32.25" customHeight="1" x14ac:dyDescent="0.25">
      <c r="B43" s="111"/>
      <c r="C43" s="160" t="s">
        <v>44</v>
      </c>
      <c r="D43" s="160" t="s">
        <v>55</v>
      </c>
      <c r="E43" s="160" t="s">
        <v>57</v>
      </c>
      <c r="F43" s="161" t="s">
        <v>27</v>
      </c>
      <c r="G43" s="161" t="s">
        <v>198</v>
      </c>
      <c r="H43" s="160" t="s">
        <v>46</v>
      </c>
      <c r="I43" s="160" t="s">
        <v>199</v>
      </c>
      <c r="J43" s="160" t="s">
        <v>480</v>
      </c>
      <c r="K43" s="160" t="s">
        <v>481</v>
      </c>
      <c r="L43" s="160" t="s">
        <v>537</v>
      </c>
    </row>
    <row r="44" spans="2:12" x14ac:dyDescent="0.25">
      <c r="B44" s="111"/>
      <c r="C44" s="117" t="s">
        <v>1663</v>
      </c>
      <c r="D44" s="162">
        <v>1</v>
      </c>
      <c r="E44" s="429">
        <v>109843</v>
      </c>
      <c r="F44" s="431">
        <f t="shared" ref="F44:F56" si="2">D44*E44</f>
        <v>109843</v>
      </c>
      <c r="G44" s="176" t="s">
        <v>197</v>
      </c>
      <c r="H44" s="119" t="s">
        <v>1160</v>
      </c>
      <c r="I44" s="119" t="str">
        <f>VLOOKUP(H44,Presupuesto!$B$8:$C$583,2,0)</f>
        <v>EQUIPO MEDICO Y LABORATORIO</v>
      </c>
      <c r="J44" s="116" t="s">
        <v>549</v>
      </c>
      <c r="K44" s="116" t="s">
        <v>467</v>
      </c>
      <c r="L44" s="116"/>
    </row>
    <row r="45" spans="2:12" x14ac:dyDescent="0.25">
      <c r="B45" s="111"/>
      <c r="C45" s="117" t="s">
        <v>1664</v>
      </c>
      <c r="D45" s="162">
        <v>1</v>
      </c>
      <c r="E45" s="429">
        <v>77608</v>
      </c>
      <c r="F45" s="431">
        <f t="shared" si="2"/>
        <v>77608</v>
      </c>
      <c r="G45" s="176" t="s">
        <v>197</v>
      </c>
      <c r="H45" s="119" t="s">
        <v>1160</v>
      </c>
      <c r="I45" s="119" t="str">
        <f>VLOOKUP(H45,Presupuesto!$B$8:$C$583,2,0)</f>
        <v>EQUIPO MEDICO Y LABORATORIO</v>
      </c>
      <c r="J45" s="116" t="s">
        <v>549</v>
      </c>
      <c r="K45" s="116" t="s">
        <v>467</v>
      </c>
      <c r="L45" s="116"/>
    </row>
    <row r="46" spans="2:12" x14ac:dyDescent="0.25">
      <c r="B46" s="111"/>
      <c r="C46" s="117" t="s">
        <v>1666</v>
      </c>
      <c r="D46" s="162">
        <v>1</v>
      </c>
      <c r="E46" s="429">
        <v>14500</v>
      </c>
      <c r="F46" s="431">
        <f t="shared" si="2"/>
        <v>14500</v>
      </c>
      <c r="G46" s="176" t="s">
        <v>197</v>
      </c>
      <c r="H46" s="119" t="s">
        <v>1160</v>
      </c>
      <c r="I46" s="119" t="str">
        <f>VLOOKUP(H46,Presupuesto!$B$8:$C$583,2,0)</f>
        <v>EQUIPO MEDICO Y LABORATORIO</v>
      </c>
      <c r="J46" s="116" t="s">
        <v>549</v>
      </c>
      <c r="K46" s="116" t="s">
        <v>467</v>
      </c>
      <c r="L46" s="116"/>
    </row>
    <row r="47" spans="2:12" x14ac:dyDescent="0.25">
      <c r="B47" s="111"/>
      <c r="C47" s="117" t="s">
        <v>1667</v>
      </c>
      <c r="D47" s="162">
        <v>1</v>
      </c>
      <c r="E47" s="429">
        <v>28900</v>
      </c>
      <c r="F47" s="431">
        <f t="shared" si="2"/>
        <v>28900</v>
      </c>
      <c r="G47" s="176" t="s">
        <v>197</v>
      </c>
      <c r="H47" s="119" t="s">
        <v>1160</v>
      </c>
      <c r="I47" s="119" t="str">
        <f>VLOOKUP(H47,Presupuesto!$B$8:$C$583,2,0)</f>
        <v>EQUIPO MEDICO Y LABORATORIO</v>
      </c>
      <c r="J47" s="116" t="s">
        <v>549</v>
      </c>
      <c r="K47" s="116" t="s">
        <v>467</v>
      </c>
      <c r="L47" s="116"/>
    </row>
    <row r="48" spans="2:12" x14ac:dyDescent="0.25">
      <c r="B48" s="111"/>
      <c r="C48" s="117" t="s">
        <v>1665</v>
      </c>
      <c r="D48" s="162">
        <v>1</v>
      </c>
      <c r="E48" s="429">
        <v>1097</v>
      </c>
      <c r="F48" s="431">
        <f t="shared" si="2"/>
        <v>1097</v>
      </c>
      <c r="G48" s="176" t="s">
        <v>197</v>
      </c>
      <c r="H48" s="119" t="s">
        <v>1160</v>
      </c>
      <c r="I48" s="119" t="str">
        <f>VLOOKUP(H48,Presupuesto!$B$8:$C$583,2,0)</f>
        <v>EQUIPO MEDICO Y LABORATORIO</v>
      </c>
      <c r="J48" s="116" t="s">
        <v>549</v>
      </c>
      <c r="K48" s="116" t="s">
        <v>467</v>
      </c>
      <c r="L48" s="116"/>
    </row>
    <row r="49" spans="2:12" x14ac:dyDescent="0.25">
      <c r="B49" s="111"/>
      <c r="C49" s="117" t="s">
        <v>1674</v>
      </c>
      <c r="D49" s="162">
        <v>10</v>
      </c>
      <c r="E49" s="118">
        <v>12000</v>
      </c>
      <c r="F49" s="115">
        <f t="shared" si="2"/>
        <v>120000</v>
      </c>
      <c r="G49" s="176" t="s">
        <v>197</v>
      </c>
      <c r="H49" s="119" t="s">
        <v>1160</v>
      </c>
      <c r="I49" s="119" t="str">
        <f>VLOOKUP(H49,Presupuesto!$B$8:$C$583,2,0)</f>
        <v>EQUIPO MEDICO Y LABORATORIO</v>
      </c>
      <c r="J49" s="116" t="str">
        <f t="shared" ref="J49:J56" si="3">$J$17</f>
        <v>Gestión del conocimiento</v>
      </c>
      <c r="K49" s="116" t="s">
        <v>467</v>
      </c>
      <c r="L49" s="116"/>
    </row>
    <row r="50" spans="2:12" x14ac:dyDescent="0.25">
      <c r="B50" s="111"/>
      <c r="C50" s="117" t="s">
        <v>1675</v>
      </c>
      <c r="D50" s="162">
        <v>12</v>
      </c>
      <c r="E50" s="118">
        <v>7000</v>
      </c>
      <c r="F50" s="115">
        <f t="shared" si="2"/>
        <v>84000</v>
      </c>
      <c r="G50" s="176" t="s">
        <v>197</v>
      </c>
      <c r="H50" s="119" t="s">
        <v>1160</v>
      </c>
      <c r="I50" s="119" t="str">
        <f>VLOOKUP(H50,Presupuesto!$B$8:$C$583,2,0)</f>
        <v>EQUIPO MEDICO Y LABORATORIO</v>
      </c>
      <c r="J50" s="116" t="str">
        <f t="shared" si="3"/>
        <v>Gestión del conocimiento</v>
      </c>
      <c r="K50" s="116" t="s">
        <v>467</v>
      </c>
      <c r="L50" s="116"/>
    </row>
    <row r="51" spans="2:12" x14ac:dyDescent="0.25">
      <c r="C51" s="117" t="s">
        <v>1647</v>
      </c>
      <c r="D51" s="162">
        <v>4</v>
      </c>
      <c r="E51" s="118">
        <v>10000</v>
      </c>
      <c r="F51" s="115">
        <f t="shared" si="2"/>
        <v>40000</v>
      </c>
      <c r="G51" s="176" t="s">
        <v>197</v>
      </c>
      <c r="H51" s="119" t="s">
        <v>1160</v>
      </c>
      <c r="I51" s="119" t="str">
        <f>VLOOKUP(H51,Presupuesto!$B$8:$C$583,2,0)</f>
        <v>EQUIPO MEDICO Y LABORATORIO</v>
      </c>
      <c r="J51" s="116" t="str">
        <f t="shared" si="3"/>
        <v>Gestión del conocimiento</v>
      </c>
      <c r="K51" s="116" t="s">
        <v>467</v>
      </c>
      <c r="L51" s="116"/>
    </row>
    <row r="52" spans="2:12" x14ac:dyDescent="0.25">
      <c r="C52" s="126" t="s">
        <v>1676</v>
      </c>
      <c r="D52" s="162">
        <v>10</v>
      </c>
      <c r="E52" s="118">
        <v>800</v>
      </c>
      <c r="F52" s="115">
        <f t="shared" si="2"/>
        <v>8000</v>
      </c>
      <c r="G52" s="176" t="s">
        <v>197</v>
      </c>
      <c r="H52" s="119" t="s">
        <v>1160</v>
      </c>
      <c r="I52" s="127" t="str">
        <f>VLOOKUP(H52,Presupuesto!$B$8:$C$583,2,0)</f>
        <v>EQUIPO MEDICO Y LABORATORIO</v>
      </c>
      <c r="J52" s="116" t="str">
        <f t="shared" si="3"/>
        <v>Gestión del conocimiento</v>
      </c>
      <c r="K52" s="116" t="s">
        <v>467</v>
      </c>
      <c r="L52" s="116"/>
    </row>
    <row r="53" spans="2:12" x14ac:dyDescent="0.25">
      <c r="C53" s="126" t="s">
        <v>1677</v>
      </c>
      <c r="D53" s="162">
        <v>10</v>
      </c>
      <c r="E53" s="118">
        <v>500</v>
      </c>
      <c r="F53" s="115">
        <f t="shared" si="2"/>
        <v>5000</v>
      </c>
      <c r="G53" s="176" t="s">
        <v>197</v>
      </c>
      <c r="H53" s="119" t="s">
        <v>1160</v>
      </c>
      <c r="I53" s="127" t="str">
        <f>VLOOKUP(H53,Presupuesto!$B$8:$C$583,2,0)</f>
        <v>EQUIPO MEDICO Y LABORATORIO</v>
      </c>
      <c r="J53" s="116" t="str">
        <f t="shared" si="3"/>
        <v>Gestión del conocimiento</v>
      </c>
      <c r="K53" s="116" t="s">
        <v>467</v>
      </c>
      <c r="L53" s="116"/>
    </row>
    <row r="54" spans="2:12" x14ac:dyDescent="0.25">
      <c r="C54" s="126" t="s">
        <v>1678</v>
      </c>
      <c r="D54" s="162">
        <v>20</v>
      </c>
      <c r="E54" s="118">
        <v>150</v>
      </c>
      <c r="F54" s="115">
        <f t="shared" si="2"/>
        <v>3000</v>
      </c>
      <c r="G54" s="176" t="s">
        <v>197</v>
      </c>
      <c r="H54" s="119" t="s">
        <v>1160</v>
      </c>
      <c r="I54" s="127" t="str">
        <f>VLOOKUP(H54,Presupuesto!$B$8:$C$583,2,0)</f>
        <v>EQUIPO MEDICO Y LABORATORIO</v>
      </c>
      <c r="J54" s="116" t="str">
        <f t="shared" si="3"/>
        <v>Gestión del conocimiento</v>
      </c>
      <c r="K54" s="116" t="s">
        <v>467</v>
      </c>
      <c r="L54" s="116"/>
    </row>
    <row r="55" spans="2:12" x14ac:dyDescent="0.25">
      <c r="C55" s="126" t="s">
        <v>1679</v>
      </c>
      <c r="D55" s="162">
        <v>5</v>
      </c>
      <c r="E55" s="118">
        <v>1000</v>
      </c>
      <c r="F55" s="115">
        <f t="shared" si="2"/>
        <v>5000</v>
      </c>
      <c r="G55" s="176" t="s">
        <v>197</v>
      </c>
      <c r="H55" s="119" t="s">
        <v>1160</v>
      </c>
      <c r="I55" s="127" t="str">
        <f>VLOOKUP(H55,Presupuesto!$B$8:$C$583,2,0)</f>
        <v>EQUIPO MEDICO Y LABORATORIO</v>
      </c>
      <c r="J55" s="116" t="str">
        <f t="shared" si="3"/>
        <v>Gestión del conocimiento</v>
      </c>
      <c r="K55" s="116" t="s">
        <v>467</v>
      </c>
      <c r="L55" s="116"/>
    </row>
    <row r="56" spans="2:12" ht="15.75" thickBot="1" x14ac:dyDescent="0.3">
      <c r="B56" s="111"/>
      <c r="C56" s="120"/>
      <c r="D56" s="170"/>
      <c r="E56" s="121"/>
      <c r="F56" s="122">
        <f t="shared" si="2"/>
        <v>0</v>
      </c>
      <c r="G56" s="176" t="s">
        <v>197</v>
      </c>
      <c r="H56" s="119" t="s">
        <v>1160</v>
      </c>
      <c r="I56" s="123" t="str">
        <f>VLOOKUP(H56,Presupuesto!$B$8:$C$583,2,0)</f>
        <v>EQUIPO MEDICO Y LABORATORIO</v>
      </c>
      <c r="J56" s="123" t="str">
        <f t="shared" si="3"/>
        <v>Gestión del conocimiento</v>
      </c>
      <c r="K56" s="116" t="s">
        <v>467</v>
      </c>
      <c r="L56" s="141"/>
    </row>
    <row r="59" spans="2:12" x14ac:dyDescent="0.25">
      <c r="C59" s="167"/>
    </row>
  </sheetData>
  <dataValidations disablePrompts="1" xWindow="801" yWindow="652" count="5">
    <dataValidation type="list" allowBlank="1" showInputMessage="1" showErrorMessage="1" errorTitle="¡Ingreso Inválido!" error="Seleccione una opción de la lista._x000a_" promptTitle="Tipo de Presupuesto" prompt="Seleccione una opción de la lista." sqref="G17:G30 G44:G56">
      <formula1>$R$2:$S$2</formula1>
    </dataValidation>
    <dataValidation type="list" allowBlank="1" showInputMessage="1" showErrorMessage="1" errorTitle="¡Ingreso Inválido!" error="Seleccione una opción de la lista." promptTitle="Dimensión Estratégica" prompt="Seleccione una opción de la lista." sqref="J44:J56 J17:J30">
      <formula1>$A$2:$K$2</formula1>
    </dataValidation>
    <dataValidation type="list" allowBlank="1" showInputMessage="1" showErrorMessage="1" errorTitle="¡Ingreso Inválido!" error="Seleccione una opción de la lista" promptTitle="Mes Requerido" prompt="Seleccione el mes en el que requiere el recurso." sqref="K17:K30 K44:K56">
      <formula1>$U$2:$AF$2</formula1>
    </dataValidation>
    <dataValidation type="list" allowBlank="1" showInputMessage="1" showErrorMessage="1" errorTitle="¡Ingreso Inválido!" error="Verifique el valor ingresado" promptTitle="Objeto de Gasto" prompt="Ingrese el Objeto de Gasto" sqref="H17:H30 H44:H56">
      <formula1>$A$1:$VD$1</formula1>
    </dataValidation>
    <dataValidation type="list" allowBlank="1" showInputMessage="1" showErrorMessage="1" sqref="C17:C18">
      <formula1>$CB$2:$CE$2</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VD136"/>
  <sheetViews>
    <sheetView showGridLines="0" topLeftCell="A114" zoomScale="80" zoomScaleNormal="80" zoomScalePageLayoutView="86" workbookViewId="0">
      <selection activeCell="G137" sqref="G137"/>
    </sheetView>
  </sheetViews>
  <sheetFormatPr baseColWidth="10" defaultColWidth="11.42578125" defaultRowHeight="15" x14ac:dyDescent="0.25"/>
  <cols>
    <col min="1" max="1" width="1.85546875" style="103" customWidth="1"/>
    <col min="2" max="2" width="17" style="103" customWidth="1"/>
    <col min="3" max="3" width="53.42578125" style="103" customWidth="1"/>
    <col min="4" max="4" width="31.28515625" style="103" bestFit="1" customWidth="1"/>
    <col min="5" max="5" width="13.85546875" style="103" customWidth="1"/>
    <col min="6" max="6" width="21.85546875" style="103" customWidth="1"/>
    <col min="7" max="7" width="16.42578125" style="92" customWidth="1"/>
    <col min="8" max="8" width="14.28515625" style="103" customWidth="1"/>
    <col min="9" max="9" width="52.28515625" style="103" customWidth="1"/>
    <col min="10" max="10" width="33.42578125" style="103" customWidth="1"/>
    <col min="11" max="11" width="19.85546875" style="103" bestFit="1" customWidth="1"/>
    <col min="12"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39" t="s">
        <v>192</v>
      </c>
      <c r="E2" s="139" t="s">
        <v>151</v>
      </c>
      <c r="F2" s="139" t="s">
        <v>548</v>
      </c>
      <c r="G2" s="171" t="s">
        <v>193</v>
      </c>
      <c r="H2" s="139" t="s">
        <v>549</v>
      </c>
      <c r="I2" s="139" t="s">
        <v>550</v>
      </c>
      <c r="J2" s="139" t="s">
        <v>194</v>
      </c>
      <c r="K2" s="139"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row>
    <row r="4" spans="1:576" ht="15.75" thickBot="1" x14ac:dyDescent="0.3"/>
    <row r="5" spans="1:576" ht="53.25" thickBot="1" x14ac:dyDescent="0.3">
      <c r="C5" s="104" t="s">
        <v>454</v>
      </c>
      <c r="D5" s="214">
        <f>SUMIF(C:C,$C$10,D:D)</f>
        <v>9383553</v>
      </c>
    </row>
    <row r="6" spans="1:576" x14ac:dyDescent="0.25">
      <c r="C6" s="124"/>
      <c r="D6" s="124"/>
      <c r="E6" s="124"/>
      <c r="F6" s="124"/>
      <c r="G6" s="93"/>
      <c r="H6" s="124"/>
      <c r="I6" s="124"/>
    </row>
    <row r="7" spans="1:576" x14ac:dyDescent="0.25">
      <c r="C7" s="124"/>
      <c r="D7" s="124"/>
      <c r="E7" s="124"/>
      <c r="F7" s="124"/>
      <c r="G7" s="93"/>
      <c r="H7" s="124"/>
      <c r="I7" s="124"/>
    </row>
    <row r="8" spans="1:576" x14ac:dyDescent="0.25">
      <c r="C8" s="124"/>
      <c r="D8" s="124"/>
      <c r="E8" s="124"/>
      <c r="F8" s="124"/>
      <c r="G8" s="93"/>
      <c r="H8" s="124"/>
      <c r="I8" s="124"/>
      <c r="K8" s="103" t="s">
        <v>538</v>
      </c>
    </row>
    <row r="9" spans="1:576" ht="15.75" thickBot="1" x14ac:dyDescent="0.3">
      <c r="C9" s="124"/>
      <c r="D9" s="124"/>
      <c r="E9" s="124"/>
      <c r="F9" s="124"/>
      <c r="G9" s="93"/>
      <c r="H9" s="124"/>
      <c r="I9" s="124"/>
      <c r="K9" s="188" t="s">
        <v>539</v>
      </c>
    </row>
    <row r="10" spans="1:576" ht="15.75" thickBot="1" x14ac:dyDescent="0.3">
      <c r="C10" s="168" t="s">
        <v>53</v>
      </c>
      <c r="D10" s="125">
        <f>SUM(F17:F19)</f>
        <v>60000</v>
      </c>
      <c r="F10" s="71"/>
      <c r="G10" s="94"/>
      <c r="H10" s="71"/>
      <c r="I10" s="71"/>
    </row>
    <row r="11" spans="1:576" x14ac:dyDescent="0.25">
      <c r="B11" s="111"/>
      <c r="C11" s="71"/>
      <c r="D11" s="31"/>
      <c r="E11" s="111"/>
      <c r="F11" s="111"/>
      <c r="G11" s="111"/>
      <c r="H11" s="91"/>
      <c r="I11" s="91"/>
      <c r="J11" s="91"/>
      <c r="K11" s="129"/>
    </row>
    <row r="12" spans="1:576" x14ac:dyDescent="0.25">
      <c r="B12" s="111"/>
      <c r="C12" s="71"/>
      <c r="D12" s="31"/>
      <c r="E12" s="111"/>
      <c r="F12" s="111"/>
      <c r="G12" s="111"/>
      <c r="H12" s="91"/>
      <c r="I12" s="91"/>
      <c r="J12" s="91"/>
      <c r="K12" s="129"/>
    </row>
    <row r="13" spans="1:576" ht="15.75" x14ac:dyDescent="0.25">
      <c r="B13" s="111"/>
      <c r="C13" s="220" t="s">
        <v>461</v>
      </c>
      <c r="D13" s="221" t="s">
        <v>1529</v>
      </c>
      <c r="E13" s="111"/>
      <c r="F13" s="111"/>
      <c r="G13" s="111"/>
      <c r="H13" s="91"/>
      <c r="I13" s="91"/>
      <c r="J13" s="91"/>
      <c r="K13" s="129"/>
    </row>
    <row r="14" spans="1:576" ht="18.75" x14ac:dyDescent="0.25">
      <c r="B14" s="111"/>
      <c r="C14" s="23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1"/>
      <c r="F14" s="111"/>
      <c r="G14" s="111"/>
      <c r="H14" s="91"/>
      <c r="I14" s="91"/>
      <c r="J14" s="91"/>
      <c r="K14" s="129"/>
    </row>
    <row r="15" spans="1:576" ht="15.75" thickBot="1" x14ac:dyDescent="0.3">
      <c r="F15" s="111"/>
      <c r="G15" s="91"/>
      <c r="H15" s="91"/>
      <c r="I15" s="91"/>
    </row>
    <row r="16" spans="1:576" ht="30.75" thickBot="1" x14ac:dyDescent="0.3">
      <c r="C16" s="146" t="s">
        <v>44</v>
      </c>
      <c r="D16" s="146" t="s">
        <v>55</v>
      </c>
      <c r="E16" s="153" t="s">
        <v>57</v>
      </c>
      <c r="F16" s="152" t="s">
        <v>27</v>
      </c>
      <c r="G16" s="150" t="s">
        <v>198</v>
      </c>
      <c r="H16" s="153" t="s">
        <v>46</v>
      </c>
      <c r="I16" s="150" t="s">
        <v>199</v>
      </c>
      <c r="J16" s="150" t="s">
        <v>480</v>
      </c>
      <c r="K16" s="150" t="s">
        <v>481</v>
      </c>
    </row>
    <row r="17" spans="2:11" x14ac:dyDescent="0.25">
      <c r="C17" s="251"/>
      <c r="D17" s="252"/>
      <c r="E17" s="250"/>
      <c r="F17" s="115"/>
      <c r="G17" s="172"/>
      <c r="H17" s="159"/>
      <c r="I17" s="147"/>
      <c r="J17" s="249"/>
      <c r="K17" s="116"/>
    </row>
    <row r="18" spans="2:11" x14ac:dyDescent="0.25">
      <c r="C18" s="158" t="s">
        <v>1632</v>
      </c>
      <c r="D18" s="169">
        <v>50</v>
      </c>
      <c r="E18" s="140">
        <v>1200</v>
      </c>
      <c r="F18" s="115">
        <f t="shared" ref="F18:F19" si="0">D18*E18</f>
        <v>60000</v>
      </c>
      <c r="G18" s="172" t="s">
        <v>196</v>
      </c>
      <c r="H18" s="159" t="s">
        <v>1042</v>
      </c>
      <c r="I18" s="147" t="str">
        <f>VLOOKUP(H18,Presupuesto!$B$8:$C$583,2,0)</f>
        <v>PRODUCTOS DE MATERIAL PLASTICO.</v>
      </c>
      <c r="J18" s="116" t="s">
        <v>547</v>
      </c>
      <c r="K18" s="116" t="s">
        <v>482</v>
      </c>
    </row>
    <row r="19" spans="2:11" x14ac:dyDescent="0.25">
      <c r="C19" s="158"/>
      <c r="D19" s="169"/>
      <c r="E19" s="140"/>
      <c r="F19" s="115">
        <f t="shared" si="0"/>
        <v>0</v>
      </c>
      <c r="G19" s="172"/>
      <c r="H19" s="159">
        <v>42500</v>
      </c>
      <c r="I19" s="147" t="e">
        <f>VLOOKUP(H19,Presupuesto!$B$8:$C$583,2,0)</f>
        <v>#N/A</v>
      </c>
      <c r="J19" s="116">
        <f t="shared" ref="J19" si="1">$J$17</f>
        <v>0</v>
      </c>
      <c r="K19" s="116" t="s">
        <v>482</v>
      </c>
    </row>
    <row r="21" spans="2:11" ht="15.75" thickBot="1" x14ac:dyDescent="0.3">
      <c r="F21" s="108"/>
      <c r="G21" s="107"/>
      <c r="H21" s="108"/>
      <c r="I21" s="108"/>
    </row>
    <row r="22" spans="2:11" ht="15.75" thickBot="1" x14ac:dyDescent="0.3">
      <c r="C22" s="168" t="s">
        <v>53</v>
      </c>
      <c r="D22" s="125">
        <f>SUM(F29:F33)</f>
        <v>327000</v>
      </c>
      <c r="F22" s="71"/>
      <c r="G22" s="94"/>
      <c r="H22" s="71"/>
      <c r="I22" s="71"/>
    </row>
    <row r="23" spans="2:11" x14ac:dyDescent="0.25">
      <c r="B23" s="111"/>
      <c r="C23" s="71"/>
      <c r="D23" s="31"/>
      <c r="E23" s="111"/>
      <c r="F23" s="111"/>
      <c r="G23" s="111"/>
      <c r="H23" s="91"/>
      <c r="I23" s="91"/>
      <c r="J23" s="91"/>
      <c r="K23" s="129"/>
    </row>
    <row r="24" spans="2:11" x14ac:dyDescent="0.25">
      <c r="B24" s="111"/>
      <c r="C24" s="71"/>
      <c r="D24" s="31"/>
      <c r="E24" s="111"/>
      <c r="F24" s="111"/>
      <c r="G24" s="111"/>
      <c r="H24" s="91"/>
      <c r="I24" s="91"/>
      <c r="J24" s="91"/>
      <c r="K24" s="129"/>
    </row>
    <row r="25" spans="2:11" ht="15.75" x14ac:dyDescent="0.25">
      <c r="B25" s="111"/>
      <c r="C25" s="220" t="s">
        <v>461</v>
      </c>
      <c r="D25" s="221" t="s">
        <v>1640</v>
      </c>
      <c r="E25" s="111"/>
      <c r="F25" s="111"/>
      <c r="G25" s="111"/>
      <c r="H25" s="91"/>
      <c r="I25" s="91"/>
      <c r="J25" s="91"/>
      <c r="K25" s="129"/>
    </row>
    <row r="26" spans="2:11" ht="18.75" x14ac:dyDescent="0.25">
      <c r="B26" s="111"/>
      <c r="C26" s="238" t="e">
        <f>IFERROR(VLOOKUP(D25,'Desarrollo Curricular'!$E:$F,2,FALSE),IFERROR(VLOOKUP(D25,Investigación!$E:$F,2,FALSE),IFERROR(VLOOKUP(D25,'Vinculación Univ. Sociedad'!$E:$F,2,FALSE),IFERROR(VLOOKUP(D25,'Docencia y Recursos Humanos '!$E:$F,2,FALSE),IFERROR(VLOOKUP(D25,Estudiantes!$E:$F,2,FALSE),IFERROR(VLOOKUP(D25,'Gestion Administrativa'!$E:$F,2,FALSE),IFERROR(VLOOKUP(D25,'Gestion Academica'!$E:$F,2,FALSE),IFERROR(VLOOKUP(D25,Graduados!$E:$F,2,FALSE),IFERROR(VLOOKUP(D25,'Gestión del Conocimiento'!$E:$F,2,FALSE),IFERROR(VLOOKUP(D25,Gobernabilidad!$E:$F,2,FALSE),IFERROR(VLOOKUP(D25,'NIVEL DE ES Y  SISTEMA NACIONAL'!$E:$F,2,FALSE),VLOOKUP(D25,'Lo Esencial'!$E:$F,2,0))))))))))))</f>
        <v>#N/A</v>
      </c>
      <c r="D26" s="31"/>
      <c r="E26" s="111"/>
      <c r="F26" s="111"/>
      <c r="G26" s="111"/>
      <c r="H26" s="91"/>
      <c r="I26" s="91"/>
      <c r="J26" s="91"/>
      <c r="K26" s="129"/>
    </row>
    <row r="27" spans="2:11" ht="15.75" thickBot="1" x14ac:dyDescent="0.3">
      <c r="F27" s="111"/>
      <c r="G27" s="91"/>
      <c r="H27" s="91"/>
      <c r="I27" s="91"/>
    </row>
    <row r="28" spans="2:11" ht="30.75" thickBot="1" x14ac:dyDescent="0.3">
      <c r="C28" s="146" t="s">
        <v>44</v>
      </c>
      <c r="D28" s="146" t="s">
        <v>55</v>
      </c>
      <c r="E28" s="153" t="s">
        <v>57</v>
      </c>
      <c r="F28" s="152" t="s">
        <v>27</v>
      </c>
      <c r="G28" s="150" t="s">
        <v>198</v>
      </c>
      <c r="H28" s="153" t="s">
        <v>46</v>
      </c>
      <c r="I28" s="150" t="s">
        <v>199</v>
      </c>
      <c r="J28" s="150" t="s">
        <v>480</v>
      </c>
      <c r="K28" s="150" t="s">
        <v>481</v>
      </c>
    </row>
    <row r="29" spans="2:11" x14ac:dyDescent="0.25">
      <c r="C29" s="251"/>
      <c r="D29" s="252"/>
      <c r="E29" s="250"/>
      <c r="F29" s="115"/>
      <c r="G29" s="172"/>
      <c r="H29" s="159"/>
      <c r="I29" s="147"/>
      <c r="J29" s="249"/>
      <c r="K29" s="116"/>
    </row>
    <row r="30" spans="2:11" x14ac:dyDescent="0.25">
      <c r="C30" s="158" t="s">
        <v>1635</v>
      </c>
      <c r="D30" s="169">
        <v>1</v>
      </c>
      <c r="E30" s="140">
        <v>180000</v>
      </c>
      <c r="F30" s="115">
        <f t="shared" ref="F30:F33" si="2">D30*E30</f>
        <v>180000</v>
      </c>
      <c r="G30" s="172" t="s">
        <v>196</v>
      </c>
      <c r="H30" s="159" t="s">
        <v>1012</v>
      </c>
      <c r="I30" s="147" t="str">
        <f>VLOOKUP(H30,Presupuesto!$B$8:$C$583,2,0)</f>
        <v>ELEMENTOS Y COMPUESTOS QUIMICOS</v>
      </c>
      <c r="J30" s="116" t="s">
        <v>548</v>
      </c>
      <c r="K30" s="116" t="s">
        <v>482</v>
      </c>
    </row>
    <row r="31" spans="2:11" x14ac:dyDescent="0.25">
      <c r="C31" s="158" t="s">
        <v>1645</v>
      </c>
      <c r="D31" s="169">
        <v>1</v>
      </c>
      <c r="E31" s="140">
        <v>57000</v>
      </c>
      <c r="F31" s="115">
        <f t="shared" si="2"/>
        <v>57000</v>
      </c>
      <c r="G31" s="172" t="s">
        <v>196</v>
      </c>
      <c r="H31" s="159" t="s">
        <v>397</v>
      </c>
      <c r="I31" s="147" t="str">
        <f>VLOOKUP(H31,Presupuesto!$B$8:$C$583,2,0)</f>
        <v>INSTRUMENTOS MENORES MEDICO-QUIRURGICO Y LABORAT.</v>
      </c>
      <c r="J31" s="116" t="s">
        <v>548</v>
      </c>
      <c r="K31" s="116" t="s">
        <v>482</v>
      </c>
    </row>
    <row r="32" spans="2:11" x14ac:dyDescent="0.25">
      <c r="C32" s="158" t="s">
        <v>1646</v>
      </c>
      <c r="D32" s="169">
        <v>1</v>
      </c>
      <c r="E32" s="140">
        <v>30000</v>
      </c>
      <c r="F32" s="115">
        <f t="shared" si="2"/>
        <v>30000</v>
      </c>
      <c r="G32" s="172" t="s">
        <v>197</v>
      </c>
      <c r="H32" s="119" t="s">
        <v>1160</v>
      </c>
      <c r="I32" s="147" t="str">
        <f>VLOOKUP(H32,Presupuesto!$B$8:$C$583,2,0)</f>
        <v>EQUIPO MEDICO Y LABORATORIO</v>
      </c>
      <c r="J32" s="116" t="s">
        <v>548</v>
      </c>
      <c r="K32" s="116" t="s">
        <v>482</v>
      </c>
    </row>
    <row r="33" spans="2:11" x14ac:dyDescent="0.25">
      <c r="C33" s="158" t="s">
        <v>1647</v>
      </c>
      <c r="D33" s="169">
        <v>1</v>
      </c>
      <c r="E33" s="140">
        <v>60000</v>
      </c>
      <c r="F33" s="115">
        <f t="shared" si="2"/>
        <v>60000</v>
      </c>
      <c r="G33" s="172" t="s">
        <v>197</v>
      </c>
      <c r="H33" s="119" t="s">
        <v>1160</v>
      </c>
      <c r="I33" s="147" t="str">
        <f>VLOOKUP(H33,Presupuesto!$B$8:$C$583,2,0)</f>
        <v>EQUIPO MEDICO Y LABORATORIO</v>
      </c>
      <c r="J33" s="116" t="s">
        <v>548</v>
      </c>
      <c r="K33" s="116" t="s">
        <v>482</v>
      </c>
    </row>
    <row r="36" spans="2:11" ht="15.75" thickBot="1" x14ac:dyDescent="0.3"/>
    <row r="37" spans="2:11" ht="15.75" thickBot="1" x14ac:dyDescent="0.3">
      <c r="C37" s="168" t="s">
        <v>53</v>
      </c>
      <c r="D37" s="125">
        <f>SUM(F44:F50)</f>
        <v>507500</v>
      </c>
      <c r="F37" s="71"/>
      <c r="G37" s="94"/>
      <c r="H37" s="71"/>
      <c r="I37" s="71"/>
    </row>
    <row r="38" spans="2:11" x14ac:dyDescent="0.25">
      <c r="B38" s="111"/>
      <c r="C38" s="71"/>
      <c r="D38" s="31"/>
      <c r="E38" s="111"/>
      <c r="F38" s="111"/>
      <c r="G38" s="111"/>
      <c r="H38" s="91"/>
      <c r="I38" s="91"/>
      <c r="J38" s="91"/>
      <c r="K38" s="129"/>
    </row>
    <row r="39" spans="2:11" x14ac:dyDescent="0.25">
      <c r="B39" s="111"/>
      <c r="C39" s="71"/>
      <c r="D39" s="31"/>
      <c r="E39" s="111"/>
      <c r="F39" s="111"/>
      <c r="G39" s="111"/>
      <c r="H39" s="91"/>
      <c r="I39" s="91"/>
      <c r="J39" s="91"/>
      <c r="K39" s="129"/>
    </row>
    <row r="40" spans="2:11" ht="15.75" x14ac:dyDescent="0.25">
      <c r="B40" s="111"/>
      <c r="C40" s="220" t="s">
        <v>461</v>
      </c>
      <c r="D40" s="221" t="s">
        <v>1648</v>
      </c>
      <c r="E40" s="111"/>
      <c r="F40" s="111"/>
      <c r="G40" s="111"/>
      <c r="H40" s="91"/>
      <c r="I40" s="91"/>
      <c r="J40" s="91"/>
      <c r="K40" s="129"/>
    </row>
    <row r="41" spans="2:11" ht="18.75" x14ac:dyDescent="0.25">
      <c r="B41" s="111"/>
      <c r="C41" s="238" t="e">
        <f>IFERROR(VLOOKUP(D40,'Desarrollo Curricular'!$E:$F,2,FALSE),IFERROR(VLOOKUP(D40,Investigación!$E:$F,2,FALSE),IFERROR(VLOOKUP(D40,'Vinculación Univ. Sociedad'!$E:$F,2,FALSE),IFERROR(VLOOKUP(D40,'Docencia y Recursos Humanos '!$E:$F,2,FALSE),IFERROR(VLOOKUP(D40,Estudiantes!$E:$F,2,FALSE),IFERROR(VLOOKUP(D40,'Gestion Administrativa'!$E:$F,2,FALSE),IFERROR(VLOOKUP(D40,'Gestion Academica'!$E:$F,2,FALSE),IFERROR(VLOOKUP(D40,Graduados!$E:$F,2,FALSE),IFERROR(VLOOKUP(D40,'Gestión del Conocimiento'!$E:$F,2,FALSE),IFERROR(VLOOKUP(D40,Gobernabilidad!$E:$F,2,FALSE),IFERROR(VLOOKUP(D40,'NIVEL DE ES Y  SISTEMA NACIONAL'!$E:$F,2,FALSE),VLOOKUP(D40,'Lo Esencial'!$E:$F,2,0))))))))))))</f>
        <v>#N/A</v>
      </c>
      <c r="D41" s="31"/>
      <c r="E41" s="111"/>
      <c r="F41" s="111"/>
      <c r="G41" s="111"/>
      <c r="H41" s="91"/>
      <c r="I41" s="91"/>
      <c r="J41" s="91"/>
      <c r="K41" s="129"/>
    </row>
    <row r="42" spans="2:11" ht="15.75" thickBot="1" x14ac:dyDescent="0.3">
      <c r="F42" s="111"/>
      <c r="G42" s="91"/>
      <c r="H42" s="91"/>
      <c r="I42" s="91"/>
    </row>
    <row r="43" spans="2:11" ht="30.75" thickBot="1" x14ac:dyDescent="0.3">
      <c r="C43" s="146" t="s">
        <v>44</v>
      </c>
      <c r="D43" s="146" t="s">
        <v>55</v>
      </c>
      <c r="E43" s="153" t="s">
        <v>57</v>
      </c>
      <c r="F43" s="152" t="s">
        <v>27</v>
      </c>
      <c r="G43" s="150" t="s">
        <v>198</v>
      </c>
      <c r="H43" s="153" t="s">
        <v>46</v>
      </c>
      <c r="I43" s="150" t="s">
        <v>199</v>
      </c>
      <c r="J43" s="150" t="s">
        <v>480</v>
      </c>
      <c r="K43" s="150" t="s">
        <v>481</v>
      </c>
    </row>
    <row r="44" spans="2:11" x14ac:dyDescent="0.25">
      <c r="C44" s="251"/>
      <c r="D44" s="252"/>
      <c r="E44" s="250"/>
      <c r="F44" s="115"/>
      <c r="G44" s="172"/>
      <c r="H44" s="159"/>
      <c r="I44" s="147"/>
      <c r="J44" s="249"/>
      <c r="K44" s="116"/>
    </row>
    <row r="45" spans="2:11" x14ac:dyDescent="0.25">
      <c r="C45" s="158" t="s">
        <v>1680</v>
      </c>
      <c r="D45" s="169">
        <v>1</v>
      </c>
      <c r="E45" s="140">
        <v>20000</v>
      </c>
      <c r="F45" s="115">
        <f t="shared" ref="F45:F50" si="3">D45*E45</f>
        <v>20000</v>
      </c>
      <c r="G45" s="172" t="s">
        <v>196</v>
      </c>
      <c r="H45" s="159" t="s">
        <v>838</v>
      </c>
      <c r="I45" s="147" t="str">
        <f>VLOOKUP(H45,Presupuesto!$B$8:$C$583,2,0)</f>
        <v>MANTENIMIENTO Y REPARACION DE OTROS EQUIPOS</v>
      </c>
      <c r="J45" s="116" t="s">
        <v>548</v>
      </c>
      <c r="K45" s="116" t="s">
        <v>482</v>
      </c>
    </row>
    <row r="46" spans="2:11" x14ac:dyDescent="0.25">
      <c r="C46" s="158" t="s">
        <v>1681</v>
      </c>
      <c r="D46" s="169">
        <v>1</v>
      </c>
      <c r="E46" s="140">
        <v>150000</v>
      </c>
      <c r="F46" s="115">
        <f t="shared" si="3"/>
        <v>150000</v>
      </c>
      <c r="G46" s="172" t="s">
        <v>196</v>
      </c>
      <c r="H46" s="159" t="s">
        <v>838</v>
      </c>
      <c r="I46" s="147" t="str">
        <f>VLOOKUP(H46,Presupuesto!$B$8:$C$583,2,0)</f>
        <v>MANTENIMIENTO Y REPARACION DE OTROS EQUIPOS</v>
      </c>
      <c r="J46" s="116" t="s">
        <v>548</v>
      </c>
      <c r="K46" s="116" t="s">
        <v>482</v>
      </c>
    </row>
    <row r="47" spans="2:11" x14ac:dyDescent="0.25">
      <c r="C47" s="158" t="s">
        <v>1682</v>
      </c>
      <c r="D47" s="169">
        <v>60</v>
      </c>
      <c r="E47" s="140">
        <v>3000</v>
      </c>
      <c r="F47" s="115">
        <f t="shared" si="3"/>
        <v>180000</v>
      </c>
      <c r="G47" s="172" t="s">
        <v>196</v>
      </c>
      <c r="H47" s="159" t="s">
        <v>838</v>
      </c>
      <c r="I47" s="147" t="str">
        <f>VLOOKUP(H47,Presupuesto!$B$8:$C$583,2,0)</f>
        <v>MANTENIMIENTO Y REPARACION DE OTROS EQUIPOS</v>
      </c>
      <c r="J47" s="116" t="s">
        <v>548</v>
      </c>
      <c r="K47" s="116" t="s">
        <v>482</v>
      </c>
    </row>
    <row r="48" spans="2:11" x14ac:dyDescent="0.25">
      <c r="C48" s="158" t="s">
        <v>1683</v>
      </c>
      <c r="D48" s="169">
        <v>65</v>
      </c>
      <c r="E48" s="140">
        <v>1500</v>
      </c>
      <c r="F48" s="115">
        <f t="shared" si="3"/>
        <v>97500</v>
      </c>
      <c r="G48" s="172" t="s">
        <v>196</v>
      </c>
      <c r="H48" s="159" t="s">
        <v>838</v>
      </c>
      <c r="I48" s="147" t="str">
        <f>VLOOKUP(H48,Presupuesto!$B$8:$C$583,2,0)</f>
        <v>MANTENIMIENTO Y REPARACION DE OTROS EQUIPOS</v>
      </c>
      <c r="J48" s="116" t="s">
        <v>548</v>
      </c>
      <c r="K48" s="116" t="s">
        <v>482</v>
      </c>
    </row>
    <row r="49" spans="2:11" x14ac:dyDescent="0.25">
      <c r="C49" s="158" t="s">
        <v>1684</v>
      </c>
      <c r="D49" s="169">
        <v>10</v>
      </c>
      <c r="E49" s="140">
        <v>1000</v>
      </c>
      <c r="F49" s="115">
        <f t="shared" si="3"/>
        <v>10000</v>
      </c>
      <c r="G49" s="172" t="s">
        <v>196</v>
      </c>
      <c r="H49" s="159" t="s">
        <v>838</v>
      </c>
      <c r="I49" s="147" t="str">
        <f>VLOOKUP(H49,Presupuesto!$B$8:$C$583,2,0)</f>
        <v>MANTENIMIENTO Y REPARACION DE OTROS EQUIPOS</v>
      </c>
      <c r="J49" s="116">
        <f t="shared" ref="J49:J50" si="4">$J$17</f>
        <v>0</v>
      </c>
      <c r="K49" s="116" t="s">
        <v>471</v>
      </c>
    </row>
    <row r="50" spans="2:11" x14ac:dyDescent="0.25">
      <c r="C50" s="158" t="s">
        <v>1685</v>
      </c>
      <c r="D50" s="169">
        <v>50</v>
      </c>
      <c r="E50" s="140">
        <v>1000</v>
      </c>
      <c r="F50" s="115">
        <f t="shared" si="3"/>
        <v>50000</v>
      </c>
      <c r="G50" s="172" t="s">
        <v>196</v>
      </c>
      <c r="H50" s="159" t="s">
        <v>838</v>
      </c>
      <c r="I50" s="147" t="str">
        <f>VLOOKUP(H50,Presupuesto!$B$8:$C$583,2,0)</f>
        <v>MANTENIMIENTO Y REPARACION DE OTROS EQUIPOS</v>
      </c>
      <c r="J50" s="116">
        <f t="shared" si="4"/>
        <v>0</v>
      </c>
      <c r="K50" s="116" t="s">
        <v>482</v>
      </c>
    </row>
    <row r="53" spans="2:11" ht="15.75" thickBot="1" x14ac:dyDescent="0.3"/>
    <row r="54" spans="2:11" ht="15.75" thickBot="1" x14ac:dyDescent="0.3">
      <c r="C54" s="168" t="s">
        <v>53</v>
      </c>
      <c r="D54" s="125">
        <f>SUM(F62:F64)</f>
        <v>1300</v>
      </c>
      <c r="F54" s="71"/>
      <c r="G54" s="94"/>
      <c r="H54" s="71"/>
      <c r="I54" s="71"/>
    </row>
    <row r="55" spans="2:11" x14ac:dyDescent="0.25">
      <c r="B55" s="111"/>
      <c r="C55" s="71"/>
      <c r="D55" s="31"/>
      <c r="E55" s="111"/>
      <c r="F55" s="111"/>
      <c r="G55" s="111"/>
      <c r="H55" s="91"/>
      <c r="I55" s="91"/>
      <c r="J55" s="91"/>
      <c r="K55" s="129"/>
    </row>
    <row r="56" spans="2:11" x14ac:dyDescent="0.25">
      <c r="B56" s="111"/>
      <c r="C56" s="71"/>
      <c r="D56" s="31"/>
      <c r="E56" s="111"/>
      <c r="F56" s="111"/>
      <c r="G56" s="111"/>
      <c r="H56" s="91"/>
      <c r="I56" s="91"/>
      <c r="J56" s="91"/>
      <c r="K56" s="129"/>
    </row>
    <row r="57" spans="2:11" ht="15.75" x14ac:dyDescent="0.25">
      <c r="B57" s="111"/>
      <c r="C57" s="220" t="s">
        <v>461</v>
      </c>
      <c r="D57" s="221" t="s">
        <v>1653</v>
      </c>
      <c r="E57" s="111"/>
      <c r="F57" s="111"/>
      <c r="G57" s="111"/>
      <c r="H57" s="91"/>
      <c r="I57" s="91"/>
      <c r="J57" s="91"/>
      <c r="K57" s="129"/>
    </row>
    <row r="58" spans="2:11" ht="18.75" x14ac:dyDescent="0.25">
      <c r="B58" s="111"/>
      <c r="C58" s="238"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1"/>
      <c r="F58" s="111"/>
      <c r="G58" s="111"/>
      <c r="H58" s="91"/>
      <c r="I58" s="91"/>
      <c r="J58" s="91"/>
      <c r="K58" s="129"/>
    </row>
    <row r="59" spans="2:11" ht="15.75" thickBot="1" x14ac:dyDescent="0.3">
      <c r="F59" s="111"/>
      <c r="G59" s="91"/>
      <c r="H59" s="91"/>
      <c r="I59" s="91"/>
    </row>
    <row r="60" spans="2:11" ht="30.75" thickBot="1" x14ac:dyDescent="0.3">
      <c r="C60" s="146" t="s">
        <v>44</v>
      </c>
      <c r="D60" s="146" t="s">
        <v>55</v>
      </c>
      <c r="E60" s="153" t="s">
        <v>57</v>
      </c>
      <c r="F60" s="152" t="s">
        <v>27</v>
      </c>
      <c r="G60" s="150" t="s">
        <v>198</v>
      </c>
      <c r="H60" s="153" t="s">
        <v>46</v>
      </c>
      <c r="I60" s="150" t="s">
        <v>199</v>
      </c>
      <c r="J60" s="150" t="s">
        <v>480</v>
      </c>
      <c r="K60" s="150" t="s">
        <v>481</v>
      </c>
    </row>
    <row r="61" spans="2:11" x14ac:dyDescent="0.25">
      <c r="C61" s="251"/>
      <c r="D61" s="252"/>
      <c r="E61" s="250"/>
      <c r="F61" s="115"/>
      <c r="G61" s="172"/>
      <c r="H61" s="159"/>
      <c r="I61" s="147"/>
      <c r="J61" s="249"/>
      <c r="K61" s="116"/>
    </row>
    <row r="62" spans="2:11" x14ac:dyDescent="0.25">
      <c r="C62" s="158" t="s">
        <v>1632</v>
      </c>
      <c r="D62" s="169">
        <v>10</v>
      </c>
      <c r="E62" s="140">
        <v>40</v>
      </c>
      <c r="F62" s="115">
        <f t="shared" ref="F62:F64" si="5">D62*E62</f>
        <v>400</v>
      </c>
      <c r="G62" s="172" t="s">
        <v>196</v>
      </c>
      <c r="H62" s="159" t="s">
        <v>1042</v>
      </c>
      <c r="I62" s="147" t="str">
        <f>VLOOKUP(H62,Presupuesto!$B$8:$C$583,2,0)</f>
        <v>PRODUCTOS DE MATERIAL PLASTICO.</v>
      </c>
      <c r="J62" s="116" t="s">
        <v>548</v>
      </c>
      <c r="K62" s="116" t="s">
        <v>482</v>
      </c>
    </row>
    <row r="63" spans="2:11" x14ac:dyDescent="0.25">
      <c r="C63" s="158" t="s">
        <v>1659</v>
      </c>
      <c r="D63" s="169">
        <v>2</v>
      </c>
      <c r="E63" s="140">
        <v>350</v>
      </c>
      <c r="F63" s="115">
        <f t="shared" si="5"/>
        <v>700</v>
      </c>
      <c r="G63" s="172" t="s">
        <v>196</v>
      </c>
      <c r="H63" s="159" t="s">
        <v>397</v>
      </c>
      <c r="I63" s="147" t="str">
        <f>VLOOKUP(H63,Presupuesto!$B$8:$C$583,2,0)</f>
        <v>INSTRUMENTOS MENORES MEDICO-QUIRURGICO Y LABORAT.</v>
      </c>
      <c r="J63" s="116" t="s">
        <v>548</v>
      </c>
      <c r="K63" s="116" t="s">
        <v>482</v>
      </c>
    </row>
    <row r="64" spans="2:11" x14ac:dyDescent="0.25">
      <c r="C64" s="158" t="s">
        <v>1660</v>
      </c>
      <c r="D64" s="169">
        <v>1</v>
      </c>
      <c r="E64" s="140">
        <v>200</v>
      </c>
      <c r="F64" s="115">
        <f t="shared" si="5"/>
        <v>200</v>
      </c>
      <c r="G64" s="172" t="s">
        <v>196</v>
      </c>
      <c r="H64" s="159" t="s">
        <v>972</v>
      </c>
      <c r="I64" s="147" t="str">
        <f>VLOOKUP(H64,Presupuesto!$B$8:$C$583,2,0)</f>
        <v>PAPEL DE ESCRITORIO</v>
      </c>
      <c r="J64" s="116" t="s">
        <v>548</v>
      </c>
      <c r="K64" s="116" t="s">
        <v>482</v>
      </c>
    </row>
    <row r="67" spans="2:11" ht="15.75" thickBot="1" x14ac:dyDescent="0.3"/>
    <row r="68" spans="2:11" ht="15.75" thickBot="1" x14ac:dyDescent="0.3">
      <c r="C68" s="168" t="s">
        <v>53</v>
      </c>
      <c r="D68" s="125">
        <f>SUM(F75:F81)</f>
        <v>167632</v>
      </c>
      <c r="F68" s="71"/>
      <c r="G68" s="94"/>
      <c r="H68" s="71"/>
      <c r="I68" s="71"/>
    </row>
    <row r="69" spans="2:11" x14ac:dyDescent="0.25">
      <c r="B69" s="111"/>
      <c r="C69" s="71"/>
      <c r="D69" s="31"/>
      <c r="E69" s="111"/>
      <c r="F69" s="111"/>
      <c r="G69" s="111"/>
      <c r="H69" s="91"/>
      <c r="I69" s="91"/>
      <c r="J69" s="91"/>
      <c r="K69" s="129"/>
    </row>
    <row r="70" spans="2:11" x14ac:dyDescent="0.25">
      <c r="B70" s="111"/>
      <c r="C70" s="71"/>
      <c r="D70" s="31"/>
      <c r="E70" s="111"/>
      <c r="F70" s="111"/>
      <c r="G70" s="111"/>
      <c r="H70" s="91"/>
      <c r="I70" s="91"/>
      <c r="J70" s="91"/>
      <c r="K70" s="129"/>
    </row>
    <row r="71" spans="2:11" ht="15.75" x14ac:dyDescent="0.25">
      <c r="B71" s="111"/>
      <c r="C71" s="220" t="s">
        <v>461</v>
      </c>
      <c r="D71" s="221" t="s">
        <v>1536</v>
      </c>
      <c r="E71" s="111"/>
      <c r="F71" s="111"/>
      <c r="G71" s="111"/>
      <c r="H71" s="91"/>
      <c r="I71" s="91"/>
      <c r="J71" s="91"/>
      <c r="K71" s="129"/>
    </row>
    <row r="72" spans="2:11" ht="18.75" x14ac:dyDescent="0.25">
      <c r="B72" s="111"/>
      <c r="C72" s="238" t="e">
        <f>IFERROR(VLOOKUP(D71,'Desarrollo Curricular'!$E:$F,2,FALSE),IFERROR(VLOOKUP(D71,Investigación!$E:$F,2,FALSE),IFERROR(VLOOKUP(D71,'Vinculación Univ. Sociedad'!$E:$F,2,FALSE),IFERROR(VLOOKUP(D71,'Docencia y Recursos Humanos '!$E:$F,2,FALSE),IFERROR(VLOOKUP(D71,Estudiantes!$E:$F,2,FALSE),IFERROR(VLOOKUP(D71,'Gestion Administrativa'!$E:$F,2,FALSE),IFERROR(VLOOKUP(D71,'Gestion Academica'!$E:$F,2,FALSE),IFERROR(VLOOKUP(D71,Graduados!$E:$F,2,FALSE),IFERROR(VLOOKUP(D71,'Gestión del Conocimiento'!$E:$F,2,FALSE),IFERROR(VLOOKUP(D71,Gobernabilidad!$E:$F,2,FALSE),IFERROR(VLOOKUP(D71,'NIVEL DE ES Y  SISTEMA NACIONAL'!$E:$F,2,FALSE),VLOOKUP(D71,'Lo Esencial'!$E:$F,2,0))))))))))))</f>
        <v>#N/A</v>
      </c>
      <c r="D72" s="31"/>
      <c r="E72" s="111"/>
      <c r="F72" s="111"/>
      <c r="G72" s="111"/>
      <c r="H72" s="91"/>
      <c r="I72" s="91"/>
      <c r="J72" s="91"/>
      <c r="K72" s="129"/>
    </row>
    <row r="73" spans="2:11" ht="15.75" thickBot="1" x14ac:dyDescent="0.3">
      <c r="F73" s="111"/>
      <c r="G73" s="91"/>
      <c r="H73" s="91"/>
      <c r="I73" s="91"/>
    </row>
    <row r="74" spans="2:11" ht="30.75" thickBot="1" x14ac:dyDescent="0.3">
      <c r="C74" s="146" t="s">
        <v>44</v>
      </c>
      <c r="D74" s="146" t="s">
        <v>55</v>
      </c>
      <c r="E74" s="153" t="s">
        <v>57</v>
      </c>
      <c r="F74" s="152" t="s">
        <v>27</v>
      </c>
      <c r="G74" s="150" t="s">
        <v>198</v>
      </c>
      <c r="H74" s="153" t="s">
        <v>46</v>
      </c>
      <c r="I74" s="150" t="s">
        <v>199</v>
      </c>
      <c r="J74" s="150" t="s">
        <v>480</v>
      </c>
      <c r="K74" s="150" t="s">
        <v>481</v>
      </c>
    </row>
    <row r="75" spans="2:11" x14ac:dyDescent="0.25">
      <c r="C75" s="251"/>
      <c r="D75" s="252"/>
      <c r="E75" s="250"/>
      <c r="F75" s="115"/>
      <c r="G75" s="172"/>
      <c r="H75" s="159"/>
      <c r="I75" s="147"/>
      <c r="J75" s="249"/>
      <c r="K75" s="116"/>
    </row>
    <row r="76" spans="2:11" x14ac:dyDescent="0.25">
      <c r="C76" s="158" t="s">
        <v>1661</v>
      </c>
      <c r="D76" s="169">
        <v>200</v>
      </c>
      <c r="E76" s="140">
        <v>9.52</v>
      </c>
      <c r="F76" s="115">
        <f t="shared" ref="F76:F81" si="6">D76*E76</f>
        <v>1904</v>
      </c>
      <c r="G76" s="172" t="s">
        <v>196</v>
      </c>
      <c r="H76" s="159" t="s">
        <v>397</v>
      </c>
      <c r="I76" s="147" t="str">
        <f>VLOOKUP(H76,Presupuesto!$B$8:$C$583,2,0)</f>
        <v>INSTRUMENTOS MENORES MEDICO-QUIRURGICO Y LABORAT.</v>
      </c>
      <c r="J76" s="116" t="s">
        <v>547</v>
      </c>
      <c r="K76" s="116" t="s">
        <v>464</v>
      </c>
    </row>
    <row r="77" spans="2:11" x14ac:dyDescent="0.25">
      <c r="C77" s="158" t="s">
        <v>1662</v>
      </c>
      <c r="D77" s="169">
        <v>3</v>
      </c>
      <c r="E77" s="140">
        <v>11648</v>
      </c>
      <c r="F77" s="115">
        <f t="shared" si="6"/>
        <v>34944</v>
      </c>
      <c r="G77" s="172" t="s">
        <v>196</v>
      </c>
      <c r="H77" s="159" t="s">
        <v>397</v>
      </c>
      <c r="I77" s="147" t="str">
        <f>VLOOKUP(H77,Presupuesto!$B$8:$C$583,2,0)</f>
        <v>INSTRUMENTOS MENORES MEDICO-QUIRURGICO Y LABORAT.</v>
      </c>
      <c r="J77" s="116" t="s">
        <v>547</v>
      </c>
      <c r="K77" s="116" t="s">
        <v>464</v>
      </c>
    </row>
    <row r="78" spans="2:11" x14ac:dyDescent="0.25">
      <c r="C78" s="158" t="s">
        <v>1670</v>
      </c>
      <c r="D78" s="169">
        <v>4</v>
      </c>
      <c r="E78" s="140">
        <v>4000</v>
      </c>
      <c r="F78" s="115">
        <f t="shared" si="6"/>
        <v>16000</v>
      </c>
      <c r="G78" s="172" t="s">
        <v>196</v>
      </c>
      <c r="H78" s="159" t="s">
        <v>397</v>
      </c>
      <c r="I78" s="147" t="str">
        <f>VLOOKUP(H78,Presupuesto!$B$8:$C$583,2,0)</f>
        <v>INSTRUMENTOS MENORES MEDICO-QUIRURGICO Y LABORAT.</v>
      </c>
      <c r="J78" s="116" t="s">
        <v>547</v>
      </c>
      <c r="K78" s="116" t="s">
        <v>464</v>
      </c>
    </row>
    <row r="79" spans="2:11" x14ac:dyDescent="0.25">
      <c r="C79" s="158" t="s">
        <v>1668</v>
      </c>
      <c r="D79" s="169">
        <v>200</v>
      </c>
      <c r="E79" s="140">
        <v>49.28</v>
      </c>
      <c r="F79" s="115">
        <f t="shared" si="6"/>
        <v>9856</v>
      </c>
      <c r="G79" s="172" t="s">
        <v>196</v>
      </c>
      <c r="H79" s="159" t="s">
        <v>397</v>
      </c>
      <c r="I79" s="147" t="str">
        <f>VLOOKUP(H79,Presupuesto!$B$8:$C$583,2,0)</f>
        <v>INSTRUMENTOS MENORES MEDICO-QUIRURGICO Y LABORAT.</v>
      </c>
      <c r="J79" s="116" t="s">
        <v>547</v>
      </c>
      <c r="K79" s="116" t="s">
        <v>464</v>
      </c>
    </row>
    <row r="80" spans="2:11" x14ac:dyDescent="0.25">
      <c r="C80" s="158" t="s">
        <v>1669</v>
      </c>
      <c r="D80" s="169">
        <v>100</v>
      </c>
      <c r="E80" s="140">
        <v>49.28</v>
      </c>
      <c r="F80" s="115">
        <f t="shared" si="6"/>
        <v>4928</v>
      </c>
      <c r="G80" s="172" t="s">
        <v>196</v>
      </c>
      <c r="H80" s="159" t="s">
        <v>397</v>
      </c>
      <c r="I80" s="147" t="str">
        <f>VLOOKUP(H80,Presupuesto!$B$8:$C$583,2,0)</f>
        <v>INSTRUMENTOS MENORES MEDICO-QUIRURGICO Y LABORAT.</v>
      </c>
      <c r="J80" s="116" t="s">
        <v>547</v>
      </c>
      <c r="K80" s="116" t="s">
        <v>464</v>
      </c>
    </row>
    <row r="81" spans="2:11" x14ac:dyDescent="0.25">
      <c r="C81" s="158" t="s">
        <v>1635</v>
      </c>
      <c r="D81" s="169">
        <v>10</v>
      </c>
      <c r="E81" s="140">
        <v>10000</v>
      </c>
      <c r="F81" s="115">
        <f t="shared" si="6"/>
        <v>100000</v>
      </c>
      <c r="G81" s="172" t="s">
        <v>196</v>
      </c>
      <c r="H81" s="159" t="s">
        <v>1012</v>
      </c>
      <c r="I81" s="147" t="str">
        <f>VLOOKUP(H81,Presupuesto!$B$8:$C$583,2,0)</f>
        <v>ELEMENTOS Y COMPUESTOS QUIMICOS</v>
      </c>
      <c r="J81" s="116" t="s">
        <v>547</v>
      </c>
      <c r="K81" s="116" t="s">
        <v>464</v>
      </c>
    </row>
    <row r="84" spans="2:11" ht="15.75" thickBot="1" x14ac:dyDescent="0.3"/>
    <row r="85" spans="2:11" ht="15.75" thickBot="1" x14ac:dyDescent="0.3">
      <c r="C85" s="168" t="s">
        <v>53</v>
      </c>
      <c r="D85" s="125">
        <f>SUM(F92:F133)</f>
        <v>8320121</v>
      </c>
      <c r="F85" s="71"/>
      <c r="G85" s="94"/>
      <c r="H85" s="71"/>
      <c r="I85" s="71"/>
    </row>
    <row r="86" spans="2:11" x14ac:dyDescent="0.25">
      <c r="B86" s="111"/>
      <c r="C86" s="71"/>
      <c r="D86" s="31"/>
      <c r="E86" s="111"/>
      <c r="F86" s="111"/>
      <c r="G86" s="111"/>
      <c r="H86" s="91"/>
      <c r="I86" s="91"/>
      <c r="J86" s="91"/>
      <c r="K86" s="129"/>
    </row>
    <row r="87" spans="2:11" x14ac:dyDescent="0.25">
      <c r="B87" s="111"/>
      <c r="C87" s="71"/>
      <c r="D87" s="31"/>
      <c r="E87" s="111"/>
      <c r="F87" s="111"/>
      <c r="G87" s="111"/>
      <c r="H87" s="91"/>
      <c r="I87" s="91"/>
      <c r="J87" s="91"/>
      <c r="K87" s="129"/>
    </row>
    <row r="88" spans="2:11" ht="15.75" x14ac:dyDescent="0.25">
      <c r="B88" s="111"/>
      <c r="C88" s="220" t="s">
        <v>461</v>
      </c>
      <c r="D88" s="221" t="s">
        <v>1654</v>
      </c>
      <c r="E88" s="111"/>
      <c r="F88" s="111"/>
      <c r="G88" s="111"/>
      <c r="H88" s="91"/>
      <c r="I88" s="91"/>
      <c r="J88" s="91"/>
      <c r="K88" s="129"/>
    </row>
    <row r="89" spans="2:11" ht="18.75" x14ac:dyDescent="0.25">
      <c r="B89" s="111"/>
      <c r="C89" s="238" t="e">
        <f>IFERROR(VLOOKUP(D88,'Desarrollo Curricular'!$E:$F,2,FALSE),IFERROR(VLOOKUP(D88,Investigación!$E:$F,2,FALSE),IFERROR(VLOOKUP(D88,'Vinculación Univ. Sociedad'!$E:$F,2,FALSE),IFERROR(VLOOKUP(D88,'Docencia y Recursos Humanos '!$E:$F,2,FALSE),IFERROR(VLOOKUP(D88,Estudiantes!$E:$F,2,FALSE),IFERROR(VLOOKUP(D88,'Gestion Administrativa'!$E:$F,2,FALSE),IFERROR(VLOOKUP(D88,'Gestion Academica'!$E:$F,2,FALSE),IFERROR(VLOOKUP(D88,Graduados!$E:$F,2,FALSE),IFERROR(VLOOKUP(D88,'Gestión del Conocimiento'!$E:$F,2,FALSE),IFERROR(VLOOKUP(D88,Gobernabilidad!$E:$F,2,FALSE),IFERROR(VLOOKUP(D88,'NIVEL DE ES Y  SISTEMA NACIONAL'!$E:$F,2,FALSE),VLOOKUP(D88,'Lo Esencial'!$E:$F,2,0))))))))))))</f>
        <v>#N/A</v>
      </c>
      <c r="D89" s="31"/>
      <c r="E89" s="111"/>
      <c r="F89" s="111"/>
      <c r="G89" s="111"/>
      <c r="H89" s="91"/>
      <c r="I89" s="91"/>
      <c r="J89" s="91"/>
      <c r="K89" s="129"/>
    </row>
    <row r="90" spans="2:11" ht="15.75" thickBot="1" x14ac:dyDescent="0.3">
      <c r="F90" s="111"/>
      <c r="G90" s="91"/>
      <c r="H90" s="91"/>
      <c r="I90" s="91"/>
    </row>
    <row r="91" spans="2:11" ht="30.75" thickBot="1" x14ac:dyDescent="0.3">
      <c r="C91" s="146" t="s">
        <v>44</v>
      </c>
      <c r="D91" s="146" t="s">
        <v>55</v>
      </c>
      <c r="E91" s="153" t="s">
        <v>57</v>
      </c>
      <c r="F91" s="152" t="s">
        <v>27</v>
      </c>
      <c r="G91" s="150" t="s">
        <v>198</v>
      </c>
      <c r="H91" s="153" t="s">
        <v>46</v>
      </c>
      <c r="I91" s="150" t="s">
        <v>199</v>
      </c>
      <c r="J91" s="150" t="s">
        <v>480</v>
      </c>
      <c r="K91" s="150" t="s">
        <v>481</v>
      </c>
    </row>
    <row r="92" spans="2:11" x14ac:dyDescent="0.25">
      <c r="C92" s="251"/>
      <c r="D92" s="252"/>
      <c r="E92" s="250"/>
      <c r="F92" s="115"/>
      <c r="G92" s="172"/>
      <c r="H92" s="159"/>
      <c r="I92" s="147"/>
      <c r="J92" s="249"/>
      <c r="K92" s="116"/>
    </row>
    <row r="93" spans="2:11" ht="45" x14ac:dyDescent="0.25">
      <c r="C93" s="708" t="s">
        <v>3232</v>
      </c>
      <c r="D93" s="209">
        <v>7</v>
      </c>
      <c r="E93" s="209">
        <v>6300</v>
      </c>
      <c r="F93" s="209">
        <f>E93*D93</f>
        <v>44100</v>
      </c>
      <c r="G93" s="172" t="s">
        <v>196</v>
      </c>
      <c r="H93" s="159" t="s">
        <v>818</v>
      </c>
      <c r="I93" s="147" t="str">
        <f>VLOOKUP(H93,Presupuesto!$B$8:$C$583,2,0)</f>
        <v>OTROS ALQUILERES</v>
      </c>
      <c r="J93" s="116" t="s">
        <v>547</v>
      </c>
      <c r="K93" s="116" t="s">
        <v>464</v>
      </c>
    </row>
    <row r="94" spans="2:11" ht="30" x14ac:dyDescent="0.25">
      <c r="C94" s="709" t="s">
        <v>3233</v>
      </c>
      <c r="D94" s="707">
        <v>2</v>
      </c>
      <c r="E94" s="209">
        <v>23000</v>
      </c>
      <c r="F94" s="209">
        <f t="shared" ref="F94:F122" si="7">E94*D94</f>
        <v>46000</v>
      </c>
      <c r="G94" s="172" t="s">
        <v>196</v>
      </c>
      <c r="H94" s="159" t="s">
        <v>834</v>
      </c>
      <c r="I94" s="147" t="str">
        <f>VLOOKUP(H94,Presupuesto!$B$8:$C$583,2,0)</f>
        <v>MANTENIMIENTO Y REPARACION DE EQUIPO DE OFICINA Y MUEBLES</v>
      </c>
      <c r="J94" s="116" t="s">
        <v>549</v>
      </c>
      <c r="K94" s="116" t="s">
        <v>464</v>
      </c>
    </row>
    <row r="95" spans="2:11" ht="30" x14ac:dyDescent="0.25">
      <c r="C95" s="708" t="s">
        <v>3234</v>
      </c>
      <c r="D95" s="209">
        <v>1</v>
      </c>
      <c r="E95" s="209">
        <v>165000</v>
      </c>
      <c r="F95" s="209">
        <f t="shared" si="7"/>
        <v>165000</v>
      </c>
      <c r="G95" s="172" t="s">
        <v>196</v>
      </c>
      <c r="H95" s="159" t="s">
        <v>842</v>
      </c>
      <c r="I95" s="147" t="str">
        <f>VLOOKUP(H95,Presupuesto!$B$8:$C$583,2,0)</f>
        <v>LIMPIEZA ASEO Y FUMIGACION</v>
      </c>
      <c r="J95" s="116" t="s">
        <v>548</v>
      </c>
      <c r="K95" s="116" t="s">
        <v>464</v>
      </c>
    </row>
    <row r="96" spans="2:11" ht="30" x14ac:dyDescent="0.25">
      <c r="C96" s="708" t="s">
        <v>3235</v>
      </c>
      <c r="D96" s="707">
        <v>1</v>
      </c>
      <c r="E96" s="209">
        <v>10000</v>
      </c>
      <c r="F96" s="209">
        <f t="shared" si="7"/>
        <v>10000</v>
      </c>
      <c r="G96" s="172" t="s">
        <v>196</v>
      </c>
      <c r="H96" s="159" t="s">
        <v>357</v>
      </c>
      <c r="I96" s="147" t="str">
        <f>VLOOKUP(H96,Presupuesto!$B$8:$C$583,2,0)</f>
        <v>ESTUDIOS INVEST.ANALISIS DE FACTIBILIDAD. (24200-00)</v>
      </c>
      <c r="J96" s="116" t="s">
        <v>548</v>
      </c>
      <c r="K96" s="116" t="s">
        <v>464</v>
      </c>
    </row>
    <row r="97" spans="3:11" ht="30" x14ac:dyDescent="0.25">
      <c r="C97" s="708" t="s">
        <v>3236</v>
      </c>
      <c r="D97" s="209">
        <v>10</v>
      </c>
      <c r="E97" s="209">
        <v>8500</v>
      </c>
      <c r="F97" s="209">
        <f t="shared" si="7"/>
        <v>85000</v>
      </c>
      <c r="G97" s="172" t="s">
        <v>196</v>
      </c>
      <c r="H97" s="159" t="s">
        <v>359</v>
      </c>
      <c r="I97" s="147" t="str">
        <f>VLOOKUP(H97,Presupuesto!$B$8:$C$583,2,0)</f>
        <v>SERVICIOS TECNICOS Y PROFESIONALES DE CAPAC. (24500-00)</v>
      </c>
      <c r="J97" s="116" t="s">
        <v>548</v>
      </c>
      <c r="K97" s="116" t="s">
        <v>464</v>
      </c>
    </row>
    <row r="98" spans="3:11" ht="30" x14ac:dyDescent="0.25">
      <c r="C98" s="708" t="s">
        <v>3237</v>
      </c>
      <c r="D98" s="209">
        <v>1</v>
      </c>
      <c r="E98" s="209">
        <v>12421</v>
      </c>
      <c r="F98" s="209">
        <f t="shared" si="7"/>
        <v>12421</v>
      </c>
      <c r="G98" s="172" t="s">
        <v>196</v>
      </c>
      <c r="H98" s="159" t="s">
        <v>860</v>
      </c>
      <c r="I98" s="147" t="str">
        <f>VLOOKUP(H98,Presupuesto!$B$8:$C$583,2,0)</f>
        <v>SERVICIOS DE INFORMATICA Y SISTEMA COMPUTARIZADAS</v>
      </c>
      <c r="J98" s="116" t="s">
        <v>548</v>
      </c>
      <c r="K98" s="116" t="s">
        <v>464</v>
      </c>
    </row>
    <row r="99" spans="3:11" x14ac:dyDescent="0.25">
      <c r="C99" s="709" t="s">
        <v>3267</v>
      </c>
      <c r="D99" s="209">
        <v>305</v>
      </c>
      <c r="E99" s="209">
        <v>2000</v>
      </c>
      <c r="F99" s="209">
        <f t="shared" si="7"/>
        <v>610000</v>
      </c>
      <c r="G99" s="172" t="s">
        <v>196</v>
      </c>
      <c r="H99" s="159" t="s">
        <v>370</v>
      </c>
      <c r="I99" s="147" t="str">
        <f>VLOOKUP(H99,Presupuesto!$B$8:$C$583,2,0)</f>
        <v>VIATICOS (26200-00)</v>
      </c>
      <c r="J99" s="116" t="s">
        <v>548</v>
      </c>
      <c r="K99" s="116" t="s">
        <v>464</v>
      </c>
    </row>
    <row r="100" spans="3:11" x14ac:dyDescent="0.25">
      <c r="C100" s="709" t="s">
        <v>3268</v>
      </c>
      <c r="D100" s="209">
        <v>80</v>
      </c>
      <c r="E100" s="209">
        <v>5000</v>
      </c>
      <c r="F100" s="209">
        <f t="shared" si="7"/>
        <v>400000</v>
      </c>
      <c r="G100" s="172" t="s">
        <v>196</v>
      </c>
      <c r="H100" s="159" t="s">
        <v>370</v>
      </c>
      <c r="I100" s="147" t="str">
        <f>VLOOKUP(H100,Presupuesto!$B$8:$C$583,2,0)</f>
        <v>VIATICOS (26200-00)</v>
      </c>
      <c r="J100" s="116" t="s">
        <v>548</v>
      </c>
      <c r="K100" s="116" t="s">
        <v>464</v>
      </c>
    </row>
    <row r="101" spans="3:11" x14ac:dyDescent="0.25">
      <c r="C101" s="709" t="s">
        <v>3269</v>
      </c>
      <c r="D101" s="209">
        <v>10</v>
      </c>
      <c r="E101" s="209">
        <v>27000</v>
      </c>
      <c r="F101" s="209">
        <f t="shared" si="7"/>
        <v>270000</v>
      </c>
      <c r="G101" s="172" t="s">
        <v>196</v>
      </c>
      <c r="H101" s="159" t="s">
        <v>369</v>
      </c>
      <c r="I101" s="147" t="str">
        <f>VLOOKUP(H101,Presupuesto!$B$8:$C$583,2,0)</f>
        <v>PASAJES (26100-00)</v>
      </c>
      <c r="J101" s="116" t="s">
        <v>548</v>
      </c>
      <c r="K101" s="116" t="s">
        <v>464</v>
      </c>
    </row>
    <row r="102" spans="3:11" ht="30" x14ac:dyDescent="0.25">
      <c r="C102" s="708" t="s">
        <v>3238</v>
      </c>
      <c r="D102" s="209">
        <v>1</v>
      </c>
      <c r="E102" s="209">
        <v>123000</v>
      </c>
      <c r="F102" s="209">
        <f t="shared" si="7"/>
        <v>123000</v>
      </c>
      <c r="G102" s="172" t="s">
        <v>196</v>
      </c>
      <c r="H102" s="159" t="s">
        <v>360</v>
      </c>
      <c r="I102" s="147" t="str">
        <f>VLOOKUP(H102,Presupuesto!$B$8:$C$583,2,0)</f>
        <v>OTROS SERVICIOS TECNICOS Y PROFESIONALES N.C. (24900-00)</v>
      </c>
      <c r="J102" s="116" t="s">
        <v>548</v>
      </c>
      <c r="K102" s="116" t="s">
        <v>464</v>
      </c>
    </row>
    <row r="103" spans="3:11" ht="30" x14ac:dyDescent="0.25">
      <c r="C103" s="709" t="s">
        <v>3239</v>
      </c>
      <c r="D103" s="209">
        <v>850</v>
      </c>
      <c r="E103" s="211">
        <v>120</v>
      </c>
      <c r="F103" s="209">
        <f t="shared" si="7"/>
        <v>102000</v>
      </c>
      <c r="G103" s="172" t="s">
        <v>196</v>
      </c>
      <c r="H103" s="159" t="s">
        <v>380</v>
      </c>
      <c r="I103" s="147" t="str">
        <f>VLOOKUP(H103,Presupuesto!$B$8:$C$583,2,0)</f>
        <v>ALIMENTOS Y BEBIDAS PARA PERSONAS (31100-00)</v>
      </c>
      <c r="J103" s="116" t="s">
        <v>548</v>
      </c>
      <c r="K103" s="116" t="s">
        <v>464</v>
      </c>
    </row>
    <row r="104" spans="3:11" ht="30" x14ac:dyDescent="0.25">
      <c r="C104" s="708" t="s">
        <v>3240</v>
      </c>
      <c r="D104" s="209">
        <v>5800</v>
      </c>
      <c r="E104" s="209">
        <v>425</v>
      </c>
      <c r="F104" s="209">
        <f t="shared" si="7"/>
        <v>2465000</v>
      </c>
      <c r="G104" s="172" t="s">
        <v>196</v>
      </c>
      <c r="H104" s="159" t="s">
        <v>953</v>
      </c>
      <c r="I104" s="147" t="str">
        <f>VLOOKUP(H104,Presupuesto!$B$8:$C$583,2,0)</f>
        <v>ALIMENTOS PARA ANIMALES</v>
      </c>
      <c r="J104" s="116" t="s">
        <v>548</v>
      </c>
      <c r="K104" s="116" t="s">
        <v>464</v>
      </c>
    </row>
    <row r="105" spans="3:11" ht="30" x14ac:dyDescent="0.25">
      <c r="C105" s="708" t="s">
        <v>3241</v>
      </c>
      <c r="D105" s="209">
        <v>3</v>
      </c>
      <c r="E105" s="209">
        <v>65000</v>
      </c>
      <c r="F105" s="209">
        <f t="shared" si="7"/>
        <v>195000</v>
      </c>
      <c r="G105" s="172" t="s">
        <v>196</v>
      </c>
      <c r="H105" s="159" t="s">
        <v>381</v>
      </c>
      <c r="I105" s="147" t="str">
        <f>VLOOKUP(H105,Presupuesto!$B$8:$C$583,2,0)</f>
        <v>PRODUCTOS AGROFORESTALES</v>
      </c>
      <c r="J105" s="116" t="s">
        <v>548</v>
      </c>
      <c r="K105" s="116" t="s">
        <v>464</v>
      </c>
    </row>
    <row r="106" spans="3:11" ht="30" x14ac:dyDescent="0.25">
      <c r="C106" s="708" t="s">
        <v>3242</v>
      </c>
      <c r="D106" s="209">
        <v>1</v>
      </c>
      <c r="E106" s="209">
        <v>70000</v>
      </c>
      <c r="F106" s="209">
        <f t="shared" si="7"/>
        <v>70000</v>
      </c>
      <c r="G106" s="172" t="s">
        <v>196</v>
      </c>
      <c r="H106" s="159" t="s">
        <v>958</v>
      </c>
      <c r="I106" s="147" t="str">
        <f>VLOOKUP(H106,Presupuesto!$B$8:$C$583,2,0)</f>
        <v>PRODUCTOS AGROPECUARIOS</v>
      </c>
      <c r="J106" s="116" t="s">
        <v>548</v>
      </c>
      <c r="K106" s="116" t="s">
        <v>464</v>
      </c>
    </row>
    <row r="107" spans="3:11" ht="45" x14ac:dyDescent="0.25">
      <c r="C107" s="708" t="s">
        <v>3243</v>
      </c>
      <c r="D107" s="707">
        <v>1</v>
      </c>
      <c r="E107" s="707">
        <v>15000</v>
      </c>
      <c r="F107" s="209">
        <f t="shared" si="7"/>
        <v>15000</v>
      </c>
      <c r="G107" s="172" t="s">
        <v>196</v>
      </c>
      <c r="H107" s="159" t="s">
        <v>960</v>
      </c>
      <c r="I107" s="147" t="str">
        <f>VLOOKUP(H107,Presupuesto!$B$8:$C$583,2,0)</f>
        <v>HILADOS Y TELAS</v>
      </c>
      <c r="J107" s="116" t="s">
        <v>548</v>
      </c>
      <c r="K107" s="116" t="s">
        <v>464</v>
      </c>
    </row>
    <row r="108" spans="3:11" ht="30" x14ac:dyDescent="0.25">
      <c r="C108" s="708" t="s">
        <v>3244</v>
      </c>
      <c r="D108" s="707">
        <v>25</v>
      </c>
      <c r="E108" s="707">
        <v>2750</v>
      </c>
      <c r="F108" s="209">
        <f t="shared" si="7"/>
        <v>68750</v>
      </c>
      <c r="G108" s="172" t="s">
        <v>196</v>
      </c>
      <c r="H108" s="159" t="s">
        <v>962</v>
      </c>
      <c r="I108" s="147" t="str">
        <f>VLOOKUP(H108,Presupuesto!$B$8:$C$583,2,0)</f>
        <v>CONFECCIONES TEXTILES,</v>
      </c>
      <c r="J108" s="116" t="s">
        <v>548</v>
      </c>
      <c r="K108" s="116" t="s">
        <v>464</v>
      </c>
    </row>
    <row r="109" spans="3:11" ht="60" x14ac:dyDescent="0.25">
      <c r="C109" s="708" t="s">
        <v>3245</v>
      </c>
      <c r="D109" s="209">
        <v>300</v>
      </c>
      <c r="E109" s="209">
        <v>200</v>
      </c>
      <c r="F109" s="209">
        <f t="shared" si="7"/>
        <v>60000</v>
      </c>
      <c r="G109" s="172" t="s">
        <v>196</v>
      </c>
      <c r="H109" s="159" t="s">
        <v>383</v>
      </c>
      <c r="I109" s="147" t="str">
        <f>VLOOKUP(H109,Presupuesto!$B$8:$C$583,2,0)</f>
        <v>ACABADOS Y TEXTILES</v>
      </c>
      <c r="J109" s="116" t="s">
        <v>548</v>
      </c>
      <c r="K109" s="116" t="s">
        <v>464</v>
      </c>
    </row>
    <row r="110" spans="3:11" ht="45" x14ac:dyDescent="0.25">
      <c r="C110" s="708" t="s">
        <v>3246</v>
      </c>
      <c r="D110" s="707">
        <v>100</v>
      </c>
      <c r="E110" s="707">
        <v>200</v>
      </c>
      <c r="F110" s="209">
        <f t="shared" si="7"/>
        <v>20000</v>
      </c>
      <c r="G110" s="172" t="s">
        <v>196</v>
      </c>
      <c r="H110" s="159" t="s">
        <v>970</v>
      </c>
      <c r="I110" s="147" t="str">
        <f>VLOOKUP(H110,Presupuesto!$B$8:$C$583,2,0)</f>
        <v>CALZADOS</v>
      </c>
      <c r="J110" s="116" t="s">
        <v>548</v>
      </c>
      <c r="K110" s="116" t="s">
        <v>464</v>
      </c>
    </row>
    <row r="111" spans="3:11" ht="30" x14ac:dyDescent="0.25">
      <c r="C111" s="708" t="s">
        <v>3247</v>
      </c>
      <c r="D111" s="209">
        <v>24</v>
      </c>
      <c r="E111" s="211">
        <v>5000</v>
      </c>
      <c r="F111" s="209">
        <f t="shared" si="7"/>
        <v>120000</v>
      </c>
      <c r="G111" s="172" t="s">
        <v>196</v>
      </c>
      <c r="H111" s="159" t="s">
        <v>1010</v>
      </c>
      <c r="I111" s="147" t="str">
        <f>VLOOKUP(H111,Presupuesto!$B$8:$C$583,2,0)</f>
        <v>LLANTAS Y NEUMATICOS</v>
      </c>
      <c r="J111" s="116" t="s">
        <v>548</v>
      </c>
      <c r="K111" s="116" t="s">
        <v>464</v>
      </c>
    </row>
    <row r="112" spans="3:11" ht="30" x14ac:dyDescent="0.25">
      <c r="C112" s="708" t="s">
        <v>3248</v>
      </c>
      <c r="D112" s="209">
        <v>175</v>
      </c>
      <c r="E112" s="209">
        <v>650</v>
      </c>
      <c r="F112" s="209">
        <f t="shared" si="7"/>
        <v>113750</v>
      </c>
      <c r="G112" s="172" t="s">
        <v>196</v>
      </c>
      <c r="H112" s="159" t="s">
        <v>1021</v>
      </c>
      <c r="I112" s="147" t="str">
        <f>VLOOKUP(H112,Presupuesto!$B$8:$C$583,2,0)</f>
        <v>ABONOS Y FERTILIZANTES</v>
      </c>
      <c r="J112" s="116" t="s">
        <v>548</v>
      </c>
      <c r="K112" s="116" t="s">
        <v>464</v>
      </c>
    </row>
    <row r="113" spans="3:11" ht="30" x14ac:dyDescent="0.25">
      <c r="C113" s="708" t="s">
        <v>3248</v>
      </c>
      <c r="D113" s="209">
        <v>250</v>
      </c>
      <c r="E113" s="209">
        <v>500</v>
      </c>
      <c r="F113" s="209">
        <f t="shared" si="7"/>
        <v>125000</v>
      </c>
      <c r="G113" s="172" t="s">
        <v>196</v>
      </c>
      <c r="H113" s="159" t="s">
        <v>1023</v>
      </c>
      <c r="I113" s="147" t="str">
        <f>VLOOKUP(H113,Presupuesto!$B$8:$C$583,2,0)</f>
        <v>INSECTICIDAS, FUMIGANTES Y OTROS</v>
      </c>
      <c r="J113" s="116" t="s">
        <v>548</v>
      </c>
      <c r="K113" s="116" t="s">
        <v>464</v>
      </c>
    </row>
    <row r="114" spans="3:11" ht="30" x14ac:dyDescent="0.25">
      <c r="C114" s="708" t="s">
        <v>3250</v>
      </c>
      <c r="D114" s="209">
        <v>100</v>
      </c>
      <c r="E114" s="209">
        <v>1300</v>
      </c>
      <c r="F114" s="209">
        <f t="shared" si="7"/>
        <v>130000</v>
      </c>
      <c r="G114" s="172" t="s">
        <v>196</v>
      </c>
      <c r="H114" s="159" t="s">
        <v>1025</v>
      </c>
      <c r="I114" s="147" t="str">
        <f>VLOOKUP(H114,Presupuesto!$B$8:$C$583,2,0)</f>
        <v>TINTES, PINTURAS Y COLORANTES</v>
      </c>
      <c r="J114" s="116" t="s">
        <v>548</v>
      </c>
      <c r="K114" s="116" t="s">
        <v>464</v>
      </c>
    </row>
    <row r="115" spans="3:11" ht="30" x14ac:dyDescent="0.25">
      <c r="C115" s="708" t="s">
        <v>3249</v>
      </c>
      <c r="D115" s="209">
        <v>300</v>
      </c>
      <c r="E115" s="209">
        <v>100</v>
      </c>
      <c r="F115" s="209">
        <f t="shared" si="7"/>
        <v>30000</v>
      </c>
      <c r="G115" s="172" t="s">
        <v>196</v>
      </c>
      <c r="H115" s="159" t="s">
        <v>1028</v>
      </c>
      <c r="I115" s="147" t="str">
        <f>VLOOKUP(H115,Presupuesto!$B$8:$C$583,2,0)</f>
        <v>GASOLINA</v>
      </c>
      <c r="J115" s="116" t="s">
        <v>548</v>
      </c>
      <c r="K115" s="116" t="s">
        <v>464</v>
      </c>
    </row>
    <row r="116" spans="3:11" ht="45" x14ac:dyDescent="0.25">
      <c r="C116" s="709" t="s">
        <v>3251</v>
      </c>
      <c r="D116" s="209">
        <v>7750</v>
      </c>
      <c r="E116" s="209">
        <v>90</v>
      </c>
      <c r="F116" s="209">
        <f t="shared" si="7"/>
        <v>697500</v>
      </c>
      <c r="G116" s="172" t="s">
        <v>196</v>
      </c>
      <c r="H116" s="159" t="s">
        <v>1030</v>
      </c>
      <c r="I116" s="147" t="str">
        <f>VLOOKUP(H116,Presupuesto!$B$8:$C$583,2,0)</f>
        <v>DIESEL</v>
      </c>
      <c r="J116" s="116" t="s">
        <v>548</v>
      </c>
      <c r="K116" s="116" t="s">
        <v>464</v>
      </c>
    </row>
    <row r="117" spans="3:11" ht="30" x14ac:dyDescent="0.25">
      <c r="C117" s="709" t="s">
        <v>3252</v>
      </c>
      <c r="D117" s="209">
        <v>225</v>
      </c>
      <c r="E117" s="209">
        <v>750</v>
      </c>
      <c r="F117" s="209">
        <f t="shared" si="7"/>
        <v>168750</v>
      </c>
      <c r="G117" s="172" t="s">
        <v>196</v>
      </c>
      <c r="H117" s="159" t="s">
        <v>1040</v>
      </c>
      <c r="I117" s="147" t="str">
        <f>VLOOKUP(H117,Presupuesto!$B$8:$C$583,2,0)</f>
        <v>PRODUCTOS VETERINARIOS</v>
      </c>
      <c r="J117" s="116" t="s">
        <v>548</v>
      </c>
      <c r="K117" s="116" t="s">
        <v>464</v>
      </c>
    </row>
    <row r="118" spans="3:11" ht="30" x14ac:dyDescent="0.25">
      <c r="C118" s="708" t="s">
        <v>3253</v>
      </c>
      <c r="D118" s="209">
        <v>2300</v>
      </c>
      <c r="E118" s="209">
        <v>25</v>
      </c>
      <c r="F118" s="209">
        <f t="shared" si="7"/>
        <v>57500</v>
      </c>
      <c r="G118" s="172" t="s">
        <v>196</v>
      </c>
      <c r="H118" s="159" t="s">
        <v>1070</v>
      </c>
      <c r="I118" s="147" t="str">
        <f>VLOOKUP(H118,Presupuesto!$B$8:$C$583,2,0)</f>
        <v>PRODUCTOS DE VIDRIO</v>
      </c>
      <c r="J118" s="116" t="s">
        <v>548</v>
      </c>
      <c r="K118" s="116" t="s">
        <v>464</v>
      </c>
    </row>
    <row r="119" spans="3:11" ht="30" x14ac:dyDescent="0.25">
      <c r="C119" s="708" t="s">
        <v>3254</v>
      </c>
      <c r="D119" s="209">
        <v>230</v>
      </c>
      <c r="E119" s="209">
        <v>250</v>
      </c>
      <c r="F119" s="209">
        <f t="shared" si="7"/>
        <v>57500</v>
      </c>
      <c r="G119" s="172" t="s">
        <v>196</v>
      </c>
      <c r="H119" s="159" t="s">
        <v>1072</v>
      </c>
      <c r="I119" s="147" t="str">
        <f>VLOOKUP(H119,Presupuesto!$B$8:$C$583,2,0)</f>
        <v>PRODUCTOS DE LOZA Y PORCELANA</v>
      </c>
      <c r="J119" s="116" t="s">
        <v>548</v>
      </c>
      <c r="K119" s="116" t="s">
        <v>464</v>
      </c>
    </row>
    <row r="120" spans="3:11" x14ac:dyDescent="0.25">
      <c r="C120" s="708" t="s">
        <v>3255</v>
      </c>
      <c r="D120" s="209">
        <v>330</v>
      </c>
      <c r="E120" s="209">
        <v>170</v>
      </c>
      <c r="F120" s="209">
        <f t="shared" si="7"/>
        <v>56100</v>
      </c>
      <c r="G120" s="172" t="s">
        <v>196</v>
      </c>
      <c r="H120" s="159" t="s">
        <v>1074</v>
      </c>
      <c r="I120" s="147" t="str">
        <f>VLOOKUP(H120,Presupuesto!$B$8:$C$583,2,0)</f>
        <v>PRODUCTOS DE CEMENTO Y ASBESTO Y YESO</v>
      </c>
      <c r="J120" s="116" t="s">
        <v>548</v>
      </c>
      <c r="K120" s="116" t="s">
        <v>464</v>
      </c>
    </row>
    <row r="121" spans="3:11" x14ac:dyDescent="0.25">
      <c r="C121" s="708" t="s">
        <v>3255</v>
      </c>
      <c r="D121" s="209">
        <v>470</v>
      </c>
      <c r="E121" s="209">
        <v>175</v>
      </c>
      <c r="F121" s="209">
        <f t="shared" si="7"/>
        <v>82250</v>
      </c>
      <c r="G121" s="172" t="s">
        <v>196</v>
      </c>
      <c r="H121" s="159" t="s">
        <v>1076</v>
      </c>
      <c r="I121" s="147" t="str">
        <f>VLOOKUP(H121,Presupuesto!$B$8:$C$583,2,0)</f>
        <v>CEMENTO CAL Y YESO</v>
      </c>
      <c r="J121" s="116" t="s">
        <v>548</v>
      </c>
      <c r="K121" s="116" t="s">
        <v>464</v>
      </c>
    </row>
    <row r="122" spans="3:11" x14ac:dyDescent="0.25">
      <c r="C122" s="708" t="s">
        <v>3256</v>
      </c>
      <c r="D122" s="209">
        <v>15</v>
      </c>
      <c r="E122" s="209">
        <v>3700</v>
      </c>
      <c r="F122" s="209">
        <f t="shared" si="7"/>
        <v>55500</v>
      </c>
      <c r="G122" s="172" t="s">
        <v>196</v>
      </c>
      <c r="H122" s="159" t="s">
        <v>1080</v>
      </c>
      <c r="I122" s="147" t="str">
        <f>VLOOKUP(H122,Presupuesto!$B$8:$C$583,2,0)</f>
        <v>OTROS PRODUCTOS DE MINERALES NO METALICOS</v>
      </c>
      <c r="J122" s="116" t="s">
        <v>548</v>
      </c>
      <c r="K122" s="116" t="s">
        <v>464</v>
      </c>
    </row>
    <row r="123" spans="3:11" ht="30" x14ac:dyDescent="0.25">
      <c r="C123" s="708" t="s">
        <v>3257</v>
      </c>
      <c r="D123" s="209">
        <v>35</v>
      </c>
      <c r="E123" s="209">
        <v>800</v>
      </c>
      <c r="F123" s="209">
        <f>E123*D123</f>
        <v>28000</v>
      </c>
      <c r="G123" s="172" t="s">
        <v>196</v>
      </c>
      <c r="H123" s="159" t="s">
        <v>1090</v>
      </c>
      <c r="I123" s="147" t="str">
        <f>VLOOKUP(H123,Presupuesto!$B$8:$C$583,2,0)</f>
        <v>PIEDRA ARCILLA Y ARENA</v>
      </c>
      <c r="J123" s="116" t="s">
        <v>548</v>
      </c>
      <c r="K123" s="116" t="s">
        <v>464</v>
      </c>
    </row>
    <row r="124" spans="3:11" x14ac:dyDescent="0.25">
      <c r="C124" s="708" t="s">
        <v>3255</v>
      </c>
      <c r="D124" s="209">
        <v>40</v>
      </c>
      <c r="E124" s="209">
        <v>450</v>
      </c>
      <c r="F124" s="209">
        <f t="shared" ref="F124:F130" si="8">E124*D124</f>
        <v>18000</v>
      </c>
      <c r="G124" s="172" t="s">
        <v>196</v>
      </c>
      <c r="H124" s="159" t="s">
        <v>1094</v>
      </c>
      <c r="I124" s="147" t="str">
        <f>VLOOKUP(H124,Presupuesto!$B$8:$C$583,2,0)</f>
        <v>DIVERSOS MINERALES NO METALICOS</v>
      </c>
      <c r="J124" s="116" t="s">
        <v>548</v>
      </c>
      <c r="K124" s="116" t="s">
        <v>464</v>
      </c>
    </row>
    <row r="125" spans="3:11" ht="45" x14ac:dyDescent="0.25">
      <c r="C125" s="709" t="s">
        <v>3258</v>
      </c>
      <c r="D125" s="209">
        <v>750</v>
      </c>
      <c r="E125" s="209">
        <v>220</v>
      </c>
      <c r="F125" s="209">
        <f t="shared" si="8"/>
        <v>165000</v>
      </c>
      <c r="G125" s="172" t="s">
        <v>196</v>
      </c>
      <c r="H125" s="159" t="s">
        <v>1096</v>
      </c>
      <c r="I125" s="147" t="str">
        <f>VLOOKUP(H125,Presupuesto!$B$8:$C$583,2,0)</f>
        <v>ELEMENTOS DE LIMPIEZA</v>
      </c>
      <c r="J125" s="116" t="s">
        <v>548</v>
      </c>
      <c r="K125" s="116" t="s">
        <v>464</v>
      </c>
    </row>
    <row r="126" spans="3:11" ht="30" x14ac:dyDescent="0.25">
      <c r="C126" s="708" t="s">
        <v>3259</v>
      </c>
      <c r="D126" s="209">
        <v>600</v>
      </c>
      <c r="E126" s="209">
        <v>350</v>
      </c>
      <c r="F126" s="209">
        <f t="shared" si="8"/>
        <v>210000</v>
      </c>
      <c r="G126" s="172" t="s">
        <v>196</v>
      </c>
      <c r="H126" s="159" t="s">
        <v>1103</v>
      </c>
      <c r="I126" s="147" t="str">
        <f>VLOOKUP(H126,Presupuesto!$B$8:$C$583,2,0)</f>
        <v>UTILES Y MATERIALES ELECTRICOS</v>
      </c>
      <c r="J126" s="116" t="s">
        <v>548</v>
      </c>
      <c r="K126" s="116" t="s">
        <v>464</v>
      </c>
    </row>
    <row r="127" spans="3:11" ht="30" x14ac:dyDescent="0.25">
      <c r="C127" s="708" t="s">
        <v>3260</v>
      </c>
      <c r="D127" s="209">
        <v>150</v>
      </c>
      <c r="E127" s="209">
        <v>180</v>
      </c>
      <c r="F127" s="209">
        <f t="shared" si="8"/>
        <v>27000</v>
      </c>
      <c r="G127" s="172" t="s">
        <v>196</v>
      </c>
      <c r="H127" s="159" t="s">
        <v>1105</v>
      </c>
      <c r="I127" s="147" t="str">
        <f>VLOOKUP(H127,Presupuesto!$B$8:$C$583,2,0)</f>
        <v>UTENCILIOS DE COCINA Y COMEDOR</v>
      </c>
      <c r="J127" s="116" t="s">
        <v>548</v>
      </c>
      <c r="K127" s="116" t="s">
        <v>464</v>
      </c>
    </row>
    <row r="128" spans="3:11" ht="45" x14ac:dyDescent="0.25">
      <c r="C128" s="708" t="s">
        <v>3261</v>
      </c>
      <c r="D128" s="209">
        <v>132</v>
      </c>
      <c r="E128" s="209">
        <v>1000</v>
      </c>
      <c r="F128" s="209">
        <f t="shared" si="8"/>
        <v>132000</v>
      </c>
      <c r="G128" s="172" t="s">
        <v>196</v>
      </c>
      <c r="H128" s="159" t="s">
        <v>397</v>
      </c>
      <c r="I128" s="147" t="str">
        <f>VLOOKUP(H128,Presupuesto!$B$8:$C$583,2,0)</f>
        <v>INSTRUMENTOS MENORES MEDICO-QUIRURGICO Y LABORAT.</v>
      </c>
      <c r="J128" s="116" t="s">
        <v>548</v>
      </c>
      <c r="K128" s="116" t="s">
        <v>464</v>
      </c>
    </row>
    <row r="129" spans="3:11" ht="30" x14ac:dyDescent="0.25">
      <c r="C129" s="708" t="s">
        <v>3263</v>
      </c>
      <c r="D129" s="209">
        <v>600</v>
      </c>
      <c r="E129" s="209">
        <v>350</v>
      </c>
      <c r="F129" s="209">
        <f t="shared" si="8"/>
        <v>210000</v>
      </c>
      <c r="G129" s="172" t="s">
        <v>196</v>
      </c>
      <c r="H129" s="159" t="s">
        <v>1112</v>
      </c>
      <c r="I129" s="147" t="str">
        <f>VLOOKUP(H129,Presupuesto!$B$8:$C$583,2,0)</f>
        <v>OTROS RESPUESTOS Y ACCESORIOS MENORES</v>
      </c>
      <c r="J129" s="116" t="s">
        <v>548</v>
      </c>
      <c r="K129" s="116" t="s">
        <v>464</v>
      </c>
    </row>
    <row r="130" spans="3:11" ht="30" x14ac:dyDescent="0.25">
      <c r="C130" s="708" t="s">
        <v>3264</v>
      </c>
      <c r="D130" s="209">
        <v>100</v>
      </c>
      <c r="E130" s="209">
        <v>750</v>
      </c>
      <c r="F130" s="209">
        <f t="shared" si="8"/>
        <v>75000</v>
      </c>
      <c r="G130" s="172" t="s">
        <v>196</v>
      </c>
      <c r="H130" s="159" t="s">
        <v>1114</v>
      </c>
      <c r="I130" s="147" t="str">
        <f>VLOOKUP(H130,Presupuesto!$B$8:$C$583,2,0)</f>
        <v>ARTICULOS PARA DEPORTES Y RECREATIVOS</v>
      </c>
      <c r="J130" s="116" t="s">
        <v>548</v>
      </c>
      <c r="K130" s="116" t="s">
        <v>464</v>
      </c>
    </row>
    <row r="131" spans="3:11" ht="45" x14ac:dyDescent="0.25">
      <c r="C131" s="708" t="s">
        <v>3265</v>
      </c>
      <c r="D131" s="209">
        <v>1</v>
      </c>
      <c r="E131" s="209">
        <v>750000</v>
      </c>
      <c r="F131" s="209">
        <v>750000</v>
      </c>
      <c r="G131" s="172" t="s">
        <v>197</v>
      </c>
      <c r="H131" s="159" t="s">
        <v>1154</v>
      </c>
      <c r="I131" s="147" t="str">
        <f>VLOOKUP(H131,Presupuesto!$B$8:$C$583,2,0)</f>
        <v>MAQUINARIA Y EQUIPO DE PRODUCCION</v>
      </c>
      <c r="J131" s="116" t="s">
        <v>548</v>
      </c>
      <c r="K131" s="116" t="s">
        <v>464</v>
      </c>
    </row>
    <row r="132" spans="3:11" x14ac:dyDescent="0.25">
      <c r="C132" s="708" t="s">
        <v>3266</v>
      </c>
      <c r="D132" s="209">
        <v>1</v>
      </c>
      <c r="E132" s="209">
        <v>150000</v>
      </c>
      <c r="F132" s="209">
        <v>150000</v>
      </c>
      <c r="G132" s="172" t="s">
        <v>197</v>
      </c>
      <c r="H132" s="159" t="s">
        <v>408</v>
      </c>
      <c r="I132" s="147" t="str">
        <f>VLOOKUP(H132,Presupuesto!$B$8:$C$583,2,0)</f>
        <v>MUEBLES Y EQUIPO EDUCACIONALES</v>
      </c>
      <c r="J132" s="116" t="s">
        <v>548</v>
      </c>
      <c r="K132" s="116" t="s">
        <v>464</v>
      </c>
    </row>
    <row r="133" spans="3:11" ht="30" x14ac:dyDescent="0.25">
      <c r="C133" s="708" t="s">
        <v>3262</v>
      </c>
      <c r="D133" s="209">
        <v>100000</v>
      </c>
      <c r="E133" s="209">
        <v>100000</v>
      </c>
      <c r="F133" s="209">
        <f>E133</f>
        <v>100000</v>
      </c>
      <c r="G133" s="172" t="s">
        <v>196</v>
      </c>
      <c r="H133" s="159" t="s">
        <v>1324</v>
      </c>
      <c r="I133" s="147" t="str">
        <f>VLOOKUP(H133,Presupuesto!$B$8:$C$583,2,0)</f>
        <v>ASIG.EQUIPO DE FUTBALL LIGA DIONICIO HERRERA</v>
      </c>
      <c r="J133" s="116" t="s">
        <v>548</v>
      </c>
      <c r="K133" s="116" t="s">
        <v>464</v>
      </c>
    </row>
    <row r="136" spans="3:11" x14ac:dyDescent="0.25">
      <c r="C136" s="103" t="s">
        <v>182</v>
      </c>
      <c r="D136" s="711">
        <f>D10+D22+D37+D54+D68+D85</f>
        <v>9383553</v>
      </c>
    </row>
  </sheetData>
  <dataValidations count="6">
    <dataValidation type="list" allowBlank="1" showInputMessage="1" showErrorMessage="1" errorTitle="¡Ingreso Inválido!" error="Seleccione una opción de la lista." promptTitle="Tipo de Presupuesto" prompt="Seleccione una opción de la lista." sqref="G75:G81 G61:G64 G29:G33 G17:G19 G44:G50 G92:G133">
      <formula1>$R$2:$S$2</formula1>
    </dataValidation>
    <dataValidation type="list" allowBlank="1" showInputMessage="1" showErrorMessage="1" errorTitle="¡Ingreso Inválido!" error="Seleccione una opción de la lista" promptTitle="Mes Requerido" prompt="Seleccione el mes en el que requiere el recurso." sqref="K61:K64 K75:K81 K44:K50 K17:K19 K29:K33 K92:K133">
      <formula1>$U$2:$AF$2</formula1>
    </dataValidation>
    <dataValidation type="list" allowBlank="1" showInputMessage="1" showErrorMessage="1" errorTitle="¡Ingreso Inválido!" error="Seleccione una opción de la lista." promptTitle="Dimensión Estratégica" prompt="Seleccione una opción de la lista." sqref="J61:J64 J75:J81 J44:J50 J17:J19 J29:J33 J92:J133">
      <formula1>$A$2:$K$2</formula1>
    </dataValidation>
    <dataValidation type="list" allowBlank="1" showInputMessage="1" showErrorMessage="1" errorTitle="¡Ingreso Inválido!" error="Verifique el valor ingresado." promptTitle="Ingrese el Objeto de Gasto" prompt="Ingrese el Objeto de Gasto" sqref="H75:H81 H61:H64 H44:H50 H17:H19 H29:H31 H92:H133">
      <formula1>$A$1:$VD$1</formula1>
    </dataValidation>
    <dataValidation type="list" allowBlank="1" showInputMessage="1" showErrorMessage="1" errorTitle="¡Ingreso Invalido!" error="Seleccione una opción de la lista." promptTitle="Categoria/Zona de Viáticos" prompt="Seleccione una opción de la lista" sqref="C92 C75 C44 C17 C29 C61">
      <formula1>$AH$2:$BU$2</formula1>
    </dataValidation>
    <dataValidation type="list" allowBlank="1" showInputMessage="1" showErrorMessage="1" errorTitle="¡Ingreso Inválido!" error="Verifique el valor ingresado" promptTitle="Objeto de Gasto" prompt="Ingrese el Objeto de Gasto" sqref="H32:H33">
      <formula1>$A$1:$VD$1</formula1>
    </dataValidation>
  </dataValidations>
  <pageMargins left="0.7" right="0.7" top="0.75" bottom="0.75" header="0.3" footer="0.3"/>
  <pageSetup orientation="portrait" horizontalDpi="4294967293" verticalDpi="4294967293"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VD24"/>
  <sheetViews>
    <sheetView showGridLines="0" topLeftCell="A4" zoomScale="86" zoomScaleNormal="86" zoomScalePageLayoutView="86" workbookViewId="0">
      <selection activeCell="D17" sqref="D17"/>
    </sheetView>
  </sheetViews>
  <sheetFormatPr baseColWidth="10" defaultColWidth="11.42578125" defaultRowHeight="15" x14ac:dyDescent="0.25"/>
  <cols>
    <col min="1" max="1" width="1.85546875" style="103" customWidth="1"/>
    <col min="2" max="2" width="17" style="103" customWidth="1"/>
    <col min="3" max="3" width="45.7109375" style="103" customWidth="1"/>
    <col min="4" max="4" width="26.85546875" style="103" bestFit="1" customWidth="1"/>
    <col min="5" max="5" width="13.85546875" style="103" customWidth="1"/>
    <col min="6" max="6" width="21.85546875" style="103" customWidth="1"/>
    <col min="7" max="7" width="16.42578125" style="92" customWidth="1"/>
    <col min="8" max="8" width="24.140625" style="103" bestFit="1" customWidth="1"/>
    <col min="9" max="9" width="36" style="103" bestFit="1" customWidth="1"/>
    <col min="10" max="10" width="28.140625" style="103" bestFit="1" customWidth="1"/>
    <col min="11" max="11" width="19.85546875" style="103" bestFit="1" customWidth="1"/>
    <col min="12" max="12" width="12.7109375" style="103" bestFit="1" customWidth="1"/>
    <col min="13" max="16384" width="11.42578125" style="103"/>
  </cols>
  <sheetData>
    <row r="1" spans="1:576" ht="26.25" hidden="1" x14ac:dyDescent="0.25">
      <c r="A1" s="199"/>
      <c r="B1" s="202"/>
      <c r="C1" s="193" t="s">
        <v>322</v>
      </c>
      <c r="D1" s="193" t="s">
        <v>653</v>
      </c>
      <c r="E1" s="193" t="s">
        <v>655</v>
      </c>
      <c r="F1" s="193" t="s">
        <v>657</v>
      </c>
      <c r="G1" s="193" t="s">
        <v>659</v>
      </c>
      <c r="H1" s="193" t="s">
        <v>661</v>
      </c>
      <c r="I1" s="193" t="s">
        <v>663</v>
      </c>
      <c r="J1" s="193" t="s">
        <v>323</v>
      </c>
      <c r="K1" s="193" t="s">
        <v>666</v>
      </c>
      <c r="L1" s="193" t="s">
        <v>324</v>
      </c>
      <c r="M1" s="193" t="s">
        <v>668</v>
      </c>
      <c r="N1" s="193" t="s">
        <v>670</v>
      </c>
      <c r="O1" s="193" t="s">
        <v>672</v>
      </c>
      <c r="P1" s="193" t="s">
        <v>325</v>
      </c>
      <c r="Q1" s="193" t="s">
        <v>673</v>
      </c>
      <c r="R1" s="193" t="s">
        <v>676</v>
      </c>
      <c r="S1" s="193" t="s">
        <v>326</v>
      </c>
      <c r="T1" s="193" t="s">
        <v>678</v>
      </c>
      <c r="U1" s="193" t="s">
        <v>327</v>
      </c>
      <c r="V1" s="193" t="s">
        <v>679</v>
      </c>
      <c r="W1" s="193" t="s">
        <v>680</v>
      </c>
      <c r="X1" s="193" t="s">
        <v>684</v>
      </c>
      <c r="Y1" s="193" t="s">
        <v>319</v>
      </c>
      <c r="Z1" s="193" t="s">
        <v>699</v>
      </c>
      <c r="AA1" s="202"/>
      <c r="AB1" s="193" t="s">
        <v>701</v>
      </c>
      <c r="AC1" s="193" t="s">
        <v>329</v>
      </c>
      <c r="AD1" s="193" t="s">
        <v>703</v>
      </c>
      <c r="AE1" s="193" t="s">
        <v>705</v>
      </c>
      <c r="AF1" s="193" t="s">
        <v>330</v>
      </c>
      <c r="AG1" s="193" t="s">
        <v>707</v>
      </c>
      <c r="AH1" s="193" t="s">
        <v>709</v>
      </c>
      <c r="AI1" s="193" t="s">
        <v>331</v>
      </c>
      <c r="AJ1" s="193" t="s">
        <v>710</v>
      </c>
      <c r="AK1" s="193" t="s">
        <v>712</v>
      </c>
      <c r="AL1" s="193" t="s">
        <v>713</v>
      </c>
      <c r="AM1" s="193" t="s">
        <v>714</v>
      </c>
      <c r="AN1" s="193" t="s">
        <v>716</v>
      </c>
      <c r="AO1" s="193" t="s">
        <v>718</v>
      </c>
      <c r="AP1" s="193" t="s">
        <v>719</v>
      </c>
      <c r="AQ1" s="193" t="s">
        <v>332</v>
      </c>
      <c r="AR1" s="193" t="s">
        <v>721</v>
      </c>
      <c r="AS1" s="193" t="s">
        <v>723</v>
      </c>
      <c r="AT1" s="193" t="s">
        <v>725</v>
      </c>
      <c r="AU1" s="193" t="s">
        <v>727</v>
      </c>
      <c r="AV1" s="193" t="s">
        <v>729</v>
      </c>
      <c r="AW1" s="193" t="s">
        <v>731</v>
      </c>
      <c r="AX1" s="193" t="s">
        <v>733</v>
      </c>
      <c r="AY1" s="193" t="s">
        <v>735</v>
      </c>
      <c r="AZ1" s="202"/>
      <c r="BA1" s="193" t="s">
        <v>334</v>
      </c>
      <c r="BB1" s="193" t="s">
        <v>757</v>
      </c>
      <c r="BC1" s="193" t="s">
        <v>335</v>
      </c>
      <c r="BD1" s="193" t="s">
        <v>759</v>
      </c>
      <c r="BE1" s="193" t="s">
        <v>761</v>
      </c>
      <c r="BF1" s="202"/>
      <c r="BG1" s="193" t="s">
        <v>337</v>
      </c>
      <c r="BH1" s="193" t="s">
        <v>763</v>
      </c>
      <c r="BI1" s="193" t="s">
        <v>338</v>
      </c>
      <c r="BJ1" s="193" t="s">
        <v>765</v>
      </c>
      <c r="BK1" s="193" t="s">
        <v>767</v>
      </c>
      <c r="BL1" s="193" t="s">
        <v>769</v>
      </c>
      <c r="BM1" s="202"/>
      <c r="BN1" s="193" t="s">
        <v>775</v>
      </c>
      <c r="BO1" s="193" t="s">
        <v>777</v>
      </c>
      <c r="BP1" s="193" t="s">
        <v>340</v>
      </c>
      <c r="BQ1" s="193" t="s">
        <v>771</v>
      </c>
      <c r="BR1" s="193" t="s">
        <v>773</v>
      </c>
      <c r="BS1" s="193" t="s">
        <v>341</v>
      </c>
      <c r="BT1" s="193" t="s">
        <v>779</v>
      </c>
      <c r="BU1" s="193" t="s">
        <v>342</v>
      </c>
      <c r="BV1" s="193" t="s">
        <v>780</v>
      </c>
      <c r="BW1" s="190"/>
      <c r="BX1" s="202"/>
      <c r="BY1" s="193" t="s">
        <v>343</v>
      </c>
      <c r="BZ1" s="193" t="s">
        <v>685</v>
      </c>
      <c r="CA1" s="193" t="s">
        <v>687</v>
      </c>
      <c r="CB1" s="193" t="s">
        <v>689</v>
      </c>
      <c r="CC1" s="193" t="s">
        <v>344</v>
      </c>
      <c r="CD1" s="193" t="s">
        <v>691</v>
      </c>
      <c r="CE1" s="193" t="s">
        <v>693</v>
      </c>
      <c r="CF1" s="193" t="s">
        <v>695</v>
      </c>
      <c r="CG1" s="193" t="s">
        <v>697</v>
      </c>
      <c r="CH1" s="190"/>
      <c r="CI1" s="202"/>
      <c r="CJ1" s="193" t="s">
        <v>345</v>
      </c>
      <c r="CK1" s="193" t="s">
        <v>737</v>
      </c>
      <c r="CL1" s="193" t="s">
        <v>739</v>
      </c>
      <c r="CM1" s="193" t="s">
        <v>741</v>
      </c>
      <c r="CN1" s="193" t="s">
        <v>743</v>
      </c>
      <c r="CO1" s="193" t="s">
        <v>745</v>
      </c>
      <c r="CP1" s="193" t="s">
        <v>747</v>
      </c>
      <c r="CQ1" s="193" t="s">
        <v>749</v>
      </c>
      <c r="CR1" s="193" t="s">
        <v>751</v>
      </c>
      <c r="CS1" s="193" t="s">
        <v>753</v>
      </c>
      <c r="CT1" s="193" t="s">
        <v>755</v>
      </c>
      <c r="CU1" s="190"/>
      <c r="CV1" s="202"/>
      <c r="CW1" s="193" t="s">
        <v>781</v>
      </c>
      <c r="CX1" s="193" t="s">
        <v>782</v>
      </c>
      <c r="CY1" s="193" t="s">
        <v>784</v>
      </c>
      <c r="CZ1" s="193" t="s">
        <v>348</v>
      </c>
      <c r="DA1" s="193" t="s">
        <v>786</v>
      </c>
      <c r="DB1" s="193" t="s">
        <v>788</v>
      </c>
      <c r="DC1" s="193" t="s">
        <v>790</v>
      </c>
      <c r="DD1" s="193" t="s">
        <v>792</v>
      </c>
      <c r="DE1" s="193" t="s">
        <v>794</v>
      </c>
      <c r="DF1" s="193" t="s">
        <v>796</v>
      </c>
      <c r="DG1" s="202"/>
      <c r="DH1" s="193" t="s">
        <v>350</v>
      </c>
      <c r="DI1" s="193" t="s">
        <v>798</v>
      </c>
      <c r="DJ1" s="193" t="s">
        <v>351</v>
      </c>
      <c r="DK1" s="193" t="s">
        <v>800</v>
      </c>
      <c r="DL1" s="193" t="s">
        <v>802</v>
      </c>
      <c r="DM1" s="193" t="s">
        <v>804</v>
      </c>
      <c r="DN1" s="193" t="s">
        <v>806</v>
      </c>
      <c r="DO1" s="193" t="s">
        <v>808</v>
      </c>
      <c r="DP1" s="193" t="s">
        <v>810</v>
      </c>
      <c r="DQ1" s="193" t="s">
        <v>812</v>
      </c>
      <c r="DR1" s="193" t="s">
        <v>352</v>
      </c>
      <c r="DS1" s="193" t="s">
        <v>814</v>
      </c>
      <c r="DT1" s="193" t="s">
        <v>816</v>
      </c>
      <c r="DU1" s="193" t="s">
        <v>818</v>
      </c>
      <c r="DV1" s="202"/>
      <c r="DW1" s="193" t="s">
        <v>820</v>
      </c>
      <c r="DX1" s="193" t="s">
        <v>354</v>
      </c>
      <c r="DY1" s="193" t="s">
        <v>822</v>
      </c>
      <c r="DZ1" s="193" t="s">
        <v>355</v>
      </c>
      <c r="EA1" s="193" t="s">
        <v>824</v>
      </c>
      <c r="EB1" s="193" t="s">
        <v>826</v>
      </c>
      <c r="EC1" s="193" t="s">
        <v>828</v>
      </c>
      <c r="ED1" s="193" t="s">
        <v>830</v>
      </c>
      <c r="EE1" s="193" t="s">
        <v>832</v>
      </c>
      <c r="EF1" s="193" t="s">
        <v>834</v>
      </c>
      <c r="EG1" s="193" t="s">
        <v>836</v>
      </c>
      <c r="EH1" s="193" t="s">
        <v>838</v>
      </c>
      <c r="EI1" s="193" t="s">
        <v>840</v>
      </c>
      <c r="EJ1" s="193" t="s">
        <v>842</v>
      </c>
      <c r="EK1" s="193" t="s">
        <v>844</v>
      </c>
      <c r="EL1" s="202"/>
      <c r="EM1" s="193" t="s">
        <v>846</v>
      </c>
      <c r="EN1" s="193" t="s">
        <v>357</v>
      </c>
      <c r="EO1" s="193" t="s">
        <v>848</v>
      </c>
      <c r="EP1" s="193" t="s">
        <v>850</v>
      </c>
      <c r="EQ1" s="193" t="s">
        <v>358</v>
      </c>
      <c r="ER1" s="193" t="s">
        <v>852</v>
      </c>
      <c r="ES1" s="193" t="s">
        <v>854</v>
      </c>
      <c r="ET1" s="193" t="s">
        <v>359</v>
      </c>
      <c r="EU1" s="193" t="s">
        <v>856</v>
      </c>
      <c r="EV1" s="193" t="s">
        <v>858</v>
      </c>
      <c r="EW1" s="193" t="s">
        <v>860</v>
      </c>
      <c r="EX1" s="193" t="s">
        <v>360</v>
      </c>
      <c r="EY1" s="193" t="s">
        <v>862</v>
      </c>
      <c r="EZ1" s="193" t="s">
        <v>864</v>
      </c>
      <c r="FA1" s="202"/>
      <c r="FB1" s="193" t="s">
        <v>362</v>
      </c>
      <c r="FC1" s="193" t="s">
        <v>866</v>
      </c>
      <c r="FD1" s="193" t="s">
        <v>868</v>
      </c>
      <c r="FE1" s="193" t="s">
        <v>870</v>
      </c>
      <c r="FF1" s="193" t="s">
        <v>872</v>
      </c>
      <c r="FG1" s="193" t="s">
        <v>363</v>
      </c>
      <c r="FH1" s="193" t="s">
        <v>874</v>
      </c>
      <c r="FI1" s="193" t="s">
        <v>876</v>
      </c>
      <c r="FJ1" s="193" t="s">
        <v>878</v>
      </c>
      <c r="FK1" s="193" t="s">
        <v>880</v>
      </c>
      <c r="FL1" s="193" t="s">
        <v>882</v>
      </c>
      <c r="FM1" s="193" t="s">
        <v>364</v>
      </c>
      <c r="FN1" s="193" t="s">
        <v>885</v>
      </c>
      <c r="FO1" s="193" t="s">
        <v>365</v>
      </c>
      <c r="FP1" s="193" t="s">
        <v>888</v>
      </c>
      <c r="FQ1" s="193" t="s">
        <v>889</v>
      </c>
      <c r="FR1" s="193" t="s">
        <v>891</v>
      </c>
      <c r="FS1" s="193" t="s">
        <v>366</v>
      </c>
      <c r="FT1" s="193" t="s">
        <v>894</v>
      </c>
      <c r="FU1" s="193" t="s">
        <v>895</v>
      </c>
      <c r="FV1" s="193" t="s">
        <v>897</v>
      </c>
      <c r="FW1" s="193" t="s">
        <v>367</v>
      </c>
      <c r="FX1" s="193" t="s">
        <v>900</v>
      </c>
      <c r="FY1" s="193" t="s">
        <v>902</v>
      </c>
      <c r="FZ1" s="193" t="s">
        <v>904</v>
      </c>
      <c r="GA1" s="202"/>
      <c r="GB1" s="193" t="s">
        <v>369</v>
      </c>
      <c r="GC1" s="193" t="s">
        <v>370</v>
      </c>
      <c r="GD1" s="202"/>
      <c r="GE1" s="193" t="s">
        <v>372</v>
      </c>
      <c r="GF1" s="193" t="s">
        <v>927</v>
      </c>
      <c r="GG1" s="193" t="s">
        <v>929</v>
      </c>
      <c r="GH1" s="193" t="s">
        <v>931</v>
      </c>
      <c r="GI1" s="193" t="s">
        <v>933</v>
      </c>
      <c r="GJ1" s="193" t="s">
        <v>935</v>
      </c>
      <c r="GK1" s="202"/>
      <c r="GL1" s="193" t="s">
        <v>374</v>
      </c>
      <c r="GM1" s="193" t="s">
        <v>937</v>
      </c>
      <c r="GN1" s="193" t="s">
        <v>939</v>
      </c>
      <c r="GO1" s="193" t="s">
        <v>941</v>
      </c>
      <c r="GP1" s="193" t="s">
        <v>943</v>
      </c>
      <c r="GQ1" s="193" t="s">
        <v>945</v>
      </c>
      <c r="GR1" s="193" t="s">
        <v>947</v>
      </c>
      <c r="GS1" s="190"/>
      <c r="GT1" s="202"/>
      <c r="GU1" s="193" t="s">
        <v>375</v>
      </c>
      <c r="GV1" s="193" t="s">
        <v>906</v>
      </c>
      <c r="GW1" s="193" t="s">
        <v>908</v>
      </c>
      <c r="GX1" s="193" t="s">
        <v>910</v>
      </c>
      <c r="GY1" s="193" t="s">
        <v>912</v>
      </c>
      <c r="GZ1" s="193" t="s">
        <v>914</v>
      </c>
      <c r="HA1" s="193" t="s">
        <v>916</v>
      </c>
      <c r="HB1" s="202"/>
      <c r="HC1" s="193" t="s">
        <v>376</v>
      </c>
      <c r="HD1" s="193" t="s">
        <v>918</v>
      </c>
      <c r="HE1" s="193" t="s">
        <v>920</v>
      </c>
      <c r="HF1" s="193" t="s">
        <v>921</v>
      </c>
      <c r="HG1" s="193" t="s">
        <v>377</v>
      </c>
      <c r="HH1" s="193" t="s">
        <v>924</v>
      </c>
      <c r="HI1" s="193" t="s">
        <v>925</v>
      </c>
      <c r="HJ1" s="190"/>
      <c r="HK1" s="202"/>
      <c r="HL1" s="193" t="s">
        <v>380</v>
      </c>
      <c r="HM1" s="193" t="s">
        <v>949</v>
      </c>
      <c r="HN1" s="193" t="s">
        <v>951</v>
      </c>
      <c r="HO1" s="193" t="s">
        <v>953</v>
      </c>
      <c r="HP1" s="193" t="s">
        <v>955</v>
      </c>
      <c r="HQ1" s="193" t="s">
        <v>381</v>
      </c>
      <c r="HR1" s="193" t="s">
        <v>958</v>
      </c>
      <c r="HS1" s="202"/>
      <c r="HT1" s="193" t="s">
        <v>960</v>
      </c>
      <c r="HU1" s="193" t="s">
        <v>962</v>
      </c>
      <c r="HV1" s="193" t="s">
        <v>383</v>
      </c>
      <c r="HW1" s="193" t="s">
        <v>965</v>
      </c>
      <c r="HX1" s="193" t="s">
        <v>967</v>
      </c>
      <c r="HY1" s="193" t="s">
        <v>968</v>
      </c>
      <c r="HZ1" s="193" t="s">
        <v>970</v>
      </c>
      <c r="IA1" s="202"/>
      <c r="IB1" s="193" t="s">
        <v>972</v>
      </c>
      <c r="IC1" s="193" t="s">
        <v>974</v>
      </c>
      <c r="ID1" s="193" t="s">
        <v>976</v>
      </c>
      <c r="IE1" s="193" t="s">
        <v>385</v>
      </c>
      <c r="IF1" s="193" t="s">
        <v>978</v>
      </c>
      <c r="IG1" s="193" t="s">
        <v>980</v>
      </c>
      <c r="IH1" s="193" t="s">
        <v>386</v>
      </c>
      <c r="II1" s="193" t="s">
        <v>982</v>
      </c>
      <c r="IJ1" s="193" t="s">
        <v>984</v>
      </c>
      <c r="IK1" s="193" t="s">
        <v>387</v>
      </c>
      <c r="IL1" s="193" t="s">
        <v>986</v>
      </c>
      <c r="IM1" s="193" t="s">
        <v>988</v>
      </c>
      <c r="IN1" s="193" t="s">
        <v>990</v>
      </c>
      <c r="IO1" s="193" t="s">
        <v>992</v>
      </c>
      <c r="IP1" s="193" t="s">
        <v>388</v>
      </c>
      <c r="IQ1" s="193" t="s">
        <v>994</v>
      </c>
      <c r="IR1" s="202"/>
      <c r="IS1" s="193" t="s">
        <v>1002</v>
      </c>
      <c r="IT1" s="193" t="s">
        <v>1004</v>
      </c>
      <c r="IU1" s="193" t="s">
        <v>390</v>
      </c>
      <c r="IV1" s="193" t="s">
        <v>1006</v>
      </c>
      <c r="IW1" s="193" t="s">
        <v>1008</v>
      </c>
      <c r="IX1" s="193" t="s">
        <v>1010</v>
      </c>
      <c r="IY1" s="202"/>
      <c r="IZ1" s="193" t="s">
        <v>1012</v>
      </c>
      <c r="JA1" s="193" t="s">
        <v>392</v>
      </c>
      <c r="JB1" s="193" t="s">
        <v>1015</v>
      </c>
      <c r="JC1" s="193" t="s">
        <v>1017</v>
      </c>
      <c r="JD1" s="193" t="s">
        <v>1019</v>
      </c>
      <c r="JE1" s="193" t="s">
        <v>1021</v>
      </c>
      <c r="JF1" s="193" t="s">
        <v>1023</v>
      </c>
      <c r="JG1" s="193" t="s">
        <v>1025</v>
      </c>
      <c r="JH1" s="193" t="s">
        <v>393</v>
      </c>
      <c r="JI1" s="193" t="s">
        <v>1028</v>
      </c>
      <c r="JJ1" s="193" t="s">
        <v>1030</v>
      </c>
      <c r="JK1" s="193" t="s">
        <v>1032</v>
      </c>
      <c r="JL1" s="193" t="s">
        <v>1034</v>
      </c>
      <c r="JM1" s="193" t="s">
        <v>1036</v>
      </c>
      <c r="JN1" s="193" t="s">
        <v>1038</v>
      </c>
      <c r="JO1" s="193" t="s">
        <v>1040</v>
      </c>
      <c r="JP1" s="193" t="s">
        <v>1042</v>
      </c>
      <c r="JQ1" s="193" t="s">
        <v>394</v>
      </c>
      <c r="JR1" s="193" t="s">
        <v>1045</v>
      </c>
      <c r="JS1" s="193" t="s">
        <v>1047</v>
      </c>
      <c r="JT1" s="193" t="s">
        <v>1049</v>
      </c>
      <c r="JU1" s="193" t="s">
        <v>1051</v>
      </c>
      <c r="JV1" s="193" t="s">
        <v>1052</v>
      </c>
      <c r="JW1" s="193" t="s">
        <v>1054</v>
      </c>
      <c r="JX1" s="193" t="s">
        <v>1056</v>
      </c>
      <c r="JY1" s="193" t="s">
        <v>1058</v>
      </c>
      <c r="JZ1" s="193" t="s">
        <v>1060</v>
      </c>
      <c r="KA1" s="193" t="s">
        <v>1062</v>
      </c>
      <c r="KB1" s="193" t="s">
        <v>1064</v>
      </c>
      <c r="KC1" s="193" t="s">
        <v>1066</v>
      </c>
      <c r="KD1" s="193" t="s">
        <v>1068</v>
      </c>
      <c r="KE1" s="193" t="s">
        <v>1070</v>
      </c>
      <c r="KF1" s="193" t="s">
        <v>1072</v>
      </c>
      <c r="KG1" s="193" t="s">
        <v>1074</v>
      </c>
      <c r="KH1" s="193" t="s">
        <v>1076</v>
      </c>
      <c r="KI1" s="193" t="s">
        <v>1078</v>
      </c>
      <c r="KJ1" s="193" t="s">
        <v>1080</v>
      </c>
      <c r="KK1" s="193" t="s">
        <v>1082</v>
      </c>
      <c r="KL1" s="193" t="s">
        <v>1084</v>
      </c>
      <c r="KM1" s="193" t="s">
        <v>1086</v>
      </c>
      <c r="KN1" s="193" t="s">
        <v>1088</v>
      </c>
      <c r="KO1" s="193" t="s">
        <v>1090</v>
      </c>
      <c r="KP1" s="193" t="s">
        <v>1092</v>
      </c>
      <c r="KQ1" s="193" t="s">
        <v>1094</v>
      </c>
      <c r="KR1" s="202"/>
      <c r="KS1" s="193" t="s">
        <v>1096</v>
      </c>
      <c r="KT1" s="193" t="s">
        <v>396</v>
      </c>
      <c r="KU1" s="193" t="s">
        <v>1099</v>
      </c>
      <c r="KV1" s="193" t="s">
        <v>1101</v>
      </c>
      <c r="KW1" s="193" t="s">
        <v>1103</v>
      </c>
      <c r="KX1" s="193" t="s">
        <v>1105</v>
      </c>
      <c r="KY1" s="193" t="s">
        <v>397</v>
      </c>
      <c r="KZ1" s="193" t="s">
        <v>1108</v>
      </c>
      <c r="LA1" s="193" t="s">
        <v>1110</v>
      </c>
      <c r="LB1" s="193" t="s">
        <v>1112</v>
      </c>
      <c r="LC1" s="193" t="s">
        <v>1114</v>
      </c>
      <c r="LD1" s="193" t="s">
        <v>1116</v>
      </c>
      <c r="LE1" s="193" t="s">
        <v>1118</v>
      </c>
      <c r="LF1" s="193" t="s">
        <v>1120</v>
      </c>
      <c r="LG1" s="190"/>
      <c r="LH1" s="202"/>
      <c r="LI1" s="193" t="s">
        <v>398</v>
      </c>
      <c r="LJ1" s="193" t="s">
        <v>996</v>
      </c>
      <c r="LK1" s="193" t="s">
        <v>998</v>
      </c>
      <c r="LL1" s="193" t="s">
        <v>1000</v>
      </c>
      <c r="LM1" s="190"/>
      <c r="LN1" s="202"/>
      <c r="LO1" s="193" t="s">
        <v>401</v>
      </c>
      <c r="LP1" s="193" t="s">
        <v>402</v>
      </c>
      <c r="LQ1" s="202"/>
      <c r="LR1" s="193" t="s">
        <v>404</v>
      </c>
      <c r="LS1" s="193" t="s">
        <v>1140</v>
      </c>
      <c r="LT1" s="193" t="s">
        <v>1142</v>
      </c>
      <c r="LU1" s="193" t="s">
        <v>1143</v>
      </c>
      <c r="LV1" s="193" t="s">
        <v>1145</v>
      </c>
      <c r="LW1" s="193" t="s">
        <v>1146</v>
      </c>
      <c r="LX1" s="193" t="s">
        <v>1148</v>
      </c>
      <c r="LY1" s="193" t="s">
        <v>1150</v>
      </c>
      <c r="LZ1" s="193" t="s">
        <v>1152</v>
      </c>
      <c r="MA1" s="193" t="s">
        <v>1154</v>
      </c>
      <c r="MB1" s="193" t="s">
        <v>405</v>
      </c>
      <c r="MC1" s="193" t="s">
        <v>1157</v>
      </c>
      <c r="MD1" s="193" t="s">
        <v>1158</v>
      </c>
      <c r="ME1" s="193" t="s">
        <v>1160</v>
      </c>
      <c r="MF1" s="193" t="s">
        <v>406</v>
      </c>
      <c r="MG1" s="193" t="s">
        <v>1163</v>
      </c>
      <c r="MH1" s="193" t="s">
        <v>1164</v>
      </c>
      <c r="MI1" s="193" t="s">
        <v>1166</v>
      </c>
      <c r="MJ1" s="193" t="s">
        <v>1168</v>
      </c>
      <c r="MK1" s="193" t="s">
        <v>407</v>
      </c>
      <c r="ML1" s="193" t="s">
        <v>1171</v>
      </c>
      <c r="MM1" s="193" t="s">
        <v>1173</v>
      </c>
      <c r="MN1" s="193" t="s">
        <v>1175</v>
      </c>
      <c r="MO1" s="193" t="s">
        <v>1177</v>
      </c>
      <c r="MP1" s="193" t="s">
        <v>408</v>
      </c>
      <c r="MQ1" s="193" t="s">
        <v>1180</v>
      </c>
      <c r="MR1" s="193" t="s">
        <v>1182</v>
      </c>
      <c r="MS1" s="193" t="s">
        <v>1184</v>
      </c>
      <c r="MT1" s="193" t="s">
        <v>1186</v>
      </c>
      <c r="MU1" s="193" t="s">
        <v>1188</v>
      </c>
      <c r="MV1" s="193" t="s">
        <v>1190</v>
      </c>
      <c r="MW1" s="193" t="s">
        <v>1192</v>
      </c>
      <c r="MX1" s="193" t="s">
        <v>1194</v>
      </c>
      <c r="MY1" s="193" t="s">
        <v>1196</v>
      </c>
      <c r="MZ1" s="193" t="s">
        <v>1198</v>
      </c>
      <c r="NA1" s="193" t="s">
        <v>1200</v>
      </c>
      <c r="NB1" s="193" t="s">
        <v>1201</v>
      </c>
      <c r="NC1" s="202"/>
      <c r="ND1" s="193" t="s">
        <v>410</v>
      </c>
      <c r="NE1" s="193" t="s">
        <v>1203</v>
      </c>
      <c r="NF1" s="193" t="s">
        <v>1205</v>
      </c>
      <c r="NG1" s="193" t="s">
        <v>1207</v>
      </c>
      <c r="NH1" s="193" t="s">
        <v>1209</v>
      </c>
      <c r="NI1" s="202"/>
      <c r="NJ1" s="193" t="s">
        <v>412</v>
      </c>
      <c r="NK1" s="193" t="s">
        <v>1210</v>
      </c>
      <c r="NL1" s="193" t="s">
        <v>413</v>
      </c>
      <c r="NM1" s="193" t="s">
        <v>1212</v>
      </c>
      <c r="NN1" s="193" t="s">
        <v>1214</v>
      </c>
      <c r="NO1" s="193" t="s">
        <v>414</v>
      </c>
      <c r="NP1" s="193" t="s">
        <v>1216</v>
      </c>
      <c r="NQ1" s="193" t="s">
        <v>1218</v>
      </c>
      <c r="NR1" s="190"/>
      <c r="NS1" s="202"/>
      <c r="NT1" s="193" t="s">
        <v>415</v>
      </c>
      <c r="NU1" s="193" t="s">
        <v>1122</v>
      </c>
      <c r="NV1" s="193" t="s">
        <v>1124</v>
      </c>
      <c r="NW1" s="193" t="s">
        <v>1126</v>
      </c>
      <c r="NX1" s="193" t="s">
        <v>1128</v>
      </c>
      <c r="NY1" s="193" t="s">
        <v>416</v>
      </c>
      <c r="NZ1" s="193" t="s">
        <v>1130</v>
      </c>
      <c r="OA1" s="193" t="s">
        <v>417</v>
      </c>
      <c r="OB1" s="193" t="s">
        <v>1132</v>
      </c>
      <c r="OC1" s="202"/>
      <c r="OD1" s="193" t="s">
        <v>1134</v>
      </c>
      <c r="OE1" s="193" t="s">
        <v>418</v>
      </c>
      <c r="OF1" s="190"/>
      <c r="OG1" s="202"/>
      <c r="OH1" s="193" t="s">
        <v>1136</v>
      </c>
      <c r="OI1" s="193" t="s">
        <v>1138</v>
      </c>
      <c r="OJ1" s="193" t="s">
        <v>419</v>
      </c>
      <c r="OK1" s="190"/>
      <c r="OL1" s="202"/>
      <c r="OM1" s="193" t="s">
        <v>422</v>
      </c>
      <c r="ON1" s="193" t="s">
        <v>1220</v>
      </c>
      <c r="OO1" s="193" t="s">
        <v>1222</v>
      </c>
      <c r="OP1" s="193" t="s">
        <v>423</v>
      </c>
      <c r="OQ1" s="193" t="s">
        <v>424</v>
      </c>
      <c r="OR1" s="193" t="s">
        <v>1320</v>
      </c>
      <c r="OS1" s="193" t="s">
        <v>1322</v>
      </c>
      <c r="OT1" s="193" t="s">
        <v>1324</v>
      </c>
      <c r="OU1" s="193" t="s">
        <v>1326</v>
      </c>
      <c r="OV1" s="193" t="s">
        <v>1328</v>
      </c>
      <c r="OW1" s="202"/>
      <c r="OX1" s="193" t="s">
        <v>426</v>
      </c>
      <c r="OY1" s="193" t="s">
        <v>1330</v>
      </c>
      <c r="OZ1" s="193" t="s">
        <v>1332</v>
      </c>
      <c r="PA1" s="193" t="s">
        <v>1334</v>
      </c>
      <c r="PB1" s="193" t="s">
        <v>1336</v>
      </c>
      <c r="PC1" s="193" t="s">
        <v>1338</v>
      </c>
      <c r="PD1" s="193" t="s">
        <v>1340</v>
      </c>
      <c r="PE1" s="202"/>
      <c r="PF1" s="193" t="s">
        <v>1342</v>
      </c>
      <c r="PG1" s="193" t="s">
        <v>428</v>
      </c>
      <c r="PH1" s="202"/>
      <c r="PI1" s="193" t="s">
        <v>430</v>
      </c>
      <c r="PJ1" s="193" t="s">
        <v>1372</v>
      </c>
      <c r="PK1" s="193" t="s">
        <v>1374</v>
      </c>
      <c r="PL1" s="202"/>
      <c r="PM1" s="193" t="s">
        <v>432</v>
      </c>
      <c r="PN1" s="193" t="s">
        <v>1376</v>
      </c>
      <c r="PO1" s="193" t="s">
        <v>1377</v>
      </c>
      <c r="PP1" s="193" t="s">
        <v>1378</v>
      </c>
      <c r="PQ1" s="193" t="s">
        <v>1379</v>
      </c>
      <c r="PR1" s="193" t="s">
        <v>1381</v>
      </c>
      <c r="PS1" s="193" t="s">
        <v>1382</v>
      </c>
      <c r="PT1" s="193" t="s">
        <v>1384</v>
      </c>
      <c r="PU1" s="193" t="s">
        <v>1385</v>
      </c>
      <c r="PV1" s="190"/>
      <c r="PW1" s="202"/>
      <c r="PX1" s="193" t="s">
        <v>433</v>
      </c>
      <c r="PY1" s="193" t="s">
        <v>1224</v>
      </c>
      <c r="PZ1" s="193" t="s">
        <v>1226</v>
      </c>
      <c r="QA1" s="193" t="s">
        <v>1228</v>
      </c>
      <c r="QB1" s="193" t="s">
        <v>1230</v>
      </c>
      <c r="QC1" s="193" t="s">
        <v>1232</v>
      </c>
      <c r="QD1" s="193" t="s">
        <v>1234</v>
      </c>
      <c r="QE1" s="193" t="s">
        <v>1236</v>
      </c>
      <c r="QF1" s="193" t="s">
        <v>1238</v>
      </c>
      <c r="QG1" s="193" t="s">
        <v>1240</v>
      </c>
      <c r="QH1" s="193" t="s">
        <v>1242</v>
      </c>
      <c r="QI1" s="193" t="s">
        <v>1244</v>
      </c>
      <c r="QJ1" s="193" t="s">
        <v>1246</v>
      </c>
      <c r="QK1" s="193" t="s">
        <v>1248</v>
      </c>
      <c r="QL1" s="193" t="s">
        <v>1250</v>
      </c>
      <c r="QM1" s="193" t="s">
        <v>1252</v>
      </c>
      <c r="QN1" s="193" t="s">
        <v>1254</v>
      </c>
      <c r="QO1" s="193" t="s">
        <v>1256</v>
      </c>
      <c r="QP1" s="193" t="s">
        <v>1258</v>
      </c>
      <c r="QQ1" s="193" t="s">
        <v>1260</v>
      </c>
      <c r="QR1" s="193" t="s">
        <v>1262</v>
      </c>
      <c r="QS1" s="193" t="s">
        <v>1264</v>
      </c>
      <c r="QT1" s="193" t="s">
        <v>1266</v>
      </c>
      <c r="QU1" s="193" t="s">
        <v>434</v>
      </c>
      <c r="QV1" s="193" t="s">
        <v>1269</v>
      </c>
      <c r="QW1" s="193" t="s">
        <v>1271</v>
      </c>
      <c r="QX1" s="193" t="s">
        <v>1272</v>
      </c>
      <c r="QY1" s="193" t="s">
        <v>1274</v>
      </c>
      <c r="QZ1" s="193" t="s">
        <v>1276</v>
      </c>
      <c r="RA1" s="193" t="s">
        <v>1278</v>
      </c>
      <c r="RB1" s="193" t="s">
        <v>1280</v>
      </c>
      <c r="RC1" s="193" t="s">
        <v>1282</v>
      </c>
      <c r="RD1" s="193" t="s">
        <v>1284</v>
      </c>
      <c r="RE1" s="193" t="s">
        <v>1286</v>
      </c>
      <c r="RF1" s="193" t="s">
        <v>1288</v>
      </c>
      <c r="RG1" s="193" t="s">
        <v>1290</v>
      </c>
      <c r="RH1" s="193" t="s">
        <v>1292</v>
      </c>
      <c r="RI1" s="193" t="s">
        <v>1294</v>
      </c>
      <c r="RJ1" s="193" t="s">
        <v>1296</v>
      </c>
      <c r="RK1" s="193" t="s">
        <v>1298</v>
      </c>
      <c r="RL1" s="193" t="s">
        <v>1300</v>
      </c>
      <c r="RM1" s="193" t="s">
        <v>1302</v>
      </c>
      <c r="RN1" s="193" t="s">
        <v>1304</v>
      </c>
      <c r="RO1" s="193" t="s">
        <v>1306</v>
      </c>
      <c r="RP1" s="193" t="s">
        <v>1308</v>
      </c>
      <c r="RQ1" s="193" t="s">
        <v>1310</v>
      </c>
      <c r="RR1" s="193" t="s">
        <v>1312</v>
      </c>
      <c r="RS1" s="193" t="s">
        <v>1314</v>
      </c>
      <c r="RT1" s="193" t="s">
        <v>1316</v>
      </c>
      <c r="RU1" s="193" t="s">
        <v>1318</v>
      </c>
      <c r="RV1" s="190"/>
      <c r="RW1" s="202"/>
      <c r="RX1" s="193" t="s">
        <v>435</v>
      </c>
      <c r="RY1" s="193" t="s">
        <v>1344</v>
      </c>
      <c r="RZ1" s="193" t="s">
        <v>1346</v>
      </c>
      <c r="SA1" s="193" t="s">
        <v>1348</v>
      </c>
      <c r="SB1" s="193" t="s">
        <v>1350</v>
      </c>
      <c r="SC1" s="193" t="s">
        <v>1352</v>
      </c>
      <c r="SD1" s="193" t="s">
        <v>1354</v>
      </c>
      <c r="SE1" s="193" t="s">
        <v>1356</v>
      </c>
      <c r="SF1" s="193" t="s">
        <v>1358</v>
      </c>
      <c r="SG1" s="193" t="s">
        <v>1360</v>
      </c>
      <c r="SH1" s="193" t="s">
        <v>1362</v>
      </c>
      <c r="SI1" s="193" t="s">
        <v>1364</v>
      </c>
      <c r="SJ1" s="193" t="s">
        <v>1366</v>
      </c>
      <c r="SK1" s="193" t="s">
        <v>1368</v>
      </c>
      <c r="SL1" s="193" t="s">
        <v>1370</v>
      </c>
      <c r="SM1" s="190"/>
      <c r="SN1" s="202"/>
      <c r="SO1" s="193" t="s">
        <v>438</v>
      </c>
      <c r="SP1" s="193" t="s">
        <v>1387</v>
      </c>
      <c r="SQ1" s="193" t="s">
        <v>1389</v>
      </c>
      <c r="SR1" s="193" t="s">
        <v>439</v>
      </c>
      <c r="SS1" s="193" t="s">
        <v>1391</v>
      </c>
      <c r="ST1" s="193" t="s">
        <v>1393</v>
      </c>
      <c r="SU1" s="193" t="s">
        <v>1395</v>
      </c>
      <c r="SV1" s="193" t="s">
        <v>1397</v>
      </c>
      <c r="SW1" s="202"/>
      <c r="SX1" s="193" t="s">
        <v>441</v>
      </c>
      <c r="SY1" s="193" t="s">
        <v>1399</v>
      </c>
      <c r="SZ1" s="193" t="s">
        <v>1401</v>
      </c>
      <c r="TA1" s="193" t="s">
        <v>1403</v>
      </c>
      <c r="TB1" s="193" t="s">
        <v>1405</v>
      </c>
      <c r="TC1" s="193" t="s">
        <v>1407</v>
      </c>
      <c r="TD1" s="193" t="s">
        <v>1409</v>
      </c>
      <c r="TE1" s="193" t="s">
        <v>1411</v>
      </c>
      <c r="TF1" s="193" t="s">
        <v>1413</v>
      </c>
      <c r="TG1" s="193" t="s">
        <v>1415</v>
      </c>
      <c r="TH1" s="193" t="s">
        <v>1417</v>
      </c>
      <c r="TI1" s="193" t="s">
        <v>1419</v>
      </c>
      <c r="TJ1" s="193" t="s">
        <v>1421</v>
      </c>
      <c r="TK1" s="193" t="s">
        <v>1423</v>
      </c>
      <c r="TL1" s="193" t="s">
        <v>1425</v>
      </c>
      <c r="TM1" s="193" t="s">
        <v>1427</v>
      </c>
      <c r="TN1" s="190"/>
      <c r="TO1" s="202"/>
      <c r="TP1" s="193" t="s">
        <v>444</v>
      </c>
      <c r="TQ1" s="193" t="s">
        <v>1429</v>
      </c>
      <c r="TR1" s="193" t="s">
        <v>1431</v>
      </c>
      <c r="TS1" s="193" t="s">
        <v>1433</v>
      </c>
      <c r="TT1" s="193" t="s">
        <v>1435</v>
      </c>
      <c r="TU1" s="193" t="s">
        <v>1437</v>
      </c>
      <c r="TV1" s="193" t="s">
        <v>445</v>
      </c>
      <c r="TW1" s="193" t="s">
        <v>1439</v>
      </c>
      <c r="TX1" s="193" t="s">
        <v>1441</v>
      </c>
      <c r="TY1" s="193" t="s">
        <v>1443</v>
      </c>
      <c r="TZ1" s="193" t="s">
        <v>1445</v>
      </c>
      <c r="UA1" s="193" t="s">
        <v>1447</v>
      </c>
      <c r="UB1" s="193" t="s">
        <v>1449</v>
      </c>
      <c r="UC1" s="202"/>
      <c r="UD1" s="193" t="s">
        <v>447</v>
      </c>
      <c r="UE1" s="190"/>
      <c r="UF1" s="202"/>
      <c r="UG1" s="193" t="s">
        <v>448</v>
      </c>
      <c r="UH1" s="193" t="s">
        <v>1451</v>
      </c>
      <c r="UI1" s="193" t="s">
        <v>1453</v>
      </c>
      <c r="UJ1" s="193" t="s">
        <v>1454</v>
      </c>
      <c r="UK1" s="193" t="s">
        <v>1456</v>
      </c>
      <c r="UL1" s="193" t="s">
        <v>1458</v>
      </c>
      <c r="UM1" s="193" t="s">
        <v>1460</v>
      </c>
      <c r="UN1" s="193" t="s">
        <v>1462</v>
      </c>
      <c r="UO1" s="193" t="s">
        <v>1464</v>
      </c>
      <c r="UP1" s="193" t="s">
        <v>1466</v>
      </c>
      <c r="UQ1" s="193" t="s">
        <v>1468</v>
      </c>
      <c r="UR1" s="193" t="s">
        <v>1470</v>
      </c>
      <c r="US1" s="193" t="s">
        <v>1472</v>
      </c>
      <c r="UT1" s="193" t="s">
        <v>1474</v>
      </c>
      <c r="UU1" s="193" t="s">
        <v>1476</v>
      </c>
      <c r="UV1" s="193" t="s">
        <v>1478</v>
      </c>
      <c r="UW1" s="193" t="s">
        <v>1480</v>
      </c>
      <c r="UX1" s="190"/>
      <c r="UY1" s="193" t="s">
        <v>1484</v>
      </c>
      <c r="UZ1" s="193" t="s">
        <v>1486</v>
      </c>
      <c r="VA1" s="193" t="s">
        <v>1488</v>
      </c>
      <c r="VB1" s="193" t="s">
        <v>1490</v>
      </c>
      <c r="VC1" s="193" t="s">
        <v>1492</v>
      </c>
      <c r="VD1" s="196"/>
    </row>
    <row r="2" spans="1:576" s="139" customFormat="1" hidden="1" x14ac:dyDescent="0.25">
      <c r="A2" s="139" t="s">
        <v>191</v>
      </c>
      <c r="B2" s="139" t="s">
        <v>177</v>
      </c>
      <c r="C2" s="139" t="s">
        <v>547</v>
      </c>
      <c r="D2" s="139" t="s">
        <v>192</v>
      </c>
      <c r="E2" s="139" t="s">
        <v>151</v>
      </c>
      <c r="F2" s="139" t="s">
        <v>548</v>
      </c>
      <c r="G2" s="171" t="s">
        <v>193</v>
      </c>
      <c r="H2" s="139" t="s">
        <v>549</v>
      </c>
      <c r="I2" s="139" t="s">
        <v>550</v>
      </c>
      <c r="J2" s="139" t="s">
        <v>194</v>
      </c>
      <c r="K2" s="139" t="s">
        <v>551</v>
      </c>
      <c r="R2" s="139" t="s">
        <v>196</v>
      </c>
      <c r="S2" s="139" t="s">
        <v>197</v>
      </c>
      <c r="U2" s="139" t="s">
        <v>464</v>
      </c>
      <c r="V2" s="139" t="s">
        <v>482</v>
      </c>
      <c r="W2" s="139" t="s">
        <v>465</v>
      </c>
      <c r="X2" s="139" t="s">
        <v>466</v>
      </c>
      <c r="Y2" s="139" t="s">
        <v>467</v>
      </c>
      <c r="Z2" s="139" t="s">
        <v>468</v>
      </c>
      <c r="AA2" s="139" t="s">
        <v>469</v>
      </c>
      <c r="AB2" s="139" t="s">
        <v>470</v>
      </c>
      <c r="AC2" s="139" t="s">
        <v>471</v>
      </c>
      <c r="AD2" s="139" t="s">
        <v>472</v>
      </c>
      <c r="AE2" s="139" t="s">
        <v>473</v>
      </c>
      <c r="AF2" s="139" t="s">
        <v>474</v>
      </c>
      <c r="AH2" s="139" t="s">
        <v>493</v>
      </c>
      <c r="AI2" s="139" t="s">
        <v>494</v>
      </c>
      <c r="AJ2" s="139" t="s">
        <v>495</v>
      </c>
      <c r="AK2" s="139" t="s">
        <v>496</v>
      </c>
      <c r="AL2" s="139" t="s">
        <v>497</v>
      </c>
      <c r="AM2" s="139" t="s">
        <v>500</v>
      </c>
      <c r="AN2" s="139" t="s">
        <v>498</v>
      </c>
      <c r="AO2" s="139" t="s">
        <v>499</v>
      </c>
      <c r="AP2" s="139" t="s">
        <v>501</v>
      </c>
      <c r="AQ2" s="139" t="s">
        <v>502</v>
      </c>
      <c r="AR2" s="139" t="s">
        <v>503</v>
      </c>
      <c r="AS2" s="139" t="s">
        <v>504</v>
      </c>
      <c r="AT2" s="139" t="s">
        <v>505</v>
      </c>
      <c r="AU2" s="139" t="s">
        <v>506</v>
      </c>
      <c r="AV2" s="139" t="s">
        <v>507</v>
      </c>
      <c r="AW2" s="139" t="s">
        <v>508</v>
      </c>
      <c r="AX2" s="139" t="s">
        <v>509</v>
      </c>
      <c r="AY2" s="139" t="s">
        <v>510</v>
      </c>
      <c r="AZ2" s="139" t="s">
        <v>511</v>
      </c>
      <c r="BA2" s="139" t="s">
        <v>512</v>
      </c>
      <c r="BB2" s="139" t="s">
        <v>513</v>
      </c>
      <c r="BC2" s="139" t="s">
        <v>514</v>
      </c>
      <c r="BD2" s="139" t="s">
        <v>515</v>
      </c>
      <c r="BE2" s="139" t="s">
        <v>516</v>
      </c>
      <c r="BF2" s="139" t="s">
        <v>517</v>
      </c>
      <c r="BG2" s="139" t="s">
        <v>518</v>
      </c>
      <c r="BH2" s="139" t="s">
        <v>519</v>
      </c>
      <c r="BI2" s="139" t="s">
        <v>520</v>
      </c>
      <c r="BJ2" s="139" t="s">
        <v>521</v>
      </c>
      <c r="BK2" s="139" t="s">
        <v>522</v>
      </c>
      <c r="BL2" s="139" t="s">
        <v>523</v>
      </c>
      <c r="BM2" s="139" t="s">
        <v>524</v>
      </c>
      <c r="BN2" s="139" t="s">
        <v>525</v>
      </c>
      <c r="BO2" s="139" t="s">
        <v>526</v>
      </c>
      <c r="BP2" s="139" t="s">
        <v>527</v>
      </c>
      <c r="BQ2" s="139" t="s">
        <v>528</v>
      </c>
      <c r="BR2" s="139" t="s">
        <v>529</v>
      </c>
      <c r="BS2" s="139" t="s">
        <v>530</v>
      </c>
      <c r="BT2" s="139" t="s">
        <v>531</v>
      </c>
      <c r="BU2" s="139" t="s">
        <v>532</v>
      </c>
    </row>
    <row r="3" spans="1:576" hidden="1" x14ac:dyDescent="0.25">
      <c r="AH3" s="103">
        <v>2500</v>
      </c>
      <c r="AI3" s="103">
        <v>1900</v>
      </c>
      <c r="AJ3" s="103">
        <v>1650</v>
      </c>
      <c r="AK3" s="103">
        <v>1580</v>
      </c>
      <c r="AL3" s="103">
        <v>2250</v>
      </c>
      <c r="AM3" s="103">
        <v>1650</v>
      </c>
      <c r="AN3" s="103">
        <v>1400</v>
      </c>
      <c r="AO3" s="103">
        <v>1340</v>
      </c>
      <c r="AP3" s="103">
        <v>2000</v>
      </c>
      <c r="AQ3" s="103">
        <v>1400</v>
      </c>
      <c r="AR3" s="103">
        <v>1150</v>
      </c>
      <c r="AS3" s="103">
        <v>1100</v>
      </c>
      <c r="AT3" s="103">
        <v>1750</v>
      </c>
      <c r="AU3" s="103">
        <v>1150</v>
      </c>
      <c r="AV3" s="103">
        <v>900</v>
      </c>
      <c r="AW3" s="103">
        <v>860</v>
      </c>
      <c r="AX3" s="103">
        <v>1200</v>
      </c>
      <c r="AY3" s="103">
        <v>900</v>
      </c>
      <c r="AZ3" s="103">
        <v>650</v>
      </c>
      <c r="BA3" s="103">
        <v>620</v>
      </c>
      <c r="BB3" s="103">
        <v>5355</v>
      </c>
      <c r="BC3" s="103">
        <v>4935</v>
      </c>
      <c r="BD3" s="103">
        <v>6300</v>
      </c>
      <c r="BE3" s="103">
        <v>5880</v>
      </c>
      <c r="BF3" s="103">
        <v>4725</v>
      </c>
      <c r="BG3" s="103">
        <v>4305</v>
      </c>
      <c r="BH3" s="103">
        <v>5670</v>
      </c>
      <c r="BI3" s="103">
        <v>5250</v>
      </c>
      <c r="BJ3" s="103">
        <v>4095</v>
      </c>
      <c r="BK3" s="103">
        <v>3780</v>
      </c>
      <c r="BL3" s="103">
        <v>5040</v>
      </c>
      <c r="BM3" s="103">
        <v>4620</v>
      </c>
      <c r="BN3" s="103">
        <v>3465</v>
      </c>
      <c r="BO3" s="103">
        <v>3150</v>
      </c>
      <c r="BP3" s="103">
        <v>4410</v>
      </c>
      <c r="BQ3" s="103">
        <v>4095</v>
      </c>
      <c r="BR3" s="103">
        <v>3045</v>
      </c>
      <c r="BS3" s="103">
        <v>2835</v>
      </c>
      <c r="BT3" s="103">
        <v>3885</v>
      </c>
      <c r="BU3" s="103">
        <v>3570</v>
      </c>
    </row>
    <row r="4" spans="1:576" ht="15.75" thickBot="1" x14ac:dyDescent="0.3"/>
    <row r="5" spans="1:576" ht="27" thickBot="1" x14ac:dyDescent="0.3">
      <c r="C5" s="104" t="s">
        <v>457</v>
      </c>
      <c r="D5" s="214">
        <f>SUMIF(C:C,$C$10,D:D)</f>
        <v>0</v>
      </c>
    </row>
    <row r="6" spans="1:576" x14ac:dyDescent="0.25">
      <c r="C6" s="124"/>
      <c r="D6" s="124"/>
      <c r="E6" s="124"/>
      <c r="F6" s="124"/>
      <c r="G6" s="93"/>
      <c r="H6" s="124"/>
      <c r="I6" s="124"/>
    </row>
    <row r="7" spans="1:576" x14ac:dyDescent="0.25">
      <c r="C7" s="124"/>
      <c r="D7" s="124"/>
      <c r="E7" s="124"/>
      <c r="F7" s="124"/>
      <c r="G7" s="93"/>
      <c r="H7" s="124"/>
      <c r="I7" s="124"/>
    </row>
    <row r="8" spans="1:576" x14ac:dyDescent="0.25">
      <c r="C8" s="124"/>
      <c r="D8" s="124"/>
      <c r="E8" s="124"/>
      <c r="F8" s="124"/>
      <c r="G8" s="93"/>
      <c r="H8" s="124"/>
      <c r="I8" s="124"/>
    </row>
    <row r="9" spans="1:576" ht="15.75" thickBot="1" x14ac:dyDescent="0.3">
      <c r="C9" s="124"/>
      <c r="D9" s="124"/>
      <c r="E9" s="124"/>
      <c r="F9" s="124"/>
      <c r="G9" s="93"/>
      <c r="H9" s="124"/>
      <c r="I9" s="124"/>
      <c r="K9" s="188"/>
    </row>
    <row r="10" spans="1:576" ht="15.75" thickBot="1" x14ac:dyDescent="0.3">
      <c r="C10" s="168" t="s">
        <v>53</v>
      </c>
      <c r="D10" s="125">
        <f>SUM(F17:F23)</f>
        <v>0</v>
      </c>
      <c r="F10" s="71"/>
      <c r="G10" s="94"/>
      <c r="H10" s="71"/>
      <c r="I10" s="71"/>
    </row>
    <row r="11" spans="1:576" x14ac:dyDescent="0.25">
      <c r="B11" s="111"/>
      <c r="C11" s="71"/>
      <c r="D11" s="31"/>
      <c r="E11" s="111"/>
      <c r="F11" s="111"/>
      <c r="G11" s="111"/>
      <c r="H11" s="91"/>
      <c r="I11" s="91"/>
      <c r="J11" s="91"/>
      <c r="K11" s="129"/>
    </row>
    <row r="12" spans="1:576" x14ac:dyDescent="0.25">
      <c r="B12" s="111"/>
      <c r="C12" s="71"/>
      <c r="D12" s="31"/>
      <c r="E12" s="111"/>
      <c r="F12" s="111"/>
      <c r="G12" s="111"/>
      <c r="H12" s="91"/>
      <c r="I12" s="91"/>
      <c r="J12" s="91"/>
      <c r="K12" s="129"/>
    </row>
    <row r="13" spans="1:576" ht="15.75" x14ac:dyDescent="0.25">
      <c r="B13" s="111"/>
      <c r="C13" s="220" t="s">
        <v>461</v>
      </c>
      <c r="D13" s="221"/>
      <c r="E13" s="111"/>
      <c r="F13" s="111"/>
      <c r="G13" s="111"/>
      <c r="H13" s="91"/>
      <c r="I13" s="91"/>
      <c r="J13" s="91"/>
      <c r="K13" s="129"/>
    </row>
    <row r="14" spans="1:576" ht="18.75" x14ac:dyDescent="0.25">
      <c r="B14" s="111"/>
      <c r="C14" s="238"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1"/>
      <c r="F14" s="111"/>
      <c r="G14" s="111"/>
      <c r="H14" s="91"/>
      <c r="I14" s="91"/>
      <c r="J14" s="91"/>
      <c r="K14" s="129"/>
    </row>
    <row r="15" spans="1:576" ht="15.75" thickBot="1" x14ac:dyDescent="0.3">
      <c r="F15" s="111"/>
      <c r="G15" s="91"/>
      <c r="H15" s="91"/>
      <c r="I15" s="91"/>
    </row>
    <row r="16" spans="1:576" ht="30.75" thickBot="1" x14ac:dyDescent="0.3">
      <c r="C16" s="146" t="s">
        <v>44</v>
      </c>
      <c r="D16" s="151" t="s">
        <v>55</v>
      </c>
      <c r="E16" s="153" t="s">
        <v>57</v>
      </c>
      <c r="F16" s="152" t="s">
        <v>27</v>
      </c>
      <c r="G16" s="150" t="s">
        <v>198</v>
      </c>
      <c r="H16" s="153" t="s">
        <v>46</v>
      </c>
      <c r="I16" s="150" t="s">
        <v>199</v>
      </c>
      <c r="J16" s="150" t="s">
        <v>480</v>
      </c>
      <c r="K16" s="150" t="s">
        <v>481</v>
      </c>
      <c r="L16" s="150" t="s">
        <v>540</v>
      </c>
    </row>
    <row r="17" spans="3:12" x14ac:dyDescent="0.25">
      <c r="C17" s="158" t="s">
        <v>155</v>
      </c>
      <c r="D17" s="169"/>
      <c r="E17" s="132">
        <v>784000</v>
      </c>
      <c r="F17" s="115">
        <f t="shared" ref="F17:F23" si="0">D17*E17</f>
        <v>0</v>
      </c>
      <c r="G17" s="172" t="s">
        <v>196</v>
      </c>
      <c r="H17" s="159" t="s">
        <v>327</v>
      </c>
      <c r="I17" s="147" t="str">
        <f>VLOOKUP(H17,Presupuesto!$B$8:$C$583,2,0)</f>
        <v>CONTRIBUCIONES PATRONALES (11700-00)</v>
      </c>
      <c r="J17" s="249" t="s">
        <v>193</v>
      </c>
      <c r="K17" s="116" t="s">
        <v>464</v>
      </c>
      <c r="L17" s="116"/>
    </row>
    <row r="18" spans="3:12" x14ac:dyDescent="0.25">
      <c r="C18" s="158" t="s">
        <v>85</v>
      </c>
      <c r="D18" s="169"/>
      <c r="E18" s="140">
        <v>100000</v>
      </c>
      <c r="F18" s="115">
        <f t="shared" si="0"/>
        <v>0</v>
      </c>
      <c r="G18" s="172"/>
      <c r="H18" s="159">
        <v>42500</v>
      </c>
      <c r="I18" s="147" t="e">
        <f>VLOOKUP(H18,Presupuesto!$B$8:$C$583,2,0)</f>
        <v>#N/A</v>
      </c>
      <c r="J18" s="116" t="str">
        <f>$J$17</f>
        <v>Graduados</v>
      </c>
      <c r="K18" s="116" t="s">
        <v>482</v>
      </c>
      <c r="L18" s="116"/>
    </row>
    <row r="19" spans="3:12" x14ac:dyDescent="0.25">
      <c r="C19" s="158" t="s">
        <v>86</v>
      </c>
      <c r="D19" s="169"/>
      <c r="E19" s="140">
        <v>50000</v>
      </c>
      <c r="F19" s="115">
        <f t="shared" si="0"/>
        <v>0</v>
      </c>
      <c r="G19" s="172"/>
      <c r="H19" s="159">
        <v>42500</v>
      </c>
      <c r="I19" s="147" t="e">
        <f>VLOOKUP(H19,Presupuesto!$B$8:$C$583,2,0)</f>
        <v>#N/A</v>
      </c>
      <c r="J19" s="116" t="str">
        <f t="shared" ref="J19:J23" si="1">$J$17</f>
        <v>Graduados</v>
      </c>
      <c r="K19" s="116" t="s">
        <v>482</v>
      </c>
      <c r="L19" s="116"/>
    </row>
    <row r="20" spans="3:12" x14ac:dyDescent="0.25">
      <c r="C20" s="158" t="s">
        <v>170</v>
      </c>
      <c r="D20" s="169"/>
      <c r="E20" s="140">
        <v>40</v>
      </c>
      <c r="F20" s="115">
        <f t="shared" si="0"/>
        <v>0</v>
      </c>
      <c r="G20" s="172"/>
      <c r="H20" s="159">
        <v>42500</v>
      </c>
      <c r="I20" s="147" t="e">
        <f>VLOOKUP(H20,Presupuesto!$B$8:$C$583,2,0)</f>
        <v>#N/A</v>
      </c>
      <c r="J20" s="116" t="str">
        <f t="shared" si="1"/>
        <v>Graduados</v>
      </c>
      <c r="K20" s="116" t="s">
        <v>482</v>
      </c>
      <c r="L20" s="116"/>
    </row>
    <row r="21" spans="3:12" x14ac:dyDescent="0.25">
      <c r="C21" s="158" t="s">
        <v>154</v>
      </c>
      <c r="D21" s="169"/>
      <c r="E21" s="140">
        <v>5745</v>
      </c>
      <c r="F21" s="115">
        <f t="shared" si="0"/>
        <v>0</v>
      </c>
      <c r="G21" s="172"/>
      <c r="H21" s="159">
        <v>42500</v>
      </c>
      <c r="I21" s="147" t="e">
        <f>VLOOKUP(H21,Presupuesto!$B$8:$C$583,2,0)</f>
        <v>#N/A</v>
      </c>
      <c r="J21" s="116" t="str">
        <f t="shared" si="1"/>
        <v>Graduados</v>
      </c>
      <c r="K21" s="116" t="s">
        <v>482</v>
      </c>
      <c r="L21" s="116"/>
    </row>
    <row r="22" spans="3:12" x14ac:dyDescent="0.25">
      <c r="C22" s="158" t="s">
        <v>176</v>
      </c>
      <c r="D22" s="169"/>
      <c r="E22" s="140">
        <v>30000</v>
      </c>
      <c r="F22" s="115">
        <f t="shared" si="0"/>
        <v>0</v>
      </c>
      <c r="G22" s="172"/>
      <c r="H22" s="159">
        <v>42500</v>
      </c>
      <c r="I22" s="147" t="e">
        <f>VLOOKUP(H22,Presupuesto!$B$8:$C$583,2,0)</f>
        <v>#N/A</v>
      </c>
      <c r="J22" s="116" t="str">
        <f t="shared" si="1"/>
        <v>Graduados</v>
      </c>
      <c r="K22" s="116" t="s">
        <v>471</v>
      </c>
      <c r="L22" s="116"/>
    </row>
    <row r="23" spans="3:12" x14ac:dyDescent="0.25">
      <c r="C23" s="158" t="s">
        <v>176</v>
      </c>
      <c r="D23" s="169"/>
      <c r="E23" s="140">
        <v>30000</v>
      </c>
      <c r="F23" s="115">
        <f t="shared" si="0"/>
        <v>0</v>
      </c>
      <c r="G23" s="172"/>
      <c r="H23" s="159">
        <v>42500</v>
      </c>
      <c r="I23" s="147" t="e">
        <f>VLOOKUP(H23,Presupuesto!$B$8:$C$583,2,0)</f>
        <v>#N/A</v>
      </c>
      <c r="J23" s="116" t="str">
        <f t="shared" si="1"/>
        <v>Graduados</v>
      </c>
      <c r="K23" s="116" t="s">
        <v>482</v>
      </c>
      <c r="L23" s="116"/>
    </row>
    <row r="24" spans="3:12" x14ac:dyDescent="0.25">
      <c r="F24" s="108"/>
      <c r="G24" s="107"/>
      <c r="H24" s="108"/>
      <c r="I24" s="108"/>
    </row>
  </sheetData>
  <dataValidations count="4">
    <dataValidation type="list" allowBlank="1" showInputMessage="1" showErrorMessage="1" errorTitle="¡Ingreso Inválido!" error="Verifique el valor ingresado." promptTitle="Ingrese el Objeto de Gasto" prompt="Ingrese el Objeto de Gasto" sqref="H17:H23">
      <formula1>$A$1:$VD$1</formula1>
    </dataValidation>
    <dataValidation type="list" allowBlank="1" showInputMessage="1" showErrorMessage="1" errorTitle="¡Ingreso Inválido!" error="Seleccione una opción de la lista." promptTitle="Dimensión Estratégica" prompt="Seleccione una opción de la lista." sqref="J17:J23">
      <formula1>$A$2:$K$2</formula1>
    </dataValidation>
    <dataValidation type="list" allowBlank="1" showInputMessage="1" showErrorMessage="1" errorTitle="¡Ingreso Inválido!" error="Seleccione una opción de la lista" promptTitle="Mes Requerido" prompt="Seleccione el mes en el que requiere el recurso." sqref="K17:K23">
      <formula1>$U$2:$AF$2</formula1>
    </dataValidation>
    <dataValidation type="list" allowBlank="1" showInputMessage="1" showErrorMessage="1" errorTitle="¡Ingreso Inválido!" error="Seleccione una opción de la lista." promptTitle="Tipo de Presupuesto" prompt="Seleccione una opción de la lista." sqref="G17:G23">
      <formula1>$R$2:$S$2</formula1>
    </dataValidation>
  </dataValidation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2010-09-27T17:52:48Z</cp:lastPrinted>
  <dcterms:created xsi:type="dcterms:W3CDTF">2010-05-02T01:28:32Z</dcterms:created>
  <dcterms:modified xsi:type="dcterms:W3CDTF">2013-10-23T16:37:14Z</dcterms:modified>
</cp:coreProperties>
</file>