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11880" windowHeight="3675" tabRatio="743" firstSheet="1" activeTab="1"/>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r:id="rId10"/>
    <sheet name="8. Venta de Servicios" sheetId="43" r:id="rId11"/>
    <sheet name="Desarrollo Curricular" sheetId="28" r:id="rId12"/>
    <sheet name="Investigación" sheetId="21" r:id="rId13"/>
    <sheet name="Vinculación Univ. Sociedad" sheetId="22" r:id="rId14"/>
    <sheet name="Docencia y Recursos Humanos " sheetId="29" r:id="rId15"/>
    <sheet name="Estudiantes" sheetId="30" r:id="rId16"/>
    <sheet name="Gestion Administrativa" sheetId="24" r:id="rId17"/>
    <sheet name="Gestion Academica" sheetId="31" r:id="rId18"/>
    <sheet name="Graduados" sheetId="33" r:id="rId19"/>
    <sheet name="Gestión del Conocimiento" sheetId="23" state="hidden" r:id="rId20"/>
    <sheet name="Gobernabilidad" sheetId="34" state="hidden" r:id="rId21"/>
    <sheet name="NIVEL DE ES Y  SISTEMA NACIONAL" sheetId="44" state="hidden" r:id="rId22"/>
    <sheet name="Lo Esencial" sheetId="45" r:id="rId23"/>
  </sheets>
  <externalReferences>
    <externalReference r:id="rId24"/>
  </externalReferences>
  <definedNames>
    <definedName name="_xlnm._FilterDatabase" localSheetId="3" hidden="1">'1. TALLERES SEMINARIOS'!$K$17:$K$26</definedName>
    <definedName name="_xlnm._FilterDatabase" localSheetId="0" hidden="1">'CME VACIO'!$B$7:$AJ$18</definedName>
    <definedName name="_xlnm._FilterDatabase" localSheetId="2" hidden="1">Presupuesto!$B$8:$D$159</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I566" i="12" l="1"/>
  <c r="I540" i="12"/>
  <c r="I641" i="12"/>
  <c r="I642" i="12"/>
  <c r="I643" i="12"/>
  <c r="I644" i="12"/>
  <c r="I645" i="12"/>
  <c r="I661" i="12"/>
  <c r="I662" i="12"/>
  <c r="I663" i="12"/>
  <c r="I664" i="12"/>
  <c r="I665" i="12"/>
  <c r="I666" i="12"/>
  <c r="I667" i="12"/>
  <c r="I678" i="12"/>
  <c r="I679" i="12"/>
  <c r="I680" i="12"/>
  <c r="I681" i="12"/>
  <c r="I682" i="12"/>
  <c r="I697" i="12"/>
  <c r="I698" i="12"/>
  <c r="I699" i="12"/>
  <c r="I700" i="12"/>
  <c r="I701" i="12"/>
  <c r="E158" i="38"/>
  <c r="D158" i="38"/>
  <c r="E155" i="38"/>
  <c r="D155" i="38"/>
  <c r="D153" i="38"/>
  <c r="E153" i="38"/>
  <c r="E152" i="38"/>
  <c r="D152" i="38"/>
  <c r="E149" i="38"/>
  <c r="E148" i="38" s="1"/>
  <c r="D149" i="38"/>
  <c r="D148" i="38" s="1"/>
  <c r="E147" i="38"/>
  <c r="D147" i="38"/>
  <c r="E146" i="38"/>
  <c r="D146" i="38"/>
  <c r="E143" i="38"/>
  <c r="D143" i="38"/>
  <c r="D140" i="38"/>
  <c r="E140" i="38"/>
  <c r="E139" i="38"/>
  <c r="D139" i="38"/>
  <c r="E136" i="38"/>
  <c r="D136" i="38"/>
  <c r="E134" i="38"/>
  <c r="D134" i="38"/>
  <c r="E132" i="38"/>
  <c r="D132" i="38"/>
  <c r="E130" i="38"/>
  <c r="D130" i="38"/>
  <c r="D128" i="38"/>
  <c r="E116" i="38"/>
  <c r="E117" i="38"/>
  <c r="E118" i="38"/>
  <c r="D117" i="38"/>
  <c r="D118" i="38"/>
  <c r="D116" i="38"/>
  <c r="E111" i="38"/>
  <c r="E112" i="38"/>
  <c r="E113" i="38"/>
  <c r="D112" i="38"/>
  <c r="D113" i="38"/>
  <c r="D111" i="38"/>
  <c r="E109" i="38"/>
  <c r="D109" i="38"/>
  <c r="E103" i="38"/>
  <c r="E104" i="38"/>
  <c r="E105" i="38"/>
  <c r="E106" i="38"/>
  <c r="E107" i="38"/>
  <c r="D104" i="38"/>
  <c r="D105" i="38"/>
  <c r="D106" i="38"/>
  <c r="D107" i="38"/>
  <c r="D103" i="38"/>
  <c r="D101" i="38"/>
  <c r="E101" i="38"/>
  <c r="E100" i="38"/>
  <c r="D100" i="38"/>
  <c r="E97" i="38"/>
  <c r="D97" i="38"/>
  <c r="D93" i="38"/>
  <c r="E93" i="38"/>
  <c r="E94" i="38"/>
  <c r="D94" i="38"/>
  <c r="E89" i="38"/>
  <c r="E90" i="38"/>
  <c r="E91" i="38"/>
  <c r="D90" i="38"/>
  <c r="D91" i="38"/>
  <c r="D89" i="38"/>
  <c r="E87" i="38"/>
  <c r="D87" i="38"/>
  <c r="E82" i="38"/>
  <c r="E83" i="38"/>
  <c r="E84" i="38"/>
  <c r="E85" i="38"/>
  <c r="D83" i="38"/>
  <c r="D84" i="38"/>
  <c r="D85" i="38"/>
  <c r="D82" i="38"/>
  <c r="E80" i="38"/>
  <c r="D80" i="38"/>
  <c r="E77" i="38"/>
  <c r="E78" i="38"/>
  <c r="D78" i="38"/>
  <c r="D77" i="38"/>
  <c r="E74" i="38"/>
  <c r="D74" i="38"/>
  <c r="E73" i="38"/>
  <c r="D73" i="38"/>
  <c r="D71" i="38"/>
  <c r="D68" i="38"/>
  <c r="D66" i="38"/>
  <c r="D64" i="38"/>
  <c r="E64" i="38"/>
  <c r="E63" i="38"/>
  <c r="D63" i="38"/>
  <c r="E57" i="38"/>
  <c r="E58" i="38"/>
  <c r="E59" i="38"/>
  <c r="E60" i="38"/>
  <c r="E61" i="38"/>
  <c r="D58" i="38"/>
  <c r="D59" i="38"/>
  <c r="D60" i="38"/>
  <c r="D61" i="38"/>
  <c r="D56" i="38"/>
  <c r="D51" i="38"/>
  <c r="D48" i="38"/>
  <c r="D46" i="38"/>
  <c r="D44" i="38"/>
  <c r="D42" i="38"/>
  <c r="E30" i="38"/>
  <c r="D31" i="38"/>
  <c r="D32" i="38"/>
  <c r="D30" i="38"/>
  <c r="D12" i="38"/>
  <c r="D13" i="38"/>
  <c r="D14" i="38"/>
  <c r="D15" i="38"/>
  <c r="D16" i="38"/>
  <c r="D17" i="38"/>
  <c r="D19" i="38"/>
  <c r="D22" i="38"/>
  <c r="D21" i="38"/>
  <c r="D20" i="38"/>
  <c r="D24" i="38"/>
  <c r="D25" i="38"/>
  <c r="D27" i="38"/>
  <c r="E25" i="38"/>
  <c r="E24" i="38"/>
  <c r="E20" i="38"/>
  <c r="E21" i="38"/>
  <c r="E22" i="38"/>
  <c r="E19" i="38"/>
  <c r="E12" i="38"/>
  <c r="E13" i="38"/>
  <c r="E14" i="38"/>
  <c r="E15" i="38"/>
  <c r="E16" i="38"/>
  <c r="E17" i="38"/>
  <c r="E11" i="38"/>
  <c r="D11" i="38"/>
  <c r="E49" i="38"/>
  <c r="E48" i="38"/>
  <c r="D45" i="38"/>
  <c r="E45" i="38"/>
  <c r="E46" i="38"/>
  <c r="E44" i="38"/>
  <c r="E42" i="38"/>
  <c r="E39" i="38"/>
  <c r="E36" i="38"/>
  <c r="E35" i="38"/>
  <c r="E31" i="38"/>
  <c r="E32" i="38"/>
  <c r="E28" i="38"/>
  <c r="E27" i="38"/>
  <c r="E52" i="38"/>
  <c r="E53" i="38"/>
  <c r="E54" i="38"/>
  <c r="E51" i="38"/>
  <c r="E56" i="38"/>
  <c r="E66" i="38"/>
  <c r="E68" i="38"/>
  <c r="E71" i="38"/>
  <c r="E120" i="38"/>
  <c r="E123" i="38"/>
  <c r="E127" i="38"/>
  <c r="E128" i="38"/>
  <c r="E126" i="38"/>
  <c r="D127" i="38"/>
  <c r="D126" i="38"/>
  <c r="D123" i="38"/>
  <c r="D120" i="38"/>
  <c r="D57" i="38"/>
  <c r="D39" i="38"/>
  <c r="D36" i="38"/>
  <c r="D35" i="38"/>
  <c r="I32" i="10"/>
  <c r="D5" i="10"/>
  <c r="P11" i="22"/>
  <c r="C445" i="12"/>
  <c r="E448" i="12"/>
  <c r="F448" i="12" s="1"/>
  <c r="D441" i="12" s="1"/>
  <c r="I448" i="12"/>
  <c r="F449" i="12"/>
  <c r="I449" i="12"/>
  <c r="F450" i="12"/>
  <c r="I450" i="12"/>
  <c r="J450" i="12"/>
  <c r="F451" i="12"/>
  <c r="I451" i="12"/>
  <c r="J451" i="12"/>
  <c r="F452" i="12"/>
  <c r="I452" i="12"/>
  <c r="J452" i="12"/>
  <c r="F453" i="12"/>
  <c r="I453" i="12"/>
  <c r="J453" i="12"/>
  <c r="F454" i="12"/>
  <c r="I454" i="12"/>
  <c r="J454" i="12"/>
  <c r="F455" i="12"/>
  <c r="I455" i="12"/>
  <c r="J455" i="12"/>
  <c r="F456" i="12"/>
  <c r="I456" i="12"/>
  <c r="J456" i="12"/>
  <c r="F457" i="12"/>
  <c r="I457" i="12"/>
  <c r="J457" i="12"/>
  <c r="F458" i="12"/>
  <c r="I458" i="12"/>
  <c r="J458" i="12"/>
  <c r="F459" i="12"/>
  <c r="I459" i="12"/>
  <c r="J459" i="12"/>
  <c r="F460" i="12"/>
  <c r="I460" i="12"/>
  <c r="J460" i="12"/>
  <c r="F461" i="12"/>
  <c r="I461" i="12"/>
  <c r="J461" i="12"/>
  <c r="F462" i="12"/>
  <c r="I462" i="12"/>
  <c r="J462" i="12"/>
  <c r="F463" i="12"/>
  <c r="I463" i="12"/>
  <c r="J463" i="12"/>
  <c r="F464" i="12"/>
  <c r="I464" i="12"/>
  <c r="J464" i="12"/>
  <c r="F465" i="12"/>
  <c r="I465" i="12"/>
  <c r="J465" i="12"/>
  <c r="F466" i="12"/>
  <c r="I466" i="12"/>
  <c r="J466" i="12"/>
  <c r="F467" i="12"/>
  <c r="I467" i="12"/>
  <c r="J467" i="12"/>
  <c r="F468" i="12"/>
  <c r="I468" i="12"/>
  <c r="J468" i="12"/>
  <c r="F469" i="12"/>
  <c r="I469" i="12"/>
  <c r="J469" i="12"/>
  <c r="F470" i="12"/>
  <c r="I470" i="12"/>
  <c r="J470" i="12"/>
  <c r="F471" i="12"/>
  <c r="I471" i="12"/>
  <c r="J471" i="12"/>
  <c r="F472" i="12"/>
  <c r="I472" i="12"/>
  <c r="J472" i="12"/>
  <c r="F473" i="12"/>
  <c r="I473" i="12"/>
  <c r="J473" i="12"/>
  <c r="F474" i="12"/>
  <c r="I474" i="12"/>
  <c r="J474" i="12"/>
  <c r="F475" i="12"/>
  <c r="I475" i="12"/>
  <c r="J475" i="12"/>
  <c r="F476" i="12"/>
  <c r="I476" i="12"/>
  <c r="J476" i="12"/>
  <c r="F477" i="12"/>
  <c r="I477" i="12"/>
  <c r="J477" i="12"/>
  <c r="F478" i="12"/>
  <c r="I478" i="12"/>
  <c r="J478" i="12"/>
  <c r="F479" i="12"/>
  <c r="I479" i="12"/>
  <c r="J479" i="12"/>
  <c r="F480" i="12"/>
  <c r="I480" i="12"/>
  <c r="J480" i="12"/>
  <c r="F481" i="12"/>
  <c r="I481" i="12"/>
  <c r="J481" i="12"/>
  <c r="F482" i="12"/>
  <c r="I482" i="12"/>
  <c r="P10" i="29"/>
  <c r="P9" i="29"/>
  <c r="P9" i="45"/>
  <c r="P7" i="45"/>
  <c r="P6" i="45"/>
  <c r="I716" i="12"/>
  <c r="F716" i="12"/>
  <c r="I715" i="12"/>
  <c r="F715" i="12"/>
  <c r="I714" i="12"/>
  <c r="E714" i="12"/>
  <c r="F714" i="12" s="1"/>
  <c r="C711" i="12"/>
  <c r="F112" i="38" l="1"/>
  <c r="D76" i="38"/>
  <c r="F111" i="38"/>
  <c r="D707" i="12"/>
  <c r="P8" i="33" s="1"/>
  <c r="C14" i="9"/>
  <c r="F17" i="9"/>
  <c r="I17" i="9"/>
  <c r="F18" i="9"/>
  <c r="I18" i="9"/>
  <c r="J18" i="9"/>
  <c r="F19" i="9"/>
  <c r="I19" i="9"/>
  <c r="J19" i="9"/>
  <c r="F20" i="9"/>
  <c r="I20" i="9"/>
  <c r="J20" i="9"/>
  <c r="F21" i="9"/>
  <c r="I21" i="9"/>
  <c r="J21" i="9"/>
  <c r="F22" i="9"/>
  <c r="I22" i="9"/>
  <c r="J22" i="9"/>
  <c r="F23" i="9"/>
  <c r="I23" i="9"/>
  <c r="J23" i="9"/>
  <c r="F24" i="9"/>
  <c r="I24" i="9"/>
  <c r="J24" i="9"/>
  <c r="F25" i="9"/>
  <c r="I25" i="9"/>
  <c r="J25" i="9"/>
  <c r="F26" i="9"/>
  <c r="I26" i="9"/>
  <c r="J26" i="9"/>
  <c r="C33" i="9"/>
  <c r="F36" i="9"/>
  <c r="I36" i="9"/>
  <c r="F37" i="9"/>
  <c r="I37" i="9"/>
  <c r="J37" i="9"/>
  <c r="F38" i="9"/>
  <c r="I38" i="9"/>
  <c r="J38" i="9"/>
  <c r="F39" i="9"/>
  <c r="I39" i="9"/>
  <c r="J39" i="9"/>
  <c r="F40" i="9"/>
  <c r="I40" i="9"/>
  <c r="J40" i="9"/>
  <c r="F41" i="9"/>
  <c r="I41" i="9"/>
  <c r="J41" i="9"/>
  <c r="F42" i="9"/>
  <c r="I42" i="9"/>
  <c r="J42" i="9"/>
  <c r="F43" i="9"/>
  <c r="I43" i="9"/>
  <c r="J43" i="9"/>
  <c r="F44" i="9"/>
  <c r="I44" i="9"/>
  <c r="J44" i="9"/>
  <c r="F45" i="9"/>
  <c r="I45" i="9"/>
  <c r="J45" i="9"/>
  <c r="C52" i="9"/>
  <c r="F55" i="9"/>
  <c r="D48" i="9" s="1"/>
  <c r="P10" i="30" s="1"/>
  <c r="I55" i="9"/>
  <c r="F56" i="9"/>
  <c r="I56" i="9"/>
  <c r="F57" i="9"/>
  <c r="I57" i="9"/>
  <c r="F58" i="9"/>
  <c r="I58" i="9"/>
  <c r="F59" i="9"/>
  <c r="I59" i="9"/>
  <c r="F60" i="9"/>
  <c r="I60" i="9"/>
  <c r="F61" i="9"/>
  <c r="I61" i="9"/>
  <c r="F62" i="9"/>
  <c r="I62" i="9"/>
  <c r="F63" i="9"/>
  <c r="I63" i="9"/>
  <c r="F64" i="9"/>
  <c r="I64" i="9"/>
  <c r="P12" i="31"/>
  <c r="P13" i="24"/>
  <c r="P11" i="24"/>
  <c r="P9" i="24"/>
  <c r="P14" i="30"/>
  <c r="I11" i="27"/>
  <c r="D29" i="9" l="1"/>
  <c r="D10" i="9"/>
  <c r="P14" i="24"/>
  <c r="O14" i="24"/>
  <c r="O13" i="24"/>
  <c r="P12" i="24"/>
  <c r="O12" i="24"/>
  <c r="O11" i="24"/>
  <c r="O10" i="24"/>
  <c r="O9" i="24"/>
  <c r="O15" i="45"/>
  <c r="P14" i="45"/>
  <c r="O14" i="45"/>
  <c r="P13" i="45"/>
  <c r="O13" i="45"/>
  <c r="O12" i="45"/>
  <c r="P11" i="45"/>
  <c r="O11" i="45"/>
  <c r="O10" i="45"/>
  <c r="O9" i="45"/>
  <c r="P8" i="45"/>
  <c r="O8" i="45"/>
  <c r="O7" i="45"/>
  <c r="O6" i="45"/>
  <c r="O10" i="33"/>
  <c r="P9" i="33"/>
  <c r="O9" i="33"/>
  <c r="O8" i="33"/>
  <c r="O7" i="33"/>
  <c r="O6" i="33"/>
  <c r="N13" i="24"/>
  <c r="N11" i="24"/>
  <c r="N10" i="24"/>
  <c r="O14" i="30"/>
  <c r="O10" i="30"/>
  <c r="O8" i="30"/>
  <c r="O7" i="30"/>
  <c r="O10" i="29"/>
  <c r="O9" i="29"/>
  <c r="P12" i="29"/>
  <c r="O12" i="29"/>
  <c r="O11" i="29"/>
  <c r="P8" i="29"/>
  <c r="O8" i="29"/>
  <c r="P7" i="29"/>
  <c r="O7" i="29"/>
  <c r="O6" i="29"/>
  <c r="O11" i="22"/>
  <c r="P13" i="22"/>
  <c r="P12" i="22"/>
  <c r="O13" i="22"/>
  <c r="O12" i="22"/>
  <c r="O10" i="22"/>
  <c r="O9" i="22"/>
  <c r="O8" i="22"/>
  <c r="O7" i="22"/>
  <c r="P15" i="21"/>
  <c r="P12" i="21"/>
  <c r="O15" i="24" l="1"/>
  <c r="J703" i="12"/>
  <c r="I703" i="12"/>
  <c r="F703" i="12"/>
  <c r="J702" i="12"/>
  <c r="I702" i="12"/>
  <c r="F702" i="12"/>
  <c r="F701" i="12"/>
  <c r="F700" i="12"/>
  <c r="F699" i="12"/>
  <c r="F698" i="12"/>
  <c r="F697" i="12"/>
  <c r="I696" i="12"/>
  <c r="E696" i="12"/>
  <c r="F696" i="12" s="1"/>
  <c r="C693" i="12"/>
  <c r="J684" i="12"/>
  <c r="I684" i="12"/>
  <c r="F684" i="12"/>
  <c r="J683" i="12"/>
  <c r="I683" i="12"/>
  <c r="F683" i="12"/>
  <c r="F682" i="12"/>
  <c r="F681" i="12"/>
  <c r="F680" i="12"/>
  <c r="F679" i="12"/>
  <c r="F678" i="12"/>
  <c r="I677" i="12"/>
  <c r="E677" i="12"/>
  <c r="F677" i="12" s="1"/>
  <c r="C674" i="12"/>
  <c r="J667" i="12"/>
  <c r="F667" i="12"/>
  <c r="J666" i="12"/>
  <c r="F666" i="12"/>
  <c r="F665" i="12"/>
  <c r="F664" i="12"/>
  <c r="F663" i="12"/>
  <c r="F662" i="12"/>
  <c r="F661" i="12"/>
  <c r="I660" i="12"/>
  <c r="E660" i="12"/>
  <c r="F660" i="12" s="1"/>
  <c r="C657" i="12"/>
  <c r="J395" i="7"/>
  <c r="F395" i="7"/>
  <c r="G395" i="7" s="1"/>
  <c r="J394" i="7"/>
  <c r="G394" i="7"/>
  <c r="J393" i="7"/>
  <c r="G393" i="7"/>
  <c r="J392" i="7"/>
  <c r="G392" i="7"/>
  <c r="J391" i="7"/>
  <c r="G391" i="7"/>
  <c r="J390" i="7"/>
  <c r="E390" i="7"/>
  <c r="G390" i="7" s="1"/>
  <c r="J389" i="7"/>
  <c r="G389" i="7"/>
  <c r="J388" i="7"/>
  <c r="E388" i="7"/>
  <c r="G388" i="7" s="1"/>
  <c r="J387" i="7"/>
  <c r="E387" i="7"/>
  <c r="G387" i="7" s="1"/>
  <c r="J386" i="7"/>
  <c r="G386" i="7"/>
  <c r="C383" i="7"/>
  <c r="J374" i="7"/>
  <c r="F374" i="7"/>
  <c r="G374" i="7" s="1"/>
  <c r="J373" i="7"/>
  <c r="G373" i="7"/>
  <c r="J372" i="7"/>
  <c r="G372" i="7"/>
  <c r="J371" i="7"/>
  <c r="G371" i="7"/>
  <c r="J370" i="7"/>
  <c r="G370" i="7"/>
  <c r="J369" i="7"/>
  <c r="E369" i="7"/>
  <c r="G369" i="7" s="1"/>
  <c r="J368" i="7"/>
  <c r="G368" i="7"/>
  <c r="J367" i="7"/>
  <c r="E367" i="7"/>
  <c r="G367" i="7" s="1"/>
  <c r="J366" i="7"/>
  <c r="E366" i="7"/>
  <c r="G366" i="7" s="1"/>
  <c r="J365" i="7"/>
  <c r="G365" i="7"/>
  <c r="C362" i="7"/>
  <c r="J354" i="7"/>
  <c r="F354" i="7"/>
  <c r="G354" i="7" s="1"/>
  <c r="J353" i="7"/>
  <c r="G353" i="7"/>
  <c r="J352" i="7"/>
  <c r="G352" i="7"/>
  <c r="J351" i="7"/>
  <c r="G351" i="7"/>
  <c r="J350" i="7"/>
  <c r="G350" i="7"/>
  <c r="J349" i="7"/>
  <c r="E349" i="7"/>
  <c r="G349" i="7" s="1"/>
  <c r="J348" i="7"/>
  <c r="G348" i="7"/>
  <c r="J347" i="7"/>
  <c r="E347" i="7"/>
  <c r="G347" i="7" s="1"/>
  <c r="J346" i="7"/>
  <c r="E346" i="7"/>
  <c r="G346" i="7" s="1"/>
  <c r="J345" i="7"/>
  <c r="G345" i="7"/>
  <c r="C342" i="7"/>
  <c r="D689" i="12" l="1"/>
  <c r="P15" i="45" s="1"/>
  <c r="D670" i="12"/>
  <c r="P12" i="45" s="1"/>
  <c r="D653" i="12"/>
  <c r="P10" i="45" s="1"/>
  <c r="P16" i="45" s="1"/>
  <c r="I13" i="27" s="1"/>
  <c r="D379" i="7"/>
  <c r="D358" i="7"/>
  <c r="D338" i="7"/>
  <c r="J647" i="12"/>
  <c r="I647" i="12"/>
  <c r="F647" i="12"/>
  <c r="J646" i="12"/>
  <c r="I646" i="12"/>
  <c r="F646" i="12"/>
  <c r="J645" i="12"/>
  <c r="F645" i="12"/>
  <c r="J644" i="12"/>
  <c r="F644" i="12"/>
  <c r="J643" i="12"/>
  <c r="F643" i="12"/>
  <c r="F642" i="12"/>
  <c r="F641" i="12"/>
  <c r="I640" i="12"/>
  <c r="E640" i="12"/>
  <c r="F640" i="12" s="1"/>
  <c r="C637" i="12"/>
  <c r="J628" i="12"/>
  <c r="I628" i="12"/>
  <c r="F628" i="12"/>
  <c r="J627" i="12"/>
  <c r="I627" i="12"/>
  <c r="F627" i="12"/>
  <c r="J626" i="12"/>
  <c r="I626" i="12"/>
  <c r="F626" i="12"/>
  <c r="I625" i="12"/>
  <c r="F625" i="12"/>
  <c r="I624" i="12"/>
  <c r="F624" i="12"/>
  <c r="I623" i="12"/>
  <c r="F623" i="12"/>
  <c r="I622" i="12"/>
  <c r="F622" i="12"/>
  <c r="I621" i="12"/>
  <c r="E621" i="12"/>
  <c r="F621" i="12" s="1"/>
  <c r="C618" i="12"/>
  <c r="J611" i="12"/>
  <c r="I611" i="12"/>
  <c r="F611" i="12"/>
  <c r="J610" i="12"/>
  <c r="I610" i="12"/>
  <c r="F610" i="12"/>
  <c r="J609" i="12"/>
  <c r="I609" i="12"/>
  <c r="F609" i="12"/>
  <c r="J608" i="12"/>
  <c r="I608" i="12"/>
  <c r="F608" i="12"/>
  <c r="J607" i="12"/>
  <c r="I607" i="12"/>
  <c r="F607" i="12"/>
  <c r="I606" i="12"/>
  <c r="F606" i="12"/>
  <c r="I605" i="12"/>
  <c r="F605" i="12"/>
  <c r="I604" i="12"/>
  <c r="E604" i="12"/>
  <c r="F604" i="12" s="1"/>
  <c r="C601" i="12"/>
  <c r="I79" i="10"/>
  <c r="F79" i="10"/>
  <c r="I78" i="10"/>
  <c r="F78" i="10"/>
  <c r="I77" i="10"/>
  <c r="F77" i="10"/>
  <c r="I76" i="10"/>
  <c r="F76" i="10"/>
  <c r="I75" i="10"/>
  <c r="F75" i="10"/>
  <c r="I74" i="10"/>
  <c r="F74" i="10"/>
  <c r="I73" i="10"/>
  <c r="F73" i="10"/>
  <c r="I72" i="10"/>
  <c r="F72" i="10"/>
  <c r="I71" i="10"/>
  <c r="F71" i="10"/>
  <c r="I70" i="10"/>
  <c r="F70" i="10"/>
  <c r="I69" i="10"/>
  <c r="F69" i="10"/>
  <c r="I68" i="10"/>
  <c r="F68" i="10"/>
  <c r="I67" i="10"/>
  <c r="F67" i="10"/>
  <c r="I66" i="10"/>
  <c r="F66" i="10"/>
  <c r="C63" i="10"/>
  <c r="J331" i="7"/>
  <c r="F331" i="7"/>
  <c r="G331" i="7" s="1"/>
  <c r="J330" i="7"/>
  <c r="G330" i="7"/>
  <c r="J329" i="7"/>
  <c r="G329" i="7"/>
  <c r="J328" i="7"/>
  <c r="G328" i="7"/>
  <c r="J327" i="7"/>
  <c r="G327" i="7"/>
  <c r="J326" i="7"/>
  <c r="E326" i="7"/>
  <c r="G326" i="7" s="1"/>
  <c r="J325" i="7"/>
  <c r="G325" i="7"/>
  <c r="J324" i="7"/>
  <c r="E324" i="7"/>
  <c r="G324" i="7" s="1"/>
  <c r="J323" i="7"/>
  <c r="E323" i="7"/>
  <c r="G323" i="7" s="1"/>
  <c r="J322" i="7"/>
  <c r="G322" i="7"/>
  <c r="C319" i="7"/>
  <c r="J593" i="12"/>
  <c r="I593" i="12"/>
  <c r="F593" i="12"/>
  <c r="J592" i="12"/>
  <c r="I592" i="12"/>
  <c r="F592" i="12"/>
  <c r="J591" i="12"/>
  <c r="I591" i="12"/>
  <c r="F591" i="12"/>
  <c r="J590" i="12"/>
  <c r="I590" i="12"/>
  <c r="F590" i="12"/>
  <c r="J589" i="12"/>
  <c r="I589" i="12"/>
  <c r="F589" i="12"/>
  <c r="J588" i="12"/>
  <c r="I588" i="12"/>
  <c r="F588" i="12"/>
  <c r="I587" i="12"/>
  <c r="F587" i="12"/>
  <c r="I586" i="12"/>
  <c r="E586" i="12"/>
  <c r="F586" i="12" s="1"/>
  <c r="C583" i="12"/>
  <c r="J574" i="12"/>
  <c r="I574" i="12"/>
  <c r="F574" i="12"/>
  <c r="J573" i="12"/>
  <c r="I573" i="12"/>
  <c r="F573" i="12"/>
  <c r="J572" i="12"/>
  <c r="I572" i="12"/>
  <c r="F572" i="12"/>
  <c r="J571" i="12"/>
  <c r="I571" i="12"/>
  <c r="F571" i="12"/>
  <c r="J570" i="12"/>
  <c r="I570" i="12"/>
  <c r="F570" i="12"/>
  <c r="J569" i="12"/>
  <c r="I569" i="12"/>
  <c r="F569" i="12"/>
  <c r="J568" i="12"/>
  <c r="I568" i="12"/>
  <c r="F568" i="12"/>
  <c r="J567" i="12"/>
  <c r="I567" i="12"/>
  <c r="F567" i="12"/>
  <c r="F566" i="12"/>
  <c r="I565" i="12"/>
  <c r="E565" i="12"/>
  <c r="F565" i="12" s="1"/>
  <c r="C562" i="12"/>
  <c r="I552" i="12"/>
  <c r="F552" i="12"/>
  <c r="J551" i="12"/>
  <c r="I551" i="12"/>
  <c r="F551" i="12"/>
  <c r="J550" i="12"/>
  <c r="I550" i="12"/>
  <c r="F550" i="12"/>
  <c r="J549" i="12"/>
  <c r="I549" i="12"/>
  <c r="F549" i="12"/>
  <c r="J548" i="12"/>
  <c r="I548" i="12"/>
  <c r="F548" i="12"/>
  <c r="J547" i="12"/>
  <c r="I547" i="12"/>
  <c r="F547" i="12"/>
  <c r="J546" i="12"/>
  <c r="I546" i="12"/>
  <c r="F546" i="12"/>
  <c r="J545" i="12"/>
  <c r="I545" i="12"/>
  <c r="F545" i="12"/>
  <c r="J544" i="12"/>
  <c r="I544" i="12"/>
  <c r="F544" i="12"/>
  <c r="J543" i="12"/>
  <c r="I543" i="12"/>
  <c r="F543" i="12"/>
  <c r="J542" i="12"/>
  <c r="I542" i="12"/>
  <c r="F542" i="12"/>
  <c r="J541" i="12"/>
  <c r="I541" i="12"/>
  <c r="F541" i="12"/>
  <c r="F540" i="12"/>
  <c r="I539" i="12"/>
  <c r="E539" i="12"/>
  <c r="F539" i="12" s="1"/>
  <c r="C536" i="12"/>
  <c r="D633" i="12" l="1"/>
  <c r="P10" i="33" s="1"/>
  <c r="D597" i="12"/>
  <c r="P6" i="33" s="1"/>
  <c r="D59" i="10"/>
  <c r="P13" i="31" s="1"/>
  <c r="D614" i="12"/>
  <c r="P7" i="33" s="1"/>
  <c r="D315" i="7"/>
  <c r="D532" i="12"/>
  <c r="P7" i="31" s="1"/>
  <c r="D579" i="12"/>
  <c r="D558" i="12"/>
  <c r="P9" i="31" s="1"/>
  <c r="I55" i="10"/>
  <c r="F55" i="10"/>
  <c r="I54" i="10"/>
  <c r="F54" i="10"/>
  <c r="I53" i="10"/>
  <c r="F53" i="10"/>
  <c r="I52" i="10"/>
  <c r="F52" i="10"/>
  <c r="I51" i="10"/>
  <c r="F51" i="10"/>
  <c r="I50" i="10"/>
  <c r="F50" i="10"/>
  <c r="I49" i="10"/>
  <c r="F49" i="10"/>
  <c r="I48" i="10"/>
  <c r="F48" i="10"/>
  <c r="I47" i="10"/>
  <c r="F47" i="10"/>
  <c r="I46" i="10"/>
  <c r="F46" i="10"/>
  <c r="I45" i="10"/>
  <c r="F45" i="10"/>
  <c r="I44" i="10"/>
  <c r="F44" i="10"/>
  <c r="I43" i="10"/>
  <c r="F43" i="10"/>
  <c r="I42" i="10"/>
  <c r="F42" i="10"/>
  <c r="D35" i="10" s="1"/>
  <c r="C39" i="10"/>
  <c r="F32" i="10"/>
  <c r="I31" i="10"/>
  <c r="F31" i="10"/>
  <c r="I30" i="10"/>
  <c r="F30" i="10"/>
  <c r="I29" i="10"/>
  <c r="F29" i="10"/>
  <c r="I28" i="10"/>
  <c r="F28" i="10"/>
  <c r="I27" i="10"/>
  <c r="F27" i="10"/>
  <c r="I26" i="10"/>
  <c r="F26" i="10"/>
  <c r="I25" i="10"/>
  <c r="F25" i="10"/>
  <c r="I24" i="10"/>
  <c r="F24" i="10"/>
  <c r="I23" i="10"/>
  <c r="F23" i="10"/>
  <c r="I22" i="10"/>
  <c r="F22" i="10"/>
  <c r="I21" i="10"/>
  <c r="F21" i="10"/>
  <c r="I20" i="10"/>
  <c r="F20" i="10"/>
  <c r="I19" i="10"/>
  <c r="F19" i="10"/>
  <c r="C16" i="10"/>
  <c r="P11" i="33" l="1"/>
  <c r="D12" i="10"/>
  <c r="P8" i="30" s="1"/>
  <c r="P15" i="30" s="1"/>
  <c r="G53" i="8" l="1"/>
  <c r="P32" i="38"/>
  <c r="O6" i="28" l="1"/>
  <c r="I535" i="42" l="1"/>
  <c r="F535" i="42"/>
  <c r="J534" i="42"/>
  <c r="I534" i="42"/>
  <c r="F534" i="42"/>
  <c r="J533" i="42"/>
  <c r="I533" i="42"/>
  <c r="F533" i="42"/>
  <c r="J532" i="42"/>
  <c r="I532" i="42"/>
  <c r="F532" i="42"/>
  <c r="J531" i="42"/>
  <c r="I531" i="42"/>
  <c r="F531" i="42"/>
  <c r="J530" i="42"/>
  <c r="I530" i="42"/>
  <c r="F530" i="42"/>
  <c r="J529" i="42"/>
  <c r="I529" i="42"/>
  <c r="F529" i="42"/>
  <c r="J528" i="42"/>
  <c r="I528" i="42"/>
  <c r="F528" i="42"/>
  <c r="J527" i="42"/>
  <c r="I527" i="42"/>
  <c r="F527" i="42"/>
  <c r="J526" i="42"/>
  <c r="I526" i="42"/>
  <c r="F526" i="42"/>
  <c r="J525" i="42"/>
  <c r="I525" i="42"/>
  <c r="F525" i="42"/>
  <c r="J524" i="42"/>
  <c r="I524" i="42"/>
  <c r="F524" i="42"/>
  <c r="J523" i="42"/>
  <c r="I523" i="42"/>
  <c r="F523" i="42"/>
  <c r="J522" i="42"/>
  <c r="I522" i="42"/>
  <c r="F522" i="42"/>
  <c r="J521" i="42"/>
  <c r="I521" i="42"/>
  <c r="F521" i="42"/>
  <c r="J520" i="42"/>
  <c r="I520" i="42"/>
  <c r="F520" i="42"/>
  <c r="J519" i="42"/>
  <c r="I519" i="42"/>
  <c r="F519" i="42"/>
  <c r="J518" i="42"/>
  <c r="I518" i="42"/>
  <c r="F518" i="42"/>
  <c r="J517" i="42"/>
  <c r="I517" i="42"/>
  <c r="F517" i="42"/>
  <c r="J516" i="42"/>
  <c r="I516" i="42"/>
  <c r="F516" i="42"/>
  <c r="J515" i="42"/>
  <c r="I515" i="42"/>
  <c r="F515" i="42"/>
  <c r="J514" i="42"/>
  <c r="I514" i="42"/>
  <c r="F514" i="42"/>
  <c r="J513" i="42"/>
  <c r="I513" i="42"/>
  <c r="F513" i="42"/>
  <c r="J512" i="42"/>
  <c r="I512" i="42"/>
  <c r="F512" i="42"/>
  <c r="J511" i="42"/>
  <c r="I511" i="42"/>
  <c r="F511" i="42"/>
  <c r="J510" i="42"/>
  <c r="I510" i="42"/>
  <c r="F510" i="42"/>
  <c r="J509" i="42"/>
  <c r="I509" i="42"/>
  <c r="F509" i="42"/>
  <c r="J508" i="42"/>
  <c r="I508" i="42"/>
  <c r="F508" i="42"/>
  <c r="J507" i="42"/>
  <c r="I507" i="42"/>
  <c r="F507" i="42"/>
  <c r="J506" i="42"/>
  <c r="I506" i="42"/>
  <c r="F506" i="42"/>
  <c r="J505" i="42"/>
  <c r="I505" i="42"/>
  <c r="F505" i="42"/>
  <c r="J504" i="42"/>
  <c r="I504" i="42"/>
  <c r="F504" i="42"/>
  <c r="J503" i="42"/>
  <c r="I503" i="42"/>
  <c r="F503" i="42"/>
  <c r="J502" i="42"/>
  <c r="I502" i="42"/>
  <c r="F502" i="42"/>
  <c r="I501" i="42"/>
  <c r="F501" i="42"/>
  <c r="C497" i="42"/>
  <c r="I491" i="42"/>
  <c r="F491" i="42"/>
  <c r="J490" i="42"/>
  <c r="I490" i="42"/>
  <c r="F490" i="42"/>
  <c r="J489" i="42"/>
  <c r="I489" i="42"/>
  <c r="F489" i="42"/>
  <c r="J488" i="42"/>
  <c r="I488" i="42"/>
  <c r="F488" i="42"/>
  <c r="J487" i="42"/>
  <c r="I487" i="42"/>
  <c r="F487" i="42"/>
  <c r="J486" i="42"/>
  <c r="I486" i="42"/>
  <c r="F486" i="42"/>
  <c r="J485" i="42"/>
  <c r="I485" i="42"/>
  <c r="F485" i="42"/>
  <c r="J484" i="42"/>
  <c r="I484" i="42"/>
  <c r="F484" i="42"/>
  <c r="J483" i="42"/>
  <c r="I483" i="42"/>
  <c r="F483" i="42"/>
  <c r="J482" i="42"/>
  <c r="I482" i="42"/>
  <c r="F482" i="42"/>
  <c r="J481" i="42"/>
  <c r="I481" i="42"/>
  <c r="F481" i="42"/>
  <c r="J480" i="42"/>
  <c r="I480" i="42"/>
  <c r="F480" i="42"/>
  <c r="J479" i="42"/>
  <c r="I479" i="42"/>
  <c r="F479" i="42"/>
  <c r="J478" i="42"/>
  <c r="I478" i="42"/>
  <c r="F478" i="42"/>
  <c r="J477" i="42"/>
  <c r="I477" i="42"/>
  <c r="F477" i="42"/>
  <c r="J476" i="42"/>
  <c r="I476" i="42"/>
  <c r="F476" i="42"/>
  <c r="J475" i="42"/>
  <c r="I475" i="42"/>
  <c r="F475" i="42"/>
  <c r="J474" i="42"/>
  <c r="I474" i="42"/>
  <c r="F474" i="42"/>
  <c r="J473" i="42"/>
  <c r="I473" i="42"/>
  <c r="F473" i="42"/>
  <c r="J472" i="42"/>
  <c r="I472" i="42"/>
  <c r="F472" i="42"/>
  <c r="J471" i="42"/>
  <c r="I471" i="42"/>
  <c r="F471" i="42"/>
  <c r="J470" i="42"/>
  <c r="I470" i="42"/>
  <c r="F470" i="42"/>
  <c r="J469" i="42"/>
  <c r="I469" i="42"/>
  <c r="F469" i="42"/>
  <c r="J468" i="42"/>
  <c r="I468" i="42"/>
  <c r="F468" i="42"/>
  <c r="J467" i="42"/>
  <c r="I467" i="42"/>
  <c r="F467" i="42"/>
  <c r="J466" i="42"/>
  <c r="I466" i="42"/>
  <c r="F466" i="42"/>
  <c r="J465" i="42"/>
  <c r="I465" i="42"/>
  <c r="F465" i="42"/>
  <c r="J464" i="42"/>
  <c r="I464" i="42"/>
  <c r="F464" i="42"/>
  <c r="J463" i="42"/>
  <c r="I463" i="42"/>
  <c r="F463" i="42"/>
  <c r="J462" i="42"/>
  <c r="I462" i="42"/>
  <c r="F462" i="42"/>
  <c r="J461" i="42"/>
  <c r="I461" i="42"/>
  <c r="F461" i="42"/>
  <c r="J460" i="42"/>
  <c r="I460" i="42"/>
  <c r="F460" i="42"/>
  <c r="J459" i="42"/>
  <c r="I459" i="42"/>
  <c r="F459" i="42"/>
  <c r="J458" i="42"/>
  <c r="I458" i="42"/>
  <c r="F458" i="42"/>
  <c r="I457" i="42"/>
  <c r="F457" i="42"/>
  <c r="C453" i="42"/>
  <c r="I447" i="42"/>
  <c r="F447" i="42"/>
  <c r="J446" i="42"/>
  <c r="I446" i="42"/>
  <c r="F446" i="42"/>
  <c r="J445" i="42"/>
  <c r="I445" i="42"/>
  <c r="F445" i="42"/>
  <c r="J444" i="42"/>
  <c r="I444" i="42"/>
  <c r="F444" i="42"/>
  <c r="J443" i="42"/>
  <c r="I443" i="42"/>
  <c r="F443" i="42"/>
  <c r="J442" i="42"/>
  <c r="I442" i="42"/>
  <c r="F442" i="42"/>
  <c r="J441" i="42"/>
  <c r="I441" i="42"/>
  <c r="F441" i="42"/>
  <c r="J440" i="42"/>
  <c r="I440" i="42"/>
  <c r="F440" i="42"/>
  <c r="J439" i="42"/>
  <c r="I439" i="42"/>
  <c r="F439" i="42"/>
  <c r="J438" i="42"/>
  <c r="I438" i="42"/>
  <c r="F438" i="42"/>
  <c r="J437" i="42"/>
  <c r="I437" i="42"/>
  <c r="F437" i="42"/>
  <c r="J436" i="42"/>
  <c r="I436" i="42"/>
  <c r="F436" i="42"/>
  <c r="J435" i="42"/>
  <c r="I435" i="42"/>
  <c r="F435" i="42"/>
  <c r="J434" i="42"/>
  <c r="I434" i="42"/>
  <c r="F434" i="42"/>
  <c r="J433" i="42"/>
  <c r="I433" i="42"/>
  <c r="F433" i="42"/>
  <c r="J432" i="42"/>
  <c r="I432" i="42"/>
  <c r="F432" i="42"/>
  <c r="J431" i="42"/>
  <c r="I431" i="42"/>
  <c r="F431" i="42"/>
  <c r="J430" i="42"/>
  <c r="I430" i="42"/>
  <c r="F430" i="42"/>
  <c r="J429" i="42"/>
  <c r="I429" i="42"/>
  <c r="F429" i="42"/>
  <c r="J428" i="42"/>
  <c r="I428" i="42"/>
  <c r="F428" i="42"/>
  <c r="J427" i="42"/>
  <c r="I427" i="42"/>
  <c r="F427" i="42"/>
  <c r="J426" i="42"/>
  <c r="I426" i="42"/>
  <c r="F426" i="42"/>
  <c r="J425" i="42"/>
  <c r="I425" i="42"/>
  <c r="F425" i="42"/>
  <c r="J424" i="42"/>
  <c r="I424" i="42"/>
  <c r="F424" i="42"/>
  <c r="J423" i="42"/>
  <c r="I423" i="42"/>
  <c r="F423" i="42"/>
  <c r="J422" i="42"/>
  <c r="I422" i="42"/>
  <c r="F422" i="42"/>
  <c r="J421" i="42"/>
  <c r="I421" i="42"/>
  <c r="F421" i="42"/>
  <c r="J420" i="42"/>
  <c r="I420" i="42"/>
  <c r="F420" i="42"/>
  <c r="J419" i="42"/>
  <c r="I419" i="42"/>
  <c r="F419" i="42"/>
  <c r="J418" i="42"/>
  <c r="I418" i="42"/>
  <c r="F418" i="42"/>
  <c r="J417" i="42"/>
  <c r="I417" i="42"/>
  <c r="F417" i="42"/>
  <c r="J416" i="42"/>
  <c r="I416" i="42"/>
  <c r="F416" i="42"/>
  <c r="J415" i="42"/>
  <c r="I415" i="42"/>
  <c r="F415" i="42"/>
  <c r="D406" i="42" s="1"/>
  <c r="J414" i="42"/>
  <c r="I414" i="42"/>
  <c r="F414" i="42"/>
  <c r="I413" i="42"/>
  <c r="F413" i="42"/>
  <c r="C409" i="42"/>
  <c r="I403" i="42"/>
  <c r="F403" i="42"/>
  <c r="J402" i="42"/>
  <c r="I402" i="42"/>
  <c r="F402" i="42"/>
  <c r="J401" i="42"/>
  <c r="I401" i="42"/>
  <c r="F401" i="42"/>
  <c r="J400" i="42"/>
  <c r="I400" i="42"/>
  <c r="F400" i="42"/>
  <c r="J399" i="42"/>
  <c r="I399" i="42"/>
  <c r="F399" i="42"/>
  <c r="J398" i="42"/>
  <c r="I398" i="42"/>
  <c r="F398" i="42"/>
  <c r="J397" i="42"/>
  <c r="I397" i="42"/>
  <c r="F397" i="42"/>
  <c r="J396" i="42"/>
  <c r="I396" i="42"/>
  <c r="F396" i="42"/>
  <c r="J395" i="42"/>
  <c r="I395" i="42"/>
  <c r="F395" i="42"/>
  <c r="J394" i="42"/>
  <c r="I394" i="42"/>
  <c r="F394" i="42"/>
  <c r="J393" i="42"/>
  <c r="I393" i="42"/>
  <c r="F393" i="42"/>
  <c r="J392" i="42"/>
  <c r="I392" i="42"/>
  <c r="F392" i="42"/>
  <c r="J391" i="42"/>
  <c r="I391" i="42"/>
  <c r="F391" i="42"/>
  <c r="J390" i="42"/>
  <c r="I390" i="42"/>
  <c r="F390" i="42"/>
  <c r="J389" i="42"/>
  <c r="I389" i="42"/>
  <c r="F389" i="42"/>
  <c r="J388" i="42"/>
  <c r="I388" i="42"/>
  <c r="F388" i="42"/>
  <c r="J387" i="42"/>
  <c r="I387" i="42"/>
  <c r="F387" i="42"/>
  <c r="J386" i="42"/>
  <c r="I386" i="42"/>
  <c r="F386" i="42"/>
  <c r="J385" i="42"/>
  <c r="I385" i="42"/>
  <c r="F385" i="42"/>
  <c r="J384" i="42"/>
  <c r="I384" i="42"/>
  <c r="F384" i="42"/>
  <c r="J383" i="42"/>
  <c r="I383" i="42"/>
  <c r="F383" i="42"/>
  <c r="J382" i="42"/>
  <c r="I382" i="42"/>
  <c r="F382" i="42"/>
  <c r="J381" i="42"/>
  <c r="I381" i="42"/>
  <c r="F381" i="42"/>
  <c r="J380" i="42"/>
  <c r="I380" i="42"/>
  <c r="F380" i="42"/>
  <c r="J379" i="42"/>
  <c r="I379" i="42"/>
  <c r="F379" i="42"/>
  <c r="J378" i="42"/>
  <c r="I378" i="42"/>
  <c r="F378" i="42"/>
  <c r="J377" i="42"/>
  <c r="I377" i="42"/>
  <c r="F377" i="42"/>
  <c r="J376" i="42"/>
  <c r="I376" i="42"/>
  <c r="F376" i="42"/>
  <c r="J375" i="42"/>
  <c r="I375" i="42"/>
  <c r="F375" i="42"/>
  <c r="J374" i="42"/>
  <c r="I374" i="42"/>
  <c r="F374" i="42"/>
  <c r="J373" i="42"/>
  <c r="I373" i="42"/>
  <c r="F373" i="42"/>
  <c r="J372" i="42"/>
  <c r="I372" i="42"/>
  <c r="F372" i="42"/>
  <c r="J371" i="42"/>
  <c r="I371" i="42"/>
  <c r="F371" i="42"/>
  <c r="J370" i="42"/>
  <c r="I370" i="42"/>
  <c r="F370" i="42"/>
  <c r="I369" i="42"/>
  <c r="F369" i="42"/>
  <c r="C365" i="42"/>
  <c r="I359" i="42"/>
  <c r="F359" i="42"/>
  <c r="J358" i="42"/>
  <c r="I358" i="42"/>
  <c r="F358" i="42"/>
  <c r="J357" i="42"/>
  <c r="I357" i="42"/>
  <c r="F357" i="42"/>
  <c r="J356" i="42"/>
  <c r="I356" i="42"/>
  <c r="F356" i="42"/>
  <c r="J355" i="42"/>
  <c r="I355" i="42"/>
  <c r="F355" i="42"/>
  <c r="J354" i="42"/>
  <c r="I354" i="42"/>
  <c r="F354" i="42"/>
  <c r="J353" i="42"/>
  <c r="I353" i="42"/>
  <c r="F353" i="42"/>
  <c r="J352" i="42"/>
  <c r="I352" i="42"/>
  <c r="F352" i="42"/>
  <c r="J351" i="42"/>
  <c r="I351" i="42"/>
  <c r="F351" i="42"/>
  <c r="J350" i="42"/>
  <c r="I350" i="42"/>
  <c r="F350" i="42"/>
  <c r="J349" i="42"/>
  <c r="I349" i="42"/>
  <c r="F349" i="42"/>
  <c r="J348" i="42"/>
  <c r="I348" i="42"/>
  <c r="F348" i="42"/>
  <c r="J347" i="42"/>
  <c r="I347" i="42"/>
  <c r="F347" i="42"/>
  <c r="J346" i="42"/>
  <c r="I346" i="42"/>
  <c r="F346" i="42"/>
  <c r="J345" i="42"/>
  <c r="I345" i="42"/>
  <c r="F345" i="42"/>
  <c r="J344" i="42"/>
  <c r="I344" i="42"/>
  <c r="F344" i="42"/>
  <c r="J343" i="42"/>
  <c r="I343" i="42"/>
  <c r="F343" i="42"/>
  <c r="J342" i="42"/>
  <c r="I342" i="42"/>
  <c r="F342" i="42"/>
  <c r="J341" i="42"/>
  <c r="I341" i="42"/>
  <c r="F341" i="42"/>
  <c r="J340" i="42"/>
  <c r="I340" i="42"/>
  <c r="F340" i="42"/>
  <c r="J339" i="42"/>
  <c r="I339" i="42"/>
  <c r="F339" i="42"/>
  <c r="J338" i="42"/>
  <c r="I338" i="42"/>
  <c r="F338" i="42"/>
  <c r="J337" i="42"/>
  <c r="I337" i="42"/>
  <c r="F337" i="42"/>
  <c r="J336" i="42"/>
  <c r="I336" i="42"/>
  <c r="F336" i="42"/>
  <c r="J335" i="42"/>
  <c r="I335" i="42"/>
  <c r="F335" i="42"/>
  <c r="J334" i="42"/>
  <c r="I334" i="42"/>
  <c r="F334" i="42"/>
  <c r="J333" i="42"/>
  <c r="I333" i="42"/>
  <c r="F333" i="42"/>
  <c r="J332" i="42"/>
  <c r="I332" i="42"/>
  <c r="F332" i="42"/>
  <c r="J331" i="42"/>
  <c r="I331" i="42"/>
  <c r="F331" i="42"/>
  <c r="J330" i="42"/>
  <c r="I330" i="42"/>
  <c r="F330" i="42"/>
  <c r="J329" i="42"/>
  <c r="I329" i="42"/>
  <c r="F329" i="42"/>
  <c r="J328" i="42"/>
  <c r="I328" i="42"/>
  <c r="F328" i="42"/>
  <c r="J327" i="42"/>
  <c r="I327" i="42"/>
  <c r="F327" i="42"/>
  <c r="J326" i="42"/>
  <c r="I326" i="42"/>
  <c r="F326" i="42"/>
  <c r="I325" i="42"/>
  <c r="F325" i="42"/>
  <c r="C321" i="42"/>
  <c r="I315" i="42"/>
  <c r="F315" i="42"/>
  <c r="J314" i="42"/>
  <c r="I314" i="42"/>
  <c r="F314" i="42"/>
  <c r="J313" i="42"/>
  <c r="I313" i="42"/>
  <c r="F313" i="42"/>
  <c r="J312" i="42"/>
  <c r="I312" i="42"/>
  <c r="F312" i="42"/>
  <c r="J311" i="42"/>
  <c r="I311" i="42"/>
  <c r="F311" i="42"/>
  <c r="J310" i="42"/>
  <c r="I310" i="42"/>
  <c r="F310" i="42"/>
  <c r="J309" i="42"/>
  <c r="I309" i="42"/>
  <c r="F309" i="42"/>
  <c r="J308" i="42"/>
  <c r="I308" i="42"/>
  <c r="F308" i="42"/>
  <c r="J307" i="42"/>
  <c r="I307" i="42"/>
  <c r="F307" i="42"/>
  <c r="J306" i="42"/>
  <c r="I306" i="42"/>
  <c r="F306" i="42"/>
  <c r="J305" i="42"/>
  <c r="I305" i="42"/>
  <c r="F305" i="42"/>
  <c r="J304" i="42"/>
  <c r="I304" i="42"/>
  <c r="F304" i="42"/>
  <c r="J303" i="42"/>
  <c r="I303" i="42"/>
  <c r="F303" i="42"/>
  <c r="J302" i="42"/>
  <c r="I302" i="42"/>
  <c r="F302" i="42"/>
  <c r="J301" i="42"/>
  <c r="I301" i="42"/>
  <c r="F301" i="42"/>
  <c r="J300" i="42"/>
  <c r="I300" i="42"/>
  <c r="F300" i="42"/>
  <c r="J299" i="42"/>
  <c r="I299" i="42"/>
  <c r="F299" i="42"/>
  <c r="J298" i="42"/>
  <c r="I298" i="42"/>
  <c r="F298" i="42"/>
  <c r="J297" i="42"/>
  <c r="I297" i="42"/>
  <c r="F297" i="42"/>
  <c r="J296" i="42"/>
  <c r="I296" i="42"/>
  <c r="F296" i="42"/>
  <c r="J295" i="42"/>
  <c r="I295" i="42"/>
  <c r="F295" i="42"/>
  <c r="J294" i="42"/>
  <c r="I294" i="42"/>
  <c r="F294" i="42"/>
  <c r="J293" i="42"/>
  <c r="I293" i="42"/>
  <c r="F293" i="42"/>
  <c r="J292" i="42"/>
  <c r="I292" i="42"/>
  <c r="F292" i="42"/>
  <c r="J291" i="42"/>
  <c r="I291" i="42"/>
  <c r="F291" i="42"/>
  <c r="J290" i="42"/>
  <c r="I290" i="42"/>
  <c r="F290" i="42"/>
  <c r="J289" i="42"/>
  <c r="I289" i="42"/>
  <c r="F289" i="42"/>
  <c r="J288" i="42"/>
  <c r="I288" i="42"/>
  <c r="F288" i="42"/>
  <c r="J287" i="42"/>
  <c r="I287" i="42"/>
  <c r="F287" i="42"/>
  <c r="J286" i="42"/>
  <c r="I286" i="42"/>
  <c r="F286" i="42"/>
  <c r="J285" i="42"/>
  <c r="I285" i="42"/>
  <c r="F285" i="42"/>
  <c r="J284" i="42"/>
  <c r="I284" i="42"/>
  <c r="F284" i="42"/>
  <c r="J283" i="42"/>
  <c r="I283" i="42"/>
  <c r="F283" i="42"/>
  <c r="J282" i="42"/>
  <c r="I282" i="42"/>
  <c r="F282" i="42"/>
  <c r="I281" i="42"/>
  <c r="F281" i="42"/>
  <c r="C277" i="42"/>
  <c r="I271" i="42"/>
  <c r="F271" i="42"/>
  <c r="J270" i="42"/>
  <c r="I270" i="42"/>
  <c r="F270" i="42"/>
  <c r="J269" i="42"/>
  <c r="I269" i="42"/>
  <c r="F269" i="42"/>
  <c r="J268" i="42"/>
  <c r="I268" i="42"/>
  <c r="F268" i="42"/>
  <c r="J267" i="42"/>
  <c r="I267" i="42"/>
  <c r="F267" i="42"/>
  <c r="J266" i="42"/>
  <c r="I266" i="42"/>
  <c r="F266" i="42"/>
  <c r="J265" i="42"/>
  <c r="I265" i="42"/>
  <c r="F265" i="42"/>
  <c r="J264" i="42"/>
  <c r="I264" i="42"/>
  <c r="F264" i="42"/>
  <c r="J263" i="42"/>
  <c r="I263" i="42"/>
  <c r="F263" i="42"/>
  <c r="J262" i="42"/>
  <c r="I262" i="42"/>
  <c r="F262" i="42"/>
  <c r="J261" i="42"/>
  <c r="I261" i="42"/>
  <c r="F261" i="42"/>
  <c r="J260" i="42"/>
  <c r="I260" i="42"/>
  <c r="F260" i="42"/>
  <c r="J259" i="42"/>
  <c r="I259" i="42"/>
  <c r="F259" i="42"/>
  <c r="J258" i="42"/>
  <c r="I258" i="42"/>
  <c r="F258" i="42"/>
  <c r="J257" i="42"/>
  <c r="I257" i="42"/>
  <c r="F257" i="42"/>
  <c r="J256" i="42"/>
  <c r="I256" i="42"/>
  <c r="F256" i="42"/>
  <c r="J255" i="42"/>
  <c r="I255" i="42"/>
  <c r="F255" i="42"/>
  <c r="J254" i="42"/>
  <c r="I254" i="42"/>
  <c r="F254" i="42"/>
  <c r="J253" i="42"/>
  <c r="I253" i="42"/>
  <c r="F253" i="42"/>
  <c r="J252" i="42"/>
  <c r="I252" i="42"/>
  <c r="F252" i="42"/>
  <c r="J251" i="42"/>
  <c r="I251" i="42"/>
  <c r="F251" i="42"/>
  <c r="J250" i="42"/>
  <c r="I250" i="42"/>
  <c r="F250" i="42"/>
  <c r="J249" i="42"/>
  <c r="I249" i="42"/>
  <c r="F249" i="42"/>
  <c r="J248" i="42"/>
  <c r="I248" i="42"/>
  <c r="F248" i="42"/>
  <c r="J247" i="42"/>
  <c r="I247" i="42"/>
  <c r="F247" i="42"/>
  <c r="J246" i="42"/>
  <c r="I246" i="42"/>
  <c r="F246" i="42"/>
  <c r="J245" i="42"/>
  <c r="I245" i="42"/>
  <c r="F245" i="42"/>
  <c r="J244" i="42"/>
  <c r="I244" i="42"/>
  <c r="F244" i="42"/>
  <c r="J243" i="42"/>
  <c r="I243" i="42"/>
  <c r="F243" i="42"/>
  <c r="J242" i="42"/>
  <c r="I242" i="42"/>
  <c r="F242" i="42"/>
  <c r="J241" i="42"/>
  <c r="I241" i="42"/>
  <c r="F241" i="42"/>
  <c r="J240" i="42"/>
  <c r="I240" i="42"/>
  <c r="F240" i="42"/>
  <c r="J239" i="42"/>
  <c r="I239" i="42"/>
  <c r="F239" i="42"/>
  <c r="J238" i="42"/>
  <c r="I238" i="42"/>
  <c r="F238" i="42"/>
  <c r="I237" i="42"/>
  <c r="F237" i="42"/>
  <c r="C233" i="42"/>
  <c r="I227" i="42"/>
  <c r="F227" i="42"/>
  <c r="J226" i="42"/>
  <c r="I226" i="42"/>
  <c r="F226" i="42"/>
  <c r="J225" i="42"/>
  <c r="I225" i="42"/>
  <c r="F225" i="42"/>
  <c r="J224" i="42"/>
  <c r="I224" i="42"/>
  <c r="F224" i="42"/>
  <c r="J223" i="42"/>
  <c r="I223" i="42"/>
  <c r="F223" i="42"/>
  <c r="J222" i="42"/>
  <c r="I222" i="42"/>
  <c r="F222" i="42"/>
  <c r="J221" i="42"/>
  <c r="I221" i="42"/>
  <c r="F221" i="42"/>
  <c r="J220" i="42"/>
  <c r="I220" i="42"/>
  <c r="F220" i="42"/>
  <c r="J219" i="42"/>
  <c r="I219" i="42"/>
  <c r="F219" i="42"/>
  <c r="J218" i="42"/>
  <c r="I218" i="42"/>
  <c r="F218" i="42"/>
  <c r="J217" i="42"/>
  <c r="I217" i="42"/>
  <c r="F217" i="42"/>
  <c r="J216" i="42"/>
  <c r="I216" i="42"/>
  <c r="F216" i="42"/>
  <c r="J215" i="42"/>
  <c r="I215" i="42"/>
  <c r="F215" i="42"/>
  <c r="J214" i="42"/>
  <c r="I214" i="42"/>
  <c r="F214" i="42"/>
  <c r="J213" i="42"/>
  <c r="I213" i="42"/>
  <c r="F213" i="42"/>
  <c r="J212" i="42"/>
  <c r="I212" i="42"/>
  <c r="F212" i="42"/>
  <c r="J211" i="42"/>
  <c r="I211" i="42"/>
  <c r="F211" i="42"/>
  <c r="J210" i="42"/>
  <c r="I210" i="42"/>
  <c r="F210" i="42"/>
  <c r="J209" i="42"/>
  <c r="I209" i="42"/>
  <c r="F209" i="42"/>
  <c r="J208" i="42"/>
  <c r="I208" i="42"/>
  <c r="F208" i="42"/>
  <c r="J207" i="42"/>
  <c r="I207" i="42"/>
  <c r="F207" i="42"/>
  <c r="J206" i="42"/>
  <c r="I206" i="42"/>
  <c r="F206" i="42"/>
  <c r="J205" i="42"/>
  <c r="I205" i="42"/>
  <c r="F205" i="42"/>
  <c r="J204" i="42"/>
  <c r="I204" i="42"/>
  <c r="F204" i="42"/>
  <c r="J203" i="42"/>
  <c r="I203" i="42"/>
  <c r="F203" i="42"/>
  <c r="J202" i="42"/>
  <c r="I202" i="42"/>
  <c r="F202" i="42"/>
  <c r="J201" i="42"/>
  <c r="I201" i="42"/>
  <c r="F201" i="42"/>
  <c r="J200" i="42"/>
  <c r="I200" i="42"/>
  <c r="F200" i="42"/>
  <c r="J199" i="42"/>
  <c r="I199" i="42"/>
  <c r="F199" i="42"/>
  <c r="J198" i="42"/>
  <c r="I198" i="42"/>
  <c r="F198" i="42"/>
  <c r="J197" i="42"/>
  <c r="I197" i="42"/>
  <c r="F197" i="42"/>
  <c r="J196" i="42"/>
  <c r="I196" i="42"/>
  <c r="F196" i="42"/>
  <c r="J195" i="42"/>
  <c r="I195" i="42"/>
  <c r="F195" i="42"/>
  <c r="J194" i="42"/>
  <c r="I194" i="42"/>
  <c r="F194" i="42"/>
  <c r="I193" i="42"/>
  <c r="F193" i="42"/>
  <c r="C189" i="42"/>
  <c r="I183" i="42"/>
  <c r="F183" i="42"/>
  <c r="J182" i="42"/>
  <c r="I182" i="42"/>
  <c r="F182" i="42"/>
  <c r="J181" i="42"/>
  <c r="I181" i="42"/>
  <c r="F181" i="42"/>
  <c r="J180" i="42"/>
  <c r="I180" i="42"/>
  <c r="F180" i="42"/>
  <c r="J179" i="42"/>
  <c r="I179" i="42"/>
  <c r="F179" i="42"/>
  <c r="J178" i="42"/>
  <c r="I178" i="42"/>
  <c r="F178" i="42"/>
  <c r="J177" i="42"/>
  <c r="I177" i="42"/>
  <c r="F177" i="42"/>
  <c r="J176" i="42"/>
  <c r="I176" i="42"/>
  <c r="F176" i="42"/>
  <c r="J175" i="42"/>
  <c r="I175" i="42"/>
  <c r="F175" i="42"/>
  <c r="J174" i="42"/>
  <c r="I174" i="42"/>
  <c r="F174" i="42"/>
  <c r="J173" i="42"/>
  <c r="I173" i="42"/>
  <c r="F173" i="42"/>
  <c r="J172" i="42"/>
  <c r="I172" i="42"/>
  <c r="F172" i="42"/>
  <c r="J171" i="42"/>
  <c r="I171" i="42"/>
  <c r="F171" i="42"/>
  <c r="J170" i="42"/>
  <c r="I170" i="42"/>
  <c r="F170" i="42"/>
  <c r="J169" i="42"/>
  <c r="I169" i="42"/>
  <c r="F169" i="42"/>
  <c r="J168" i="42"/>
  <c r="I168" i="42"/>
  <c r="F168" i="42"/>
  <c r="J167" i="42"/>
  <c r="I167" i="42"/>
  <c r="F167" i="42"/>
  <c r="J166" i="42"/>
  <c r="I166" i="42"/>
  <c r="F166" i="42"/>
  <c r="J165" i="42"/>
  <c r="I165" i="42"/>
  <c r="F165" i="42"/>
  <c r="J164" i="42"/>
  <c r="I164" i="42"/>
  <c r="F164" i="42"/>
  <c r="J163" i="42"/>
  <c r="I163" i="42"/>
  <c r="F163" i="42"/>
  <c r="J162" i="42"/>
  <c r="I162" i="42"/>
  <c r="F162" i="42"/>
  <c r="J161" i="42"/>
  <c r="I161" i="42"/>
  <c r="F161" i="42"/>
  <c r="J160" i="42"/>
  <c r="I160" i="42"/>
  <c r="F160" i="42"/>
  <c r="J159" i="42"/>
  <c r="I159" i="42"/>
  <c r="F159" i="42"/>
  <c r="J158" i="42"/>
  <c r="I158" i="42"/>
  <c r="F158" i="42"/>
  <c r="J157" i="42"/>
  <c r="I157" i="42"/>
  <c r="F157" i="42"/>
  <c r="J156" i="42"/>
  <c r="I156" i="42"/>
  <c r="F156" i="42"/>
  <c r="J155" i="42"/>
  <c r="I155" i="42"/>
  <c r="F155" i="42"/>
  <c r="J154" i="42"/>
  <c r="I154" i="42"/>
  <c r="F154" i="42"/>
  <c r="J153" i="42"/>
  <c r="I153" i="42"/>
  <c r="F153" i="42"/>
  <c r="J152" i="42"/>
  <c r="I152" i="42"/>
  <c r="F152" i="42"/>
  <c r="J151" i="42"/>
  <c r="I151" i="42"/>
  <c r="F151" i="42"/>
  <c r="J150" i="42"/>
  <c r="I150" i="42"/>
  <c r="F150" i="42"/>
  <c r="I149" i="42"/>
  <c r="F149" i="42"/>
  <c r="C145" i="42"/>
  <c r="I139" i="42"/>
  <c r="F139" i="42"/>
  <c r="J138" i="42"/>
  <c r="I138" i="42"/>
  <c r="F138" i="42"/>
  <c r="J137" i="42"/>
  <c r="I137" i="42"/>
  <c r="F137" i="42"/>
  <c r="J136" i="42"/>
  <c r="I136" i="42"/>
  <c r="F136" i="42"/>
  <c r="J135" i="42"/>
  <c r="I135" i="42"/>
  <c r="F135" i="42"/>
  <c r="J134" i="42"/>
  <c r="I134" i="42"/>
  <c r="F134" i="42"/>
  <c r="J133" i="42"/>
  <c r="I133" i="42"/>
  <c r="F133" i="42"/>
  <c r="J132" i="42"/>
  <c r="I132" i="42"/>
  <c r="F132" i="42"/>
  <c r="J131" i="42"/>
  <c r="I131" i="42"/>
  <c r="F131" i="42"/>
  <c r="J130" i="42"/>
  <c r="I130" i="42"/>
  <c r="F130" i="42"/>
  <c r="J129" i="42"/>
  <c r="I129" i="42"/>
  <c r="F129" i="42"/>
  <c r="J128" i="42"/>
  <c r="I128" i="42"/>
  <c r="F128" i="42"/>
  <c r="J127" i="42"/>
  <c r="I127" i="42"/>
  <c r="F127" i="42"/>
  <c r="J126" i="42"/>
  <c r="I126" i="42"/>
  <c r="F126" i="42"/>
  <c r="J125" i="42"/>
  <c r="I125" i="42"/>
  <c r="F125" i="42"/>
  <c r="J124" i="42"/>
  <c r="I124" i="42"/>
  <c r="F124" i="42"/>
  <c r="J123" i="42"/>
  <c r="I123" i="42"/>
  <c r="F123" i="42"/>
  <c r="J122" i="42"/>
  <c r="I122" i="42"/>
  <c r="F122" i="42"/>
  <c r="J121" i="42"/>
  <c r="I121" i="42"/>
  <c r="F121" i="42"/>
  <c r="J120" i="42"/>
  <c r="I120" i="42"/>
  <c r="F120" i="42"/>
  <c r="J119" i="42"/>
  <c r="I119" i="42"/>
  <c r="F119" i="42"/>
  <c r="J118" i="42"/>
  <c r="I118" i="42"/>
  <c r="F118" i="42"/>
  <c r="J117" i="42"/>
  <c r="I117" i="42"/>
  <c r="F117" i="42"/>
  <c r="J116" i="42"/>
  <c r="I116" i="42"/>
  <c r="F116" i="42"/>
  <c r="J115" i="42"/>
  <c r="I115" i="42"/>
  <c r="F115" i="42"/>
  <c r="J114" i="42"/>
  <c r="I114" i="42"/>
  <c r="F114" i="42"/>
  <c r="J113" i="42"/>
  <c r="I113" i="42"/>
  <c r="F113" i="42"/>
  <c r="J112" i="42"/>
  <c r="I112" i="42"/>
  <c r="F112" i="42"/>
  <c r="J111" i="42"/>
  <c r="I111" i="42"/>
  <c r="F111" i="42"/>
  <c r="J110" i="42"/>
  <c r="I110" i="42"/>
  <c r="F110" i="42"/>
  <c r="J109" i="42"/>
  <c r="I109" i="42"/>
  <c r="F109" i="42"/>
  <c r="J108" i="42"/>
  <c r="I108" i="42"/>
  <c r="F108" i="42"/>
  <c r="J107" i="42"/>
  <c r="I107" i="42"/>
  <c r="F107" i="42"/>
  <c r="J106" i="42"/>
  <c r="I106" i="42"/>
  <c r="F106" i="42"/>
  <c r="I105" i="42"/>
  <c r="F105" i="42"/>
  <c r="C101" i="42"/>
  <c r="I95" i="42"/>
  <c r="F95" i="42"/>
  <c r="J94" i="42"/>
  <c r="I94" i="42"/>
  <c r="F94" i="42"/>
  <c r="J93" i="42"/>
  <c r="I93" i="42"/>
  <c r="F93" i="42"/>
  <c r="J92" i="42"/>
  <c r="I92" i="42"/>
  <c r="F92" i="42"/>
  <c r="J91" i="42"/>
  <c r="I91" i="42"/>
  <c r="F91" i="42"/>
  <c r="J90" i="42"/>
  <c r="I90" i="42"/>
  <c r="F90" i="42"/>
  <c r="J89" i="42"/>
  <c r="I89" i="42"/>
  <c r="F89" i="42"/>
  <c r="J88" i="42"/>
  <c r="I88" i="42"/>
  <c r="F88" i="42"/>
  <c r="J87" i="42"/>
  <c r="I87" i="42"/>
  <c r="F87" i="42"/>
  <c r="J86" i="42"/>
  <c r="I86" i="42"/>
  <c r="F86" i="42"/>
  <c r="J85" i="42"/>
  <c r="I85" i="42"/>
  <c r="F85" i="42"/>
  <c r="J84" i="42"/>
  <c r="I84" i="42"/>
  <c r="F84" i="42"/>
  <c r="J83" i="42"/>
  <c r="I83" i="42"/>
  <c r="F83" i="42"/>
  <c r="J82" i="42"/>
  <c r="I82" i="42"/>
  <c r="F82" i="42"/>
  <c r="J81" i="42"/>
  <c r="I81" i="42"/>
  <c r="F81" i="42"/>
  <c r="J80" i="42"/>
  <c r="I80" i="42"/>
  <c r="F80" i="42"/>
  <c r="J79" i="42"/>
  <c r="I79" i="42"/>
  <c r="F79" i="42"/>
  <c r="J78" i="42"/>
  <c r="I78" i="42"/>
  <c r="F78" i="42"/>
  <c r="J77" i="42"/>
  <c r="I77" i="42"/>
  <c r="F77" i="42"/>
  <c r="J76" i="42"/>
  <c r="I76" i="42"/>
  <c r="F76" i="42"/>
  <c r="J75" i="42"/>
  <c r="I75" i="42"/>
  <c r="F75" i="42"/>
  <c r="J74" i="42"/>
  <c r="I74" i="42"/>
  <c r="F74" i="42"/>
  <c r="J73" i="42"/>
  <c r="I73" i="42"/>
  <c r="F73" i="42"/>
  <c r="J72" i="42"/>
  <c r="I72" i="42"/>
  <c r="F72" i="42"/>
  <c r="J71" i="42"/>
  <c r="I71" i="42"/>
  <c r="F71" i="42"/>
  <c r="J70" i="42"/>
  <c r="I70" i="42"/>
  <c r="F70" i="42"/>
  <c r="J69" i="42"/>
  <c r="I69" i="42"/>
  <c r="F69" i="42"/>
  <c r="J68" i="42"/>
  <c r="I68" i="42"/>
  <c r="F68" i="42"/>
  <c r="J67" i="42"/>
  <c r="I67" i="42"/>
  <c r="F67" i="42"/>
  <c r="J66" i="42"/>
  <c r="I66" i="42"/>
  <c r="F66" i="42"/>
  <c r="J65" i="42"/>
  <c r="I65" i="42"/>
  <c r="F65" i="42"/>
  <c r="J64" i="42"/>
  <c r="I64" i="42"/>
  <c r="F64" i="42"/>
  <c r="J63" i="42"/>
  <c r="I63" i="42"/>
  <c r="F63" i="42"/>
  <c r="J62" i="42"/>
  <c r="I62" i="42"/>
  <c r="F62" i="42"/>
  <c r="I61" i="42"/>
  <c r="F61" i="42"/>
  <c r="C57" i="42"/>
  <c r="I1065" i="40"/>
  <c r="F1065" i="40"/>
  <c r="J1064" i="40"/>
  <c r="I1064" i="40"/>
  <c r="F1064" i="40"/>
  <c r="J1063" i="40"/>
  <c r="I1063" i="40"/>
  <c r="F1063" i="40"/>
  <c r="J1062" i="40"/>
  <c r="I1062" i="40"/>
  <c r="F1062" i="40"/>
  <c r="J1061" i="40"/>
  <c r="I1061" i="40"/>
  <c r="F1061" i="40"/>
  <c r="J1060" i="40"/>
  <c r="I1060" i="40"/>
  <c r="F1060" i="40"/>
  <c r="J1059" i="40"/>
  <c r="I1059" i="40"/>
  <c r="F1059" i="40"/>
  <c r="J1058" i="40"/>
  <c r="I1058" i="40"/>
  <c r="F1058" i="40"/>
  <c r="J1057" i="40"/>
  <c r="I1057" i="40"/>
  <c r="F1057" i="40"/>
  <c r="J1056" i="40"/>
  <c r="I1056" i="40"/>
  <c r="F1056" i="40"/>
  <c r="J1055" i="40"/>
  <c r="I1055" i="40"/>
  <c r="F1055" i="40"/>
  <c r="J1054" i="40"/>
  <c r="I1054" i="40"/>
  <c r="F1054" i="40"/>
  <c r="J1053" i="40"/>
  <c r="I1053" i="40"/>
  <c r="F1053" i="40"/>
  <c r="J1052" i="40"/>
  <c r="I1052" i="40"/>
  <c r="F1052" i="40"/>
  <c r="J1051" i="40"/>
  <c r="I1051" i="40"/>
  <c r="F1051" i="40"/>
  <c r="J1050" i="40"/>
  <c r="I1050" i="40"/>
  <c r="F1050" i="40"/>
  <c r="J1049" i="40"/>
  <c r="I1049" i="40"/>
  <c r="F1049" i="40"/>
  <c r="J1048" i="40"/>
  <c r="I1048" i="40"/>
  <c r="F1048" i="40"/>
  <c r="J1047" i="40"/>
  <c r="I1047" i="40"/>
  <c r="F1047" i="40"/>
  <c r="J1046" i="40"/>
  <c r="I1046" i="40"/>
  <c r="F1046" i="40"/>
  <c r="J1045" i="40"/>
  <c r="I1045" i="40"/>
  <c r="F1045" i="40"/>
  <c r="J1044" i="40"/>
  <c r="I1044" i="40"/>
  <c r="F1044" i="40"/>
  <c r="J1043" i="40"/>
  <c r="I1043" i="40"/>
  <c r="F1043" i="40"/>
  <c r="J1042" i="40"/>
  <c r="I1042" i="40"/>
  <c r="F1042" i="40"/>
  <c r="J1041" i="40"/>
  <c r="I1041" i="40"/>
  <c r="F1041" i="40"/>
  <c r="J1040" i="40"/>
  <c r="I1040" i="40"/>
  <c r="F1040" i="40"/>
  <c r="J1039" i="40"/>
  <c r="I1039" i="40"/>
  <c r="F1039" i="40"/>
  <c r="J1038" i="40"/>
  <c r="I1038" i="40"/>
  <c r="F1038" i="40"/>
  <c r="J1037" i="40"/>
  <c r="I1037" i="40"/>
  <c r="F1037" i="40"/>
  <c r="J1036" i="40"/>
  <c r="I1036" i="40"/>
  <c r="F1036" i="40"/>
  <c r="J1035" i="40"/>
  <c r="I1035" i="40"/>
  <c r="F1035" i="40"/>
  <c r="J1034" i="40"/>
  <c r="I1034" i="40"/>
  <c r="F1034" i="40"/>
  <c r="J1033" i="40"/>
  <c r="I1033" i="40"/>
  <c r="F1033" i="40"/>
  <c r="J1032" i="40"/>
  <c r="I1032" i="40"/>
  <c r="F1032" i="40"/>
  <c r="I1031" i="40"/>
  <c r="F1031" i="40"/>
  <c r="C1028" i="40"/>
  <c r="I1021" i="40"/>
  <c r="F1021" i="40"/>
  <c r="J1020" i="40"/>
  <c r="I1020" i="40"/>
  <c r="F1020" i="40"/>
  <c r="J1019" i="40"/>
  <c r="I1019" i="40"/>
  <c r="F1019" i="40"/>
  <c r="J1018" i="40"/>
  <c r="I1018" i="40"/>
  <c r="F1018" i="40"/>
  <c r="J1017" i="40"/>
  <c r="I1017" i="40"/>
  <c r="F1017" i="40"/>
  <c r="J1016" i="40"/>
  <c r="I1016" i="40"/>
  <c r="F1016" i="40"/>
  <c r="J1015" i="40"/>
  <c r="I1015" i="40"/>
  <c r="F1015" i="40"/>
  <c r="J1014" i="40"/>
  <c r="I1014" i="40"/>
  <c r="F1014" i="40"/>
  <c r="J1013" i="40"/>
  <c r="I1013" i="40"/>
  <c r="F1013" i="40"/>
  <c r="J1012" i="40"/>
  <c r="I1012" i="40"/>
  <c r="F1012" i="40"/>
  <c r="J1011" i="40"/>
  <c r="I1011" i="40"/>
  <c r="F1011" i="40"/>
  <c r="J1010" i="40"/>
  <c r="I1010" i="40"/>
  <c r="F1010" i="40"/>
  <c r="J1009" i="40"/>
  <c r="I1009" i="40"/>
  <c r="F1009" i="40"/>
  <c r="J1008" i="40"/>
  <c r="I1008" i="40"/>
  <c r="F1008" i="40"/>
  <c r="J1007" i="40"/>
  <c r="I1007" i="40"/>
  <c r="F1007" i="40"/>
  <c r="J1006" i="40"/>
  <c r="I1006" i="40"/>
  <c r="F1006" i="40"/>
  <c r="J1005" i="40"/>
  <c r="I1005" i="40"/>
  <c r="F1005" i="40"/>
  <c r="J1004" i="40"/>
  <c r="I1004" i="40"/>
  <c r="F1004" i="40"/>
  <c r="J1003" i="40"/>
  <c r="I1003" i="40"/>
  <c r="F1003" i="40"/>
  <c r="J1002" i="40"/>
  <c r="I1002" i="40"/>
  <c r="F1002" i="40"/>
  <c r="J1001" i="40"/>
  <c r="I1001" i="40"/>
  <c r="F1001" i="40"/>
  <c r="J1000" i="40"/>
  <c r="I1000" i="40"/>
  <c r="F1000" i="40"/>
  <c r="J999" i="40"/>
  <c r="I999" i="40"/>
  <c r="F999" i="40"/>
  <c r="J998" i="40"/>
  <c r="I998" i="40"/>
  <c r="F998" i="40"/>
  <c r="J997" i="40"/>
  <c r="I997" i="40"/>
  <c r="F997" i="40"/>
  <c r="J996" i="40"/>
  <c r="I996" i="40"/>
  <c r="F996" i="40"/>
  <c r="J995" i="40"/>
  <c r="I995" i="40"/>
  <c r="F995" i="40"/>
  <c r="J994" i="40"/>
  <c r="I994" i="40"/>
  <c r="F994" i="40"/>
  <c r="J993" i="40"/>
  <c r="I993" i="40"/>
  <c r="F993" i="40"/>
  <c r="J992" i="40"/>
  <c r="I992" i="40"/>
  <c r="F992" i="40"/>
  <c r="J991" i="40"/>
  <c r="I991" i="40"/>
  <c r="F991" i="40"/>
  <c r="J990" i="40"/>
  <c r="I990" i="40"/>
  <c r="F990" i="40"/>
  <c r="J989" i="40"/>
  <c r="I989" i="40"/>
  <c r="F989" i="40"/>
  <c r="J988" i="40"/>
  <c r="I988" i="40"/>
  <c r="F988" i="40"/>
  <c r="I987" i="40"/>
  <c r="F987" i="40"/>
  <c r="C984" i="40"/>
  <c r="F979" i="40"/>
  <c r="F978" i="40"/>
  <c r="I977" i="40"/>
  <c r="F977" i="40"/>
  <c r="J976" i="40"/>
  <c r="I976" i="40"/>
  <c r="F976" i="40"/>
  <c r="J975" i="40"/>
  <c r="I975" i="40"/>
  <c r="F975" i="40"/>
  <c r="J974" i="40"/>
  <c r="I974" i="40"/>
  <c r="F974" i="40"/>
  <c r="J973" i="40"/>
  <c r="I973" i="40"/>
  <c r="F973" i="40"/>
  <c r="J972" i="40"/>
  <c r="I972" i="40"/>
  <c r="F972" i="40"/>
  <c r="J971" i="40"/>
  <c r="I971" i="40"/>
  <c r="F971" i="40"/>
  <c r="J970" i="40"/>
  <c r="I970" i="40"/>
  <c r="F970" i="40"/>
  <c r="J969" i="40"/>
  <c r="I969" i="40"/>
  <c r="F969" i="40"/>
  <c r="J968" i="40"/>
  <c r="I968" i="40"/>
  <c r="F968" i="40"/>
  <c r="J967" i="40"/>
  <c r="I967" i="40"/>
  <c r="F967" i="40"/>
  <c r="J966" i="40"/>
  <c r="I966" i="40"/>
  <c r="F966" i="40"/>
  <c r="J965" i="40"/>
  <c r="I965" i="40"/>
  <c r="F965" i="40"/>
  <c r="J964" i="40"/>
  <c r="I964" i="40"/>
  <c r="F964" i="40"/>
  <c r="J963" i="40"/>
  <c r="I963" i="40"/>
  <c r="F963" i="40"/>
  <c r="J962" i="40"/>
  <c r="I962" i="40"/>
  <c r="F962" i="40"/>
  <c r="J961" i="40"/>
  <c r="I961" i="40"/>
  <c r="F961" i="40"/>
  <c r="J960" i="40"/>
  <c r="I960" i="40"/>
  <c r="F960" i="40"/>
  <c r="J959" i="40"/>
  <c r="I959" i="40"/>
  <c r="F959" i="40"/>
  <c r="J958" i="40"/>
  <c r="I958" i="40"/>
  <c r="F958" i="40"/>
  <c r="J957" i="40"/>
  <c r="I957" i="40"/>
  <c r="F957" i="40"/>
  <c r="J956" i="40"/>
  <c r="I956" i="40"/>
  <c r="F956" i="40"/>
  <c r="J955" i="40"/>
  <c r="I955" i="40"/>
  <c r="F955" i="40"/>
  <c r="J954" i="40"/>
  <c r="I954" i="40"/>
  <c r="F954" i="40"/>
  <c r="J953" i="40"/>
  <c r="I953" i="40"/>
  <c r="F953" i="40"/>
  <c r="J952" i="40"/>
  <c r="I952" i="40"/>
  <c r="F952" i="40"/>
  <c r="J951" i="40"/>
  <c r="I951" i="40"/>
  <c r="F951" i="40"/>
  <c r="J950" i="40"/>
  <c r="I950" i="40"/>
  <c r="F950" i="40"/>
  <c r="J949" i="40"/>
  <c r="I949" i="40"/>
  <c r="F949" i="40"/>
  <c r="J948" i="40"/>
  <c r="I948" i="40"/>
  <c r="F948" i="40"/>
  <c r="J947" i="40"/>
  <c r="I947" i="40"/>
  <c r="F947" i="40"/>
  <c r="J946" i="40"/>
  <c r="I946" i="40"/>
  <c r="F946" i="40"/>
  <c r="J945" i="40"/>
  <c r="I945" i="40"/>
  <c r="F945" i="40"/>
  <c r="J944" i="40"/>
  <c r="I944" i="40"/>
  <c r="F944" i="40"/>
  <c r="I943" i="40"/>
  <c r="F943" i="40"/>
  <c r="C940" i="40"/>
  <c r="I933" i="40"/>
  <c r="F933" i="40"/>
  <c r="J932" i="40"/>
  <c r="I932" i="40"/>
  <c r="F932" i="40"/>
  <c r="J931" i="40"/>
  <c r="I931" i="40"/>
  <c r="F931" i="40"/>
  <c r="J930" i="40"/>
  <c r="I930" i="40"/>
  <c r="F930" i="40"/>
  <c r="J929" i="40"/>
  <c r="I929" i="40"/>
  <c r="F929" i="40"/>
  <c r="J928" i="40"/>
  <c r="I928" i="40"/>
  <c r="F928" i="40"/>
  <c r="J927" i="40"/>
  <c r="I927" i="40"/>
  <c r="F927" i="40"/>
  <c r="J926" i="40"/>
  <c r="I926" i="40"/>
  <c r="F926" i="40"/>
  <c r="J925" i="40"/>
  <c r="I925" i="40"/>
  <c r="F925" i="40"/>
  <c r="J924" i="40"/>
  <c r="I924" i="40"/>
  <c r="F924" i="40"/>
  <c r="J923" i="40"/>
  <c r="I923" i="40"/>
  <c r="F923" i="40"/>
  <c r="J922" i="40"/>
  <c r="I922" i="40"/>
  <c r="F922" i="40"/>
  <c r="J921" i="40"/>
  <c r="I921" i="40"/>
  <c r="F921" i="40"/>
  <c r="J920" i="40"/>
  <c r="I920" i="40"/>
  <c r="F920" i="40"/>
  <c r="J919" i="40"/>
  <c r="I919" i="40"/>
  <c r="F919" i="40"/>
  <c r="J918" i="40"/>
  <c r="I918" i="40"/>
  <c r="F918" i="40"/>
  <c r="J917" i="40"/>
  <c r="I917" i="40"/>
  <c r="F917" i="40"/>
  <c r="J916" i="40"/>
  <c r="I916" i="40"/>
  <c r="F916" i="40"/>
  <c r="J915" i="40"/>
  <c r="I915" i="40"/>
  <c r="F915" i="40"/>
  <c r="J914" i="40"/>
  <c r="I914" i="40"/>
  <c r="F914" i="40"/>
  <c r="J913" i="40"/>
  <c r="I913" i="40"/>
  <c r="F913" i="40"/>
  <c r="J912" i="40"/>
  <c r="I912" i="40"/>
  <c r="F912" i="40"/>
  <c r="J911" i="40"/>
  <c r="I911" i="40"/>
  <c r="F911" i="40"/>
  <c r="J910" i="40"/>
  <c r="I910" i="40"/>
  <c r="F910" i="40"/>
  <c r="J909" i="40"/>
  <c r="I909" i="40"/>
  <c r="F909" i="40"/>
  <c r="J908" i="40"/>
  <c r="I908" i="40"/>
  <c r="F908" i="40"/>
  <c r="J907" i="40"/>
  <c r="I907" i="40"/>
  <c r="F907" i="40"/>
  <c r="J906" i="40"/>
  <c r="I906" i="40"/>
  <c r="F906" i="40"/>
  <c r="J905" i="40"/>
  <c r="I905" i="40"/>
  <c r="F905" i="40"/>
  <c r="J904" i="40"/>
  <c r="I904" i="40"/>
  <c r="F904" i="40"/>
  <c r="J903" i="40"/>
  <c r="I903" i="40"/>
  <c r="F903" i="40"/>
  <c r="J902" i="40"/>
  <c r="I902" i="40"/>
  <c r="F902" i="40"/>
  <c r="J901" i="40"/>
  <c r="I901" i="40"/>
  <c r="F901" i="40"/>
  <c r="J900" i="40"/>
  <c r="I900" i="40"/>
  <c r="F900" i="40"/>
  <c r="I899" i="40"/>
  <c r="F899" i="40"/>
  <c r="C896" i="40"/>
  <c r="F891" i="40"/>
  <c r="F890" i="40"/>
  <c r="I889" i="40"/>
  <c r="F889" i="40"/>
  <c r="J888" i="40"/>
  <c r="I888" i="40"/>
  <c r="F888" i="40"/>
  <c r="J887" i="40"/>
  <c r="I887" i="40"/>
  <c r="F887" i="40"/>
  <c r="J886" i="40"/>
  <c r="I886" i="40"/>
  <c r="F886" i="40"/>
  <c r="J885" i="40"/>
  <c r="I885" i="40"/>
  <c r="F885" i="40"/>
  <c r="J884" i="40"/>
  <c r="I884" i="40"/>
  <c r="F884" i="40"/>
  <c r="J883" i="40"/>
  <c r="I883" i="40"/>
  <c r="F883" i="40"/>
  <c r="J882" i="40"/>
  <c r="I882" i="40"/>
  <c r="F882" i="40"/>
  <c r="J881" i="40"/>
  <c r="I881" i="40"/>
  <c r="F881" i="40"/>
  <c r="J880" i="40"/>
  <c r="I880" i="40"/>
  <c r="F880" i="40"/>
  <c r="J879" i="40"/>
  <c r="I879" i="40"/>
  <c r="F879" i="40"/>
  <c r="J878" i="40"/>
  <c r="I878" i="40"/>
  <c r="F878" i="40"/>
  <c r="J877" i="40"/>
  <c r="I877" i="40"/>
  <c r="F877" i="40"/>
  <c r="J876" i="40"/>
  <c r="I876" i="40"/>
  <c r="F876" i="40"/>
  <c r="J875" i="40"/>
  <c r="I875" i="40"/>
  <c r="F875" i="40"/>
  <c r="J874" i="40"/>
  <c r="I874" i="40"/>
  <c r="F874" i="40"/>
  <c r="J873" i="40"/>
  <c r="I873" i="40"/>
  <c r="F873" i="40"/>
  <c r="J872" i="40"/>
  <c r="I872" i="40"/>
  <c r="F872" i="40"/>
  <c r="J871" i="40"/>
  <c r="I871" i="40"/>
  <c r="F871" i="40"/>
  <c r="J870" i="40"/>
  <c r="I870" i="40"/>
  <c r="F870" i="40"/>
  <c r="J869" i="40"/>
  <c r="I869" i="40"/>
  <c r="F869" i="40"/>
  <c r="J868" i="40"/>
  <c r="I868" i="40"/>
  <c r="F868" i="40"/>
  <c r="J867" i="40"/>
  <c r="I867" i="40"/>
  <c r="F867" i="40"/>
  <c r="J866" i="40"/>
  <c r="I866" i="40"/>
  <c r="F866" i="40"/>
  <c r="J865" i="40"/>
  <c r="I865" i="40"/>
  <c r="F865" i="40"/>
  <c r="J864" i="40"/>
  <c r="I864" i="40"/>
  <c r="F864" i="40"/>
  <c r="J863" i="40"/>
  <c r="I863" i="40"/>
  <c r="F863" i="40"/>
  <c r="J862" i="40"/>
  <c r="I862" i="40"/>
  <c r="F862" i="40"/>
  <c r="J861" i="40"/>
  <c r="I861" i="40"/>
  <c r="F861" i="40"/>
  <c r="J860" i="40"/>
  <c r="I860" i="40"/>
  <c r="F860" i="40"/>
  <c r="J859" i="40"/>
  <c r="I859" i="40"/>
  <c r="F859" i="40"/>
  <c r="J858" i="40"/>
  <c r="I858" i="40"/>
  <c r="F858" i="40"/>
  <c r="J857" i="40"/>
  <c r="I857" i="40"/>
  <c r="F857" i="40"/>
  <c r="J856" i="40"/>
  <c r="I856" i="40"/>
  <c r="F856" i="40"/>
  <c r="I855" i="40"/>
  <c r="F855" i="40"/>
  <c r="C852" i="40"/>
  <c r="I845" i="40"/>
  <c r="F845" i="40"/>
  <c r="J844" i="40"/>
  <c r="I844" i="40"/>
  <c r="F844" i="40"/>
  <c r="J843" i="40"/>
  <c r="I843" i="40"/>
  <c r="F843" i="40"/>
  <c r="J842" i="40"/>
  <c r="I842" i="40"/>
  <c r="F842" i="40"/>
  <c r="J841" i="40"/>
  <c r="I841" i="40"/>
  <c r="F841" i="40"/>
  <c r="J840" i="40"/>
  <c r="I840" i="40"/>
  <c r="F840" i="40"/>
  <c r="J839" i="40"/>
  <c r="I839" i="40"/>
  <c r="F839" i="40"/>
  <c r="J838" i="40"/>
  <c r="I838" i="40"/>
  <c r="F838" i="40"/>
  <c r="J837" i="40"/>
  <c r="I837" i="40"/>
  <c r="F837" i="40"/>
  <c r="J836" i="40"/>
  <c r="I836" i="40"/>
  <c r="F836" i="40"/>
  <c r="J835" i="40"/>
  <c r="I835" i="40"/>
  <c r="F835" i="40"/>
  <c r="J834" i="40"/>
  <c r="I834" i="40"/>
  <c r="F834" i="40"/>
  <c r="J833" i="40"/>
  <c r="I833" i="40"/>
  <c r="F833" i="40"/>
  <c r="J832" i="40"/>
  <c r="I832" i="40"/>
  <c r="F832" i="40"/>
  <c r="J831" i="40"/>
  <c r="I831" i="40"/>
  <c r="F831" i="40"/>
  <c r="J830" i="40"/>
  <c r="I830" i="40"/>
  <c r="F830" i="40"/>
  <c r="J829" i="40"/>
  <c r="I829" i="40"/>
  <c r="F829" i="40"/>
  <c r="J828" i="40"/>
  <c r="I828" i="40"/>
  <c r="F828" i="40"/>
  <c r="J827" i="40"/>
  <c r="I827" i="40"/>
  <c r="F827" i="40"/>
  <c r="J826" i="40"/>
  <c r="I826" i="40"/>
  <c r="F826" i="40"/>
  <c r="J825" i="40"/>
  <c r="I825" i="40"/>
  <c r="F825" i="40"/>
  <c r="J824" i="40"/>
  <c r="I824" i="40"/>
  <c r="F824" i="40"/>
  <c r="J823" i="40"/>
  <c r="I823" i="40"/>
  <c r="F823" i="40"/>
  <c r="J822" i="40"/>
  <c r="I822" i="40"/>
  <c r="F822" i="40"/>
  <c r="J821" i="40"/>
  <c r="I821" i="40"/>
  <c r="F821" i="40"/>
  <c r="J820" i="40"/>
  <c r="I820" i="40"/>
  <c r="F820" i="40"/>
  <c r="J819" i="40"/>
  <c r="I819" i="40"/>
  <c r="F819" i="40"/>
  <c r="J818" i="40"/>
  <c r="I818" i="40"/>
  <c r="F818" i="40"/>
  <c r="J817" i="40"/>
  <c r="I817" i="40"/>
  <c r="F817" i="40"/>
  <c r="J816" i="40"/>
  <c r="I816" i="40"/>
  <c r="F816" i="40"/>
  <c r="J815" i="40"/>
  <c r="I815" i="40"/>
  <c r="F815" i="40"/>
  <c r="J814" i="40"/>
  <c r="I814" i="40"/>
  <c r="F814" i="40"/>
  <c r="J813" i="40"/>
  <c r="I813" i="40"/>
  <c r="F813" i="40"/>
  <c r="J812" i="40"/>
  <c r="I812" i="40"/>
  <c r="F812" i="40"/>
  <c r="I811" i="40"/>
  <c r="F811" i="40"/>
  <c r="C808" i="40"/>
  <c r="F803" i="40"/>
  <c r="F802" i="40"/>
  <c r="I801" i="40"/>
  <c r="F801" i="40"/>
  <c r="J800" i="40"/>
  <c r="I800" i="40"/>
  <c r="F800" i="40"/>
  <c r="J799" i="40"/>
  <c r="I799" i="40"/>
  <c r="F799" i="40"/>
  <c r="J798" i="40"/>
  <c r="I798" i="40"/>
  <c r="F798" i="40"/>
  <c r="J797" i="40"/>
  <c r="I797" i="40"/>
  <c r="F797" i="40"/>
  <c r="J796" i="40"/>
  <c r="I796" i="40"/>
  <c r="F796" i="40"/>
  <c r="J795" i="40"/>
  <c r="I795" i="40"/>
  <c r="F795" i="40"/>
  <c r="J794" i="40"/>
  <c r="I794" i="40"/>
  <c r="F794" i="40"/>
  <c r="J793" i="40"/>
  <c r="I793" i="40"/>
  <c r="F793" i="40"/>
  <c r="J792" i="40"/>
  <c r="I792" i="40"/>
  <c r="F792" i="40"/>
  <c r="J791" i="40"/>
  <c r="I791" i="40"/>
  <c r="F791" i="40"/>
  <c r="J790" i="40"/>
  <c r="I790" i="40"/>
  <c r="F790" i="40"/>
  <c r="J789" i="40"/>
  <c r="I789" i="40"/>
  <c r="F789" i="40"/>
  <c r="J788" i="40"/>
  <c r="I788" i="40"/>
  <c r="F788" i="40"/>
  <c r="J787" i="40"/>
  <c r="I787" i="40"/>
  <c r="F787" i="40"/>
  <c r="J786" i="40"/>
  <c r="I786" i="40"/>
  <c r="F786" i="40"/>
  <c r="J785" i="40"/>
  <c r="I785" i="40"/>
  <c r="F785" i="40"/>
  <c r="J784" i="40"/>
  <c r="I784" i="40"/>
  <c r="F784" i="40"/>
  <c r="J783" i="40"/>
  <c r="I783" i="40"/>
  <c r="F783" i="40"/>
  <c r="J782" i="40"/>
  <c r="I782" i="40"/>
  <c r="F782" i="40"/>
  <c r="J781" i="40"/>
  <c r="I781" i="40"/>
  <c r="F781" i="40"/>
  <c r="J780" i="40"/>
  <c r="I780" i="40"/>
  <c r="F780" i="40"/>
  <c r="J779" i="40"/>
  <c r="I779" i="40"/>
  <c r="F779" i="40"/>
  <c r="J778" i="40"/>
  <c r="I778" i="40"/>
  <c r="F778" i="40"/>
  <c r="J777" i="40"/>
  <c r="I777" i="40"/>
  <c r="F777" i="40"/>
  <c r="J776" i="40"/>
  <c r="I776" i="40"/>
  <c r="F776" i="40"/>
  <c r="J775" i="40"/>
  <c r="I775" i="40"/>
  <c r="F775" i="40"/>
  <c r="J774" i="40"/>
  <c r="I774" i="40"/>
  <c r="F774" i="40"/>
  <c r="J773" i="40"/>
  <c r="I773" i="40"/>
  <c r="F773" i="40"/>
  <c r="J772" i="40"/>
  <c r="I772" i="40"/>
  <c r="F772" i="40"/>
  <c r="J771" i="40"/>
  <c r="I771" i="40"/>
  <c r="F771" i="40"/>
  <c r="J770" i="40"/>
  <c r="I770" i="40"/>
  <c r="F770" i="40"/>
  <c r="J769" i="40"/>
  <c r="I769" i="40"/>
  <c r="F769" i="40"/>
  <c r="J768" i="40"/>
  <c r="I768" i="40"/>
  <c r="F768" i="40"/>
  <c r="I767" i="40"/>
  <c r="F767" i="40"/>
  <c r="C764" i="40"/>
  <c r="I757" i="40"/>
  <c r="F757" i="40"/>
  <c r="J756" i="40"/>
  <c r="I756" i="40"/>
  <c r="F756" i="40"/>
  <c r="J755" i="40"/>
  <c r="I755" i="40"/>
  <c r="F755" i="40"/>
  <c r="J754" i="40"/>
  <c r="I754" i="40"/>
  <c r="F754" i="40"/>
  <c r="J753" i="40"/>
  <c r="I753" i="40"/>
  <c r="F753" i="40"/>
  <c r="J752" i="40"/>
  <c r="I752" i="40"/>
  <c r="F752" i="40"/>
  <c r="J751" i="40"/>
  <c r="I751" i="40"/>
  <c r="F751" i="40"/>
  <c r="J750" i="40"/>
  <c r="I750" i="40"/>
  <c r="F750" i="40"/>
  <c r="J749" i="40"/>
  <c r="I749" i="40"/>
  <c r="F749" i="40"/>
  <c r="J748" i="40"/>
  <c r="I748" i="40"/>
  <c r="F748" i="40"/>
  <c r="J747" i="40"/>
  <c r="I747" i="40"/>
  <c r="F747" i="40"/>
  <c r="J746" i="40"/>
  <c r="I746" i="40"/>
  <c r="F746" i="40"/>
  <c r="J745" i="40"/>
  <c r="I745" i="40"/>
  <c r="F745" i="40"/>
  <c r="J744" i="40"/>
  <c r="I744" i="40"/>
  <c r="F744" i="40"/>
  <c r="J743" i="40"/>
  <c r="I743" i="40"/>
  <c r="F743" i="40"/>
  <c r="J742" i="40"/>
  <c r="I742" i="40"/>
  <c r="F742" i="40"/>
  <c r="J741" i="40"/>
  <c r="I741" i="40"/>
  <c r="F741" i="40"/>
  <c r="J740" i="40"/>
  <c r="I740" i="40"/>
  <c r="F740" i="40"/>
  <c r="J739" i="40"/>
  <c r="I739" i="40"/>
  <c r="F739" i="40"/>
  <c r="J738" i="40"/>
  <c r="I738" i="40"/>
  <c r="F738" i="40"/>
  <c r="J737" i="40"/>
  <c r="I737" i="40"/>
  <c r="F737" i="40"/>
  <c r="J736" i="40"/>
  <c r="I736" i="40"/>
  <c r="F736" i="40"/>
  <c r="J735" i="40"/>
  <c r="I735" i="40"/>
  <c r="F735" i="40"/>
  <c r="J734" i="40"/>
  <c r="I734" i="40"/>
  <c r="F734" i="40"/>
  <c r="J733" i="40"/>
  <c r="I733" i="40"/>
  <c r="F733" i="40"/>
  <c r="J732" i="40"/>
  <c r="I732" i="40"/>
  <c r="F732" i="40"/>
  <c r="J731" i="40"/>
  <c r="I731" i="40"/>
  <c r="F731" i="40"/>
  <c r="J730" i="40"/>
  <c r="I730" i="40"/>
  <c r="F730" i="40"/>
  <c r="J729" i="40"/>
  <c r="I729" i="40"/>
  <c r="F729" i="40"/>
  <c r="J728" i="40"/>
  <c r="I728" i="40"/>
  <c r="F728" i="40"/>
  <c r="J727" i="40"/>
  <c r="I727" i="40"/>
  <c r="F727" i="40"/>
  <c r="J726" i="40"/>
  <c r="I726" i="40"/>
  <c r="F726" i="40"/>
  <c r="J725" i="40"/>
  <c r="I725" i="40"/>
  <c r="F725" i="40"/>
  <c r="J724" i="40"/>
  <c r="I724" i="40"/>
  <c r="F724" i="40"/>
  <c r="I723" i="40"/>
  <c r="F723" i="40"/>
  <c r="C720" i="40"/>
  <c r="I711" i="40"/>
  <c r="F711" i="40"/>
  <c r="J710" i="40"/>
  <c r="I710" i="40"/>
  <c r="F710" i="40"/>
  <c r="J709" i="40"/>
  <c r="I709" i="40"/>
  <c r="F709" i="40"/>
  <c r="J708" i="40"/>
  <c r="I708" i="40"/>
  <c r="F708" i="40"/>
  <c r="J707" i="40"/>
  <c r="I707" i="40"/>
  <c r="F707" i="40"/>
  <c r="J706" i="40"/>
  <c r="I706" i="40"/>
  <c r="F706" i="40"/>
  <c r="J705" i="40"/>
  <c r="I705" i="40"/>
  <c r="F705" i="40"/>
  <c r="J704" i="40"/>
  <c r="I704" i="40"/>
  <c r="F704" i="40"/>
  <c r="J703" i="40"/>
  <c r="I703" i="40"/>
  <c r="F703" i="40"/>
  <c r="J702" i="40"/>
  <c r="I702" i="40"/>
  <c r="F702" i="40"/>
  <c r="J701" i="40"/>
  <c r="I701" i="40"/>
  <c r="F701" i="40"/>
  <c r="J700" i="40"/>
  <c r="I700" i="40"/>
  <c r="F700" i="40"/>
  <c r="J699" i="40"/>
  <c r="I699" i="40"/>
  <c r="F699" i="40"/>
  <c r="J698" i="40"/>
  <c r="I698" i="40"/>
  <c r="F698" i="40"/>
  <c r="J697" i="40"/>
  <c r="I697" i="40"/>
  <c r="F697" i="40"/>
  <c r="J696" i="40"/>
  <c r="I696" i="40"/>
  <c r="F696" i="40"/>
  <c r="J695" i="40"/>
  <c r="I695" i="40"/>
  <c r="F695" i="40"/>
  <c r="J694" i="40"/>
  <c r="I694" i="40"/>
  <c r="F694" i="40"/>
  <c r="J693" i="40"/>
  <c r="I693" i="40"/>
  <c r="F693" i="40"/>
  <c r="J692" i="40"/>
  <c r="I692" i="40"/>
  <c r="F692" i="40"/>
  <c r="J691" i="40"/>
  <c r="I691" i="40"/>
  <c r="F691" i="40"/>
  <c r="J690" i="40"/>
  <c r="I690" i="40"/>
  <c r="F690" i="40"/>
  <c r="J689" i="40"/>
  <c r="I689" i="40"/>
  <c r="F689" i="40"/>
  <c r="J688" i="40"/>
  <c r="I688" i="40"/>
  <c r="F688" i="40"/>
  <c r="J687" i="40"/>
  <c r="I687" i="40"/>
  <c r="F687" i="40"/>
  <c r="J686" i="40"/>
  <c r="I686" i="40"/>
  <c r="F686" i="40"/>
  <c r="J685" i="40"/>
  <c r="I685" i="40"/>
  <c r="F685" i="40"/>
  <c r="J684" i="40"/>
  <c r="I684" i="40"/>
  <c r="F684" i="40"/>
  <c r="J683" i="40"/>
  <c r="I683" i="40"/>
  <c r="F683" i="40"/>
  <c r="J682" i="40"/>
  <c r="I682" i="40"/>
  <c r="F682" i="40"/>
  <c r="J681" i="40"/>
  <c r="I681" i="40"/>
  <c r="F681" i="40"/>
  <c r="J680" i="40"/>
  <c r="I680" i="40"/>
  <c r="F680" i="40"/>
  <c r="J679" i="40"/>
  <c r="I679" i="40"/>
  <c r="F679" i="40"/>
  <c r="J678" i="40"/>
  <c r="I678" i="40"/>
  <c r="F678" i="40"/>
  <c r="I677" i="40"/>
  <c r="F677" i="40"/>
  <c r="C674" i="40"/>
  <c r="I667" i="40"/>
  <c r="F667" i="40"/>
  <c r="J666" i="40"/>
  <c r="I666" i="40"/>
  <c r="F666" i="40"/>
  <c r="J665" i="40"/>
  <c r="I665" i="40"/>
  <c r="F665" i="40"/>
  <c r="J664" i="40"/>
  <c r="I664" i="40"/>
  <c r="F664" i="40"/>
  <c r="J663" i="40"/>
  <c r="I663" i="40"/>
  <c r="F663" i="40"/>
  <c r="J662" i="40"/>
  <c r="I662" i="40"/>
  <c r="F662" i="40"/>
  <c r="J661" i="40"/>
  <c r="I661" i="40"/>
  <c r="F661" i="40"/>
  <c r="J660" i="40"/>
  <c r="I660" i="40"/>
  <c r="F660" i="40"/>
  <c r="J659" i="40"/>
  <c r="I659" i="40"/>
  <c r="F659" i="40"/>
  <c r="J658" i="40"/>
  <c r="I658" i="40"/>
  <c r="F658" i="40"/>
  <c r="J657" i="40"/>
  <c r="I657" i="40"/>
  <c r="F657" i="40"/>
  <c r="J656" i="40"/>
  <c r="I656" i="40"/>
  <c r="F656" i="40"/>
  <c r="J655" i="40"/>
  <c r="I655" i="40"/>
  <c r="F655" i="40"/>
  <c r="J654" i="40"/>
  <c r="I654" i="40"/>
  <c r="F654" i="40"/>
  <c r="J653" i="40"/>
  <c r="I653" i="40"/>
  <c r="F653" i="40"/>
  <c r="J652" i="40"/>
  <c r="I652" i="40"/>
  <c r="F652" i="40"/>
  <c r="J651" i="40"/>
  <c r="I651" i="40"/>
  <c r="F651" i="40"/>
  <c r="J650" i="40"/>
  <c r="I650" i="40"/>
  <c r="F650" i="40"/>
  <c r="J649" i="40"/>
  <c r="I649" i="40"/>
  <c r="F649" i="40"/>
  <c r="J648" i="40"/>
  <c r="I648" i="40"/>
  <c r="F648" i="40"/>
  <c r="J647" i="40"/>
  <c r="I647" i="40"/>
  <c r="F647" i="40"/>
  <c r="J646" i="40"/>
  <c r="I646" i="40"/>
  <c r="F646" i="40"/>
  <c r="J645" i="40"/>
  <c r="I645" i="40"/>
  <c r="F645" i="40"/>
  <c r="J644" i="40"/>
  <c r="I644" i="40"/>
  <c r="F644" i="40"/>
  <c r="J643" i="40"/>
  <c r="I643" i="40"/>
  <c r="F643" i="40"/>
  <c r="J642" i="40"/>
  <c r="I642" i="40"/>
  <c r="F642" i="40"/>
  <c r="J641" i="40"/>
  <c r="I641" i="40"/>
  <c r="F641" i="40"/>
  <c r="J640" i="40"/>
  <c r="I640" i="40"/>
  <c r="F640" i="40"/>
  <c r="J639" i="40"/>
  <c r="I639" i="40"/>
  <c r="F639" i="40"/>
  <c r="J638" i="40"/>
  <c r="I638" i="40"/>
  <c r="F638" i="40"/>
  <c r="J637" i="40"/>
  <c r="I637" i="40"/>
  <c r="F637" i="40"/>
  <c r="J636" i="40"/>
  <c r="I636" i="40"/>
  <c r="F636" i="40"/>
  <c r="J635" i="40"/>
  <c r="I635" i="40"/>
  <c r="F635" i="40"/>
  <c r="J634" i="40"/>
  <c r="I634" i="40"/>
  <c r="F634" i="40"/>
  <c r="I633" i="40"/>
  <c r="F633" i="40"/>
  <c r="C630" i="40"/>
  <c r="F625" i="40"/>
  <c r="F624" i="40"/>
  <c r="I623" i="40"/>
  <c r="F623" i="40"/>
  <c r="J622" i="40"/>
  <c r="I622" i="40"/>
  <c r="F622" i="40"/>
  <c r="J621" i="40"/>
  <c r="I621" i="40"/>
  <c r="F621" i="40"/>
  <c r="J620" i="40"/>
  <c r="I620" i="40"/>
  <c r="F620" i="40"/>
  <c r="J619" i="40"/>
  <c r="I619" i="40"/>
  <c r="F619" i="40"/>
  <c r="J618" i="40"/>
  <c r="I618" i="40"/>
  <c r="F618" i="40"/>
  <c r="J617" i="40"/>
  <c r="I617" i="40"/>
  <c r="F617" i="40"/>
  <c r="J616" i="40"/>
  <c r="I616" i="40"/>
  <c r="F616" i="40"/>
  <c r="J615" i="40"/>
  <c r="I615" i="40"/>
  <c r="F615" i="40"/>
  <c r="J614" i="40"/>
  <c r="I614" i="40"/>
  <c r="F614" i="40"/>
  <c r="J613" i="40"/>
  <c r="I613" i="40"/>
  <c r="F613" i="40"/>
  <c r="J612" i="40"/>
  <c r="I612" i="40"/>
  <c r="F612" i="40"/>
  <c r="J611" i="40"/>
  <c r="I611" i="40"/>
  <c r="F611" i="40"/>
  <c r="J610" i="40"/>
  <c r="I610" i="40"/>
  <c r="F610" i="40"/>
  <c r="J609" i="40"/>
  <c r="I609" i="40"/>
  <c r="F609" i="40"/>
  <c r="J608" i="40"/>
  <c r="I608" i="40"/>
  <c r="F608" i="40"/>
  <c r="J607" i="40"/>
  <c r="I607" i="40"/>
  <c r="F607" i="40"/>
  <c r="J606" i="40"/>
  <c r="I606" i="40"/>
  <c r="F606" i="40"/>
  <c r="J605" i="40"/>
  <c r="I605" i="40"/>
  <c r="F605" i="40"/>
  <c r="J604" i="40"/>
  <c r="I604" i="40"/>
  <c r="F604" i="40"/>
  <c r="J603" i="40"/>
  <c r="I603" i="40"/>
  <c r="F603" i="40"/>
  <c r="J602" i="40"/>
  <c r="I602" i="40"/>
  <c r="F602" i="40"/>
  <c r="J601" i="40"/>
  <c r="I601" i="40"/>
  <c r="F601" i="40"/>
  <c r="J600" i="40"/>
  <c r="I600" i="40"/>
  <c r="F600" i="40"/>
  <c r="J599" i="40"/>
  <c r="I599" i="40"/>
  <c r="F599" i="40"/>
  <c r="J598" i="40"/>
  <c r="I598" i="40"/>
  <c r="F598" i="40"/>
  <c r="J597" i="40"/>
  <c r="I597" i="40"/>
  <c r="F597" i="40"/>
  <c r="J596" i="40"/>
  <c r="I596" i="40"/>
  <c r="F596" i="40"/>
  <c r="J595" i="40"/>
  <c r="I595" i="40"/>
  <c r="F595" i="40"/>
  <c r="J594" i="40"/>
  <c r="I594" i="40"/>
  <c r="F594" i="40"/>
  <c r="J593" i="40"/>
  <c r="I593" i="40"/>
  <c r="F593" i="40"/>
  <c r="J592" i="40"/>
  <c r="I592" i="40"/>
  <c r="F592" i="40"/>
  <c r="J591" i="40"/>
  <c r="I591" i="40"/>
  <c r="F591" i="40"/>
  <c r="J590" i="40"/>
  <c r="I590" i="40"/>
  <c r="F590" i="40"/>
  <c r="I589" i="40"/>
  <c r="F589" i="40"/>
  <c r="C586" i="40"/>
  <c r="I579" i="40"/>
  <c r="F579" i="40"/>
  <c r="J578" i="40"/>
  <c r="I578" i="40"/>
  <c r="F578" i="40"/>
  <c r="J577" i="40"/>
  <c r="I577" i="40"/>
  <c r="F577" i="40"/>
  <c r="J576" i="40"/>
  <c r="I576" i="40"/>
  <c r="F576" i="40"/>
  <c r="J575" i="40"/>
  <c r="I575" i="40"/>
  <c r="F575" i="40"/>
  <c r="J574" i="40"/>
  <c r="I574" i="40"/>
  <c r="F574" i="40"/>
  <c r="J573" i="40"/>
  <c r="I573" i="40"/>
  <c r="F573" i="40"/>
  <c r="J572" i="40"/>
  <c r="I572" i="40"/>
  <c r="F572" i="40"/>
  <c r="J571" i="40"/>
  <c r="I571" i="40"/>
  <c r="F571" i="40"/>
  <c r="J570" i="40"/>
  <c r="I570" i="40"/>
  <c r="F570" i="40"/>
  <c r="J569" i="40"/>
  <c r="I569" i="40"/>
  <c r="F569" i="40"/>
  <c r="J568" i="40"/>
  <c r="I568" i="40"/>
  <c r="F568" i="40"/>
  <c r="J567" i="40"/>
  <c r="I567" i="40"/>
  <c r="F567" i="40"/>
  <c r="J566" i="40"/>
  <c r="I566" i="40"/>
  <c r="F566" i="40"/>
  <c r="J565" i="40"/>
  <c r="I565" i="40"/>
  <c r="F565" i="40"/>
  <c r="J564" i="40"/>
  <c r="I564" i="40"/>
  <c r="F564" i="40"/>
  <c r="J563" i="40"/>
  <c r="I563" i="40"/>
  <c r="F563" i="40"/>
  <c r="J562" i="40"/>
  <c r="I562" i="40"/>
  <c r="F562" i="40"/>
  <c r="J561" i="40"/>
  <c r="I561" i="40"/>
  <c r="F561" i="40"/>
  <c r="J560" i="40"/>
  <c r="I560" i="40"/>
  <c r="F560" i="40"/>
  <c r="J559" i="40"/>
  <c r="I559" i="40"/>
  <c r="F559" i="40"/>
  <c r="J558" i="40"/>
  <c r="I558" i="40"/>
  <c r="F558" i="40"/>
  <c r="J557" i="40"/>
  <c r="I557" i="40"/>
  <c r="F557" i="40"/>
  <c r="J556" i="40"/>
  <c r="I556" i="40"/>
  <c r="F556" i="40"/>
  <c r="J555" i="40"/>
  <c r="I555" i="40"/>
  <c r="F555" i="40"/>
  <c r="J554" i="40"/>
  <c r="I554" i="40"/>
  <c r="F554" i="40"/>
  <c r="J553" i="40"/>
  <c r="I553" i="40"/>
  <c r="F553" i="40"/>
  <c r="J552" i="40"/>
  <c r="I552" i="40"/>
  <c r="F552" i="40"/>
  <c r="J551" i="40"/>
  <c r="I551" i="40"/>
  <c r="F551" i="40"/>
  <c r="J550" i="40"/>
  <c r="I550" i="40"/>
  <c r="F550" i="40"/>
  <c r="J549" i="40"/>
  <c r="I549" i="40"/>
  <c r="F549" i="40"/>
  <c r="J548" i="40"/>
  <c r="I548" i="40"/>
  <c r="F548" i="40"/>
  <c r="J547" i="40"/>
  <c r="I547" i="40"/>
  <c r="F547" i="40"/>
  <c r="J546" i="40"/>
  <c r="I546" i="40"/>
  <c r="F546" i="40"/>
  <c r="I545" i="40"/>
  <c r="F545" i="40"/>
  <c r="C542" i="40"/>
  <c r="F537" i="40"/>
  <c r="F536" i="40"/>
  <c r="I535" i="40"/>
  <c r="F535" i="40"/>
  <c r="J534" i="40"/>
  <c r="I534" i="40"/>
  <c r="F534" i="40"/>
  <c r="J533" i="40"/>
  <c r="I533" i="40"/>
  <c r="F533" i="40"/>
  <c r="J532" i="40"/>
  <c r="I532" i="40"/>
  <c r="F532" i="40"/>
  <c r="J531" i="40"/>
  <c r="I531" i="40"/>
  <c r="F531" i="40"/>
  <c r="J530" i="40"/>
  <c r="I530" i="40"/>
  <c r="F530" i="40"/>
  <c r="J529" i="40"/>
  <c r="I529" i="40"/>
  <c r="F529" i="40"/>
  <c r="J528" i="40"/>
  <c r="I528" i="40"/>
  <c r="F528" i="40"/>
  <c r="J527" i="40"/>
  <c r="I527" i="40"/>
  <c r="F527" i="40"/>
  <c r="J526" i="40"/>
  <c r="I526" i="40"/>
  <c r="F526" i="40"/>
  <c r="J525" i="40"/>
  <c r="I525" i="40"/>
  <c r="F525" i="40"/>
  <c r="J524" i="40"/>
  <c r="I524" i="40"/>
  <c r="F524" i="40"/>
  <c r="J523" i="40"/>
  <c r="I523" i="40"/>
  <c r="F523" i="40"/>
  <c r="J522" i="40"/>
  <c r="I522" i="40"/>
  <c r="F522" i="40"/>
  <c r="J521" i="40"/>
  <c r="I521" i="40"/>
  <c r="F521" i="40"/>
  <c r="J520" i="40"/>
  <c r="I520" i="40"/>
  <c r="F520" i="40"/>
  <c r="J519" i="40"/>
  <c r="I519" i="40"/>
  <c r="F519" i="40"/>
  <c r="J518" i="40"/>
  <c r="I518" i="40"/>
  <c r="F518" i="40"/>
  <c r="J517" i="40"/>
  <c r="I517" i="40"/>
  <c r="F517" i="40"/>
  <c r="J516" i="40"/>
  <c r="I516" i="40"/>
  <c r="F516" i="40"/>
  <c r="J515" i="40"/>
  <c r="I515" i="40"/>
  <c r="F515" i="40"/>
  <c r="J514" i="40"/>
  <c r="I514" i="40"/>
  <c r="F514" i="40"/>
  <c r="J513" i="40"/>
  <c r="I513" i="40"/>
  <c r="F513" i="40"/>
  <c r="J512" i="40"/>
  <c r="I512" i="40"/>
  <c r="F512" i="40"/>
  <c r="J511" i="40"/>
  <c r="I511" i="40"/>
  <c r="F511" i="40"/>
  <c r="J510" i="40"/>
  <c r="I510" i="40"/>
  <c r="F510" i="40"/>
  <c r="J509" i="40"/>
  <c r="I509" i="40"/>
  <c r="F509" i="40"/>
  <c r="J508" i="40"/>
  <c r="I508" i="40"/>
  <c r="F508" i="40"/>
  <c r="J507" i="40"/>
  <c r="I507" i="40"/>
  <c r="F507" i="40"/>
  <c r="J506" i="40"/>
  <c r="I506" i="40"/>
  <c r="F506" i="40"/>
  <c r="J505" i="40"/>
  <c r="I505" i="40"/>
  <c r="F505" i="40"/>
  <c r="J504" i="40"/>
  <c r="I504" i="40"/>
  <c r="F504" i="40"/>
  <c r="J503" i="40"/>
  <c r="I503" i="40"/>
  <c r="F503" i="40"/>
  <c r="J502" i="40"/>
  <c r="I502" i="40"/>
  <c r="F502" i="40"/>
  <c r="I501" i="40"/>
  <c r="F501" i="40"/>
  <c r="C498" i="40"/>
  <c r="I491" i="40"/>
  <c r="F491" i="40"/>
  <c r="J490" i="40"/>
  <c r="I490" i="40"/>
  <c r="F490" i="40"/>
  <c r="J489" i="40"/>
  <c r="I489" i="40"/>
  <c r="F489" i="40"/>
  <c r="J488" i="40"/>
  <c r="I488" i="40"/>
  <c r="F488" i="40"/>
  <c r="J487" i="40"/>
  <c r="I487" i="40"/>
  <c r="F487" i="40"/>
  <c r="J486" i="40"/>
  <c r="I486" i="40"/>
  <c r="F486" i="40"/>
  <c r="J485" i="40"/>
  <c r="I485" i="40"/>
  <c r="F485" i="40"/>
  <c r="J484" i="40"/>
  <c r="I484" i="40"/>
  <c r="F484" i="40"/>
  <c r="J483" i="40"/>
  <c r="I483" i="40"/>
  <c r="F483" i="40"/>
  <c r="J482" i="40"/>
  <c r="I482" i="40"/>
  <c r="F482" i="40"/>
  <c r="J481" i="40"/>
  <c r="I481" i="40"/>
  <c r="F481" i="40"/>
  <c r="J480" i="40"/>
  <c r="I480" i="40"/>
  <c r="F480" i="40"/>
  <c r="J479" i="40"/>
  <c r="I479" i="40"/>
  <c r="F479" i="40"/>
  <c r="J478" i="40"/>
  <c r="I478" i="40"/>
  <c r="F478" i="40"/>
  <c r="J477" i="40"/>
  <c r="I477" i="40"/>
  <c r="F477" i="40"/>
  <c r="J476" i="40"/>
  <c r="I476" i="40"/>
  <c r="F476" i="40"/>
  <c r="J475" i="40"/>
  <c r="I475" i="40"/>
  <c r="F475" i="40"/>
  <c r="J474" i="40"/>
  <c r="I474" i="40"/>
  <c r="F474" i="40"/>
  <c r="J473" i="40"/>
  <c r="I473" i="40"/>
  <c r="F473" i="40"/>
  <c r="J472" i="40"/>
  <c r="I472" i="40"/>
  <c r="F472" i="40"/>
  <c r="J471" i="40"/>
  <c r="I471" i="40"/>
  <c r="F471" i="40"/>
  <c r="J470" i="40"/>
  <c r="I470" i="40"/>
  <c r="F470" i="40"/>
  <c r="J469" i="40"/>
  <c r="I469" i="40"/>
  <c r="F469" i="40"/>
  <c r="J468" i="40"/>
  <c r="I468" i="40"/>
  <c r="F468" i="40"/>
  <c r="J467" i="40"/>
  <c r="I467" i="40"/>
  <c r="F467" i="40"/>
  <c r="J466" i="40"/>
  <c r="I466" i="40"/>
  <c r="F466" i="40"/>
  <c r="J465" i="40"/>
  <c r="I465" i="40"/>
  <c r="F465" i="40"/>
  <c r="J464" i="40"/>
  <c r="I464" i="40"/>
  <c r="F464" i="40"/>
  <c r="J463" i="40"/>
  <c r="I463" i="40"/>
  <c r="F463" i="40"/>
  <c r="J462" i="40"/>
  <c r="I462" i="40"/>
  <c r="F462" i="40"/>
  <c r="J461" i="40"/>
  <c r="I461" i="40"/>
  <c r="F461" i="40"/>
  <c r="J460" i="40"/>
  <c r="I460" i="40"/>
  <c r="F460" i="40"/>
  <c r="J459" i="40"/>
  <c r="I459" i="40"/>
  <c r="F459" i="40"/>
  <c r="J458" i="40"/>
  <c r="I458" i="40"/>
  <c r="F458" i="40"/>
  <c r="I457" i="40"/>
  <c r="F457" i="40"/>
  <c r="C454" i="40"/>
  <c r="F449" i="40"/>
  <c r="F448" i="40"/>
  <c r="I447" i="40"/>
  <c r="F447" i="40"/>
  <c r="J446" i="40"/>
  <c r="I446" i="40"/>
  <c r="F446" i="40"/>
  <c r="J445" i="40"/>
  <c r="I445" i="40"/>
  <c r="F445" i="40"/>
  <c r="J444" i="40"/>
  <c r="I444" i="40"/>
  <c r="F444" i="40"/>
  <c r="J443" i="40"/>
  <c r="I443" i="40"/>
  <c r="F443" i="40"/>
  <c r="J442" i="40"/>
  <c r="I442" i="40"/>
  <c r="F442" i="40"/>
  <c r="J441" i="40"/>
  <c r="I441" i="40"/>
  <c r="F441" i="40"/>
  <c r="J440" i="40"/>
  <c r="I440" i="40"/>
  <c r="F440" i="40"/>
  <c r="J439" i="40"/>
  <c r="I439" i="40"/>
  <c r="F439" i="40"/>
  <c r="J438" i="40"/>
  <c r="I438" i="40"/>
  <c r="F438" i="40"/>
  <c r="J437" i="40"/>
  <c r="I437" i="40"/>
  <c r="F437" i="40"/>
  <c r="J436" i="40"/>
  <c r="I436" i="40"/>
  <c r="F436" i="40"/>
  <c r="J435" i="40"/>
  <c r="I435" i="40"/>
  <c r="F435" i="40"/>
  <c r="J434" i="40"/>
  <c r="I434" i="40"/>
  <c r="F434" i="40"/>
  <c r="J433" i="40"/>
  <c r="I433" i="40"/>
  <c r="F433" i="40"/>
  <c r="J432" i="40"/>
  <c r="I432" i="40"/>
  <c r="F432" i="40"/>
  <c r="J431" i="40"/>
  <c r="I431" i="40"/>
  <c r="F431" i="40"/>
  <c r="J430" i="40"/>
  <c r="I430" i="40"/>
  <c r="F430" i="40"/>
  <c r="J429" i="40"/>
  <c r="I429" i="40"/>
  <c r="F429" i="40"/>
  <c r="J428" i="40"/>
  <c r="I428" i="40"/>
  <c r="F428" i="40"/>
  <c r="J427" i="40"/>
  <c r="I427" i="40"/>
  <c r="F427" i="40"/>
  <c r="J426" i="40"/>
  <c r="I426" i="40"/>
  <c r="F426" i="40"/>
  <c r="J425" i="40"/>
  <c r="I425" i="40"/>
  <c r="F425" i="40"/>
  <c r="J424" i="40"/>
  <c r="I424" i="40"/>
  <c r="F424" i="40"/>
  <c r="J423" i="40"/>
  <c r="I423" i="40"/>
  <c r="F423" i="40"/>
  <c r="J422" i="40"/>
  <c r="I422" i="40"/>
  <c r="F422" i="40"/>
  <c r="J421" i="40"/>
  <c r="I421" i="40"/>
  <c r="F421" i="40"/>
  <c r="J420" i="40"/>
  <c r="I420" i="40"/>
  <c r="F420" i="40"/>
  <c r="J419" i="40"/>
  <c r="I419" i="40"/>
  <c r="F419" i="40"/>
  <c r="J418" i="40"/>
  <c r="I418" i="40"/>
  <c r="F418" i="40"/>
  <c r="J417" i="40"/>
  <c r="I417" i="40"/>
  <c r="F417" i="40"/>
  <c r="J416" i="40"/>
  <c r="I416" i="40"/>
  <c r="F416" i="40"/>
  <c r="J415" i="40"/>
  <c r="I415" i="40"/>
  <c r="F415" i="40"/>
  <c r="J414" i="40"/>
  <c r="I414" i="40"/>
  <c r="F414" i="40"/>
  <c r="I413" i="40"/>
  <c r="F413" i="40"/>
  <c r="C410" i="40"/>
  <c r="I403" i="40"/>
  <c r="F403" i="40"/>
  <c r="J402" i="40"/>
  <c r="I402" i="40"/>
  <c r="F402" i="40"/>
  <c r="J401" i="40"/>
  <c r="I401" i="40"/>
  <c r="F401" i="40"/>
  <c r="J400" i="40"/>
  <c r="I400" i="40"/>
  <c r="F400" i="40"/>
  <c r="J399" i="40"/>
  <c r="I399" i="40"/>
  <c r="F399" i="40"/>
  <c r="J398" i="40"/>
  <c r="I398" i="40"/>
  <c r="F398" i="40"/>
  <c r="J397" i="40"/>
  <c r="I397" i="40"/>
  <c r="F397" i="40"/>
  <c r="J396" i="40"/>
  <c r="I396" i="40"/>
  <c r="F396" i="40"/>
  <c r="J395" i="40"/>
  <c r="I395" i="40"/>
  <c r="F395" i="40"/>
  <c r="J394" i="40"/>
  <c r="I394" i="40"/>
  <c r="F394" i="40"/>
  <c r="J393" i="40"/>
  <c r="I393" i="40"/>
  <c r="F393" i="40"/>
  <c r="J392" i="40"/>
  <c r="I392" i="40"/>
  <c r="F392" i="40"/>
  <c r="J391" i="40"/>
  <c r="I391" i="40"/>
  <c r="F391" i="40"/>
  <c r="J390" i="40"/>
  <c r="I390" i="40"/>
  <c r="F390" i="40"/>
  <c r="J389" i="40"/>
  <c r="I389" i="40"/>
  <c r="F389" i="40"/>
  <c r="J388" i="40"/>
  <c r="I388" i="40"/>
  <c r="F388" i="40"/>
  <c r="J387" i="40"/>
  <c r="I387" i="40"/>
  <c r="F387" i="40"/>
  <c r="J386" i="40"/>
  <c r="I386" i="40"/>
  <c r="F386" i="40"/>
  <c r="J385" i="40"/>
  <c r="I385" i="40"/>
  <c r="F385" i="40"/>
  <c r="J384" i="40"/>
  <c r="I384" i="40"/>
  <c r="F384" i="40"/>
  <c r="J383" i="40"/>
  <c r="I383" i="40"/>
  <c r="F383" i="40"/>
  <c r="J382" i="40"/>
  <c r="I382" i="40"/>
  <c r="F382" i="40"/>
  <c r="J381" i="40"/>
  <c r="I381" i="40"/>
  <c r="F381" i="40"/>
  <c r="J380" i="40"/>
  <c r="I380" i="40"/>
  <c r="F380" i="40"/>
  <c r="J379" i="40"/>
  <c r="I379" i="40"/>
  <c r="F379" i="40"/>
  <c r="J378" i="40"/>
  <c r="I378" i="40"/>
  <c r="F378" i="40"/>
  <c r="J377" i="40"/>
  <c r="I377" i="40"/>
  <c r="F377" i="40"/>
  <c r="J376" i="40"/>
  <c r="I376" i="40"/>
  <c r="F376" i="40"/>
  <c r="J375" i="40"/>
  <c r="I375" i="40"/>
  <c r="F375" i="40"/>
  <c r="J374" i="40"/>
  <c r="I374" i="40"/>
  <c r="F374" i="40"/>
  <c r="J373" i="40"/>
  <c r="I373" i="40"/>
  <c r="F373" i="40"/>
  <c r="J372" i="40"/>
  <c r="I372" i="40"/>
  <c r="F372" i="40"/>
  <c r="J371" i="40"/>
  <c r="I371" i="40"/>
  <c r="F371" i="40"/>
  <c r="J370" i="40"/>
  <c r="I370" i="40"/>
  <c r="F370" i="40"/>
  <c r="I369" i="40"/>
  <c r="F369" i="40"/>
  <c r="C366" i="40"/>
  <c r="I359" i="40"/>
  <c r="F359" i="40"/>
  <c r="J358" i="40"/>
  <c r="I358" i="40"/>
  <c r="F358" i="40"/>
  <c r="J357" i="40"/>
  <c r="I357" i="40"/>
  <c r="F357" i="40"/>
  <c r="J356" i="40"/>
  <c r="I356" i="40"/>
  <c r="F356" i="40"/>
  <c r="J355" i="40"/>
  <c r="I355" i="40"/>
  <c r="F355" i="40"/>
  <c r="J354" i="40"/>
  <c r="I354" i="40"/>
  <c r="F354" i="40"/>
  <c r="J353" i="40"/>
  <c r="I353" i="40"/>
  <c r="F353" i="40"/>
  <c r="J352" i="40"/>
  <c r="I352" i="40"/>
  <c r="F352" i="40"/>
  <c r="J351" i="40"/>
  <c r="I351" i="40"/>
  <c r="F351" i="40"/>
  <c r="J350" i="40"/>
  <c r="I350" i="40"/>
  <c r="F350" i="40"/>
  <c r="J349" i="40"/>
  <c r="I349" i="40"/>
  <c r="F349" i="40"/>
  <c r="J348" i="40"/>
  <c r="I348" i="40"/>
  <c r="F348" i="40"/>
  <c r="J347" i="40"/>
  <c r="I347" i="40"/>
  <c r="F347" i="40"/>
  <c r="J346" i="40"/>
  <c r="I346" i="40"/>
  <c r="F346" i="40"/>
  <c r="J345" i="40"/>
  <c r="I345" i="40"/>
  <c r="F345" i="40"/>
  <c r="J344" i="40"/>
  <c r="I344" i="40"/>
  <c r="F344" i="40"/>
  <c r="J343" i="40"/>
  <c r="I343" i="40"/>
  <c r="F343" i="40"/>
  <c r="J342" i="40"/>
  <c r="I342" i="40"/>
  <c r="F342" i="40"/>
  <c r="J341" i="40"/>
  <c r="I341" i="40"/>
  <c r="F341" i="40"/>
  <c r="J340" i="40"/>
  <c r="I340" i="40"/>
  <c r="F340" i="40"/>
  <c r="J339" i="40"/>
  <c r="I339" i="40"/>
  <c r="F339" i="40"/>
  <c r="J338" i="40"/>
  <c r="I338" i="40"/>
  <c r="F338" i="40"/>
  <c r="J337" i="40"/>
  <c r="I337" i="40"/>
  <c r="F337" i="40"/>
  <c r="J336" i="40"/>
  <c r="I336" i="40"/>
  <c r="F336" i="40"/>
  <c r="J335" i="40"/>
  <c r="I335" i="40"/>
  <c r="F335" i="40"/>
  <c r="J334" i="40"/>
  <c r="I334" i="40"/>
  <c r="F334" i="40"/>
  <c r="J333" i="40"/>
  <c r="I333" i="40"/>
  <c r="F333" i="40"/>
  <c r="J332" i="40"/>
  <c r="I332" i="40"/>
  <c r="F332" i="40"/>
  <c r="J331" i="40"/>
  <c r="I331" i="40"/>
  <c r="F331" i="40"/>
  <c r="J330" i="40"/>
  <c r="I330" i="40"/>
  <c r="F330" i="40"/>
  <c r="J329" i="40"/>
  <c r="I329" i="40"/>
  <c r="F329" i="40"/>
  <c r="J328" i="40"/>
  <c r="I328" i="40"/>
  <c r="F328" i="40"/>
  <c r="J327" i="40"/>
  <c r="I327" i="40"/>
  <c r="F327" i="40"/>
  <c r="J326" i="40"/>
  <c r="I326" i="40"/>
  <c r="F326" i="40"/>
  <c r="I325" i="40"/>
  <c r="F325" i="40"/>
  <c r="C322" i="40"/>
  <c r="I315" i="40"/>
  <c r="F315" i="40"/>
  <c r="J314" i="40"/>
  <c r="I314" i="40"/>
  <c r="F314" i="40"/>
  <c r="J313" i="40"/>
  <c r="I313" i="40"/>
  <c r="F313" i="40"/>
  <c r="J312" i="40"/>
  <c r="I312" i="40"/>
  <c r="F312" i="40"/>
  <c r="J311" i="40"/>
  <c r="I311" i="40"/>
  <c r="F311" i="40"/>
  <c r="J310" i="40"/>
  <c r="I310" i="40"/>
  <c r="F310" i="40"/>
  <c r="J309" i="40"/>
  <c r="I309" i="40"/>
  <c r="F309" i="40"/>
  <c r="J308" i="40"/>
  <c r="I308" i="40"/>
  <c r="F308" i="40"/>
  <c r="J307" i="40"/>
  <c r="I307" i="40"/>
  <c r="F307" i="40"/>
  <c r="J306" i="40"/>
  <c r="I306" i="40"/>
  <c r="F306" i="40"/>
  <c r="J305" i="40"/>
  <c r="I305" i="40"/>
  <c r="F305" i="40"/>
  <c r="J304" i="40"/>
  <c r="I304" i="40"/>
  <c r="F304" i="40"/>
  <c r="J303" i="40"/>
  <c r="I303" i="40"/>
  <c r="F303" i="40"/>
  <c r="J302" i="40"/>
  <c r="I302" i="40"/>
  <c r="F302" i="40"/>
  <c r="J301" i="40"/>
  <c r="I301" i="40"/>
  <c r="F301" i="40"/>
  <c r="J300" i="40"/>
  <c r="I300" i="40"/>
  <c r="F300" i="40"/>
  <c r="J299" i="40"/>
  <c r="I299" i="40"/>
  <c r="F299" i="40"/>
  <c r="J298" i="40"/>
  <c r="I298" i="40"/>
  <c r="F298" i="40"/>
  <c r="J297" i="40"/>
  <c r="I297" i="40"/>
  <c r="F297" i="40"/>
  <c r="J296" i="40"/>
  <c r="I296" i="40"/>
  <c r="F296" i="40"/>
  <c r="J295" i="40"/>
  <c r="I295" i="40"/>
  <c r="F295" i="40"/>
  <c r="J294" i="40"/>
  <c r="I294" i="40"/>
  <c r="F294" i="40"/>
  <c r="J293" i="40"/>
  <c r="I293" i="40"/>
  <c r="F293" i="40"/>
  <c r="J292" i="40"/>
  <c r="I292" i="40"/>
  <c r="F292" i="40"/>
  <c r="J291" i="40"/>
  <c r="I291" i="40"/>
  <c r="F291" i="40"/>
  <c r="J290" i="40"/>
  <c r="I290" i="40"/>
  <c r="F290" i="40"/>
  <c r="J289" i="40"/>
  <c r="I289" i="40"/>
  <c r="F289" i="40"/>
  <c r="J288" i="40"/>
  <c r="I288" i="40"/>
  <c r="F288" i="40"/>
  <c r="J287" i="40"/>
  <c r="I287" i="40"/>
  <c r="F287" i="40"/>
  <c r="J286" i="40"/>
  <c r="I286" i="40"/>
  <c r="F286" i="40"/>
  <c r="J285" i="40"/>
  <c r="I285" i="40"/>
  <c r="F285" i="40"/>
  <c r="J284" i="40"/>
  <c r="I284" i="40"/>
  <c r="F284" i="40"/>
  <c r="J283" i="40"/>
  <c r="I283" i="40"/>
  <c r="F283" i="40"/>
  <c r="J282" i="40"/>
  <c r="I282" i="40"/>
  <c r="F282" i="40"/>
  <c r="I281" i="40"/>
  <c r="F281" i="40"/>
  <c r="C278" i="40"/>
  <c r="F273" i="40"/>
  <c r="F272" i="40"/>
  <c r="I271" i="40"/>
  <c r="F271" i="40"/>
  <c r="J270" i="40"/>
  <c r="I270" i="40"/>
  <c r="F270" i="40"/>
  <c r="J269" i="40"/>
  <c r="I269" i="40"/>
  <c r="F269" i="40"/>
  <c r="J268" i="40"/>
  <c r="I268" i="40"/>
  <c r="F268" i="40"/>
  <c r="J267" i="40"/>
  <c r="I267" i="40"/>
  <c r="F267" i="40"/>
  <c r="J266" i="40"/>
  <c r="I266" i="40"/>
  <c r="F266" i="40"/>
  <c r="J265" i="40"/>
  <c r="I265" i="40"/>
  <c r="F265" i="40"/>
  <c r="J264" i="40"/>
  <c r="I264" i="40"/>
  <c r="F264" i="40"/>
  <c r="J263" i="40"/>
  <c r="I263" i="40"/>
  <c r="F263" i="40"/>
  <c r="J262" i="40"/>
  <c r="I262" i="40"/>
  <c r="F262" i="40"/>
  <c r="J261" i="40"/>
  <c r="I261" i="40"/>
  <c r="F261" i="40"/>
  <c r="J260" i="40"/>
  <c r="I260" i="40"/>
  <c r="F260" i="40"/>
  <c r="J259" i="40"/>
  <c r="I259" i="40"/>
  <c r="F259" i="40"/>
  <c r="J258" i="40"/>
  <c r="I258" i="40"/>
  <c r="F258" i="40"/>
  <c r="J257" i="40"/>
  <c r="I257" i="40"/>
  <c r="F257" i="40"/>
  <c r="J256" i="40"/>
  <c r="I256" i="40"/>
  <c r="F256" i="40"/>
  <c r="J255" i="40"/>
  <c r="I255" i="40"/>
  <c r="F255" i="40"/>
  <c r="J254" i="40"/>
  <c r="I254" i="40"/>
  <c r="F254" i="40"/>
  <c r="J253" i="40"/>
  <c r="I253" i="40"/>
  <c r="F253" i="40"/>
  <c r="J252" i="40"/>
  <c r="I252" i="40"/>
  <c r="F252" i="40"/>
  <c r="J251" i="40"/>
  <c r="I251" i="40"/>
  <c r="F251" i="40"/>
  <c r="J250" i="40"/>
  <c r="I250" i="40"/>
  <c r="F250" i="40"/>
  <c r="J249" i="40"/>
  <c r="I249" i="40"/>
  <c r="F249" i="40"/>
  <c r="J248" i="40"/>
  <c r="I248" i="40"/>
  <c r="F248" i="40"/>
  <c r="J247" i="40"/>
  <c r="I247" i="40"/>
  <c r="F247" i="40"/>
  <c r="J246" i="40"/>
  <c r="I246" i="40"/>
  <c r="F246" i="40"/>
  <c r="J245" i="40"/>
  <c r="I245" i="40"/>
  <c r="F245" i="40"/>
  <c r="J244" i="40"/>
  <c r="I244" i="40"/>
  <c r="F244" i="40"/>
  <c r="J243" i="40"/>
  <c r="I243" i="40"/>
  <c r="F243" i="40"/>
  <c r="J242" i="40"/>
  <c r="I242" i="40"/>
  <c r="F242" i="40"/>
  <c r="J241" i="40"/>
  <c r="I241" i="40"/>
  <c r="F241" i="40"/>
  <c r="J240" i="40"/>
  <c r="I240" i="40"/>
  <c r="F240" i="40"/>
  <c r="J239" i="40"/>
  <c r="I239" i="40"/>
  <c r="F239" i="40"/>
  <c r="J238" i="40"/>
  <c r="I238" i="40"/>
  <c r="F238" i="40"/>
  <c r="I237" i="40"/>
  <c r="F237" i="40"/>
  <c r="C234" i="40"/>
  <c r="I227" i="40"/>
  <c r="F227" i="40"/>
  <c r="J226" i="40"/>
  <c r="I226" i="40"/>
  <c r="F226" i="40"/>
  <c r="J225" i="40"/>
  <c r="I225" i="40"/>
  <c r="F225" i="40"/>
  <c r="J224" i="40"/>
  <c r="I224" i="40"/>
  <c r="F224" i="40"/>
  <c r="J223" i="40"/>
  <c r="I223" i="40"/>
  <c r="F223" i="40"/>
  <c r="J222" i="40"/>
  <c r="I222" i="40"/>
  <c r="F222" i="40"/>
  <c r="J221" i="40"/>
  <c r="I221" i="40"/>
  <c r="F221" i="40"/>
  <c r="J220" i="40"/>
  <c r="I220" i="40"/>
  <c r="F220" i="40"/>
  <c r="J219" i="40"/>
  <c r="I219" i="40"/>
  <c r="F219" i="40"/>
  <c r="J218" i="40"/>
  <c r="I218" i="40"/>
  <c r="F218" i="40"/>
  <c r="J217" i="40"/>
  <c r="I217" i="40"/>
  <c r="F217" i="40"/>
  <c r="J216" i="40"/>
  <c r="I216" i="40"/>
  <c r="F216" i="40"/>
  <c r="J215" i="40"/>
  <c r="I215" i="40"/>
  <c r="F215" i="40"/>
  <c r="J214" i="40"/>
  <c r="I214" i="40"/>
  <c r="F214" i="40"/>
  <c r="J213" i="40"/>
  <c r="I213" i="40"/>
  <c r="F213" i="40"/>
  <c r="J212" i="40"/>
  <c r="I212" i="40"/>
  <c r="F212" i="40"/>
  <c r="J211" i="40"/>
  <c r="I211" i="40"/>
  <c r="F211" i="40"/>
  <c r="J210" i="40"/>
  <c r="I210" i="40"/>
  <c r="F210" i="40"/>
  <c r="J209" i="40"/>
  <c r="I209" i="40"/>
  <c r="F209" i="40"/>
  <c r="J208" i="40"/>
  <c r="I208" i="40"/>
  <c r="F208" i="40"/>
  <c r="J207" i="40"/>
  <c r="I207" i="40"/>
  <c r="F207" i="40"/>
  <c r="J206" i="40"/>
  <c r="I206" i="40"/>
  <c r="F206" i="40"/>
  <c r="J205" i="40"/>
  <c r="I205" i="40"/>
  <c r="F205" i="40"/>
  <c r="J204" i="40"/>
  <c r="I204" i="40"/>
  <c r="F204" i="40"/>
  <c r="J203" i="40"/>
  <c r="I203" i="40"/>
  <c r="F203" i="40"/>
  <c r="J202" i="40"/>
  <c r="I202" i="40"/>
  <c r="F202" i="40"/>
  <c r="J201" i="40"/>
  <c r="I201" i="40"/>
  <c r="F201" i="40"/>
  <c r="J200" i="40"/>
  <c r="I200" i="40"/>
  <c r="F200" i="40"/>
  <c r="J199" i="40"/>
  <c r="I199" i="40"/>
  <c r="F199" i="40"/>
  <c r="J198" i="40"/>
  <c r="I198" i="40"/>
  <c r="F198" i="40"/>
  <c r="J197" i="40"/>
  <c r="I197" i="40"/>
  <c r="F197" i="40"/>
  <c r="J196" i="40"/>
  <c r="I196" i="40"/>
  <c r="F196" i="40"/>
  <c r="J195" i="40"/>
  <c r="I195" i="40"/>
  <c r="F195" i="40"/>
  <c r="J194" i="40"/>
  <c r="I194" i="40"/>
  <c r="F194" i="40"/>
  <c r="I193" i="40"/>
  <c r="F193" i="40"/>
  <c r="C190" i="40"/>
  <c r="I183" i="40"/>
  <c r="F183" i="40"/>
  <c r="J182" i="40"/>
  <c r="I182" i="40"/>
  <c r="F182" i="40"/>
  <c r="J181" i="40"/>
  <c r="I181" i="40"/>
  <c r="F181" i="40"/>
  <c r="J180" i="40"/>
  <c r="I180" i="40"/>
  <c r="F180" i="40"/>
  <c r="J179" i="40"/>
  <c r="I179" i="40"/>
  <c r="F179" i="40"/>
  <c r="J178" i="40"/>
  <c r="I178" i="40"/>
  <c r="F178" i="40"/>
  <c r="J177" i="40"/>
  <c r="I177" i="40"/>
  <c r="F177" i="40"/>
  <c r="J176" i="40"/>
  <c r="I176" i="40"/>
  <c r="F176" i="40"/>
  <c r="J175" i="40"/>
  <c r="I175" i="40"/>
  <c r="F175" i="40"/>
  <c r="J174" i="40"/>
  <c r="I174" i="40"/>
  <c r="F174" i="40"/>
  <c r="J173" i="40"/>
  <c r="I173" i="40"/>
  <c r="F173" i="40"/>
  <c r="J172" i="40"/>
  <c r="I172" i="40"/>
  <c r="F172" i="40"/>
  <c r="J171" i="40"/>
  <c r="I171" i="40"/>
  <c r="F171" i="40"/>
  <c r="J170" i="40"/>
  <c r="I170" i="40"/>
  <c r="F170" i="40"/>
  <c r="J169" i="40"/>
  <c r="I169" i="40"/>
  <c r="F169" i="40"/>
  <c r="J168" i="40"/>
  <c r="I168" i="40"/>
  <c r="F168" i="40"/>
  <c r="J167" i="40"/>
  <c r="I167" i="40"/>
  <c r="F167" i="40"/>
  <c r="J166" i="40"/>
  <c r="I166" i="40"/>
  <c r="F166" i="40"/>
  <c r="J165" i="40"/>
  <c r="I165" i="40"/>
  <c r="F165" i="40"/>
  <c r="J164" i="40"/>
  <c r="I164" i="40"/>
  <c r="F164" i="40"/>
  <c r="J163" i="40"/>
  <c r="I163" i="40"/>
  <c r="F163" i="40"/>
  <c r="J162" i="40"/>
  <c r="I162" i="40"/>
  <c r="F162" i="40"/>
  <c r="J161" i="40"/>
  <c r="I161" i="40"/>
  <c r="F161" i="40"/>
  <c r="J160" i="40"/>
  <c r="I160" i="40"/>
  <c r="F160" i="40"/>
  <c r="J159" i="40"/>
  <c r="I159" i="40"/>
  <c r="F159" i="40"/>
  <c r="J158" i="40"/>
  <c r="I158" i="40"/>
  <c r="F158" i="40"/>
  <c r="J157" i="40"/>
  <c r="I157" i="40"/>
  <c r="F157" i="40"/>
  <c r="J156" i="40"/>
  <c r="I156" i="40"/>
  <c r="F156" i="40"/>
  <c r="J155" i="40"/>
  <c r="I155" i="40"/>
  <c r="F155" i="40"/>
  <c r="J154" i="40"/>
  <c r="I154" i="40"/>
  <c r="F154" i="40"/>
  <c r="J153" i="40"/>
  <c r="I153" i="40"/>
  <c r="F153" i="40"/>
  <c r="J152" i="40"/>
  <c r="I152" i="40"/>
  <c r="F152" i="40"/>
  <c r="J151" i="40"/>
  <c r="I151" i="40"/>
  <c r="F151" i="40"/>
  <c r="J150" i="40"/>
  <c r="I150" i="40"/>
  <c r="F150" i="40"/>
  <c r="I149" i="40"/>
  <c r="F149" i="40"/>
  <c r="C146" i="40"/>
  <c r="I139" i="40"/>
  <c r="F139" i="40"/>
  <c r="J138" i="40"/>
  <c r="I138" i="40"/>
  <c r="F138" i="40"/>
  <c r="J137" i="40"/>
  <c r="I137" i="40"/>
  <c r="F137" i="40"/>
  <c r="J136" i="40"/>
  <c r="I136" i="40"/>
  <c r="F136" i="40"/>
  <c r="J135" i="40"/>
  <c r="I135" i="40"/>
  <c r="F135" i="40"/>
  <c r="J134" i="40"/>
  <c r="I134" i="40"/>
  <c r="F134" i="40"/>
  <c r="J133" i="40"/>
  <c r="I133" i="40"/>
  <c r="F133" i="40"/>
  <c r="J132" i="40"/>
  <c r="I132" i="40"/>
  <c r="F132" i="40"/>
  <c r="J131" i="40"/>
  <c r="I131" i="40"/>
  <c r="F131" i="40"/>
  <c r="J130" i="40"/>
  <c r="I130" i="40"/>
  <c r="F130" i="40"/>
  <c r="J129" i="40"/>
  <c r="I129" i="40"/>
  <c r="F129" i="40"/>
  <c r="J128" i="40"/>
  <c r="I128" i="40"/>
  <c r="F128" i="40"/>
  <c r="J127" i="40"/>
  <c r="I127" i="40"/>
  <c r="F127" i="40"/>
  <c r="J126" i="40"/>
  <c r="I126" i="40"/>
  <c r="F126" i="40"/>
  <c r="J125" i="40"/>
  <c r="I125" i="40"/>
  <c r="F125" i="40"/>
  <c r="J124" i="40"/>
  <c r="I124" i="40"/>
  <c r="F124" i="40"/>
  <c r="J123" i="40"/>
  <c r="I123" i="40"/>
  <c r="F123" i="40"/>
  <c r="J122" i="40"/>
  <c r="I122" i="40"/>
  <c r="F122" i="40"/>
  <c r="J121" i="40"/>
  <c r="I121" i="40"/>
  <c r="F121" i="40"/>
  <c r="J120" i="40"/>
  <c r="I120" i="40"/>
  <c r="F120" i="40"/>
  <c r="J119" i="40"/>
  <c r="I119" i="40"/>
  <c r="F119" i="40"/>
  <c r="J118" i="40"/>
  <c r="I118" i="40"/>
  <c r="F118" i="40"/>
  <c r="J117" i="40"/>
  <c r="I117" i="40"/>
  <c r="F117" i="40"/>
  <c r="J116" i="40"/>
  <c r="I116" i="40"/>
  <c r="F116" i="40"/>
  <c r="J115" i="40"/>
  <c r="I115" i="40"/>
  <c r="F115" i="40"/>
  <c r="J114" i="40"/>
  <c r="I114" i="40"/>
  <c r="F114" i="40"/>
  <c r="J113" i="40"/>
  <c r="I113" i="40"/>
  <c r="F113" i="40"/>
  <c r="J112" i="40"/>
  <c r="I112" i="40"/>
  <c r="F112" i="40"/>
  <c r="J111" i="40"/>
  <c r="I111" i="40"/>
  <c r="F111" i="40"/>
  <c r="J110" i="40"/>
  <c r="I110" i="40"/>
  <c r="F110" i="40"/>
  <c r="J109" i="40"/>
  <c r="I109" i="40"/>
  <c r="F109" i="40"/>
  <c r="J108" i="40"/>
  <c r="I108" i="40"/>
  <c r="F108" i="40"/>
  <c r="J107" i="40"/>
  <c r="I107" i="40"/>
  <c r="F107" i="40"/>
  <c r="J106" i="40"/>
  <c r="I106" i="40"/>
  <c r="F106" i="40"/>
  <c r="I105" i="40"/>
  <c r="F105" i="40"/>
  <c r="C102" i="40"/>
  <c r="I95" i="40"/>
  <c r="F95" i="40"/>
  <c r="J94" i="40"/>
  <c r="I94" i="40"/>
  <c r="F94" i="40"/>
  <c r="J93" i="40"/>
  <c r="I93" i="40"/>
  <c r="F93" i="40"/>
  <c r="J92" i="40"/>
  <c r="I92" i="40"/>
  <c r="F92" i="40"/>
  <c r="J91" i="40"/>
  <c r="I91" i="40"/>
  <c r="F91" i="40"/>
  <c r="J90" i="40"/>
  <c r="I90" i="40"/>
  <c r="F90" i="40"/>
  <c r="J89" i="40"/>
  <c r="I89" i="40"/>
  <c r="F89" i="40"/>
  <c r="J88" i="40"/>
  <c r="I88" i="40"/>
  <c r="F88" i="40"/>
  <c r="J87" i="40"/>
  <c r="I87" i="40"/>
  <c r="F87" i="40"/>
  <c r="J86" i="40"/>
  <c r="I86" i="40"/>
  <c r="F86" i="40"/>
  <c r="J85" i="40"/>
  <c r="I85" i="40"/>
  <c r="F85" i="40"/>
  <c r="J84" i="40"/>
  <c r="I84" i="40"/>
  <c r="F84" i="40"/>
  <c r="J83" i="40"/>
  <c r="I83" i="40"/>
  <c r="F83" i="40"/>
  <c r="J82" i="40"/>
  <c r="I82" i="40"/>
  <c r="F82" i="40"/>
  <c r="J81" i="40"/>
  <c r="I81" i="40"/>
  <c r="F81" i="40"/>
  <c r="J80" i="40"/>
  <c r="I80" i="40"/>
  <c r="F80" i="40"/>
  <c r="J79" i="40"/>
  <c r="I79" i="40"/>
  <c r="F79" i="40"/>
  <c r="J78" i="40"/>
  <c r="I78" i="40"/>
  <c r="F78" i="40"/>
  <c r="J77" i="40"/>
  <c r="I77" i="40"/>
  <c r="F77" i="40"/>
  <c r="J76" i="40"/>
  <c r="I76" i="40"/>
  <c r="F76" i="40"/>
  <c r="J75" i="40"/>
  <c r="I75" i="40"/>
  <c r="F75" i="40"/>
  <c r="J74" i="40"/>
  <c r="I74" i="40"/>
  <c r="F74" i="40"/>
  <c r="J73" i="40"/>
  <c r="I73" i="40"/>
  <c r="F73" i="40"/>
  <c r="J72" i="40"/>
  <c r="I72" i="40"/>
  <c r="F72" i="40"/>
  <c r="J71" i="40"/>
  <c r="I71" i="40"/>
  <c r="F71" i="40"/>
  <c r="J70" i="40"/>
  <c r="I70" i="40"/>
  <c r="F70" i="40"/>
  <c r="J69" i="40"/>
  <c r="I69" i="40"/>
  <c r="F69" i="40"/>
  <c r="J68" i="40"/>
  <c r="I68" i="40"/>
  <c r="F68" i="40"/>
  <c r="J67" i="40"/>
  <c r="I67" i="40"/>
  <c r="F67" i="40"/>
  <c r="J66" i="40"/>
  <c r="I66" i="40"/>
  <c r="F66" i="40"/>
  <c r="J65" i="40"/>
  <c r="I65" i="40"/>
  <c r="F65" i="40"/>
  <c r="J64" i="40"/>
  <c r="I64" i="40"/>
  <c r="F64" i="40"/>
  <c r="J63" i="40"/>
  <c r="I63" i="40"/>
  <c r="F63" i="40"/>
  <c r="J62" i="40"/>
  <c r="I62" i="40"/>
  <c r="F62" i="40"/>
  <c r="I61" i="40"/>
  <c r="F61" i="40"/>
  <c r="C58" i="40"/>
  <c r="I526" i="12"/>
  <c r="F526" i="12"/>
  <c r="J525" i="12"/>
  <c r="I525" i="12"/>
  <c r="F525" i="12"/>
  <c r="J524" i="12"/>
  <c r="I524" i="12"/>
  <c r="F524" i="12"/>
  <c r="J523" i="12"/>
  <c r="I523" i="12"/>
  <c r="F523" i="12"/>
  <c r="J522" i="12"/>
  <c r="I522" i="12"/>
  <c r="F522" i="12"/>
  <c r="J521" i="12"/>
  <c r="I521" i="12"/>
  <c r="F521" i="12"/>
  <c r="J520" i="12"/>
  <c r="I520" i="12"/>
  <c r="F520" i="12"/>
  <c r="J519" i="12"/>
  <c r="I519" i="12"/>
  <c r="F519" i="12"/>
  <c r="J518" i="12"/>
  <c r="I518" i="12"/>
  <c r="F518" i="12"/>
  <c r="J517" i="12"/>
  <c r="I517" i="12"/>
  <c r="F517" i="12"/>
  <c r="J516" i="12"/>
  <c r="I516" i="12"/>
  <c r="F516" i="12"/>
  <c r="J515" i="12"/>
  <c r="I515" i="12"/>
  <c r="F515" i="12"/>
  <c r="J514" i="12"/>
  <c r="I514" i="12"/>
  <c r="F514" i="12"/>
  <c r="J513" i="12"/>
  <c r="I513" i="12"/>
  <c r="F513" i="12"/>
  <c r="J512" i="12"/>
  <c r="I512" i="12"/>
  <c r="F512" i="12"/>
  <c r="J511" i="12"/>
  <c r="I511" i="12"/>
  <c r="F511" i="12"/>
  <c r="J510" i="12"/>
  <c r="I510" i="12"/>
  <c r="F510" i="12"/>
  <c r="J509" i="12"/>
  <c r="I509" i="12"/>
  <c r="F509" i="12"/>
  <c r="J508" i="12"/>
  <c r="I508" i="12"/>
  <c r="F508" i="12"/>
  <c r="J507" i="12"/>
  <c r="I507" i="12"/>
  <c r="F507" i="12"/>
  <c r="J506" i="12"/>
  <c r="I506" i="12"/>
  <c r="F506" i="12"/>
  <c r="J505" i="12"/>
  <c r="I505" i="12"/>
  <c r="F505" i="12"/>
  <c r="J504" i="12"/>
  <c r="I504" i="12"/>
  <c r="F504" i="12"/>
  <c r="J503" i="12"/>
  <c r="I503" i="12"/>
  <c r="F503" i="12"/>
  <c r="J502" i="12"/>
  <c r="I502" i="12"/>
  <c r="F502" i="12"/>
  <c r="J501" i="12"/>
  <c r="I501" i="12"/>
  <c r="F501" i="12"/>
  <c r="J500" i="12"/>
  <c r="I500" i="12"/>
  <c r="F500" i="12"/>
  <c r="J499" i="12"/>
  <c r="I499" i="12"/>
  <c r="F499" i="12"/>
  <c r="J498" i="12"/>
  <c r="I498" i="12"/>
  <c r="F498" i="12"/>
  <c r="J497" i="12"/>
  <c r="I497" i="12"/>
  <c r="F497" i="12"/>
  <c r="J496" i="12"/>
  <c r="I496" i="12"/>
  <c r="F496" i="12"/>
  <c r="J495" i="12"/>
  <c r="I495" i="12"/>
  <c r="F495" i="12"/>
  <c r="J494" i="12"/>
  <c r="I494" i="12"/>
  <c r="F494" i="12"/>
  <c r="J493" i="12"/>
  <c r="I493" i="12"/>
  <c r="F493" i="12"/>
  <c r="I492" i="12"/>
  <c r="E492" i="12"/>
  <c r="F492" i="12" s="1"/>
  <c r="C489" i="12"/>
  <c r="I438" i="12"/>
  <c r="F438" i="12"/>
  <c r="J437" i="12"/>
  <c r="I437" i="12"/>
  <c r="F437" i="12"/>
  <c r="J436" i="12"/>
  <c r="I436" i="12"/>
  <c r="F436" i="12"/>
  <c r="J435" i="12"/>
  <c r="I435" i="12"/>
  <c r="F435" i="12"/>
  <c r="J434" i="12"/>
  <c r="I434" i="12"/>
  <c r="F434" i="12"/>
  <c r="J433" i="12"/>
  <c r="I433" i="12"/>
  <c r="F433" i="12"/>
  <c r="J432" i="12"/>
  <c r="I432" i="12"/>
  <c r="F432" i="12"/>
  <c r="J431" i="12"/>
  <c r="I431" i="12"/>
  <c r="F431" i="12"/>
  <c r="J430" i="12"/>
  <c r="I430" i="12"/>
  <c r="F430" i="12"/>
  <c r="J429" i="12"/>
  <c r="I429" i="12"/>
  <c r="F429" i="12"/>
  <c r="J428" i="12"/>
  <c r="I428" i="12"/>
  <c r="F428" i="12"/>
  <c r="J427" i="12"/>
  <c r="I427" i="12"/>
  <c r="F427" i="12"/>
  <c r="J426" i="12"/>
  <c r="I426" i="12"/>
  <c r="F426" i="12"/>
  <c r="J425" i="12"/>
  <c r="I425" i="12"/>
  <c r="F425" i="12"/>
  <c r="J424" i="12"/>
  <c r="I424" i="12"/>
  <c r="F424" i="12"/>
  <c r="J423" i="12"/>
  <c r="I423" i="12"/>
  <c r="F423" i="12"/>
  <c r="J422" i="12"/>
  <c r="I422" i="12"/>
  <c r="F422" i="12"/>
  <c r="J421" i="12"/>
  <c r="I421" i="12"/>
  <c r="F421" i="12"/>
  <c r="J420" i="12"/>
  <c r="I420" i="12"/>
  <c r="F420" i="12"/>
  <c r="J419" i="12"/>
  <c r="I419" i="12"/>
  <c r="F419" i="12"/>
  <c r="J418" i="12"/>
  <c r="I418" i="12"/>
  <c r="F418" i="12"/>
  <c r="J417" i="12"/>
  <c r="I417" i="12"/>
  <c r="F417" i="12"/>
  <c r="J416" i="12"/>
  <c r="I416" i="12"/>
  <c r="F416" i="12"/>
  <c r="J415" i="12"/>
  <c r="I415" i="12"/>
  <c r="F415" i="12"/>
  <c r="J414" i="12"/>
  <c r="I414" i="12"/>
  <c r="F414" i="12"/>
  <c r="J413" i="12"/>
  <c r="I413" i="12"/>
  <c r="F413" i="12"/>
  <c r="J412" i="12"/>
  <c r="I412" i="12"/>
  <c r="F412" i="12"/>
  <c r="J411" i="12"/>
  <c r="I411" i="12"/>
  <c r="F411" i="12"/>
  <c r="J410" i="12"/>
  <c r="I410" i="12"/>
  <c r="F410" i="12"/>
  <c r="J409" i="12"/>
  <c r="I409" i="12"/>
  <c r="F409" i="12"/>
  <c r="J408" i="12"/>
  <c r="I408" i="12"/>
  <c r="F408" i="12"/>
  <c r="J407" i="12"/>
  <c r="I407" i="12"/>
  <c r="F407" i="12"/>
  <c r="I406" i="12"/>
  <c r="F406" i="12"/>
  <c r="I405" i="12"/>
  <c r="F405" i="12"/>
  <c r="I404" i="12"/>
  <c r="E404" i="12"/>
  <c r="F404" i="12" s="1"/>
  <c r="C401" i="12"/>
  <c r="I394" i="12"/>
  <c r="F394" i="12"/>
  <c r="J393" i="12"/>
  <c r="I393" i="12"/>
  <c r="F393" i="12"/>
  <c r="J392" i="12"/>
  <c r="I392" i="12"/>
  <c r="F392" i="12"/>
  <c r="J391" i="12"/>
  <c r="I391" i="12"/>
  <c r="F391" i="12"/>
  <c r="J390" i="12"/>
  <c r="I390" i="12"/>
  <c r="F390" i="12"/>
  <c r="J389" i="12"/>
  <c r="I389" i="12"/>
  <c r="F389" i="12"/>
  <c r="J388" i="12"/>
  <c r="I388" i="12"/>
  <c r="F388" i="12"/>
  <c r="J387" i="12"/>
  <c r="I387" i="12"/>
  <c r="F387" i="12"/>
  <c r="J386" i="12"/>
  <c r="I386" i="12"/>
  <c r="F386" i="12"/>
  <c r="J385" i="12"/>
  <c r="I385" i="12"/>
  <c r="F385" i="12"/>
  <c r="J384" i="12"/>
  <c r="I384" i="12"/>
  <c r="F384" i="12"/>
  <c r="J383" i="12"/>
  <c r="I383" i="12"/>
  <c r="F383" i="12"/>
  <c r="J382" i="12"/>
  <c r="I382" i="12"/>
  <c r="F382" i="12"/>
  <c r="J381" i="12"/>
  <c r="I381" i="12"/>
  <c r="F381" i="12"/>
  <c r="J380" i="12"/>
  <c r="I380" i="12"/>
  <c r="F380" i="12"/>
  <c r="J379" i="12"/>
  <c r="I379" i="12"/>
  <c r="F379" i="12"/>
  <c r="J378" i="12"/>
  <c r="I378" i="12"/>
  <c r="F378" i="12"/>
  <c r="J377" i="12"/>
  <c r="I377" i="12"/>
  <c r="F377" i="12"/>
  <c r="J376" i="12"/>
  <c r="I376" i="12"/>
  <c r="F376" i="12"/>
  <c r="J375" i="12"/>
  <c r="I375" i="12"/>
  <c r="F375" i="12"/>
  <c r="J374" i="12"/>
  <c r="I374" i="12"/>
  <c r="F374" i="12"/>
  <c r="J373" i="12"/>
  <c r="I373" i="12"/>
  <c r="F373" i="12"/>
  <c r="J372" i="12"/>
  <c r="I372" i="12"/>
  <c r="F372" i="12"/>
  <c r="J371" i="12"/>
  <c r="I371" i="12"/>
  <c r="F371" i="12"/>
  <c r="J370" i="12"/>
  <c r="I370" i="12"/>
  <c r="F370" i="12"/>
  <c r="J369" i="12"/>
  <c r="I369" i="12"/>
  <c r="F369" i="12"/>
  <c r="J368" i="12"/>
  <c r="I368" i="12"/>
  <c r="F368" i="12"/>
  <c r="J367" i="12"/>
  <c r="I367" i="12"/>
  <c r="F367" i="12"/>
  <c r="J366" i="12"/>
  <c r="I366" i="12"/>
  <c r="F366" i="12"/>
  <c r="J365" i="12"/>
  <c r="I365" i="12"/>
  <c r="F365" i="12"/>
  <c r="J364" i="12"/>
  <c r="I364" i="12"/>
  <c r="F364" i="12"/>
  <c r="J363" i="12"/>
  <c r="I363" i="12"/>
  <c r="F363" i="12"/>
  <c r="I362" i="12"/>
  <c r="F362" i="12"/>
  <c r="I361" i="12"/>
  <c r="F361" i="12"/>
  <c r="I360" i="12"/>
  <c r="E360" i="12"/>
  <c r="F360" i="12" s="1"/>
  <c r="C357" i="12"/>
  <c r="I350" i="12"/>
  <c r="F350" i="12"/>
  <c r="J349" i="12"/>
  <c r="I349" i="12"/>
  <c r="F349" i="12"/>
  <c r="J348" i="12"/>
  <c r="I348" i="12"/>
  <c r="F348" i="12"/>
  <c r="J347" i="12"/>
  <c r="I347" i="12"/>
  <c r="F347" i="12"/>
  <c r="J346" i="12"/>
  <c r="I346" i="12"/>
  <c r="F346" i="12"/>
  <c r="J345" i="12"/>
  <c r="I345" i="12"/>
  <c r="F345" i="12"/>
  <c r="J344" i="12"/>
  <c r="I344" i="12"/>
  <c r="F344" i="12"/>
  <c r="J343" i="12"/>
  <c r="I343" i="12"/>
  <c r="F343" i="12"/>
  <c r="J342" i="12"/>
  <c r="I342" i="12"/>
  <c r="F342" i="12"/>
  <c r="J341" i="12"/>
  <c r="I341" i="12"/>
  <c r="F341" i="12"/>
  <c r="J340" i="12"/>
  <c r="I340" i="12"/>
  <c r="F340" i="12"/>
  <c r="J339" i="12"/>
  <c r="I339" i="12"/>
  <c r="F339" i="12"/>
  <c r="J338" i="12"/>
  <c r="I338" i="12"/>
  <c r="F338" i="12"/>
  <c r="J337" i="12"/>
  <c r="I337" i="12"/>
  <c r="F337" i="12"/>
  <c r="J336" i="12"/>
  <c r="I336" i="12"/>
  <c r="F336" i="12"/>
  <c r="J335" i="12"/>
  <c r="I335" i="12"/>
  <c r="F335" i="12"/>
  <c r="J334" i="12"/>
  <c r="I334" i="12"/>
  <c r="F334" i="12"/>
  <c r="J333" i="12"/>
  <c r="I333" i="12"/>
  <c r="F333" i="12"/>
  <c r="J332" i="12"/>
  <c r="I332" i="12"/>
  <c r="F332" i="12"/>
  <c r="J331" i="12"/>
  <c r="I331" i="12"/>
  <c r="F331" i="12"/>
  <c r="J330" i="12"/>
  <c r="I330" i="12"/>
  <c r="F330" i="12"/>
  <c r="J329" i="12"/>
  <c r="I329" i="12"/>
  <c r="F329" i="12"/>
  <c r="J328" i="12"/>
  <c r="I328" i="12"/>
  <c r="F328" i="12"/>
  <c r="J327" i="12"/>
  <c r="I327" i="12"/>
  <c r="F327" i="12"/>
  <c r="J326" i="12"/>
  <c r="I326" i="12"/>
  <c r="F326" i="12"/>
  <c r="J325" i="12"/>
  <c r="I325" i="12"/>
  <c r="F325" i="12"/>
  <c r="J324" i="12"/>
  <c r="I324" i="12"/>
  <c r="F324" i="12"/>
  <c r="J323" i="12"/>
  <c r="I323" i="12"/>
  <c r="F323" i="12"/>
  <c r="J322" i="12"/>
  <c r="I322" i="12"/>
  <c r="F322" i="12"/>
  <c r="J321" i="12"/>
  <c r="I321" i="12"/>
  <c r="F321" i="12"/>
  <c r="J320" i="12"/>
  <c r="I320" i="12"/>
  <c r="F320" i="12"/>
  <c r="J319" i="12"/>
  <c r="I319" i="12"/>
  <c r="F319" i="12"/>
  <c r="J318" i="12"/>
  <c r="I318" i="12"/>
  <c r="F318" i="12"/>
  <c r="J317" i="12"/>
  <c r="I317" i="12"/>
  <c r="F317" i="12"/>
  <c r="I316" i="12"/>
  <c r="E316" i="12"/>
  <c r="F316" i="12" s="1"/>
  <c r="C313" i="12"/>
  <c r="I306" i="12"/>
  <c r="F306" i="12"/>
  <c r="J305" i="12"/>
  <c r="I305" i="12"/>
  <c r="F305" i="12"/>
  <c r="J304" i="12"/>
  <c r="I304" i="12"/>
  <c r="F304" i="12"/>
  <c r="J303" i="12"/>
  <c r="I303" i="12"/>
  <c r="F303" i="12"/>
  <c r="J302" i="12"/>
  <c r="I302" i="12"/>
  <c r="F302" i="12"/>
  <c r="J301" i="12"/>
  <c r="I301" i="12"/>
  <c r="F301" i="12"/>
  <c r="J300" i="12"/>
  <c r="I300" i="12"/>
  <c r="F300" i="12"/>
  <c r="J299" i="12"/>
  <c r="I299" i="12"/>
  <c r="F299" i="12"/>
  <c r="J298" i="12"/>
  <c r="I298" i="12"/>
  <c r="F298" i="12"/>
  <c r="J297" i="12"/>
  <c r="I297" i="12"/>
  <c r="F297" i="12"/>
  <c r="J296" i="12"/>
  <c r="I296" i="12"/>
  <c r="F296" i="12"/>
  <c r="J295" i="12"/>
  <c r="I295" i="12"/>
  <c r="F295" i="12"/>
  <c r="J294" i="12"/>
  <c r="I294" i="12"/>
  <c r="F294" i="12"/>
  <c r="J293" i="12"/>
  <c r="I293" i="12"/>
  <c r="F293" i="12"/>
  <c r="J292" i="12"/>
  <c r="I292" i="12"/>
  <c r="F292" i="12"/>
  <c r="J291" i="12"/>
  <c r="I291" i="12"/>
  <c r="F291" i="12"/>
  <c r="J290" i="12"/>
  <c r="I290" i="12"/>
  <c r="F290" i="12"/>
  <c r="J289" i="12"/>
  <c r="I289" i="12"/>
  <c r="F289" i="12"/>
  <c r="J288" i="12"/>
  <c r="I288" i="12"/>
  <c r="F288" i="12"/>
  <c r="J287" i="12"/>
  <c r="I287" i="12"/>
  <c r="F287" i="12"/>
  <c r="J286" i="12"/>
  <c r="I286" i="12"/>
  <c r="F286" i="12"/>
  <c r="J285" i="12"/>
  <c r="I285" i="12"/>
  <c r="F285" i="12"/>
  <c r="J284" i="12"/>
  <c r="I284" i="12"/>
  <c r="F284" i="12"/>
  <c r="J283" i="12"/>
  <c r="I283" i="12"/>
  <c r="F283" i="12"/>
  <c r="J282" i="12"/>
  <c r="I282" i="12"/>
  <c r="F282" i="12"/>
  <c r="J281" i="12"/>
  <c r="I281" i="12"/>
  <c r="F281" i="12"/>
  <c r="J280" i="12"/>
  <c r="I280" i="12"/>
  <c r="F280" i="12"/>
  <c r="J279" i="12"/>
  <c r="I279" i="12"/>
  <c r="F279" i="12"/>
  <c r="J278" i="12"/>
  <c r="I278" i="12"/>
  <c r="F278" i="12"/>
  <c r="J277" i="12"/>
  <c r="I277" i="12"/>
  <c r="F277" i="12"/>
  <c r="J276" i="12"/>
  <c r="I276" i="12"/>
  <c r="F276" i="12"/>
  <c r="J275" i="12"/>
  <c r="I275" i="12"/>
  <c r="F275" i="12"/>
  <c r="J274" i="12"/>
  <c r="I274" i="12"/>
  <c r="F274" i="12"/>
  <c r="J273" i="12"/>
  <c r="I273" i="12"/>
  <c r="F273" i="12"/>
  <c r="I272" i="12"/>
  <c r="E272" i="12"/>
  <c r="F272" i="12" s="1"/>
  <c r="C269" i="12"/>
  <c r="I262" i="12"/>
  <c r="F262" i="12"/>
  <c r="J261" i="12"/>
  <c r="I261" i="12"/>
  <c r="F261" i="12"/>
  <c r="J260" i="12"/>
  <c r="I260" i="12"/>
  <c r="F260" i="12"/>
  <c r="J259" i="12"/>
  <c r="I259" i="12"/>
  <c r="F259" i="12"/>
  <c r="J258" i="12"/>
  <c r="I258" i="12"/>
  <c r="F258" i="12"/>
  <c r="J257" i="12"/>
  <c r="I257" i="12"/>
  <c r="F257" i="12"/>
  <c r="J256" i="12"/>
  <c r="I256" i="12"/>
  <c r="F256" i="12"/>
  <c r="J255" i="12"/>
  <c r="I255" i="12"/>
  <c r="F255" i="12"/>
  <c r="J254" i="12"/>
  <c r="I254" i="12"/>
  <c r="F254" i="12"/>
  <c r="J253" i="12"/>
  <c r="I253" i="12"/>
  <c r="F253" i="12"/>
  <c r="J252" i="12"/>
  <c r="I252" i="12"/>
  <c r="F252" i="12"/>
  <c r="J251" i="12"/>
  <c r="I251" i="12"/>
  <c r="F251" i="12"/>
  <c r="J250" i="12"/>
  <c r="I250" i="12"/>
  <c r="F250" i="12"/>
  <c r="J249" i="12"/>
  <c r="I249" i="12"/>
  <c r="F249" i="12"/>
  <c r="J248" i="12"/>
  <c r="I248" i="12"/>
  <c r="F248" i="12"/>
  <c r="J247" i="12"/>
  <c r="I247" i="12"/>
  <c r="F247" i="12"/>
  <c r="J246" i="12"/>
  <c r="I246" i="12"/>
  <c r="F246" i="12"/>
  <c r="J245" i="12"/>
  <c r="I245" i="12"/>
  <c r="F245" i="12"/>
  <c r="J244" i="12"/>
  <c r="I244" i="12"/>
  <c r="F244" i="12"/>
  <c r="J243" i="12"/>
  <c r="I243" i="12"/>
  <c r="F243" i="12"/>
  <c r="J242" i="12"/>
  <c r="I242" i="12"/>
  <c r="F242" i="12"/>
  <c r="J241" i="12"/>
  <c r="I241" i="12"/>
  <c r="F241" i="12"/>
  <c r="J240" i="12"/>
  <c r="I240" i="12"/>
  <c r="F240" i="12"/>
  <c r="J239" i="12"/>
  <c r="I239" i="12"/>
  <c r="F239" i="12"/>
  <c r="J238" i="12"/>
  <c r="I238" i="12"/>
  <c r="F238" i="12"/>
  <c r="J237" i="12"/>
  <c r="I237" i="12"/>
  <c r="F237" i="12"/>
  <c r="J236" i="12"/>
  <c r="I236" i="12"/>
  <c r="F236" i="12"/>
  <c r="J235" i="12"/>
  <c r="I235" i="12"/>
  <c r="F235" i="12"/>
  <c r="J234" i="12"/>
  <c r="I234" i="12"/>
  <c r="F234" i="12"/>
  <c r="J233" i="12"/>
  <c r="I233" i="12"/>
  <c r="F233" i="12"/>
  <c r="J232" i="12"/>
  <c r="I232" i="12"/>
  <c r="F232" i="12"/>
  <c r="J231" i="12"/>
  <c r="I231" i="12"/>
  <c r="F231" i="12"/>
  <c r="J230" i="12"/>
  <c r="I230" i="12"/>
  <c r="F230" i="12"/>
  <c r="I227" i="12"/>
  <c r="F227" i="12"/>
  <c r="J226" i="12"/>
  <c r="I226" i="12"/>
  <c r="F226" i="12"/>
  <c r="J225" i="12"/>
  <c r="I225" i="12"/>
  <c r="F225" i="12"/>
  <c r="J224" i="12"/>
  <c r="I224" i="12"/>
  <c r="F224" i="12"/>
  <c r="J223" i="12"/>
  <c r="I223" i="12"/>
  <c r="F223" i="12"/>
  <c r="J222" i="12"/>
  <c r="I222" i="12"/>
  <c r="F222" i="12"/>
  <c r="J221" i="12"/>
  <c r="I221" i="12"/>
  <c r="F221" i="12"/>
  <c r="J220" i="12"/>
  <c r="I220" i="12"/>
  <c r="F220" i="12"/>
  <c r="J219" i="12"/>
  <c r="I219" i="12"/>
  <c r="F219" i="12"/>
  <c r="J218" i="12"/>
  <c r="I218" i="12"/>
  <c r="F218" i="12"/>
  <c r="J217" i="12"/>
  <c r="I217" i="12"/>
  <c r="F217" i="12"/>
  <c r="J216" i="12"/>
  <c r="I216" i="12"/>
  <c r="F216" i="12"/>
  <c r="J215" i="12"/>
  <c r="I215" i="12"/>
  <c r="F215" i="12"/>
  <c r="J214" i="12"/>
  <c r="I214" i="12"/>
  <c r="F214" i="12"/>
  <c r="J213" i="12"/>
  <c r="I213" i="12"/>
  <c r="F213" i="12"/>
  <c r="J212" i="12"/>
  <c r="I212" i="12"/>
  <c r="F212" i="12"/>
  <c r="J211" i="12"/>
  <c r="I211" i="12"/>
  <c r="F211" i="12"/>
  <c r="J210" i="12"/>
  <c r="I210" i="12"/>
  <c r="F210" i="12"/>
  <c r="J209" i="12"/>
  <c r="I209" i="12"/>
  <c r="F209" i="12"/>
  <c r="J208" i="12"/>
  <c r="I208" i="12"/>
  <c r="F208" i="12"/>
  <c r="J207" i="12"/>
  <c r="I207" i="12"/>
  <c r="F207" i="12"/>
  <c r="J206" i="12"/>
  <c r="I206" i="12"/>
  <c r="F206" i="12"/>
  <c r="J205" i="12"/>
  <c r="I205" i="12"/>
  <c r="F205" i="12"/>
  <c r="J204" i="12"/>
  <c r="I204" i="12"/>
  <c r="F204" i="12"/>
  <c r="J203" i="12"/>
  <c r="I203" i="12"/>
  <c r="F203" i="12"/>
  <c r="J202" i="12"/>
  <c r="I202" i="12"/>
  <c r="F202" i="12"/>
  <c r="J201" i="12"/>
  <c r="I201" i="12"/>
  <c r="F201" i="12"/>
  <c r="J200" i="12"/>
  <c r="I200" i="12"/>
  <c r="F200" i="12"/>
  <c r="J199" i="12"/>
  <c r="I199" i="12"/>
  <c r="F199" i="12"/>
  <c r="J198" i="12"/>
  <c r="I198" i="12"/>
  <c r="F198" i="12"/>
  <c r="J197" i="12"/>
  <c r="I197" i="12"/>
  <c r="F197" i="12"/>
  <c r="J196" i="12"/>
  <c r="I196" i="12"/>
  <c r="F196" i="12"/>
  <c r="J195" i="12"/>
  <c r="I195" i="12"/>
  <c r="F195" i="12"/>
  <c r="J194" i="12"/>
  <c r="I194" i="12"/>
  <c r="F194" i="12"/>
  <c r="I193" i="12"/>
  <c r="E193" i="12"/>
  <c r="F193" i="12" s="1"/>
  <c r="C190" i="12"/>
  <c r="I183" i="12"/>
  <c r="F183" i="12"/>
  <c r="J182" i="12"/>
  <c r="I182" i="12"/>
  <c r="F182" i="12"/>
  <c r="J181" i="12"/>
  <c r="I181" i="12"/>
  <c r="F181" i="12"/>
  <c r="J180" i="12"/>
  <c r="I180" i="12"/>
  <c r="F180" i="12"/>
  <c r="J179" i="12"/>
  <c r="I179" i="12"/>
  <c r="F179" i="12"/>
  <c r="J178" i="12"/>
  <c r="I178" i="12"/>
  <c r="F178" i="12"/>
  <c r="J177" i="12"/>
  <c r="I177" i="12"/>
  <c r="F177" i="12"/>
  <c r="J176" i="12"/>
  <c r="I176" i="12"/>
  <c r="F176" i="12"/>
  <c r="J175" i="12"/>
  <c r="I175" i="12"/>
  <c r="F175" i="12"/>
  <c r="J174" i="12"/>
  <c r="I174" i="12"/>
  <c r="F174" i="12"/>
  <c r="J173" i="12"/>
  <c r="I173" i="12"/>
  <c r="F173" i="12"/>
  <c r="J172" i="12"/>
  <c r="I172" i="12"/>
  <c r="F172" i="12"/>
  <c r="J171" i="12"/>
  <c r="I171" i="12"/>
  <c r="F171" i="12"/>
  <c r="J170" i="12"/>
  <c r="I170" i="12"/>
  <c r="F170" i="12"/>
  <c r="J169" i="12"/>
  <c r="I169" i="12"/>
  <c r="F169" i="12"/>
  <c r="J168" i="12"/>
  <c r="I168" i="12"/>
  <c r="F168" i="12"/>
  <c r="J167" i="12"/>
  <c r="I167" i="12"/>
  <c r="F167" i="12"/>
  <c r="J166" i="12"/>
  <c r="I166" i="12"/>
  <c r="F166" i="12"/>
  <c r="J165" i="12"/>
  <c r="I165" i="12"/>
  <c r="F165" i="12"/>
  <c r="J164" i="12"/>
  <c r="I164" i="12"/>
  <c r="F164" i="12"/>
  <c r="J163" i="12"/>
  <c r="I163" i="12"/>
  <c r="F163" i="12"/>
  <c r="J162" i="12"/>
  <c r="I162" i="12"/>
  <c r="F162" i="12"/>
  <c r="J161" i="12"/>
  <c r="I161" i="12"/>
  <c r="F161" i="12"/>
  <c r="J160" i="12"/>
  <c r="I160" i="12"/>
  <c r="F160" i="12"/>
  <c r="J159" i="12"/>
  <c r="I159" i="12"/>
  <c r="F159" i="12"/>
  <c r="J158" i="12"/>
  <c r="I158" i="12"/>
  <c r="F158" i="12"/>
  <c r="J157" i="12"/>
  <c r="I157" i="12"/>
  <c r="F157" i="12"/>
  <c r="J156" i="12"/>
  <c r="I156" i="12"/>
  <c r="F156" i="12"/>
  <c r="J155" i="12"/>
  <c r="I155" i="12"/>
  <c r="F155" i="12"/>
  <c r="J154" i="12"/>
  <c r="I154" i="12"/>
  <c r="F154" i="12"/>
  <c r="J153" i="12"/>
  <c r="I153" i="12"/>
  <c r="F153" i="12"/>
  <c r="J152" i="12"/>
  <c r="I152" i="12"/>
  <c r="F152" i="12"/>
  <c r="J151" i="12"/>
  <c r="I151" i="12"/>
  <c r="F151" i="12"/>
  <c r="J150" i="12"/>
  <c r="I150" i="12"/>
  <c r="F150" i="12"/>
  <c r="I149" i="12"/>
  <c r="E149" i="12"/>
  <c r="F149" i="12" s="1"/>
  <c r="C146" i="12"/>
  <c r="I139" i="12"/>
  <c r="F139" i="12"/>
  <c r="J138" i="12"/>
  <c r="I138" i="12"/>
  <c r="F138" i="12"/>
  <c r="J137" i="12"/>
  <c r="I137" i="12"/>
  <c r="F137" i="12"/>
  <c r="J136" i="12"/>
  <c r="I136" i="12"/>
  <c r="F136" i="12"/>
  <c r="J135" i="12"/>
  <c r="I135" i="12"/>
  <c r="F135" i="12"/>
  <c r="J134" i="12"/>
  <c r="I134" i="12"/>
  <c r="F134" i="12"/>
  <c r="J133" i="12"/>
  <c r="I133" i="12"/>
  <c r="F133" i="12"/>
  <c r="J132" i="12"/>
  <c r="I132" i="12"/>
  <c r="F132" i="12"/>
  <c r="J131" i="12"/>
  <c r="I131" i="12"/>
  <c r="F131" i="12"/>
  <c r="J130" i="12"/>
  <c r="I130" i="12"/>
  <c r="F130" i="12"/>
  <c r="J129" i="12"/>
  <c r="I129" i="12"/>
  <c r="F129" i="12"/>
  <c r="J128" i="12"/>
  <c r="I128" i="12"/>
  <c r="F128" i="12"/>
  <c r="J127" i="12"/>
  <c r="I127" i="12"/>
  <c r="F127" i="12"/>
  <c r="J126" i="12"/>
  <c r="I126" i="12"/>
  <c r="F126" i="12"/>
  <c r="J125" i="12"/>
  <c r="I125" i="12"/>
  <c r="F125" i="12"/>
  <c r="J124" i="12"/>
  <c r="I124" i="12"/>
  <c r="F124" i="12"/>
  <c r="J123" i="12"/>
  <c r="I123" i="12"/>
  <c r="F123" i="12"/>
  <c r="J122" i="12"/>
  <c r="I122" i="12"/>
  <c r="F122" i="12"/>
  <c r="J121" i="12"/>
  <c r="I121" i="12"/>
  <c r="F121" i="12"/>
  <c r="J120" i="12"/>
  <c r="I120" i="12"/>
  <c r="F120" i="12"/>
  <c r="J119" i="12"/>
  <c r="I119" i="12"/>
  <c r="F119" i="12"/>
  <c r="J118" i="12"/>
  <c r="I118" i="12"/>
  <c r="F118" i="12"/>
  <c r="J117" i="12"/>
  <c r="I117" i="12"/>
  <c r="F117" i="12"/>
  <c r="J116" i="12"/>
  <c r="I116" i="12"/>
  <c r="F116" i="12"/>
  <c r="J115" i="12"/>
  <c r="I115" i="12"/>
  <c r="F115" i="12"/>
  <c r="J114" i="12"/>
  <c r="I114" i="12"/>
  <c r="F114" i="12"/>
  <c r="J113" i="12"/>
  <c r="I113" i="12"/>
  <c r="F113" i="12"/>
  <c r="J112" i="12"/>
  <c r="I112" i="12"/>
  <c r="F112" i="12"/>
  <c r="J111" i="12"/>
  <c r="I111" i="12"/>
  <c r="F111" i="12"/>
  <c r="J110" i="12"/>
  <c r="I110" i="12"/>
  <c r="F110" i="12"/>
  <c r="J109" i="12"/>
  <c r="I109" i="12"/>
  <c r="F109" i="12"/>
  <c r="J108" i="12"/>
  <c r="I108" i="12"/>
  <c r="F108" i="12"/>
  <c r="J107" i="12"/>
  <c r="I107" i="12"/>
  <c r="F107" i="12"/>
  <c r="I106" i="12"/>
  <c r="F106" i="12"/>
  <c r="I105" i="12"/>
  <c r="E105" i="12"/>
  <c r="F105" i="12" s="1"/>
  <c r="C102" i="12"/>
  <c r="I95" i="12"/>
  <c r="F95" i="12"/>
  <c r="J94" i="12"/>
  <c r="I94" i="12"/>
  <c r="F94" i="12"/>
  <c r="J93" i="12"/>
  <c r="I93" i="12"/>
  <c r="F93" i="12"/>
  <c r="J92" i="12"/>
  <c r="I92" i="12"/>
  <c r="F92" i="12"/>
  <c r="J91" i="12"/>
  <c r="I91" i="12"/>
  <c r="F91" i="12"/>
  <c r="J90" i="12"/>
  <c r="I90" i="12"/>
  <c r="F90" i="12"/>
  <c r="J89" i="12"/>
  <c r="I89" i="12"/>
  <c r="F89" i="12"/>
  <c r="J88" i="12"/>
  <c r="I88" i="12"/>
  <c r="F88" i="12"/>
  <c r="J87" i="12"/>
  <c r="I87" i="12"/>
  <c r="F87" i="12"/>
  <c r="J86" i="12"/>
  <c r="I86" i="12"/>
  <c r="F86" i="12"/>
  <c r="J85" i="12"/>
  <c r="I85" i="12"/>
  <c r="F85" i="12"/>
  <c r="J84" i="12"/>
  <c r="I84" i="12"/>
  <c r="F84" i="12"/>
  <c r="J83" i="12"/>
  <c r="I83" i="12"/>
  <c r="F83" i="12"/>
  <c r="J82" i="12"/>
  <c r="I82" i="12"/>
  <c r="F82" i="12"/>
  <c r="J81" i="12"/>
  <c r="I81" i="12"/>
  <c r="F81" i="12"/>
  <c r="J80" i="12"/>
  <c r="I80" i="12"/>
  <c r="F80" i="12"/>
  <c r="J79" i="12"/>
  <c r="I79" i="12"/>
  <c r="F79" i="12"/>
  <c r="J78" i="12"/>
  <c r="I78" i="12"/>
  <c r="F78" i="12"/>
  <c r="J77" i="12"/>
  <c r="I77" i="12"/>
  <c r="F77" i="12"/>
  <c r="J76" i="12"/>
  <c r="I76" i="12"/>
  <c r="F76" i="12"/>
  <c r="J75" i="12"/>
  <c r="I75" i="12"/>
  <c r="F75" i="12"/>
  <c r="J74" i="12"/>
  <c r="I74" i="12"/>
  <c r="F74" i="12"/>
  <c r="J73" i="12"/>
  <c r="I73" i="12"/>
  <c r="F73" i="12"/>
  <c r="J72" i="12"/>
  <c r="I72" i="12"/>
  <c r="F72" i="12"/>
  <c r="J71" i="12"/>
  <c r="I71" i="12"/>
  <c r="F71" i="12"/>
  <c r="J70" i="12"/>
  <c r="I70" i="12"/>
  <c r="F70" i="12"/>
  <c r="J69" i="12"/>
  <c r="I69" i="12"/>
  <c r="F69" i="12"/>
  <c r="J68" i="12"/>
  <c r="I68" i="12"/>
  <c r="F68" i="12"/>
  <c r="J67" i="12"/>
  <c r="I67" i="12"/>
  <c r="F67" i="12"/>
  <c r="J66" i="12"/>
  <c r="I66" i="12"/>
  <c r="F66" i="12"/>
  <c r="J65" i="12"/>
  <c r="I65" i="12"/>
  <c r="F65" i="12"/>
  <c r="J64" i="12"/>
  <c r="I64" i="12"/>
  <c r="F64" i="12"/>
  <c r="J63" i="12"/>
  <c r="I63" i="12"/>
  <c r="F63" i="12"/>
  <c r="J62" i="12"/>
  <c r="I62" i="12"/>
  <c r="F62" i="12"/>
  <c r="I61" i="12"/>
  <c r="E61" i="12"/>
  <c r="F61" i="12" s="1"/>
  <c r="C58" i="12"/>
  <c r="J235" i="9"/>
  <c r="I235" i="9"/>
  <c r="F235" i="9"/>
  <c r="J234" i="9"/>
  <c r="I234" i="9"/>
  <c r="F234" i="9"/>
  <c r="J233" i="9"/>
  <c r="I233" i="9"/>
  <c r="F233" i="9"/>
  <c r="J232" i="9"/>
  <c r="I232" i="9"/>
  <c r="F232" i="9"/>
  <c r="J231" i="9"/>
  <c r="I231" i="9"/>
  <c r="F231" i="9"/>
  <c r="J230" i="9"/>
  <c r="I230" i="9"/>
  <c r="F230" i="9"/>
  <c r="J229" i="9"/>
  <c r="I229" i="9"/>
  <c r="F229" i="9"/>
  <c r="J228" i="9"/>
  <c r="I228" i="9"/>
  <c r="F228" i="9"/>
  <c r="J227" i="9"/>
  <c r="I227" i="9"/>
  <c r="F227" i="9"/>
  <c r="I226" i="9"/>
  <c r="F226" i="9"/>
  <c r="C223" i="9"/>
  <c r="J216" i="9"/>
  <c r="I216" i="9"/>
  <c r="F216" i="9"/>
  <c r="J215" i="9"/>
  <c r="I215" i="9"/>
  <c r="F215" i="9"/>
  <c r="J214" i="9"/>
  <c r="I214" i="9"/>
  <c r="F214" i="9"/>
  <c r="J213" i="9"/>
  <c r="I213" i="9"/>
  <c r="F213" i="9"/>
  <c r="J212" i="9"/>
  <c r="I212" i="9"/>
  <c r="F212" i="9"/>
  <c r="J211" i="9"/>
  <c r="I211" i="9"/>
  <c r="F211" i="9"/>
  <c r="J210" i="9"/>
  <c r="I210" i="9"/>
  <c r="F210" i="9"/>
  <c r="J209" i="9"/>
  <c r="I209" i="9"/>
  <c r="F209" i="9"/>
  <c r="J208" i="9"/>
  <c r="I208" i="9"/>
  <c r="F208" i="9"/>
  <c r="I207" i="9"/>
  <c r="F207" i="9"/>
  <c r="C204" i="9"/>
  <c r="J197" i="9"/>
  <c r="I197" i="9"/>
  <c r="F197" i="9"/>
  <c r="J196" i="9"/>
  <c r="I196" i="9"/>
  <c r="F196" i="9"/>
  <c r="J195" i="9"/>
  <c r="I195" i="9"/>
  <c r="F195" i="9"/>
  <c r="J194" i="9"/>
  <c r="I194" i="9"/>
  <c r="F194" i="9"/>
  <c r="J193" i="9"/>
  <c r="I193" i="9"/>
  <c r="F193" i="9"/>
  <c r="J192" i="9"/>
  <c r="I192" i="9"/>
  <c r="F192" i="9"/>
  <c r="J191" i="9"/>
  <c r="I191" i="9"/>
  <c r="F191" i="9"/>
  <c r="J190" i="9"/>
  <c r="I190" i="9"/>
  <c r="F190" i="9"/>
  <c r="J189" i="9"/>
  <c r="I189" i="9"/>
  <c r="F189" i="9"/>
  <c r="I188" i="9"/>
  <c r="F188" i="9"/>
  <c r="C185" i="9"/>
  <c r="J178" i="9"/>
  <c r="I178" i="9"/>
  <c r="F178" i="9"/>
  <c r="J177" i="9"/>
  <c r="I177" i="9"/>
  <c r="F177" i="9"/>
  <c r="J176" i="9"/>
  <c r="I176" i="9"/>
  <c r="F176" i="9"/>
  <c r="J175" i="9"/>
  <c r="I175" i="9"/>
  <c r="F175" i="9"/>
  <c r="J174" i="9"/>
  <c r="I174" i="9"/>
  <c r="F174" i="9"/>
  <c r="J173" i="9"/>
  <c r="I173" i="9"/>
  <c r="F173" i="9"/>
  <c r="J172" i="9"/>
  <c r="I172" i="9"/>
  <c r="F172" i="9"/>
  <c r="J171" i="9"/>
  <c r="I171" i="9"/>
  <c r="F171" i="9"/>
  <c r="J170" i="9"/>
  <c r="I170" i="9"/>
  <c r="F170" i="9"/>
  <c r="I169" i="9"/>
  <c r="F169" i="9"/>
  <c r="C166" i="9"/>
  <c r="J159" i="9"/>
  <c r="I159" i="9"/>
  <c r="F159" i="9"/>
  <c r="J158" i="9"/>
  <c r="I158" i="9"/>
  <c r="F158" i="9"/>
  <c r="J157" i="9"/>
  <c r="I157" i="9"/>
  <c r="F157" i="9"/>
  <c r="J156" i="9"/>
  <c r="I156" i="9"/>
  <c r="F156" i="9"/>
  <c r="J155" i="9"/>
  <c r="I155" i="9"/>
  <c r="F155" i="9"/>
  <c r="J154" i="9"/>
  <c r="I154" i="9"/>
  <c r="F154" i="9"/>
  <c r="J153" i="9"/>
  <c r="I153" i="9"/>
  <c r="F153" i="9"/>
  <c r="J152" i="9"/>
  <c r="I152" i="9"/>
  <c r="F152" i="9"/>
  <c r="J151" i="9"/>
  <c r="I151" i="9"/>
  <c r="F151" i="9"/>
  <c r="I150" i="9"/>
  <c r="F150" i="9"/>
  <c r="C147" i="9"/>
  <c r="J140" i="9"/>
  <c r="I140" i="9"/>
  <c r="F140" i="9"/>
  <c r="J139" i="9"/>
  <c r="I139" i="9"/>
  <c r="F139" i="9"/>
  <c r="J138" i="9"/>
  <c r="I138" i="9"/>
  <c r="F138" i="9"/>
  <c r="J137" i="9"/>
  <c r="I137" i="9"/>
  <c r="F137" i="9"/>
  <c r="J136" i="9"/>
  <c r="I136" i="9"/>
  <c r="F136" i="9"/>
  <c r="J135" i="9"/>
  <c r="I135" i="9"/>
  <c r="F135" i="9"/>
  <c r="J134" i="9"/>
  <c r="I134" i="9"/>
  <c r="F134" i="9"/>
  <c r="J133" i="9"/>
  <c r="I133" i="9"/>
  <c r="F133" i="9"/>
  <c r="J132" i="9"/>
  <c r="I132" i="9"/>
  <c r="F132" i="9"/>
  <c r="I131" i="9"/>
  <c r="F131" i="9"/>
  <c r="C128" i="9"/>
  <c r="J121" i="9"/>
  <c r="I121" i="9"/>
  <c r="F121" i="9"/>
  <c r="J120" i="9"/>
  <c r="I120" i="9"/>
  <c r="F120" i="9"/>
  <c r="J119" i="9"/>
  <c r="I119" i="9"/>
  <c r="F119" i="9"/>
  <c r="J118" i="9"/>
  <c r="I118" i="9"/>
  <c r="F118" i="9"/>
  <c r="J117" i="9"/>
  <c r="I117" i="9"/>
  <c r="F117" i="9"/>
  <c r="J116" i="9"/>
  <c r="I116" i="9"/>
  <c r="F116" i="9"/>
  <c r="J115" i="9"/>
  <c r="I115" i="9"/>
  <c r="F115" i="9"/>
  <c r="J114" i="9"/>
  <c r="I114" i="9"/>
  <c r="F114" i="9"/>
  <c r="J113" i="9"/>
  <c r="I113" i="9"/>
  <c r="F113" i="9"/>
  <c r="I112" i="9"/>
  <c r="F112" i="9"/>
  <c r="C109" i="9"/>
  <c r="J102" i="9"/>
  <c r="I102" i="9"/>
  <c r="F102" i="9"/>
  <c r="J101" i="9"/>
  <c r="I101" i="9"/>
  <c r="F101" i="9"/>
  <c r="J100" i="9"/>
  <c r="I100" i="9"/>
  <c r="F100" i="9"/>
  <c r="J99" i="9"/>
  <c r="I99" i="9"/>
  <c r="F99" i="9"/>
  <c r="J98" i="9"/>
  <c r="I98" i="9"/>
  <c r="F98" i="9"/>
  <c r="J97" i="9"/>
  <c r="I97" i="9"/>
  <c r="F97" i="9"/>
  <c r="J96" i="9"/>
  <c r="I96" i="9"/>
  <c r="F96" i="9"/>
  <c r="J95" i="9"/>
  <c r="I95" i="9"/>
  <c r="F95" i="9"/>
  <c r="J94" i="9"/>
  <c r="I94" i="9"/>
  <c r="F94" i="9"/>
  <c r="I93" i="9"/>
  <c r="F93" i="9"/>
  <c r="C90" i="9"/>
  <c r="J83" i="9"/>
  <c r="I83" i="9"/>
  <c r="F83" i="9"/>
  <c r="J82" i="9"/>
  <c r="I82" i="9"/>
  <c r="F82" i="9"/>
  <c r="J81" i="9"/>
  <c r="I81" i="9"/>
  <c r="F81" i="9"/>
  <c r="J80" i="9"/>
  <c r="I80" i="9"/>
  <c r="F80" i="9"/>
  <c r="J79" i="9"/>
  <c r="I79" i="9"/>
  <c r="F79" i="9"/>
  <c r="J78" i="9"/>
  <c r="I78" i="9"/>
  <c r="F78" i="9"/>
  <c r="J77" i="9"/>
  <c r="I77" i="9"/>
  <c r="F77" i="9"/>
  <c r="J76" i="9"/>
  <c r="I76" i="9"/>
  <c r="F76" i="9"/>
  <c r="J75" i="9"/>
  <c r="I75" i="9"/>
  <c r="F75" i="9"/>
  <c r="I74" i="9"/>
  <c r="F74" i="9"/>
  <c r="C71" i="9"/>
  <c r="K391" i="8"/>
  <c r="J391" i="8"/>
  <c r="G391" i="8"/>
  <c r="F391" i="8"/>
  <c r="K390" i="8"/>
  <c r="J390" i="8"/>
  <c r="G390" i="8"/>
  <c r="F390" i="8"/>
  <c r="K389" i="8"/>
  <c r="J389" i="8"/>
  <c r="G389" i="8"/>
  <c r="K388" i="8"/>
  <c r="J388" i="8"/>
  <c r="G388" i="8"/>
  <c r="K387" i="8"/>
  <c r="J387" i="8"/>
  <c r="G387" i="8"/>
  <c r="K386" i="8"/>
  <c r="J386" i="8"/>
  <c r="G386" i="8"/>
  <c r="K385" i="8"/>
  <c r="J385" i="8"/>
  <c r="G385" i="8"/>
  <c r="F385" i="8"/>
  <c r="K384" i="8"/>
  <c r="J384" i="8"/>
  <c r="G384" i="8"/>
  <c r="F384" i="8"/>
  <c r="K383" i="8"/>
  <c r="J383" i="8"/>
  <c r="G383" i="8"/>
  <c r="K382" i="8"/>
  <c r="J382" i="8"/>
  <c r="F382" i="8"/>
  <c r="G382" i="8" s="1"/>
  <c r="K381" i="8"/>
  <c r="J381" i="8"/>
  <c r="F381" i="8"/>
  <c r="G381" i="8" s="1"/>
  <c r="K380" i="8"/>
  <c r="J380" i="8"/>
  <c r="G380" i="8"/>
  <c r="K379" i="8"/>
  <c r="J379" i="8"/>
  <c r="F379" i="8"/>
  <c r="G379" i="8" s="1"/>
  <c r="K378" i="8"/>
  <c r="J378" i="8"/>
  <c r="F378" i="8"/>
  <c r="G378" i="8" s="1"/>
  <c r="J377" i="8"/>
  <c r="G377" i="8"/>
  <c r="C374" i="8"/>
  <c r="K367" i="8"/>
  <c r="J367" i="8"/>
  <c r="F367" i="8"/>
  <c r="G367" i="8" s="1"/>
  <c r="K366" i="8"/>
  <c r="J366" i="8"/>
  <c r="F366" i="8"/>
  <c r="G366" i="8" s="1"/>
  <c r="K365" i="8"/>
  <c r="J365" i="8"/>
  <c r="G365" i="8"/>
  <c r="K364" i="8"/>
  <c r="J364" i="8"/>
  <c r="G364" i="8"/>
  <c r="K363" i="8"/>
  <c r="J363" i="8"/>
  <c r="G363" i="8"/>
  <c r="K362" i="8"/>
  <c r="J362" i="8"/>
  <c r="G362" i="8"/>
  <c r="K361" i="8"/>
  <c r="J361" i="8"/>
  <c r="F361" i="8"/>
  <c r="G361" i="8" s="1"/>
  <c r="K360" i="8"/>
  <c r="J360" i="8"/>
  <c r="F360" i="8"/>
  <c r="G360" i="8" s="1"/>
  <c r="K359" i="8"/>
  <c r="J359" i="8"/>
  <c r="G359" i="8"/>
  <c r="K358" i="8"/>
  <c r="J358" i="8"/>
  <c r="F358" i="8"/>
  <c r="G358" i="8" s="1"/>
  <c r="K357" i="8"/>
  <c r="J357" i="8"/>
  <c r="F357" i="8"/>
  <c r="G357" i="8" s="1"/>
  <c r="K356" i="8"/>
  <c r="J356" i="8"/>
  <c r="G356" i="8"/>
  <c r="K355" i="8"/>
  <c r="J355" i="8"/>
  <c r="F355" i="8"/>
  <c r="G355" i="8" s="1"/>
  <c r="K354" i="8"/>
  <c r="J354" i="8"/>
  <c r="F354" i="8"/>
  <c r="G354" i="8" s="1"/>
  <c r="J353" i="8"/>
  <c r="G353" i="8"/>
  <c r="C350" i="8"/>
  <c r="K343" i="8"/>
  <c r="J343" i="8"/>
  <c r="G343" i="8"/>
  <c r="F343" i="8"/>
  <c r="K342" i="8"/>
  <c r="J342" i="8"/>
  <c r="G342" i="8"/>
  <c r="F342" i="8"/>
  <c r="K341" i="8"/>
  <c r="J341" i="8"/>
  <c r="G341" i="8"/>
  <c r="K340" i="8"/>
  <c r="J340" i="8"/>
  <c r="G340" i="8"/>
  <c r="K339" i="8"/>
  <c r="J339" i="8"/>
  <c r="G339" i="8"/>
  <c r="K338" i="8"/>
  <c r="J338" i="8"/>
  <c r="G338" i="8"/>
  <c r="K337" i="8"/>
  <c r="J337" i="8"/>
  <c r="G337" i="8"/>
  <c r="F337" i="8"/>
  <c r="K336" i="8"/>
  <c r="J336" i="8"/>
  <c r="G336" i="8"/>
  <c r="F336" i="8"/>
  <c r="K335" i="8"/>
  <c r="J335" i="8"/>
  <c r="G335" i="8"/>
  <c r="K334" i="8"/>
  <c r="J334" i="8"/>
  <c r="F334" i="8"/>
  <c r="G334" i="8" s="1"/>
  <c r="K333" i="8"/>
  <c r="J333" i="8"/>
  <c r="F333" i="8"/>
  <c r="G333" i="8" s="1"/>
  <c r="K332" i="8"/>
  <c r="J332" i="8"/>
  <c r="G332" i="8"/>
  <c r="K331" i="8"/>
  <c r="J331" i="8"/>
  <c r="F331" i="8"/>
  <c r="G331" i="8" s="1"/>
  <c r="K330" i="8"/>
  <c r="J330" i="8"/>
  <c r="F330" i="8"/>
  <c r="G330" i="8" s="1"/>
  <c r="J329" i="8"/>
  <c r="G329" i="8"/>
  <c r="C326" i="8"/>
  <c r="K319" i="8"/>
  <c r="J319" i="8"/>
  <c r="F319" i="8"/>
  <c r="G319" i="8" s="1"/>
  <c r="K318" i="8"/>
  <c r="J318" i="8"/>
  <c r="F318" i="8"/>
  <c r="G318" i="8" s="1"/>
  <c r="K317" i="8"/>
  <c r="J317" i="8"/>
  <c r="G317" i="8"/>
  <c r="K316" i="8"/>
  <c r="J316" i="8"/>
  <c r="G316" i="8"/>
  <c r="K315" i="8"/>
  <c r="J315" i="8"/>
  <c r="G315" i="8"/>
  <c r="K314" i="8"/>
  <c r="J314" i="8"/>
  <c r="G314" i="8"/>
  <c r="K313" i="8"/>
  <c r="J313" i="8"/>
  <c r="F313" i="8"/>
  <c r="G313" i="8" s="1"/>
  <c r="K312" i="8"/>
  <c r="J312" i="8"/>
  <c r="F312" i="8"/>
  <c r="G312" i="8" s="1"/>
  <c r="K311" i="8"/>
  <c r="J311" i="8"/>
  <c r="G311" i="8"/>
  <c r="K310" i="8"/>
  <c r="J310" i="8"/>
  <c r="F310" i="8"/>
  <c r="G310" i="8" s="1"/>
  <c r="K309" i="8"/>
  <c r="J309" i="8"/>
  <c r="F309" i="8"/>
  <c r="G309" i="8" s="1"/>
  <c r="K308" i="8"/>
  <c r="J308" i="8"/>
  <c r="G308" i="8"/>
  <c r="K307" i="8"/>
  <c r="J307" i="8"/>
  <c r="F307" i="8"/>
  <c r="G307" i="8" s="1"/>
  <c r="K306" i="8"/>
  <c r="J306" i="8"/>
  <c r="F306" i="8"/>
  <c r="G306" i="8" s="1"/>
  <c r="J305" i="8"/>
  <c r="G305" i="8"/>
  <c r="C302" i="8"/>
  <c r="K295" i="8"/>
  <c r="J295" i="8"/>
  <c r="G295" i="8"/>
  <c r="F295" i="8"/>
  <c r="K294" i="8"/>
  <c r="J294" i="8"/>
  <c r="G294" i="8"/>
  <c r="F294" i="8"/>
  <c r="K293" i="8"/>
  <c r="J293" i="8"/>
  <c r="G293" i="8"/>
  <c r="K292" i="8"/>
  <c r="J292" i="8"/>
  <c r="G292" i="8"/>
  <c r="K291" i="8"/>
  <c r="J291" i="8"/>
  <c r="G291" i="8"/>
  <c r="K290" i="8"/>
  <c r="J290" i="8"/>
  <c r="G290" i="8"/>
  <c r="K289" i="8"/>
  <c r="J289" i="8"/>
  <c r="G289" i="8"/>
  <c r="F289" i="8"/>
  <c r="K288" i="8"/>
  <c r="J288" i="8"/>
  <c r="G288" i="8"/>
  <c r="F288" i="8"/>
  <c r="K287" i="8"/>
  <c r="J287" i="8"/>
  <c r="G287" i="8"/>
  <c r="K286" i="8"/>
  <c r="J286" i="8"/>
  <c r="F286" i="8"/>
  <c r="G286" i="8" s="1"/>
  <c r="K285" i="8"/>
  <c r="J285" i="8"/>
  <c r="F285" i="8"/>
  <c r="G285" i="8" s="1"/>
  <c r="K284" i="8"/>
  <c r="J284" i="8"/>
  <c r="G284" i="8"/>
  <c r="K283" i="8"/>
  <c r="J283" i="8"/>
  <c r="F283" i="8"/>
  <c r="G283" i="8" s="1"/>
  <c r="K282" i="8"/>
  <c r="J282" i="8"/>
  <c r="F282" i="8"/>
  <c r="G282" i="8" s="1"/>
  <c r="J281" i="8"/>
  <c r="G281" i="8"/>
  <c r="C278" i="8"/>
  <c r="K271" i="8"/>
  <c r="J271" i="8"/>
  <c r="F271" i="8"/>
  <c r="G271" i="8" s="1"/>
  <c r="K270" i="8"/>
  <c r="J270" i="8"/>
  <c r="F270" i="8"/>
  <c r="G270" i="8" s="1"/>
  <c r="K269" i="8"/>
  <c r="J269" i="8"/>
  <c r="G269" i="8"/>
  <c r="K268" i="8"/>
  <c r="J268" i="8"/>
  <c r="G268" i="8"/>
  <c r="K267" i="8"/>
  <c r="J267" i="8"/>
  <c r="G267" i="8"/>
  <c r="K266" i="8"/>
  <c r="J266" i="8"/>
  <c r="G266" i="8"/>
  <c r="K265" i="8"/>
  <c r="J265" i="8"/>
  <c r="F265" i="8"/>
  <c r="G265" i="8" s="1"/>
  <c r="K264" i="8"/>
  <c r="J264" i="8"/>
  <c r="F264" i="8"/>
  <c r="G264" i="8" s="1"/>
  <c r="K263" i="8"/>
  <c r="J263" i="8"/>
  <c r="G263" i="8"/>
  <c r="K262" i="8"/>
  <c r="J262" i="8"/>
  <c r="F262" i="8"/>
  <c r="G262" i="8" s="1"/>
  <c r="K261" i="8"/>
  <c r="J261" i="8"/>
  <c r="F261" i="8"/>
  <c r="G261" i="8" s="1"/>
  <c r="K260" i="8"/>
  <c r="J260" i="8"/>
  <c r="G260" i="8"/>
  <c r="K259" i="8"/>
  <c r="J259" i="8"/>
  <c r="F259" i="8"/>
  <c r="G259" i="8" s="1"/>
  <c r="K258" i="8"/>
  <c r="J258" i="8"/>
  <c r="F258" i="8"/>
  <c r="G258" i="8" s="1"/>
  <c r="J257" i="8"/>
  <c r="G257" i="8"/>
  <c r="C254" i="8"/>
  <c r="K247" i="8"/>
  <c r="J247" i="8"/>
  <c r="G247" i="8"/>
  <c r="F247" i="8"/>
  <c r="K246" i="8"/>
  <c r="J246" i="8"/>
  <c r="G246" i="8"/>
  <c r="F246" i="8"/>
  <c r="K245" i="8"/>
  <c r="J245" i="8"/>
  <c r="G245" i="8"/>
  <c r="K244" i="8"/>
  <c r="J244" i="8"/>
  <c r="G244" i="8"/>
  <c r="K243" i="8"/>
  <c r="J243" i="8"/>
  <c r="G243" i="8"/>
  <c r="K242" i="8"/>
  <c r="J242" i="8"/>
  <c r="G242" i="8"/>
  <c r="K241" i="8"/>
  <c r="J241" i="8"/>
  <c r="G241" i="8"/>
  <c r="F241" i="8"/>
  <c r="K240" i="8"/>
  <c r="J240" i="8"/>
  <c r="G240" i="8"/>
  <c r="F240" i="8"/>
  <c r="K239" i="8"/>
  <c r="J239" i="8"/>
  <c r="G239" i="8"/>
  <c r="K238" i="8"/>
  <c r="J238" i="8"/>
  <c r="F238" i="8"/>
  <c r="G238" i="8" s="1"/>
  <c r="K237" i="8"/>
  <c r="J237" i="8"/>
  <c r="F237" i="8"/>
  <c r="G237" i="8" s="1"/>
  <c r="K236" i="8"/>
  <c r="J236" i="8"/>
  <c r="G236" i="8"/>
  <c r="K235" i="8"/>
  <c r="J235" i="8"/>
  <c r="F235" i="8"/>
  <c r="G235" i="8" s="1"/>
  <c r="K234" i="8"/>
  <c r="J234" i="8"/>
  <c r="F234" i="8"/>
  <c r="G234" i="8" s="1"/>
  <c r="J233" i="8"/>
  <c r="G233" i="8"/>
  <c r="C230" i="8"/>
  <c r="K223" i="8"/>
  <c r="J223" i="8"/>
  <c r="F223" i="8"/>
  <c r="G223" i="8" s="1"/>
  <c r="K222" i="8"/>
  <c r="J222" i="8"/>
  <c r="F222" i="8"/>
  <c r="G222" i="8" s="1"/>
  <c r="K221" i="8"/>
  <c r="J221" i="8"/>
  <c r="G221" i="8"/>
  <c r="K220" i="8"/>
  <c r="J220" i="8"/>
  <c r="G220" i="8"/>
  <c r="K219" i="8"/>
  <c r="J219" i="8"/>
  <c r="G219" i="8"/>
  <c r="K218" i="8"/>
  <c r="J218" i="8"/>
  <c r="G218" i="8"/>
  <c r="K217" i="8"/>
  <c r="J217" i="8"/>
  <c r="F217" i="8"/>
  <c r="G217" i="8" s="1"/>
  <c r="K216" i="8"/>
  <c r="J216" i="8"/>
  <c r="F216" i="8"/>
  <c r="G216" i="8" s="1"/>
  <c r="K215" i="8"/>
  <c r="J215" i="8"/>
  <c r="G215" i="8"/>
  <c r="K214" i="8"/>
  <c r="J214" i="8"/>
  <c r="F214" i="8"/>
  <c r="G214" i="8" s="1"/>
  <c r="K213" i="8"/>
  <c r="J213" i="8"/>
  <c r="F213" i="8"/>
  <c r="G213" i="8" s="1"/>
  <c r="K212" i="8"/>
  <c r="J212" i="8"/>
  <c r="G212" i="8"/>
  <c r="K211" i="8"/>
  <c r="J211" i="8"/>
  <c r="F211" i="8"/>
  <c r="G211" i="8" s="1"/>
  <c r="K210" i="8"/>
  <c r="J210" i="8"/>
  <c r="F210" i="8"/>
  <c r="G210" i="8" s="1"/>
  <c r="J209" i="8"/>
  <c r="G209" i="8"/>
  <c r="C206" i="8"/>
  <c r="K199" i="8"/>
  <c r="J199" i="8"/>
  <c r="G199" i="8"/>
  <c r="F199" i="8"/>
  <c r="K198" i="8"/>
  <c r="J198" i="8"/>
  <c r="G198" i="8"/>
  <c r="F198" i="8"/>
  <c r="K197" i="8"/>
  <c r="J197" i="8"/>
  <c r="G197" i="8"/>
  <c r="K196" i="8"/>
  <c r="J196" i="8"/>
  <c r="G196" i="8"/>
  <c r="K195" i="8"/>
  <c r="J195" i="8"/>
  <c r="G195" i="8"/>
  <c r="K194" i="8"/>
  <c r="J194" i="8"/>
  <c r="G194" i="8"/>
  <c r="K193" i="8"/>
  <c r="J193" i="8"/>
  <c r="G193" i="8"/>
  <c r="F193" i="8"/>
  <c r="K192" i="8"/>
  <c r="J192" i="8"/>
  <c r="G192" i="8"/>
  <c r="F192" i="8"/>
  <c r="K191" i="8"/>
  <c r="J191" i="8"/>
  <c r="G191" i="8"/>
  <c r="K190" i="8"/>
  <c r="J190" i="8"/>
  <c r="F190" i="8"/>
  <c r="G190" i="8" s="1"/>
  <c r="K189" i="8"/>
  <c r="J189" i="8"/>
  <c r="F189" i="8"/>
  <c r="G189" i="8" s="1"/>
  <c r="K188" i="8"/>
  <c r="J188" i="8"/>
  <c r="G188" i="8"/>
  <c r="K187" i="8"/>
  <c r="J187" i="8"/>
  <c r="F187" i="8"/>
  <c r="G187" i="8" s="1"/>
  <c r="K186" i="8"/>
  <c r="J186" i="8"/>
  <c r="F186" i="8"/>
  <c r="G186" i="8" s="1"/>
  <c r="J185" i="8"/>
  <c r="G185" i="8"/>
  <c r="C182" i="8"/>
  <c r="K175" i="8"/>
  <c r="J175" i="8"/>
  <c r="F175" i="8"/>
  <c r="G175" i="8" s="1"/>
  <c r="K174" i="8"/>
  <c r="J174" i="8"/>
  <c r="F174" i="8"/>
  <c r="G174" i="8" s="1"/>
  <c r="K173" i="8"/>
  <c r="J173" i="8"/>
  <c r="G173" i="8"/>
  <c r="K172" i="8"/>
  <c r="J172" i="8"/>
  <c r="G172" i="8"/>
  <c r="K171" i="8"/>
  <c r="J171" i="8"/>
  <c r="G171" i="8"/>
  <c r="K170" i="8"/>
  <c r="J170" i="8"/>
  <c r="G170" i="8"/>
  <c r="K169" i="8"/>
  <c r="J169" i="8"/>
  <c r="F169" i="8"/>
  <c r="G169" i="8" s="1"/>
  <c r="K168" i="8"/>
  <c r="J168" i="8"/>
  <c r="F168" i="8"/>
  <c r="G168" i="8" s="1"/>
  <c r="K167" i="8"/>
  <c r="J167" i="8"/>
  <c r="G167" i="8"/>
  <c r="K166" i="8"/>
  <c r="J166" i="8"/>
  <c r="F166" i="8"/>
  <c r="G166" i="8" s="1"/>
  <c r="K165" i="8"/>
  <c r="J165" i="8"/>
  <c r="F165" i="8"/>
  <c r="G165" i="8" s="1"/>
  <c r="K164" i="8"/>
  <c r="J164" i="8"/>
  <c r="G164" i="8"/>
  <c r="K163" i="8"/>
  <c r="J163" i="8"/>
  <c r="F163" i="8"/>
  <c r="G163" i="8" s="1"/>
  <c r="K162" i="8"/>
  <c r="J162" i="8"/>
  <c r="F162" i="8"/>
  <c r="G162" i="8" s="1"/>
  <c r="J161" i="8"/>
  <c r="G161" i="8"/>
  <c r="C158" i="8"/>
  <c r="K151" i="8"/>
  <c r="J151" i="8"/>
  <c r="G151" i="8"/>
  <c r="F151" i="8"/>
  <c r="K150" i="8"/>
  <c r="J150" i="8"/>
  <c r="G150" i="8"/>
  <c r="F150" i="8"/>
  <c r="K149" i="8"/>
  <c r="J149" i="8"/>
  <c r="G149" i="8"/>
  <c r="K148" i="8"/>
  <c r="J148" i="8"/>
  <c r="G148" i="8"/>
  <c r="K147" i="8"/>
  <c r="J147" i="8"/>
  <c r="G147" i="8"/>
  <c r="K146" i="8"/>
  <c r="J146" i="8"/>
  <c r="G146" i="8"/>
  <c r="K145" i="8"/>
  <c r="J145" i="8"/>
  <c r="G145" i="8"/>
  <c r="F145" i="8"/>
  <c r="K144" i="8"/>
  <c r="J144" i="8"/>
  <c r="G144" i="8"/>
  <c r="F144" i="8"/>
  <c r="K143" i="8"/>
  <c r="J143" i="8"/>
  <c r="G143" i="8"/>
  <c r="K142" i="8"/>
  <c r="J142" i="8"/>
  <c r="F142" i="8"/>
  <c r="G142" i="8" s="1"/>
  <c r="K141" i="8"/>
  <c r="J141" i="8"/>
  <c r="F141" i="8"/>
  <c r="G141" i="8" s="1"/>
  <c r="K140" i="8"/>
  <c r="J140" i="8"/>
  <c r="G140" i="8"/>
  <c r="K139" i="8"/>
  <c r="J139" i="8"/>
  <c r="F139" i="8"/>
  <c r="G139" i="8" s="1"/>
  <c r="K138" i="8"/>
  <c r="J138" i="8"/>
  <c r="F138" i="8"/>
  <c r="G138" i="8" s="1"/>
  <c r="J137" i="8"/>
  <c r="G137" i="8"/>
  <c r="C134" i="8"/>
  <c r="K127" i="8"/>
  <c r="J127" i="8"/>
  <c r="F127" i="8"/>
  <c r="G127" i="8" s="1"/>
  <c r="K126" i="8"/>
  <c r="J126" i="8"/>
  <c r="F126" i="8"/>
  <c r="G126" i="8" s="1"/>
  <c r="K125" i="8"/>
  <c r="J125" i="8"/>
  <c r="G125" i="8"/>
  <c r="K124" i="8"/>
  <c r="J124" i="8"/>
  <c r="G124" i="8"/>
  <c r="K123" i="8"/>
  <c r="J123" i="8"/>
  <c r="G123" i="8"/>
  <c r="K122" i="8"/>
  <c r="J122" i="8"/>
  <c r="G122" i="8"/>
  <c r="K121" i="8"/>
  <c r="J121" i="8"/>
  <c r="F121" i="8"/>
  <c r="G121" i="8" s="1"/>
  <c r="K120" i="8"/>
  <c r="J120" i="8"/>
  <c r="F120" i="8"/>
  <c r="G120" i="8" s="1"/>
  <c r="K119" i="8"/>
  <c r="J119" i="8"/>
  <c r="G119" i="8"/>
  <c r="K118" i="8"/>
  <c r="J118" i="8"/>
  <c r="F118" i="8"/>
  <c r="G118" i="8" s="1"/>
  <c r="K117" i="8"/>
  <c r="J117" i="8"/>
  <c r="F117" i="8"/>
  <c r="G117" i="8" s="1"/>
  <c r="K116" i="8"/>
  <c r="J116" i="8"/>
  <c r="G116" i="8"/>
  <c r="K115" i="8"/>
  <c r="J115" i="8"/>
  <c r="F115" i="8"/>
  <c r="G115" i="8" s="1"/>
  <c r="K114" i="8"/>
  <c r="J114" i="8"/>
  <c r="F114" i="8"/>
  <c r="G114" i="8" s="1"/>
  <c r="J113" i="8"/>
  <c r="G113" i="8"/>
  <c r="C110" i="8"/>
  <c r="K103" i="8"/>
  <c r="J103" i="8"/>
  <c r="F103" i="8"/>
  <c r="G103" i="8" s="1"/>
  <c r="K102" i="8"/>
  <c r="J102" i="8"/>
  <c r="F102" i="8"/>
  <c r="G102" i="8" s="1"/>
  <c r="K101" i="8"/>
  <c r="J101" i="8"/>
  <c r="G101" i="8"/>
  <c r="K100" i="8"/>
  <c r="J100" i="8"/>
  <c r="G100" i="8"/>
  <c r="K99" i="8"/>
  <c r="J99" i="8"/>
  <c r="G99" i="8"/>
  <c r="K98" i="8"/>
  <c r="J98" i="8"/>
  <c r="G98" i="8"/>
  <c r="K97" i="8"/>
  <c r="J97" i="8"/>
  <c r="F97" i="8"/>
  <c r="G97" i="8" s="1"/>
  <c r="K96" i="8"/>
  <c r="J96" i="8"/>
  <c r="F96" i="8"/>
  <c r="G96" i="8" s="1"/>
  <c r="K95" i="8"/>
  <c r="J95" i="8"/>
  <c r="G95" i="8"/>
  <c r="K94" i="8"/>
  <c r="J94" i="8"/>
  <c r="F94" i="8"/>
  <c r="G94" i="8" s="1"/>
  <c r="K93" i="8"/>
  <c r="J93" i="8"/>
  <c r="F93" i="8"/>
  <c r="G93" i="8" s="1"/>
  <c r="K92" i="8"/>
  <c r="J92" i="8"/>
  <c r="G92" i="8"/>
  <c r="K91" i="8"/>
  <c r="J91" i="8"/>
  <c r="F91" i="8"/>
  <c r="G91" i="8" s="1"/>
  <c r="K90" i="8"/>
  <c r="J90" i="8"/>
  <c r="F90" i="8"/>
  <c r="G90" i="8" s="1"/>
  <c r="J89" i="8"/>
  <c r="G89" i="8"/>
  <c r="C86" i="8"/>
  <c r="K79" i="8"/>
  <c r="J79" i="8"/>
  <c r="F79" i="8"/>
  <c r="G79" i="8" s="1"/>
  <c r="K78" i="8"/>
  <c r="J78" i="8"/>
  <c r="F78" i="8"/>
  <c r="G78" i="8" s="1"/>
  <c r="K77" i="8"/>
  <c r="J77" i="8"/>
  <c r="G77" i="8"/>
  <c r="K76" i="8"/>
  <c r="J76" i="8"/>
  <c r="G76" i="8"/>
  <c r="K75" i="8"/>
  <c r="J75" i="8"/>
  <c r="G75" i="8"/>
  <c r="K74" i="8"/>
  <c r="J74" i="8"/>
  <c r="G74" i="8"/>
  <c r="K73" i="8"/>
  <c r="J73" i="8"/>
  <c r="F73" i="8"/>
  <c r="G73" i="8" s="1"/>
  <c r="K72" i="8"/>
  <c r="J72" i="8"/>
  <c r="F72" i="8"/>
  <c r="G72" i="8" s="1"/>
  <c r="K71" i="8"/>
  <c r="J71" i="8"/>
  <c r="G71" i="8"/>
  <c r="K70" i="8"/>
  <c r="J70" i="8"/>
  <c r="G70" i="8"/>
  <c r="F70" i="8"/>
  <c r="K69" i="8"/>
  <c r="J69" i="8"/>
  <c r="G69" i="8"/>
  <c r="F69" i="8"/>
  <c r="K68" i="8"/>
  <c r="J68" i="8"/>
  <c r="G68" i="8"/>
  <c r="K67" i="8"/>
  <c r="J67" i="8"/>
  <c r="F67" i="8"/>
  <c r="G67" i="8" s="1"/>
  <c r="K66" i="8"/>
  <c r="J66" i="8"/>
  <c r="F66" i="8"/>
  <c r="G66" i="8" s="1"/>
  <c r="J65" i="8"/>
  <c r="G65" i="8"/>
  <c r="C62" i="8"/>
  <c r="K55" i="8"/>
  <c r="J55" i="8"/>
  <c r="F55" i="8"/>
  <c r="G55" i="8" s="1"/>
  <c r="K54" i="8"/>
  <c r="J54" i="8"/>
  <c r="F54" i="8"/>
  <c r="G54" i="8" s="1"/>
  <c r="K53" i="8"/>
  <c r="J53" i="8"/>
  <c r="K52" i="8"/>
  <c r="J52" i="8"/>
  <c r="G52" i="8"/>
  <c r="K51" i="8"/>
  <c r="J51" i="8"/>
  <c r="G51" i="8"/>
  <c r="K50" i="8"/>
  <c r="J50" i="8"/>
  <c r="G50" i="8"/>
  <c r="K49" i="8"/>
  <c r="J49" i="8"/>
  <c r="F49" i="8"/>
  <c r="G49" i="8" s="1"/>
  <c r="K48" i="8"/>
  <c r="J48" i="8"/>
  <c r="F48" i="8"/>
  <c r="G48" i="8" s="1"/>
  <c r="K47" i="8"/>
  <c r="J47" i="8"/>
  <c r="G47" i="8"/>
  <c r="K46" i="8"/>
  <c r="J46" i="8"/>
  <c r="F46" i="8"/>
  <c r="G46" i="8" s="1"/>
  <c r="K45" i="8"/>
  <c r="J45" i="8"/>
  <c r="F45" i="8"/>
  <c r="G45" i="8" s="1"/>
  <c r="J44" i="8"/>
  <c r="G44" i="8"/>
  <c r="J43" i="8"/>
  <c r="J42" i="8"/>
  <c r="J41" i="8"/>
  <c r="G41" i="8"/>
  <c r="F43" i="8" s="1"/>
  <c r="G43" i="8" s="1"/>
  <c r="C38" i="8"/>
  <c r="K20" i="8"/>
  <c r="K18" i="8"/>
  <c r="K19" i="8"/>
  <c r="J311" i="7"/>
  <c r="F311" i="7"/>
  <c r="G311" i="7" s="1"/>
  <c r="J310" i="7"/>
  <c r="E310" i="7"/>
  <c r="G310" i="7" s="1"/>
  <c r="J309" i="7"/>
  <c r="G309" i="7"/>
  <c r="J308" i="7"/>
  <c r="G308" i="7"/>
  <c r="J307" i="7"/>
  <c r="G307" i="7"/>
  <c r="J306" i="7"/>
  <c r="E306" i="7"/>
  <c r="G306" i="7" s="1"/>
  <c r="J305" i="7"/>
  <c r="G305" i="7"/>
  <c r="J304" i="7"/>
  <c r="E304" i="7"/>
  <c r="G304" i="7" s="1"/>
  <c r="J303" i="7"/>
  <c r="E303" i="7"/>
  <c r="G303" i="7" s="1"/>
  <c r="J302" i="7"/>
  <c r="G302" i="7"/>
  <c r="C299" i="7"/>
  <c r="J292" i="7"/>
  <c r="F292" i="7"/>
  <c r="G292" i="7" s="1"/>
  <c r="J291" i="7"/>
  <c r="E291" i="7"/>
  <c r="G291" i="7" s="1"/>
  <c r="J290" i="7"/>
  <c r="E290" i="7"/>
  <c r="G290" i="7" s="1"/>
  <c r="J289" i="7"/>
  <c r="E289" i="7"/>
  <c r="G289" i="7" s="1"/>
  <c r="J288" i="7"/>
  <c r="E288" i="7"/>
  <c r="G288" i="7" s="1"/>
  <c r="J287" i="7"/>
  <c r="E287" i="7"/>
  <c r="G287" i="7" s="1"/>
  <c r="J286" i="7"/>
  <c r="E286" i="7"/>
  <c r="G286" i="7" s="1"/>
  <c r="J285" i="7"/>
  <c r="E285" i="7"/>
  <c r="G285" i="7" s="1"/>
  <c r="J284" i="7"/>
  <c r="E284" i="7"/>
  <c r="G284" i="7" s="1"/>
  <c r="J283" i="7"/>
  <c r="G283" i="7"/>
  <c r="C280" i="7"/>
  <c r="J273" i="7"/>
  <c r="F273" i="7"/>
  <c r="G273" i="7" s="1"/>
  <c r="J272" i="7"/>
  <c r="G272" i="7"/>
  <c r="J271" i="7"/>
  <c r="G271" i="7"/>
  <c r="J270" i="7"/>
  <c r="G270" i="7"/>
  <c r="J269" i="7"/>
  <c r="G269" i="7"/>
  <c r="J268" i="7"/>
  <c r="E268" i="7"/>
  <c r="G268" i="7" s="1"/>
  <c r="J267" i="7"/>
  <c r="G267" i="7"/>
  <c r="J266" i="7"/>
  <c r="E266" i="7"/>
  <c r="G266" i="7" s="1"/>
  <c r="J265" i="7"/>
  <c r="G265" i="7"/>
  <c r="J264" i="7"/>
  <c r="G264" i="7"/>
  <c r="C261" i="7"/>
  <c r="J254" i="7"/>
  <c r="F254" i="7"/>
  <c r="G254" i="7" s="1"/>
  <c r="J253" i="7"/>
  <c r="E253" i="7"/>
  <c r="G253" i="7" s="1"/>
  <c r="J252" i="7"/>
  <c r="G252" i="7"/>
  <c r="J251" i="7"/>
  <c r="G251" i="7"/>
  <c r="J250" i="7"/>
  <c r="E250" i="7"/>
  <c r="G250" i="7" s="1"/>
  <c r="J249" i="7"/>
  <c r="E249" i="7"/>
  <c r="G249" i="7" s="1"/>
  <c r="J248" i="7"/>
  <c r="E248" i="7"/>
  <c r="G248" i="7" s="1"/>
  <c r="J247" i="7"/>
  <c r="E247" i="7"/>
  <c r="G247" i="7" s="1"/>
  <c r="J246" i="7"/>
  <c r="E246" i="7"/>
  <c r="G246" i="7" s="1"/>
  <c r="J245" i="7"/>
  <c r="G245" i="7"/>
  <c r="C242" i="7"/>
  <c r="J235" i="7"/>
  <c r="F235" i="7"/>
  <c r="G235" i="7" s="1"/>
  <c r="J234" i="7"/>
  <c r="G234" i="7"/>
  <c r="J233" i="7"/>
  <c r="G233" i="7"/>
  <c r="J232" i="7"/>
  <c r="E232" i="7"/>
  <c r="G232" i="7" s="1"/>
  <c r="J231" i="7"/>
  <c r="E231" i="7"/>
  <c r="G231" i="7" s="1"/>
  <c r="J230" i="7"/>
  <c r="E230" i="7"/>
  <c r="G230" i="7" s="1"/>
  <c r="J229" i="7"/>
  <c r="E229" i="7"/>
  <c r="G229" i="7" s="1"/>
  <c r="J228" i="7"/>
  <c r="E228" i="7"/>
  <c r="G228" i="7" s="1"/>
  <c r="J227" i="7"/>
  <c r="E227" i="7"/>
  <c r="G227" i="7" s="1"/>
  <c r="J226" i="7"/>
  <c r="G226" i="7"/>
  <c r="C223" i="7"/>
  <c r="J216" i="7"/>
  <c r="F216" i="7"/>
  <c r="G216" i="7" s="1"/>
  <c r="J215" i="7"/>
  <c r="G215" i="7"/>
  <c r="J214" i="7"/>
  <c r="G214" i="7"/>
  <c r="J213" i="7"/>
  <c r="G213" i="7"/>
  <c r="J212" i="7"/>
  <c r="G212" i="7"/>
  <c r="J211" i="7"/>
  <c r="G211" i="7"/>
  <c r="J210" i="7"/>
  <c r="E210" i="7"/>
  <c r="G210" i="7" s="1"/>
  <c r="J209" i="7"/>
  <c r="E209" i="7"/>
  <c r="G209" i="7" s="1"/>
  <c r="J208" i="7"/>
  <c r="E208" i="7"/>
  <c r="G208" i="7" s="1"/>
  <c r="J207" i="7"/>
  <c r="G207" i="7"/>
  <c r="C204" i="7"/>
  <c r="J197" i="7"/>
  <c r="F197" i="7"/>
  <c r="G197" i="7" s="1"/>
  <c r="J196" i="7"/>
  <c r="G196" i="7"/>
  <c r="J195" i="7"/>
  <c r="G195" i="7"/>
  <c r="J194" i="7"/>
  <c r="G194" i="7"/>
  <c r="J193" i="7"/>
  <c r="E193" i="7"/>
  <c r="G193" i="7" s="1"/>
  <c r="J192" i="7"/>
  <c r="G192" i="7"/>
  <c r="J191" i="7"/>
  <c r="E191" i="7"/>
  <c r="G191" i="7" s="1"/>
  <c r="J190" i="7"/>
  <c r="E190" i="7"/>
  <c r="G190" i="7" s="1"/>
  <c r="J189" i="7"/>
  <c r="E189" i="7"/>
  <c r="G189" i="7" s="1"/>
  <c r="J188" i="7"/>
  <c r="G188" i="7"/>
  <c r="C185" i="7"/>
  <c r="J178" i="7"/>
  <c r="F178" i="7"/>
  <c r="G178" i="7" s="1"/>
  <c r="J177" i="7"/>
  <c r="G177" i="7"/>
  <c r="J176" i="7"/>
  <c r="G176" i="7"/>
  <c r="J175" i="7"/>
  <c r="G175" i="7"/>
  <c r="J174" i="7"/>
  <c r="G174" i="7"/>
  <c r="J173" i="7"/>
  <c r="G173" i="7"/>
  <c r="J172" i="7"/>
  <c r="E172" i="7"/>
  <c r="G172" i="7" s="1"/>
  <c r="J171" i="7"/>
  <c r="G171" i="7"/>
  <c r="J170" i="7"/>
  <c r="G170" i="7"/>
  <c r="J169" i="7"/>
  <c r="G169" i="7"/>
  <c r="C166" i="7"/>
  <c r="J159" i="7"/>
  <c r="F159" i="7"/>
  <c r="G159" i="7" s="1"/>
  <c r="J158" i="7"/>
  <c r="G158" i="7"/>
  <c r="J157" i="7"/>
  <c r="G157" i="7"/>
  <c r="J156" i="7"/>
  <c r="G156" i="7"/>
  <c r="J155" i="7"/>
  <c r="G155" i="7"/>
  <c r="J154" i="7"/>
  <c r="G154" i="7"/>
  <c r="J153" i="7"/>
  <c r="E153" i="7"/>
  <c r="G153" i="7" s="1"/>
  <c r="J152" i="7"/>
  <c r="G152" i="7"/>
  <c r="J151" i="7"/>
  <c r="E151" i="7"/>
  <c r="G151" i="7" s="1"/>
  <c r="J150" i="7"/>
  <c r="G150" i="7"/>
  <c r="C147" i="7"/>
  <c r="J140" i="7"/>
  <c r="F140" i="7"/>
  <c r="G140" i="7" s="1"/>
  <c r="J139" i="7"/>
  <c r="G139" i="7"/>
  <c r="J138" i="7"/>
  <c r="G138" i="7"/>
  <c r="J137" i="7"/>
  <c r="G137" i="7"/>
  <c r="J136" i="7"/>
  <c r="G136" i="7"/>
  <c r="J135" i="7"/>
  <c r="E135" i="7"/>
  <c r="G135" i="7" s="1"/>
  <c r="J134" i="7"/>
  <c r="E134" i="7"/>
  <c r="G134" i="7" s="1"/>
  <c r="J133" i="7"/>
  <c r="E133" i="7"/>
  <c r="G133" i="7" s="1"/>
  <c r="J132" i="7"/>
  <c r="E132" i="7"/>
  <c r="G132" i="7" s="1"/>
  <c r="J131" i="7"/>
  <c r="G131" i="7"/>
  <c r="C128" i="7"/>
  <c r="J121" i="7"/>
  <c r="F121" i="7"/>
  <c r="G121" i="7" s="1"/>
  <c r="J120" i="7"/>
  <c r="G120" i="7"/>
  <c r="J119" i="7"/>
  <c r="G119" i="7"/>
  <c r="J118" i="7"/>
  <c r="G118" i="7"/>
  <c r="J117" i="7"/>
  <c r="G117" i="7"/>
  <c r="J116" i="7"/>
  <c r="G116" i="7"/>
  <c r="J115" i="7"/>
  <c r="E115" i="7"/>
  <c r="G115" i="7" s="1"/>
  <c r="J114" i="7"/>
  <c r="E114" i="7"/>
  <c r="G114" i="7" s="1"/>
  <c r="J113" i="7"/>
  <c r="G113" i="7"/>
  <c r="J112" i="7"/>
  <c r="G112" i="7"/>
  <c r="C109" i="7"/>
  <c r="J102" i="7"/>
  <c r="F102" i="7"/>
  <c r="G102" i="7" s="1"/>
  <c r="J101" i="7"/>
  <c r="E101" i="7"/>
  <c r="G101" i="7" s="1"/>
  <c r="J100" i="7"/>
  <c r="G100" i="7"/>
  <c r="J99" i="7"/>
  <c r="G99" i="7"/>
  <c r="J98" i="7"/>
  <c r="G98" i="7"/>
  <c r="J97" i="7"/>
  <c r="G97" i="7"/>
  <c r="J96" i="7"/>
  <c r="E96" i="7"/>
  <c r="G96" i="7" s="1"/>
  <c r="J95" i="7"/>
  <c r="E95" i="7"/>
  <c r="G95" i="7" s="1"/>
  <c r="J94" i="7"/>
  <c r="E94" i="7"/>
  <c r="G94" i="7" s="1"/>
  <c r="J93" i="7"/>
  <c r="G93" i="7"/>
  <c r="C90" i="7"/>
  <c r="J83" i="7"/>
  <c r="F83" i="7"/>
  <c r="G83" i="7" s="1"/>
  <c r="J82" i="7"/>
  <c r="G82" i="7"/>
  <c r="J81" i="7"/>
  <c r="G81" i="7"/>
  <c r="J80" i="7"/>
  <c r="G80" i="7"/>
  <c r="J79" i="7"/>
  <c r="E79" i="7"/>
  <c r="G79" i="7" s="1"/>
  <c r="J78" i="7"/>
  <c r="E78" i="7"/>
  <c r="G78" i="7" s="1"/>
  <c r="J77" i="7"/>
  <c r="E77" i="7"/>
  <c r="G77" i="7" s="1"/>
  <c r="J76" i="7"/>
  <c r="E76" i="7"/>
  <c r="G76" i="7" s="1"/>
  <c r="J75" i="7"/>
  <c r="E75" i="7"/>
  <c r="G75" i="7" s="1"/>
  <c r="J74" i="7"/>
  <c r="G74" i="7"/>
  <c r="C71" i="7"/>
  <c r="J64" i="7"/>
  <c r="F64" i="7"/>
  <c r="G64" i="7" s="1"/>
  <c r="J63" i="7"/>
  <c r="G63" i="7"/>
  <c r="J62" i="7"/>
  <c r="G62" i="7"/>
  <c r="J61" i="7"/>
  <c r="G61" i="7"/>
  <c r="J60" i="7"/>
  <c r="E60" i="7"/>
  <c r="G60" i="7" s="1"/>
  <c r="J59" i="7"/>
  <c r="G59" i="7"/>
  <c r="J58" i="7"/>
  <c r="E58" i="7"/>
  <c r="G58" i="7" s="1"/>
  <c r="J57" i="7"/>
  <c r="E57" i="7"/>
  <c r="G57" i="7" s="1"/>
  <c r="J56" i="7"/>
  <c r="E56" i="7"/>
  <c r="G56" i="7" s="1"/>
  <c r="J55" i="7"/>
  <c r="G55" i="7"/>
  <c r="C52" i="7"/>
  <c r="J45" i="7"/>
  <c r="F45" i="7"/>
  <c r="G45" i="7" s="1"/>
  <c r="J44" i="7"/>
  <c r="E44" i="7"/>
  <c r="G44" i="7" s="1"/>
  <c r="J43" i="7"/>
  <c r="G43" i="7"/>
  <c r="J42" i="7"/>
  <c r="G42" i="7"/>
  <c r="J41" i="7"/>
  <c r="E41" i="7"/>
  <c r="G41" i="7" s="1"/>
  <c r="J40" i="7"/>
  <c r="G40" i="7"/>
  <c r="J39" i="7"/>
  <c r="E39" i="7"/>
  <c r="G39" i="7" s="1"/>
  <c r="J38" i="7"/>
  <c r="E38" i="7"/>
  <c r="G38" i="7" s="1"/>
  <c r="J37" i="7"/>
  <c r="E37" i="7"/>
  <c r="G37" i="7" s="1"/>
  <c r="J36" i="7"/>
  <c r="G36" i="7"/>
  <c r="C33" i="7"/>
  <c r="E20" i="7"/>
  <c r="E25" i="7"/>
  <c r="D143" i="9" l="1"/>
  <c r="D219" i="9"/>
  <c r="D318" i="42"/>
  <c r="D86" i="9"/>
  <c r="P10" i="31" s="1"/>
  <c r="P16" i="31" s="1"/>
  <c r="I10" i="27" s="1"/>
  <c r="D309" i="12"/>
  <c r="P15" i="28" s="1"/>
  <c r="D181" i="9"/>
  <c r="D186" i="42"/>
  <c r="D274" i="42"/>
  <c r="D318" i="40"/>
  <c r="D848" i="40"/>
  <c r="D1024" i="40"/>
  <c r="D54" i="42"/>
  <c r="D98" i="42"/>
  <c r="D142" i="42"/>
  <c r="D230" i="42"/>
  <c r="D362" i="42"/>
  <c r="D450" i="42"/>
  <c r="D82" i="8"/>
  <c r="D124" i="9"/>
  <c r="D162" i="9"/>
  <c r="D142" i="12"/>
  <c r="D186" i="12"/>
  <c r="P7" i="22" s="1"/>
  <c r="D485" i="12"/>
  <c r="P10" i="22" s="1"/>
  <c r="D98" i="40"/>
  <c r="P13" i="21" s="1"/>
  <c r="D450" i="40"/>
  <c r="D626" i="40"/>
  <c r="D494" i="42"/>
  <c r="D298" i="8"/>
  <c r="D346" i="8"/>
  <c r="D105" i="9"/>
  <c r="D200" i="9"/>
  <c r="D54" i="12"/>
  <c r="P7" i="28" s="1"/>
  <c r="D98" i="12"/>
  <c r="P13" i="28" s="1"/>
  <c r="F42" i="8"/>
  <c r="G42" i="8" s="1"/>
  <c r="D34" i="8" s="1"/>
  <c r="D67" i="9"/>
  <c r="D397" i="12"/>
  <c r="P16" i="21" s="1"/>
  <c r="D353" i="12"/>
  <c r="P6" i="21" s="1"/>
  <c r="D265" i="12"/>
  <c r="P12" i="28" s="1"/>
  <c r="D54" i="40"/>
  <c r="P11" i="21" s="1"/>
  <c r="D162" i="7"/>
  <c r="D362" i="40"/>
  <c r="D406" i="40"/>
  <c r="D538" i="40"/>
  <c r="D582" i="40"/>
  <c r="D186" i="40"/>
  <c r="D230" i="40"/>
  <c r="D716" i="40"/>
  <c r="D760" i="40"/>
  <c r="D892" i="40"/>
  <c r="D936" i="40"/>
  <c r="D142" i="40"/>
  <c r="D274" i="40"/>
  <c r="D494" i="40"/>
  <c r="D670" i="40"/>
  <c r="D804" i="40"/>
  <c r="D980" i="40"/>
  <c r="D322" i="8"/>
  <c r="D370" i="8"/>
  <c r="D202" i="8"/>
  <c r="D250" i="8"/>
  <c r="D226" i="8"/>
  <c r="D274" i="8"/>
  <c r="D106" i="8"/>
  <c r="D154" i="8"/>
  <c r="D130" i="8"/>
  <c r="D178" i="8"/>
  <c r="D58" i="8"/>
  <c r="D181" i="7"/>
  <c r="D200" i="7"/>
  <c r="D238" i="7"/>
  <c r="P6" i="29" s="1"/>
  <c r="D295" i="7"/>
  <c r="P7" i="30" s="1"/>
  <c r="D219" i="7"/>
  <c r="P9" i="21" s="1"/>
  <c r="D257" i="7"/>
  <c r="D276" i="7"/>
  <c r="P11" i="29" s="1"/>
  <c r="D143" i="7"/>
  <c r="D124" i="7"/>
  <c r="D86" i="7"/>
  <c r="P8" i="22" s="1"/>
  <c r="D105" i="7"/>
  <c r="P9" i="22" s="1"/>
  <c r="D48" i="7"/>
  <c r="P10" i="21" s="1"/>
  <c r="D67" i="7"/>
  <c r="P14" i="21" s="1"/>
  <c r="D29" i="7"/>
  <c r="P8" i="21" s="1"/>
  <c r="P10" i="24" l="1"/>
  <c r="P15" i="24" s="1"/>
  <c r="I8" i="27" s="1"/>
  <c r="D5" i="9"/>
  <c r="P14" i="22"/>
  <c r="I5" i="27" s="1"/>
  <c r="P14" i="28"/>
  <c r="AI17" i="38"/>
  <c r="AH17" i="38"/>
  <c r="AJ16" i="38"/>
  <c r="AI16" i="38"/>
  <c r="AH16" i="38"/>
  <c r="AJ15" i="38"/>
  <c r="AI15" i="38"/>
  <c r="AH15" i="38"/>
  <c r="AJ14" i="38"/>
  <c r="AI14" i="38"/>
  <c r="AH14" i="38"/>
  <c r="AJ13" i="38"/>
  <c r="AI13" i="38"/>
  <c r="AH13" i="38"/>
  <c r="AJ12" i="38"/>
  <c r="AI12" i="38"/>
  <c r="AH12" i="38"/>
  <c r="AJ11" i="38"/>
  <c r="AI11" i="38"/>
  <c r="AH11" i="38"/>
  <c r="AF17" i="38"/>
  <c r="AE17" i="38"/>
  <c r="AD17" i="38"/>
  <c r="AF16" i="38"/>
  <c r="AE16" i="38"/>
  <c r="AD16" i="38"/>
  <c r="AF15" i="38"/>
  <c r="AE15" i="38"/>
  <c r="AD15" i="38"/>
  <c r="AF14" i="38"/>
  <c r="AE14" i="38"/>
  <c r="AD14" i="38"/>
  <c r="AF13" i="38"/>
  <c r="AE13" i="38"/>
  <c r="AD13" i="38"/>
  <c r="AF12" i="38"/>
  <c r="AE12" i="38"/>
  <c r="AD12" i="38"/>
  <c r="AF11" i="38"/>
  <c r="AE11" i="38"/>
  <c r="AD11" i="38"/>
  <c r="AB17" i="38"/>
  <c r="AA17" i="38"/>
  <c r="Z17" i="38"/>
  <c r="AB16" i="38"/>
  <c r="AA16" i="38"/>
  <c r="Z16" i="38"/>
  <c r="AB15" i="38"/>
  <c r="AA15" i="38"/>
  <c r="Z15" i="38"/>
  <c r="AB14" i="38"/>
  <c r="AA14" i="38"/>
  <c r="Z14" i="38"/>
  <c r="AB13" i="38"/>
  <c r="AA13" i="38"/>
  <c r="Z13" i="38"/>
  <c r="AB12" i="38"/>
  <c r="AA12" i="38"/>
  <c r="Z12" i="38"/>
  <c r="AB11" i="38"/>
  <c r="AA11" i="38"/>
  <c r="Z11" i="38"/>
  <c r="X17" i="38"/>
  <c r="W17" i="38"/>
  <c r="V17" i="38"/>
  <c r="X16" i="38"/>
  <c r="W16" i="38"/>
  <c r="X15" i="38"/>
  <c r="W15" i="38"/>
  <c r="V15" i="38"/>
  <c r="X14" i="38"/>
  <c r="W14" i="38"/>
  <c r="X13" i="38"/>
  <c r="W13" i="38"/>
  <c r="V13" i="38"/>
  <c r="X12" i="38"/>
  <c r="W11" i="38"/>
  <c r="O95" i="43"/>
  <c r="Q95" i="43" s="1"/>
  <c r="I95" i="43"/>
  <c r="F95" i="43"/>
  <c r="O94" i="43"/>
  <c r="P94" i="43" s="1"/>
  <c r="J94" i="43"/>
  <c r="I94" i="43"/>
  <c r="F94" i="43"/>
  <c r="O93" i="43"/>
  <c r="Q93" i="43" s="1"/>
  <c r="J93" i="43"/>
  <c r="I93" i="43"/>
  <c r="F93" i="43"/>
  <c r="Q92" i="43"/>
  <c r="O92" i="43"/>
  <c r="P92" i="43" s="1"/>
  <c r="J92" i="43"/>
  <c r="I92" i="43"/>
  <c r="F92" i="43"/>
  <c r="O91" i="43"/>
  <c r="Q91" i="43" s="1"/>
  <c r="J91" i="43"/>
  <c r="I91" i="43"/>
  <c r="F91" i="43"/>
  <c r="O90" i="43"/>
  <c r="P90" i="43" s="1"/>
  <c r="J90" i="43"/>
  <c r="I90" i="43"/>
  <c r="F90" i="43"/>
  <c r="O89" i="43"/>
  <c r="Q89" i="43" s="1"/>
  <c r="J89" i="43"/>
  <c r="I89" i="43"/>
  <c r="F89" i="43"/>
  <c r="O88" i="43"/>
  <c r="P88" i="43" s="1"/>
  <c r="J88" i="43"/>
  <c r="I88" i="43"/>
  <c r="F88" i="43"/>
  <c r="O87" i="43"/>
  <c r="Q87" i="43" s="1"/>
  <c r="J87" i="43"/>
  <c r="I87" i="43"/>
  <c r="F87" i="43"/>
  <c r="Q86" i="43"/>
  <c r="O86" i="43"/>
  <c r="P86" i="43" s="1"/>
  <c r="J86" i="43"/>
  <c r="I86" i="43"/>
  <c r="F86" i="43"/>
  <c r="O85" i="43"/>
  <c r="Q85" i="43" s="1"/>
  <c r="J85" i="43"/>
  <c r="I85" i="43"/>
  <c r="F85" i="43"/>
  <c r="O84" i="43"/>
  <c r="P84" i="43" s="1"/>
  <c r="J84" i="43"/>
  <c r="I84" i="43"/>
  <c r="F84" i="43"/>
  <c r="O83" i="43"/>
  <c r="Q83" i="43" s="1"/>
  <c r="J83" i="43"/>
  <c r="I83" i="43"/>
  <c r="F83" i="43"/>
  <c r="O82" i="43"/>
  <c r="P82" i="43" s="1"/>
  <c r="J82" i="43"/>
  <c r="I82" i="43"/>
  <c r="F82" i="43"/>
  <c r="O81" i="43"/>
  <c r="Q81" i="43" s="1"/>
  <c r="J81" i="43"/>
  <c r="I81" i="43"/>
  <c r="F81" i="43"/>
  <c r="O80" i="43"/>
  <c r="P80" i="43" s="1"/>
  <c r="J80" i="43"/>
  <c r="I80" i="43"/>
  <c r="F80" i="43"/>
  <c r="O79" i="43"/>
  <c r="Q79" i="43" s="1"/>
  <c r="J79" i="43"/>
  <c r="I79" i="43"/>
  <c r="F79" i="43"/>
  <c r="Q78" i="43"/>
  <c r="O78" i="43"/>
  <c r="P78" i="43" s="1"/>
  <c r="J78" i="43"/>
  <c r="I78" i="43"/>
  <c r="F78" i="43"/>
  <c r="O77" i="43"/>
  <c r="Q77" i="43" s="1"/>
  <c r="J77" i="43"/>
  <c r="I77" i="43"/>
  <c r="F77" i="43"/>
  <c r="O76" i="43"/>
  <c r="P76" i="43" s="1"/>
  <c r="J76" i="43"/>
  <c r="I76" i="43"/>
  <c r="F76" i="43"/>
  <c r="O75" i="43"/>
  <c r="Q75" i="43" s="1"/>
  <c r="J75" i="43"/>
  <c r="I75" i="43"/>
  <c r="F75" i="43"/>
  <c r="Q74" i="43"/>
  <c r="O74" i="43"/>
  <c r="P74" i="43" s="1"/>
  <c r="J74" i="43"/>
  <c r="I74" i="43"/>
  <c r="F74" i="43"/>
  <c r="O73" i="43"/>
  <c r="Q73" i="43" s="1"/>
  <c r="J73" i="43"/>
  <c r="I73" i="43"/>
  <c r="F73" i="43"/>
  <c r="O72" i="43"/>
  <c r="P72" i="43" s="1"/>
  <c r="J72" i="43"/>
  <c r="I72" i="43"/>
  <c r="F72" i="43"/>
  <c r="O71" i="43"/>
  <c r="Q71" i="43" s="1"/>
  <c r="J71" i="43"/>
  <c r="I71" i="43"/>
  <c r="F71" i="43"/>
  <c r="O70" i="43"/>
  <c r="P70" i="43" s="1"/>
  <c r="J70" i="43"/>
  <c r="I70" i="43"/>
  <c r="F70" i="43"/>
  <c r="O69" i="43"/>
  <c r="Q69" i="43" s="1"/>
  <c r="J69" i="43"/>
  <c r="I69" i="43"/>
  <c r="F69" i="43"/>
  <c r="O68" i="43"/>
  <c r="P68" i="43" s="1"/>
  <c r="J68" i="43"/>
  <c r="I68" i="43"/>
  <c r="F68" i="43"/>
  <c r="O67" i="43"/>
  <c r="Q67" i="43" s="1"/>
  <c r="J67" i="43"/>
  <c r="I67" i="43"/>
  <c r="F67" i="43"/>
  <c r="Q66" i="43"/>
  <c r="O66" i="43"/>
  <c r="P66" i="43" s="1"/>
  <c r="J66" i="43"/>
  <c r="I66" i="43"/>
  <c r="F66" i="43"/>
  <c r="O65" i="43"/>
  <c r="Q65" i="43" s="1"/>
  <c r="J65" i="43"/>
  <c r="I65" i="43"/>
  <c r="F65" i="43"/>
  <c r="O64" i="43"/>
  <c r="P64" i="43" s="1"/>
  <c r="J64" i="43"/>
  <c r="I64" i="43"/>
  <c r="F64" i="43"/>
  <c r="O63" i="43"/>
  <c r="Q63" i="43" s="1"/>
  <c r="J63" i="43"/>
  <c r="I63" i="43"/>
  <c r="F63" i="43"/>
  <c r="O62" i="43"/>
  <c r="P62" i="43" s="1"/>
  <c r="J62" i="43"/>
  <c r="I62" i="43"/>
  <c r="F62" i="43"/>
  <c r="O61" i="43"/>
  <c r="Q61" i="43" s="1"/>
  <c r="I61" i="43"/>
  <c r="E61" i="43"/>
  <c r="F61" i="43" s="1"/>
  <c r="C57" i="43"/>
  <c r="P11" i="28"/>
  <c r="P10" i="28"/>
  <c r="P9" i="28"/>
  <c r="C14" i="7"/>
  <c r="C14" i="8"/>
  <c r="C14" i="12"/>
  <c r="C14" i="40"/>
  <c r="C13" i="42"/>
  <c r="C14" i="43"/>
  <c r="Q70" i="43" l="1"/>
  <c r="Q76" i="43"/>
  <c r="Q84" i="43"/>
  <c r="Q90" i="43"/>
  <c r="Q94" i="43"/>
  <c r="Q72" i="43"/>
  <c r="Q80" i="43"/>
  <c r="Q88" i="43"/>
  <c r="Q62" i="43"/>
  <c r="Q82" i="43"/>
  <c r="D54" i="43"/>
  <c r="Q64" i="43"/>
  <c r="Q68" i="43"/>
  <c r="P71" i="43"/>
  <c r="P73" i="43"/>
  <c r="P75" i="43"/>
  <c r="P77" i="43"/>
  <c r="P81" i="43"/>
  <c r="P87" i="43"/>
  <c r="P61" i="43"/>
  <c r="P63" i="43"/>
  <c r="P65" i="43"/>
  <c r="P67" i="43"/>
  <c r="P69" i="43"/>
  <c r="P79" i="43"/>
  <c r="P83" i="43"/>
  <c r="P85" i="43"/>
  <c r="P89" i="43"/>
  <c r="P91" i="43"/>
  <c r="P93" i="43"/>
  <c r="P95" i="43"/>
  <c r="N16" i="45"/>
  <c r="M16" i="45"/>
  <c r="L16" i="45"/>
  <c r="K16" i="45"/>
  <c r="J16" i="45"/>
  <c r="I16" i="45"/>
  <c r="H16" i="45"/>
  <c r="G16" i="45"/>
  <c r="N14" i="44"/>
  <c r="M14" i="44"/>
  <c r="L14" i="44"/>
  <c r="K14" i="44"/>
  <c r="J14" i="44"/>
  <c r="I14" i="44"/>
  <c r="H14" i="44"/>
  <c r="P14" i="44" s="1"/>
  <c r="G14" i="44"/>
  <c r="O14" i="44" s="1"/>
  <c r="G29" i="23"/>
  <c r="H29" i="23"/>
  <c r="I29" i="23"/>
  <c r="J29" i="23"/>
  <c r="K29" i="23"/>
  <c r="L29" i="23"/>
  <c r="M29" i="23"/>
  <c r="N29" i="23"/>
  <c r="N11" i="33"/>
  <c r="M11" i="33"/>
  <c r="L11" i="33"/>
  <c r="K11" i="33"/>
  <c r="J11" i="33"/>
  <c r="I11" i="33"/>
  <c r="H11" i="33"/>
  <c r="G11" i="33"/>
  <c r="N15" i="24"/>
  <c r="M15" i="24"/>
  <c r="L15" i="24"/>
  <c r="K15" i="24"/>
  <c r="J15" i="24"/>
  <c r="I15" i="24"/>
  <c r="H15" i="24"/>
  <c r="G15" i="24"/>
  <c r="N15" i="30"/>
  <c r="M15" i="30"/>
  <c r="L15" i="30"/>
  <c r="K15" i="30"/>
  <c r="J15" i="30"/>
  <c r="I15" i="30"/>
  <c r="H15" i="30"/>
  <c r="G15" i="30"/>
  <c r="N13" i="29"/>
  <c r="M13" i="29"/>
  <c r="L13" i="29"/>
  <c r="K13" i="29"/>
  <c r="J13" i="29"/>
  <c r="I13" i="29"/>
  <c r="H13" i="29"/>
  <c r="G13" i="29"/>
  <c r="N14" i="22"/>
  <c r="M14" i="22"/>
  <c r="L14" i="22"/>
  <c r="K14" i="22"/>
  <c r="J14" i="22"/>
  <c r="I14" i="22"/>
  <c r="H14" i="22"/>
  <c r="G14" i="22"/>
  <c r="N17" i="21"/>
  <c r="M17" i="21"/>
  <c r="L17" i="21"/>
  <c r="K17" i="21"/>
  <c r="J17" i="21"/>
  <c r="I17" i="21"/>
  <c r="H17" i="21"/>
  <c r="G17" i="21"/>
  <c r="N16" i="28"/>
  <c r="M16" i="28"/>
  <c r="L16" i="28"/>
  <c r="K16" i="28"/>
  <c r="J16" i="28"/>
  <c r="I16" i="28"/>
  <c r="H16" i="28"/>
  <c r="G16" i="28"/>
  <c r="O16" i="45" l="1"/>
  <c r="P29" i="23"/>
  <c r="O29" i="23"/>
  <c r="O17" i="21"/>
  <c r="I9" i="27"/>
  <c r="O11" i="33"/>
  <c r="I7" i="27"/>
  <c r="O15" i="30"/>
  <c r="O13" i="29"/>
  <c r="O16" i="28"/>
  <c r="D54" i="38"/>
  <c r="D52" i="38"/>
  <c r="D49" i="38"/>
  <c r="D28" i="38"/>
  <c r="U158" i="38"/>
  <c r="T158" i="38"/>
  <c r="S158" i="38"/>
  <c r="R158" i="38"/>
  <c r="Q158" i="38"/>
  <c r="P158" i="38"/>
  <c r="O158" i="38"/>
  <c r="N158" i="38"/>
  <c r="M158" i="38"/>
  <c r="L158" i="38"/>
  <c r="U155" i="38"/>
  <c r="T155" i="38"/>
  <c r="S155" i="38"/>
  <c r="R155" i="38"/>
  <c r="Q155" i="38"/>
  <c r="P155" i="38"/>
  <c r="O155" i="38"/>
  <c r="N155" i="38"/>
  <c r="M155" i="38"/>
  <c r="L155" i="38"/>
  <c r="K155" i="38"/>
  <c r="U153" i="38"/>
  <c r="T153" i="38"/>
  <c r="S153" i="38"/>
  <c r="R153" i="38"/>
  <c r="Q153" i="38"/>
  <c r="P153" i="38"/>
  <c r="O153" i="38"/>
  <c r="N153" i="38"/>
  <c r="M153" i="38"/>
  <c r="L153" i="38"/>
  <c r="K153" i="38"/>
  <c r="U152" i="38"/>
  <c r="T152" i="38"/>
  <c r="S152" i="38"/>
  <c r="R152" i="38"/>
  <c r="Q152" i="38"/>
  <c r="P152" i="38"/>
  <c r="O152" i="38"/>
  <c r="N152" i="38"/>
  <c r="M152" i="38"/>
  <c r="L152" i="38"/>
  <c r="K152" i="38"/>
  <c r="U149" i="38"/>
  <c r="T149" i="38"/>
  <c r="S149" i="38"/>
  <c r="R149" i="38"/>
  <c r="Q149" i="38"/>
  <c r="P149" i="38"/>
  <c r="O149" i="38"/>
  <c r="N149" i="38"/>
  <c r="M149" i="38"/>
  <c r="L149" i="38"/>
  <c r="K149" i="38"/>
  <c r="U147" i="38"/>
  <c r="T147" i="38"/>
  <c r="S147" i="38"/>
  <c r="R147" i="38"/>
  <c r="Q147" i="38"/>
  <c r="P147" i="38"/>
  <c r="O147" i="38"/>
  <c r="N147" i="38"/>
  <c r="M147" i="38"/>
  <c r="L147" i="38"/>
  <c r="K147" i="38"/>
  <c r="U146" i="38"/>
  <c r="T146" i="38"/>
  <c r="S146" i="38"/>
  <c r="R146" i="38"/>
  <c r="Q146" i="38"/>
  <c r="P146" i="38"/>
  <c r="O146" i="38"/>
  <c r="N146" i="38"/>
  <c r="M146" i="38"/>
  <c r="L146" i="38"/>
  <c r="K146" i="38"/>
  <c r="U143" i="38"/>
  <c r="T143" i="38"/>
  <c r="S143" i="38"/>
  <c r="R143" i="38"/>
  <c r="Q143" i="38"/>
  <c r="P143" i="38"/>
  <c r="O143" i="38"/>
  <c r="N143" i="38"/>
  <c r="M143" i="38"/>
  <c r="L143" i="38"/>
  <c r="K143" i="38"/>
  <c r="U140" i="38"/>
  <c r="T140" i="38"/>
  <c r="S140" i="38"/>
  <c r="R140" i="38"/>
  <c r="Q140" i="38"/>
  <c r="P140" i="38"/>
  <c r="O140" i="38"/>
  <c r="N140" i="38"/>
  <c r="M140" i="38"/>
  <c r="L140" i="38"/>
  <c r="K140" i="38"/>
  <c r="U139" i="38"/>
  <c r="T139" i="38"/>
  <c r="S139" i="38"/>
  <c r="R139" i="38"/>
  <c r="Q139" i="38"/>
  <c r="P139" i="38"/>
  <c r="O139" i="38"/>
  <c r="N139" i="38"/>
  <c r="M139" i="38"/>
  <c r="L139" i="38"/>
  <c r="K139" i="38"/>
  <c r="U136" i="38"/>
  <c r="T136" i="38"/>
  <c r="S136" i="38"/>
  <c r="R136" i="38"/>
  <c r="Q136" i="38"/>
  <c r="P136" i="38"/>
  <c r="O136" i="38"/>
  <c r="N136" i="38"/>
  <c r="M136" i="38"/>
  <c r="L136" i="38"/>
  <c r="K136" i="38"/>
  <c r="U134" i="38"/>
  <c r="T134" i="38"/>
  <c r="S134" i="38"/>
  <c r="R134" i="38"/>
  <c r="Q134" i="38"/>
  <c r="P134" i="38"/>
  <c r="O134" i="38"/>
  <c r="N134" i="38"/>
  <c r="M134" i="38"/>
  <c r="L134" i="38"/>
  <c r="K134" i="38"/>
  <c r="K132" i="38"/>
  <c r="K130" i="38"/>
  <c r="K128" i="38"/>
  <c r="K127" i="38"/>
  <c r="K126" i="38"/>
  <c r="K123" i="38"/>
  <c r="K120" i="38"/>
  <c r="U132" i="38"/>
  <c r="T132" i="38"/>
  <c r="S132" i="38"/>
  <c r="R132" i="38"/>
  <c r="Q132" i="38"/>
  <c r="P132" i="38"/>
  <c r="O132" i="38"/>
  <c r="N132" i="38"/>
  <c r="M132" i="38"/>
  <c r="L132" i="38"/>
  <c r="U130" i="38"/>
  <c r="T130" i="38"/>
  <c r="S130" i="38"/>
  <c r="R130" i="38"/>
  <c r="Q130" i="38"/>
  <c r="P130" i="38"/>
  <c r="O130" i="38"/>
  <c r="N130" i="38"/>
  <c r="M130" i="38"/>
  <c r="L130" i="38"/>
  <c r="U128" i="38"/>
  <c r="T128" i="38"/>
  <c r="S128" i="38"/>
  <c r="R128" i="38"/>
  <c r="Q128" i="38"/>
  <c r="P128" i="38"/>
  <c r="O128" i="38"/>
  <c r="N128" i="38"/>
  <c r="M128" i="38"/>
  <c r="L128" i="38"/>
  <c r="U127" i="38"/>
  <c r="T127" i="38"/>
  <c r="S127" i="38"/>
  <c r="R127" i="38"/>
  <c r="Q127" i="38"/>
  <c r="P127" i="38"/>
  <c r="O127" i="38"/>
  <c r="N127" i="38"/>
  <c r="M127" i="38"/>
  <c r="L127" i="38"/>
  <c r="U126" i="38"/>
  <c r="T126" i="38"/>
  <c r="S126" i="38"/>
  <c r="R126" i="38"/>
  <c r="Q126" i="38"/>
  <c r="P126" i="38"/>
  <c r="O126" i="38"/>
  <c r="N126" i="38"/>
  <c r="M126" i="38"/>
  <c r="L126" i="38"/>
  <c r="U123" i="38"/>
  <c r="T123" i="38"/>
  <c r="S123" i="38"/>
  <c r="R123" i="38"/>
  <c r="Q123" i="38"/>
  <c r="P123" i="38"/>
  <c r="O123" i="38"/>
  <c r="N123" i="38"/>
  <c r="M123" i="38"/>
  <c r="L123" i="38"/>
  <c r="U120" i="38"/>
  <c r="T120" i="38"/>
  <c r="S120" i="38"/>
  <c r="R120" i="38"/>
  <c r="Q120" i="38"/>
  <c r="P120" i="38"/>
  <c r="O120" i="38"/>
  <c r="N120" i="38"/>
  <c r="M120" i="38"/>
  <c r="L120" i="38"/>
  <c r="U118" i="38"/>
  <c r="T118" i="38"/>
  <c r="S118" i="38"/>
  <c r="R118" i="38"/>
  <c r="Q118" i="38"/>
  <c r="P118" i="38"/>
  <c r="O118" i="38"/>
  <c r="N118" i="38"/>
  <c r="M118" i="38"/>
  <c r="L118" i="38"/>
  <c r="K118" i="38"/>
  <c r="U117" i="38"/>
  <c r="T117" i="38"/>
  <c r="S117" i="38"/>
  <c r="R117" i="38"/>
  <c r="Q117" i="38"/>
  <c r="P117" i="38"/>
  <c r="O117" i="38"/>
  <c r="N117" i="38"/>
  <c r="M117" i="38"/>
  <c r="L117" i="38"/>
  <c r="K117" i="38"/>
  <c r="U116" i="38"/>
  <c r="T116" i="38"/>
  <c r="S116" i="38"/>
  <c r="R116" i="38"/>
  <c r="Q116" i="38"/>
  <c r="P116" i="38"/>
  <c r="O116" i="38"/>
  <c r="N116" i="38"/>
  <c r="M116" i="38"/>
  <c r="L116" i="38"/>
  <c r="K116" i="38"/>
  <c r="U113" i="38"/>
  <c r="T113" i="38"/>
  <c r="S113" i="38"/>
  <c r="R113" i="38"/>
  <c r="Q113" i="38"/>
  <c r="P113" i="38"/>
  <c r="O113" i="38"/>
  <c r="N113" i="38"/>
  <c r="M113" i="38"/>
  <c r="L113" i="38"/>
  <c r="K113" i="38"/>
  <c r="U112" i="38"/>
  <c r="T112" i="38"/>
  <c r="S112" i="38"/>
  <c r="R112" i="38"/>
  <c r="Q112" i="38"/>
  <c r="P112" i="38"/>
  <c r="O112" i="38"/>
  <c r="N112" i="38"/>
  <c r="M112" i="38"/>
  <c r="L112" i="38"/>
  <c r="K112" i="38"/>
  <c r="U111" i="38"/>
  <c r="T111" i="38"/>
  <c r="S111" i="38"/>
  <c r="R111" i="38"/>
  <c r="Q111" i="38"/>
  <c r="P111" i="38"/>
  <c r="O111" i="38"/>
  <c r="N111" i="38"/>
  <c r="M111" i="38"/>
  <c r="L111" i="38"/>
  <c r="K111" i="38"/>
  <c r="U109" i="38"/>
  <c r="T109" i="38"/>
  <c r="S109" i="38"/>
  <c r="R109" i="38"/>
  <c r="Q109" i="38"/>
  <c r="P109" i="38"/>
  <c r="O109" i="38"/>
  <c r="N109" i="38"/>
  <c r="M109" i="38"/>
  <c r="L109" i="38"/>
  <c r="K109" i="38"/>
  <c r="U107" i="38"/>
  <c r="T107" i="38"/>
  <c r="S107" i="38"/>
  <c r="R107" i="38"/>
  <c r="Q107" i="38"/>
  <c r="P107" i="38"/>
  <c r="O107" i="38"/>
  <c r="N107" i="38"/>
  <c r="M107" i="38"/>
  <c r="L107" i="38"/>
  <c r="K107" i="38"/>
  <c r="U106" i="38"/>
  <c r="T106" i="38"/>
  <c r="S106" i="38"/>
  <c r="R106" i="38"/>
  <c r="Q106" i="38"/>
  <c r="P106" i="38"/>
  <c r="O106" i="38"/>
  <c r="N106" i="38"/>
  <c r="M106" i="38"/>
  <c r="L106" i="38"/>
  <c r="K106" i="38"/>
  <c r="U105" i="38"/>
  <c r="T105" i="38"/>
  <c r="S105" i="38"/>
  <c r="R105" i="38"/>
  <c r="Q105" i="38"/>
  <c r="P105" i="38"/>
  <c r="O105" i="38"/>
  <c r="N105" i="38"/>
  <c r="M105" i="38"/>
  <c r="L105" i="38"/>
  <c r="K105" i="38"/>
  <c r="U104" i="38"/>
  <c r="T104" i="38"/>
  <c r="S104" i="38"/>
  <c r="R104" i="38"/>
  <c r="Q104" i="38"/>
  <c r="P104" i="38"/>
  <c r="O104" i="38"/>
  <c r="N104" i="38"/>
  <c r="M104" i="38"/>
  <c r="L104" i="38"/>
  <c r="K104" i="38"/>
  <c r="U103" i="38"/>
  <c r="T103" i="38"/>
  <c r="S103" i="38"/>
  <c r="R103" i="38"/>
  <c r="Q103" i="38"/>
  <c r="P103" i="38"/>
  <c r="O103" i="38"/>
  <c r="N103" i="38"/>
  <c r="M103" i="38"/>
  <c r="L103" i="38"/>
  <c r="K103" i="38"/>
  <c r="U101" i="38"/>
  <c r="T101" i="38"/>
  <c r="S101" i="38"/>
  <c r="R101" i="38"/>
  <c r="Q101" i="38"/>
  <c r="P101" i="38"/>
  <c r="O101" i="38"/>
  <c r="N101" i="38"/>
  <c r="M101" i="38"/>
  <c r="L101" i="38"/>
  <c r="K101" i="38"/>
  <c r="U100" i="38"/>
  <c r="T100" i="38"/>
  <c r="S100" i="38"/>
  <c r="R100" i="38"/>
  <c r="Q100" i="38"/>
  <c r="P100" i="38"/>
  <c r="O100" i="38"/>
  <c r="N100" i="38"/>
  <c r="M100" i="38"/>
  <c r="L100" i="38"/>
  <c r="K100" i="38"/>
  <c r="U97" i="38"/>
  <c r="T97" i="38"/>
  <c r="S97" i="38"/>
  <c r="R97" i="38"/>
  <c r="Q97" i="38"/>
  <c r="P97" i="38"/>
  <c r="O97" i="38"/>
  <c r="N97" i="38"/>
  <c r="M97" i="38"/>
  <c r="L97" i="38"/>
  <c r="K97" i="38"/>
  <c r="U94" i="38"/>
  <c r="T94" i="38"/>
  <c r="S94" i="38"/>
  <c r="R94" i="38"/>
  <c r="Q94" i="38"/>
  <c r="P94" i="38"/>
  <c r="O94" i="38"/>
  <c r="N94" i="38"/>
  <c r="M94" i="38"/>
  <c r="L94" i="38"/>
  <c r="K94" i="38"/>
  <c r="U93" i="38"/>
  <c r="T93" i="38"/>
  <c r="S93" i="38"/>
  <c r="R93" i="38"/>
  <c r="Q93" i="38"/>
  <c r="P93" i="38"/>
  <c r="O93" i="38"/>
  <c r="N93" i="38"/>
  <c r="M93" i="38"/>
  <c r="L93" i="38"/>
  <c r="K93" i="38"/>
  <c r="U91" i="38"/>
  <c r="T91" i="38"/>
  <c r="S91" i="38"/>
  <c r="R91" i="38"/>
  <c r="Q91" i="38"/>
  <c r="P91" i="38"/>
  <c r="O91" i="38"/>
  <c r="N91" i="38"/>
  <c r="M91" i="38"/>
  <c r="L91" i="38"/>
  <c r="K91" i="38"/>
  <c r="U90" i="38"/>
  <c r="T90" i="38"/>
  <c r="S90" i="38"/>
  <c r="R90" i="38"/>
  <c r="Q90" i="38"/>
  <c r="P90" i="38"/>
  <c r="O90" i="38"/>
  <c r="N90" i="38"/>
  <c r="M90" i="38"/>
  <c r="L90" i="38"/>
  <c r="K90" i="38"/>
  <c r="U89" i="38"/>
  <c r="T89" i="38"/>
  <c r="S89" i="38"/>
  <c r="R89" i="38"/>
  <c r="Q89" i="38"/>
  <c r="P89" i="38"/>
  <c r="O89" i="38"/>
  <c r="N89" i="38"/>
  <c r="M89" i="38"/>
  <c r="L89" i="38"/>
  <c r="K89" i="38"/>
  <c r="U87" i="38"/>
  <c r="T87" i="38"/>
  <c r="S87" i="38"/>
  <c r="R87" i="38"/>
  <c r="Q87" i="38"/>
  <c r="P87" i="38"/>
  <c r="O87" i="38"/>
  <c r="N87" i="38"/>
  <c r="M87" i="38"/>
  <c r="L87" i="38"/>
  <c r="K87" i="38"/>
  <c r="U85" i="38"/>
  <c r="T85" i="38"/>
  <c r="S85" i="38"/>
  <c r="R85" i="38"/>
  <c r="Q85" i="38"/>
  <c r="P85" i="38"/>
  <c r="O85" i="38"/>
  <c r="N85" i="38"/>
  <c r="M85" i="38"/>
  <c r="L85" i="38"/>
  <c r="K85" i="38"/>
  <c r="U84" i="38"/>
  <c r="T84" i="38"/>
  <c r="S84" i="38"/>
  <c r="R84" i="38"/>
  <c r="Q84" i="38"/>
  <c r="P84" i="38"/>
  <c r="O84" i="38"/>
  <c r="N84" i="38"/>
  <c r="M84" i="38"/>
  <c r="L84" i="38"/>
  <c r="K84" i="38"/>
  <c r="U83" i="38"/>
  <c r="T83" i="38"/>
  <c r="S83" i="38"/>
  <c r="R83" i="38"/>
  <c r="Q83" i="38"/>
  <c r="P83" i="38"/>
  <c r="O83" i="38"/>
  <c r="N83" i="38"/>
  <c r="M83" i="38"/>
  <c r="L83" i="38"/>
  <c r="K83" i="38"/>
  <c r="U82" i="38"/>
  <c r="T82" i="38"/>
  <c r="S82" i="38"/>
  <c r="R82" i="38"/>
  <c r="Q82" i="38"/>
  <c r="P82" i="38"/>
  <c r="O82" i="38"/>
  <c r="N82" i="38"/>
  <c r="M82" i="38"/>
  <c r="L82" i="38"/>
  <c r="K82" i="38"/>
  <c r="U80" i="38"/>
  <c r="T80" i="38"/>
  <c r="S80" i="38"/>
  <c r="R80" i="38"/>
  <c r="Q80" i="38"/>
  <c r="P80" i="38"/>
  <c r="O80" i="38"/>
  <c r="N80" i="38"/>
  <c r="M80" i="38"/>
  <c r="L80" i="38"/>
  <c r="K80" i="38"/>
  <c r="U78" i="38"/>
  <c r="T78" i="38"/>
  <c r="S78" i="38"/>
  <c r="R78" i="38"/>
  <c r="Q78" i="38"/>
  <c r="P78" i="38"/>
  <c r="O78" i="38"/>
  <c r="N78" i="38"/>
  <c r="M78" i="38"/>
  <c r="L78" i="38"/>
  <c r="K78" i="38"/>
  <c r="U77" i="38"/>
  <c r="T77" i="38"/>
  <c r="S77" i="38"/>
  <c r="R77" i="38"/>
  <c r="Q77" i="38"/>
  <c r="P77" i="38"/>
  <c r="O77" i="38"/>
  <c r="N77" i="38"/>
  <c r="M77" i="38"/>
  <c r="L77" i="38"/>
  <c r="K77" i="38"/>
  <c r="U74" i="38"/>
  <c r="T74" i="38"/>
  <c r="S74" i="38"/>
  <c r="R74" i="38"/>
  <c r="Q74" i="38"/>
  <c r="P74" i="38"/>
  <c r="O74" i="38"/>
  <c r="N74" i="38"/>
  <c r="M74" i="38"/>
  <c r="L74" i="38"/>
  <c r="K74" i="38"/>
  <c r="U73" i="38"/>
  <c r="T73" i="38"/>
  <c r="S73" i="38"/>
  <c r="R73" i="38"/>
  <c r="Q73" i="38"/>
  <c r="P73" i="38"/>
  <c r="O73" i="38"/>
  <c r="N73" i="38"/>
  <c r="M73" i="38"/>
  <c r="L73" i="38"/>
  <c r="K73" i="38"/>
  <c r="U71" i="38"/>
  <c r="T71" i="38"/>
  <c r="S71" i="38"/>
  <c r="R71" i="38"/>
  <c r="Q71" i="38"/>
  <c r="P71" i="38"/>
  <c r="O71" i="38"/>
  <c r="N71" i="38"/>
  <c r="M71" i="38"/>
  <c r="L71" i="38"/>
  <c r="K71" i="38"/>
  <c r="U68" i="38"/>
  <c r="T68" i="38"/>
  <c r="S68" i="38"/>
  <c r="R68" i="38"/>
  <c r="Q68" i="38"/>
  <c r="P68" i="38"/>
  <c r="O68" i="38"/>
  <c r="N68" i="38"/>
  <c r="M68" i="38"/>
  <c r="L68" i="38"/>
  <c r="K68" i="38"/>
  <c r="U66" i="38"/>
  <c r="T66" i="38"/>
  <c r="S66" i="38"/>
  <c r="R66" i="38"/>
  <c r="Q66" i="38"/>
  <c r="P66" i="38"/>
  <c r="O66" i="38"/>
  <c r="N66" i="38"/>
  <c r="M66" i="38"/>
  <c r="L66" i="38"/>
  <c r="K66" i="38"/>
  <c r="U64" i="38"/>
  <c r="T64" i="38"/>
  <c r="S64" i="38"/>
  <c r="R64" i="38"/>
  <c r="Q64" i="38"/>
  <c r="P64" i="38"/>
  <c r="O64" i="38"/>
  <c r="N64" i="38"/>
  <c r="M64" i="38"/>
  <c r="L64" i="38"/>
  <c r="K64" i="38"/>
  <c r="U63" i="38"/>
  <c r="T63" i="38"/>
  <c r="S63" i="38"/>
  <c r="R63" i="38"/>
  <c r="Q63" i="38"/>
  <c r="P63" i="38"/>
  <c r="O63" i="38"/>
  <c r="N63" i="38"/>
  <c r="M63" i="38"/>
  <c r="L63" i="38"/>
  <c r="K63" i="38"/>
  <c r="U61" i="38"/>
  <c r="T61" i="38"/>
  <c r="S61" i="38"/>
  <c r="R61" i="38"/>
  <c r="Q61" i="38"/>
  <c r="P61" i="38"/>
  <c r="O61" i="38"/>
  <c r="N61" i="38"/>
  <c r="M61" i="38"/>
  <c r="L61" i="38"/>
  <c r="K61" i="38"/>
  <c r="U60" i="38"/>
  <c r="T60" i="38"/>
  <c r="S60" i="38"/>
  <c r="R60" i="38"/>
  <c r="Q60" i="38"/>
  <c r="P60" i="38"/>
  <c r="O60" i="38"/>
  <c r="N60" i="38"/>
  <c r="M60" i="38"/>
  <c r="L60" i="38"/>
  <c r="K60" i="38"/>
  <c r="U59" i="38"/>
  <c r="T59" i="38"/>
  <c r="S59" i="38"/>
  <c r="R59" i="38"/>
  <c r="Q59" i="38"/>
  <c r="P59" i="38"/>
  <c r="O59" i="38"/>
  <c r="N59" i="38"/>
  <c r="M59" i="38"/>
  <c r="L59" i="38"/>
  <c r="K59" i="38"/>
  <c r="U58" i="38"/>
  <c r="T58" i="38"/>
  <c r="S58" i="38"/>
  <c r="R58" i="38"/>
  <c r="Q58" i="38"/>
  <c r="P58" i="38"/>
  <c r="O58" i="38"/>
  <c r="N58" i="38"/>
  <c r="M58" i="38"/>
  <c r="L58" i="38"/>
  <c r="K58" i="38"/>
  <c r="U57" i="38"/>
  <c r="T57" i="38"/>
  <c r="S57" i="38"/>
  <c r="R57" i="38"/>
  <c r="Q57" i="38"/>
  <c r="P57" i="38"/>
  <c r="O57" i="38"/>
  <c r="N57" i="38"/>
  <c r="M57" i="38"/>
  <c r="L57" i="38"/>
  <c r="K57" i="38"/>
  <c r="U56" i="38"/>
  <c r="T56" i="38"/>
  <c r="S56" i="38"/>
  <c r="R56" i="38"/>
  <c r="Q56" i="38"/>
  <c r="P56" i="38"/>
  <c r="O56" i="38"/>
  <c r="N56" i="38"/>
  <c r="M56" i="38"/>
  <c r="L56" i="38"/>
  <c r="K56" i="38"/>
  <c r="U54" i="38"/>
  <c r="T54" i="38"/>
  <c r="S54" i="38"/>
  <c r="R54" i="38"/>
  <c r="Q54" i="38"/>
  <c r="P54" i="38"/>
  <c r="O54" i="38"/>
  <c r="N54" i="38"/>
  <c r="M54" i="38"/>
  <c r="L54" i="38"/>
  <c r="K54" i="38"/>
  <c r="U53" i="38"/>
  <c r="T53" i="38"/>
  <c r="S53" i="38"/>
  <c r="R53" i="38"/>
  <c r="Q53" i="38"/>
  <c r="P53" i="38"/>
  <c r="O53" i="38"/>
  <c r="N53" i="38"/>
  <c r="M53" i="38"/>
  <c r="L53" i="38"/>
  <c r="K53" i="38"/>
  <c r="U52" i="38"/>
  <c r="T52" i="38"/>
  <c r="S52" i="38"/>
  <c r="R52" i="38"/>
  <c r="Q52" i="38"/>
  <c r="P52" i="38"/>
  <c r="O52" i="38"/>
  <c r="N52" i="38"/>
  <c r="M52" i="38"/>
  <c r="L52" i="38"/>
  <c r="K52" i="38"/>
  <c r="U51" i="38"/>
  <c r="T51" i="38"/>
  <c r="S51" i="38"/>
  <c r="R51" i="38"/>
  <c r="Q51" i="38"/>
  <c r="P51" i="38"/>
  <c r="O51" i="38"/>
  <c r="N51" i="38"/>
  <c r="M51" i="38"/>
  <c r="L51" i="38"/>
  <c r="K51" i="38"/>
  <c r="U49" i="38"/>
  <c r="T49" i="38"/>
  <c r="S49" i="38"/>
  <c r="R49" i="38"/>
  <c r="Q49" i="38"/>
  <c r="P49" i="38"/>
  <c r="O49" i="38"/>
  <c r="N49" i="38"/>
  <c r="M49" i="38"/>
  <c r="L49" i="38"/>
  <c r="K49" i="38"/>
  <c r="U48" i="38"/>
  <c r="T48" i="38"/>
  <c r="S48" i="38"/>
  <c r="R48" i="38"/>
  <c r="Q48" i="38"/>
  <c r="P48" i="38"/>
  <c r="O48" i="38"/>
  <c r="N48" i="38"/>
  <c r="M48" i="38"/>
  <c r="L48" i="38"/>
  <c r="K48" i="38"/>
  <c r="U46" i="38"/>
  <c r="T46" i="38"/>
  <c r="S46" i="38"/>
  <c r="R46" i="38"/>
  <c r="Q46" i="38"/>
  <c r="P46" i="38"/>
  <c r="O46" i="38"/>
  <c r="N46" i="38"/>
  <c r="M46" i="38"/>
  <c r="L46" i="38"/>
  <c r="K46" i="38"/>
  <c r="U45" i="38"/>
  <c r="T45" i="38"/>
  <c r="S45" i="38"/>
  <c r="R45" i="38"/>
  <c r="Q45" i="38"/>
  <c r="P45" i="38"/>
  <c r="O45" i="38"/>
  <c r="N45" i="38"/>
  <c r="M45" i="38"/>
  <c r="L45" i="38"/>
  <c r="K45" i="38"/>
  <c r="U44" i="38"/>
  <c r="T44" i="38"/>
  <c r="S44" i="38"/>
  <c r="R44" i="38"/>
  <c r="Q44" i="38"/>
  <c r="P44" i="38"/>
  <c r="O44" i="38"/>
  <c r="N44" i="38"/>
  <c r="M44" i="38"/>
  <c r="L44" i="38"/>
  <c r="K44" i="38"/>
  <c r="U42" i="38"/>
  <c r="T42" i="38"/>
  <c r="S42" i="38"/>
  <c r="R42" i="38"/>
  <c r="Q42" i="38"/>
  <c r="P42" i="38"/>
  <c r="O42" i="38"/>
  <c r="N42" i="38"/>
  <c r="M42" i="38"/>
  <c r="L42" i="38"/>
  <c r="K42" i="38"/>
  <c r="U39" i="38"/>
  <c r="T39" i="38"/>
  <c r="S39" i="38"/>
  <c r="R39" i="38"/>
  <c r="Q39" i="38"/>
  <c r="P39" i="38"/>
  <c r="O39" i="38"/>
  <c r="N39" i="38"/>
  <c r="M39" i="38"/>
  <c r="L39" i="38"/>
  <c r="K39" i="38"/>
  <c r="U36" i="38"/>
  <c r="T36" i="38"/>
  <c r="S36" i="38"/>
  <c r="R36" i="38"/>
  <c r="Q36" i="38"/>
  <c r="P36" i="38"/>
  <c r="O36" i="38"/>
  <c r="N36" i="38"/>
  <c r="M36" i="38"/>
  <c r="L36" i="38"/>
  <c r="K36" i="38"/>
  <c r="U35" i="38"/>
  <c r="T35" i="38"/>
  <c r="S35" i="38"/>
  <c r="R35" i="38"/>
  <c r="Q35" i="38"/>
  <c r="P35" i="38"/>
  <c r="O35" i="38"/>
  <c r="N35" i="38"/>
  <c r="M35" i="38"/>
  <c r="L35" i="38"/>
  <c r="K35" i="38"/>
  <c r="U32" i="38"/>
  <c r="T32" i="38"/>
  <c r="S32" i="38"/>
  <c r="R32" i="38"/>
  <c r="Q32" i="38"/>
  <c r="O32" i="38"/>
  <c r="N32" i="38"/>
  <c r="M32" i="38"/>
  <c r="L32" i="38"/>
  <c r="K32" i="38"/>
  <c r="U31" i="38"/>
  <c r="T31" i="38"/>
  <c r="S31" i="38"/>
  <c r="R31" i="38"/>
  <c r="Q31" i="38"/>
  <c r="P31" i="38"/>
  <c r="O31" i="38"/>
  <c r="N31" i="38"/>
  <c r="M31" i="38"/>
  <c r="L31" i="38"/>
  <c r="K31" i="38"/>
  <c r="U30" i="38"/>
  <c r="T30" i="38"/>
  <c r="S30" i="38"/>
  <c r="R30" i="38"/>
  <c r="Q30" i="38"/>
  <c r="P30" i="38"/>
  <c r="O30" i="38"/>
  <c r="N30" i="38"/>
  <c r="M30" i="38"/>
  <c r="L30" i="38"/>
  <c r="K30" i="38"/>
  <c r="U28" i="38"/>
  <c r="T28" i="38"/>
  <c r="S28" i="38"/>
  <c r="R28" i="38"/>
  <c r="Q28" i="38"/>
  <c r="P28" i="38"/>
  <c r="O28" i="38"/>
  <c r="N28" i="38"/>
  <c r="M28" i="38"/>
  <c r="L28" i="38"/>
  <c r="K28" i="38"/>
  <c r="U27" i="38"/>
  <c r="T27" i="38"/>
  <c r="S27" i="38"/>
  <c r="R27" i="38"/>
  <c r="Q27" i="38"/>
  <c r="P27" i="38"/>
  <c r="O27" i="38"/>
  <c r="N27" i="38"/>
  <c r="M27" i="38"/>
  <c r="L27" i="38"/>
  <c r="K27" i="38"/>
  <c r="U25" i="38"/>
  <c r="T25" i="38"/>
  <c r="S25" i="38"/>
  <c r="R25" i="38"/>
  <c r="Q25" i="38"/>
  <c r="P25" i="38"/>
  <c r="O25" i="38"/>
  <c r="N25" i="38"/>
  <c r="M25" i="38"/>
  <c r="L25" i="38"/>
  <c r="K25" i="38"/>
  <c r="U24" i="38"/>
  <c r="T24" i="38"/>
  <c r="S24" i="38"/>
  <c r="R24" i="38"/>
  <c r="Q24" i="38"/>
  <c r="P24" i="38"/>
  <c r="O24" i="38"/>
  <c r="N24" i="38"/>
  <c r="M24" i="38"/>
  <c r="L24" i="38"/>
  <c r="K24" i="38"/>
  <c r="U22" i="38"/>
  <c r="T22" i="38"/>
  <c r="S22" i="38"/>
  <c r="R22" i="38"/>
  <c r="Q22" i="38"/>
  <c r="P22" i="38"/>
  <c r="O22" i="38"/>
  <c r="N22" i="38"/>
  <c r="M22" i="38"/>
  <c r="L22" i="38"/>
  <c r="K22" i="38"/>
  <c r="U21" i="38"/>
  <c r="T21" i="38"/>
  <c r="S21" i="38"/>
  <c r="R21" i="38"/>
  <c r="Q21" i="38"/>
  <c r="P21" i="38"/>
  <c r="O21" i="38"/>
  <c r="N21" i="38"/>
  <c r="M21" i="38"/>
  <c r="L21" i="38"/>
  <c r="K21" i="38"/>
  <c r="U20" i="38"/>
  <c r="T20" i="38"/>
  <c r="S20" i="38"/>
  <c r="R20" i="38"/>
  <c r="Q20" i="38"/>
  <c r="P20" i="38"/>
  <c r="O20" i="38"/>
  <c r="N20" i="38"/>
  <c r="M20" i="38"/>
  <c r="L20" i="38"/>
  <c r="K20" i="38"/>
  <c r="U19" i="38"/>
  <c r="T19" i="38"/>
  <c r="S19" i="38"/>
  <c r="R19" i="38"/>
  <c r="Q19" i="38"/>
  <c r="P19" i="38"/>
  <c r="O19" i="38"/>
  <c r="N19" i="38"/>
  <c r="M19" i="38"/>
  <c r="L19" i="38"/>
  <c r="K19" i="38"/>
  <c r="Q23" i="38" l="1"/>
  <c r="O23" i="38"/>
  <c r="S23" i="38"/>
  <c r="M23" i="38"/>
  <c r="U23" i="38"/>
  <c r="L23" i="38"/>
  <c r="P23" i="38"/>
  <c r="T23" i="38"/>
  <c r="K23" i="38"/>
  <c r="N23" i="38"/>
  <c r="R23" i="38"/>
  <c r="D69" i="27"/>
  <c r="D73" i="27"/>
  <c r="D78" i="27"/>
  <c r="D61" i="27"/>
  <c r="G17" i="8"/>
  <c r="G23" i="8"/>
  <c r="G20" i="8"/>
  <c r="F25" i="8"/>
  <c r="F24" i="8"/>
  <c r="G29" i="8"/>
  <c r="G26" i="8"/>
  <c r="V11" i="38" l="1"/>
  <c r="K18" i="38"/>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I20" i="42"/>
  <c r="F20" i="42"/>
  <c r="J19" i="42"/>
  <c r="I19" i="42"/>
  <c r="F19" i="42"/>
  <c r="J18" i="42"/>
  <c r="I18" i="42"/>
  <c r="F18" i="42"/>
  <c r="I17" i="42"/>
  <c r="F17" i="42"/>
  <c r="E17" i="12"/>
  <c r="F713" i="40"/>
  <c r="F712" i="40"/>
  <c r="F361" i="40"/>
  <c r="F360" i="40"/>
  <c r="F185" i="40"/>
  <c r="F184" i="40"/>
  <c r="F97" i="40"/>
  <c r="F96" i="40"/>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482" i="12" s="1"/>
  <c r="J19" i="12"/>
  <c r="J18" i="12"/>
  <c r="J552" i="12" l="1"/>
  <c r="Q40" i="43"/>
  <c r="J51" i="42"/>
  <c r="J491" i="42"/>
  <c r="J403" i="42"/>
  <c r="J271" i="42"/>
  <c r="J183" i="42"/>
  <c r="J95" i="42"/>
  <c r="J535" i="42"/>
  <c r="J447" i="42"/>
  <c r="J359" i="42"/>
  <c r="J315" i="42"/>
  <c r="J227" i="42"/>
  <c r="J139" i="42"/>
  <c r="J350" i="12"/>
  <c r="J95" i="12"/>
  <c r="J438" i="12"/>
  <c r="J227" i="12"/>
  <c r="J526" i="12"/>
  <c r="J394" i="12"/>
  <c r="J306" i="12"/>
  <c r="J183" i="12"/>
  <c r="J262" i="12"/>
  <c r="J139" i="12"/>
  <c r="J51" i="40"/>
  <c r="J1065" i="40"/>
  <c r="J977" i="40"/>
  <c r="J889" i="40"/>
  <c r="J801" i="40"/>
  <c r="J359" i="40"/>
  <c r="J271" i="40"/>
  <c r="J95" i="40"/>
  <c r="J315" i="40"/>
  <c r="J711" i="40"/>
  <c r="J535" i="40"/>
  <c r="J447" i="40"/>
  <c r="J183" i="40"/>
  <c r="J667" i="40"/>
  <c r="J579" i="40"/>
  <c r="J491" i="40"/>
  <c r="J403" i="40"/>
  <c r="J139" i="40"/>
  <c r="J1021" i="40"/>
  <c r="J933" i="40"/>
  <c r="J845" i="40"/>
  <c r="J757" i="40"/>
  <c r="J227" i="40"/>
  <c r="J623" i="40"/>
  <c r="J51" i="43"/>
  <c r="J95"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5" i="43" s="1"/>
  <c r="C10" i="27" s="1"/>
  <c r="D10" i="42"/>
  <c r="D5" i="42" s="1"/>
  <c r="C9" i="27" s="1"/>
  <c r="P18" i="43"/>
  <c r="Q17" i="43"/>
  <c r="D10" i="40"/>
  <c r="P7" i="21" s="1"/>
  <c r="P17" i="21" s="1"/>
  <c r="I4" i="27" s="1"/>
  <c r="D5" i="40"/>
  <c r="C8" i="27" s="1"/>
  <c r="K31" i="8" l="1"/>
  <c r="K30" i="8"/>
  <c r="K29" i="8"/>
  <c r="K28" i="8"/>
  <c r="K27" i="8"/>
  <c r="K26" i="8"/>
  <c r="K25" i="8"/>
  <c r="K24" i="8"/>
  <c r="K23" i="8"/>
  <c r="K22" i="8"/>
  <c r="K21" i="8"/>
  <c r="F26" i="7"/>
  <c r="G26" i="7" s="1"/>
  <c r="I157" i="38"/>
  <c r="G157" i="38"/>
  <c r="I156" i="38"/>
  <c r="G156" i="38"/>
  <c r="I154" i="38"/>
  <c r="G154" i="38"/>
  <c r="I151" i="38"/>
  <c r="I150" i="38" s="1"/>
  <c r="G151" i="38"/>
  <c r="G150" i="38" s="1"/>
  <c r="I148" i="38"/>
  <c r="G148" i="38"/>
  <c r="I145" i="38"/>
  <c r="I144" i="38" s="1"/>
  <c r="G145" i="38"/>
  <c r="G144" i="38" s="1"/>
  <c r="I142" i="38"/>
  <c r="I141" i="38" s="1"/>
  <c r="G142" i="38"/>
  <c r="G141" i="38" s="1"/>
  <c r="I138" i="38"/>
  <c r="I137" i="38" s="1"/>
  <c r="G138" i="38"/>
  <c r="G137" i="38" s="1"/>
  <c r="I135" i="38"/>
  <c r="G135" i="38"/>
  <c r="I133" i="38"/>
  <c r="G133" i="38"/>
  <c r="I131" i="38"/>
  <c r="G131" i="38"/>
  <c r="I129" i="38"/>
  <c r="G129" i="38"/>
  <c r="I125" i="38"/>
  <c r="G125" i="38"/>
  <c r="I122" i="38"/>
  <c r="I121" i="38" s="1"/>
  <c r="G122" i="38"/>
  <c r="G121" i="38"/>
  <c r="I119" i="38"/>
  <c r="G119" i="38"/>
  <c r="I115" i="38"/>
  <c r="G115" i="38"/>
  <c r="G114" i="38" s="1"/>
  <c r="I110" i="38"/>
  <c r="G110" i="38"/>
  <c r="I108" i="38"/>
  <c r="G108" i="38"/>
  <c r="I102" i="38"/>
  <c r="G102" i="38"/>
  <c r="I99" i="38"/>
  <c r="G99" i="38"/>
  <c r="G98" i="38" s="1"/>
  <c r="I96" i="38"/>
  <c r="G96" i="38"/>
  <c r="G95" i="38" s="1"/>
  <c r="I95" i="38"/>
  <c r="I92" i="38"/>
  <c r="G92" i="38"/>
  <c r="I88" i="38"/>
  <c r="G88" i="38"/>
  <c r="I86" i="38"/>
  <c r="G86" i="38"/>
  <c r="I81" i="38"/>
  <c r="G81" i="38"/>
  <c r="I79" i="38"/>
  <c r="G79" i="38"/>
  <c r="I76" i="38"/>
  <c r="I75" i="38" s="1"/>
  <c r="G76" i="38"/>
  <c r="G75" i="38"/>
  <c r="I72" i="38"/>
  <c r="G72" i="38"/>
  <c r="I70" i="38"/>
  <c r="G70" i="38"/>
  <c r="G69" i="38" s="1"/>
  <c r="I69" i="38"/>
  <c r="I67" i="38"/>
  <c r="G67" i="38"/>
  <c r="I65" i="38"/>
  <c r="G65" i="38"/>
  <c r="I62" i="38"/>
  <c r="G62" i="38"/>
  <c r="I55" i="38"/>
  <c r="G55" i="38"/>
  <c r="I50" i="38"/>
  <c r="G50" i="38"/>
  <c r="I47" i="38"/>
  <c r="G47" i="38"/>
  <c r="I43" i="38"/>
  <c r="G43" i="38"/>
  <c r="I41" i="38"/>
  <c r="I40" i="38" s="1"/>
  <c r="G41" i="38"/>
  <c r="I38" i="38"/>
  <c r="I37" i="38" s="1"/>
  <c r="G38" i="38"/>
  <c r="G37" i="38"/>
  <c r="I34" i="38"/>
  <c r="I33" i="38" s="1"/>
  <c r="G34" i="38"/>
  <c r="G33" i="38" s="1"/>
  <c r="I29" i="38"/>
  <c r="G29" i="38"/>
  <c r="I26" i="38"/>
  <c r="G26" i="38"/>
  <c r="I23" i="38"/>
  <c r="G23" i="38"/>
  <c r="I18" i="38"/>
  <c r="G18" i="38"/>
  <c r="I10" i="38"/>
  <c r="I9" i="38" s="1"/>
  <c r="G10" i="38"/>
  <c r="G9" i="38" l="1"/>
  <c r="G40" i="38"/>
  <c r="I98" i="38"/>
  <c r="G124" i="38"/>
  <c r="I114" i="38"/>
  <c r="I159" i="38" s="1"/>
  <c r="I124" i="38"/>
  <c r="G159" i="38"/>
  <c r="J25" i="7" l="1"/>
  <c r="G25" i="7"/>
  <c r="AK158" i="38" l="1"/>
  <c r="AK155" i="38"/>
  <c r="AK153" i="38"/>
  <c r="AK152" i="38"/>
  <c r="AK149" i="38"/>
  <c r="AK147" i="38"/>
  <c r="AK146" i="38"/>
  <c r="AK143" i="38"/>
  <c r="AK140" i="38"/>
  <c r="AK139" i="38"/>
  <c r="AK136" i="38"/>
  <c r="AK134" i="38"/>
  <c r="AK132" i="38"/>
  <c r="AK130" i="38"/>
  <c r="AK128" i="38"/>
  <c r="AK127" i="38"/>
  <c r="AK126" i="38"/>
  <c r="AK123" i="38"/>
  <c r="AK120" i="38"/>
  <c r="AK118" i="38"/>
  <c r="AK117" i="38"/>
  <c r="AK116" i="38"/>
  <c r="AK113" i="38"/>
  <c r="AK112" i="38"/>
  <c r="AK111" i="38"/>
  <c r="AK109" i="38"/>
  <c r="AK107" i="38"/>
  <c r="AK106" i="38"/>
  <c r="AK105" i="38"/>
  <c r="AK104" i="38"/>
  <c r="AK103" i="38"/>
  <c r="AK101" i="38"/>
  <c r="AK100" i="38"/>
  <c r="AK97" i="38"/>
  <c r="AK94" i="38"/>
  <c r="AK93" i="38"/>
  <c r="AK91" i="38"/>
  <c r="AK90" i="38"/>
  <c r="AK89" i="38"/>
  <c r="AK87" i="38"/>
  <c r="AK85" i="38"/>
  <c r="AK84" i="38"/>
  <c r="AK83" i="38"/>
  <c r="AK82" i="38"/>
  <c r="AK80" i="38"/>
  <c r="AK78" i="38"/>
  <c r="AK77" i="38"/>
  <c r="AK74" i="38"/>
  <c r="AK73" i="38"/>
  <c r="AK71" i="38"/>
  <c r="AK68" i="38"/>
  <c r="AK66" i="38"/>
  <c r="AK64" i="38"/>
  <c r="AK63" i="38"/>
  <c r="AK61" i="38"/>
  <c r="AK60" i="38"/>
  <c r="AK59" i="38"/>
  <c r="AK58" i="38"/>
  <c r="AK57" i="38"/>
  <c r="AK56" i="38"/>
  <c r="AK54" i="38"/>
  <c r="AK53" i="38"/>
  <c r="AK52" i="38"/>
  <c r="AK51" i="38"/>
  <c r="AK49" i="38"/>
  <c r="AK48" i="38"/>
  <c r="AK46" i="38"/>
  <c r="AK45" i="38"/>
  <c r="AK44" i="38"/>
  <c r="AK42" i="38"/>
  <c r="AK39" i="38"/>
  <c r="AK36" i="38"/>
  <c r="AK35" i="38"/>
  <c r="AK32" i="38"/>
  <c r="AK31" i="38"/>
  <c r="AK30" i="38"/>
  <c r="AK28" i="38"/>
  <c r="AK27" i="38"/>
  <c r="AK25" i="38"/>
  <c r="AK24" i="38"/>
  <c r="AK22" i="38"/>
  <c r="AK21" i="38"/>
  <c r="AK20" i="38"/>
  <c r="AK19" i="38"/>
  <c r="AK16" i="38"/>
  <c r="AK15" i="38"/>
  <c r="AK14" i="38"/>
  <c r="AK13" i="38"/>
  <c r="AK12" i="38"/>
  <c r="AK11" i="38"/>
  <c r="AG158" i="38"/>
  <c r="AG155" i="38"/>
  <c r="AG153" i="38"/>
  <c r="AG152" i="38"/>
  <c r="AG149" i="38"/>
  <c r="AG147" i="38"/>
  <c r="AG146" i="38"/>
  <c r="AG143" i="38"/>
  <c r="AG140" i="38"/>
  <c r="AG139" i="38"/>
  <c r="AG136" i="38"/>
  <c r="AG134" i="38"/>
  <c r="AG132" i="38"/>
  <c r="AG130" i="38"/>
  <c r="AG128" i="38"/>
  <c r="AG127" i="38"/>
  <c r="AG126" i="38"/>
  <c r="AG123" i="38"/>
  <c r="AG120" i="38"/>
  <c r="AG118" i="38"/>
  <c r="AG117" i="38"/>
  <c r="AG116" i="38"/>
  <c r="AG113" i="38"/>
  <c r="AG112" i="38"/>
  <c r="AG111" i="38"/>
  <c r="AG109" i="38"/>
  <c r="AG107" i="38"/>
  <c r="AG106" i="38"/>
  <c r="AG105" i="38"/>
  <c r="AG104" i="38"/>
  <c r="AG103" i="38"/>
  <c r="AG101" i="38"/>
  <c r="AG100" i="38"/>
  <c r="AG97" i="38"/>
  <c r="AG94" i="38"/>
  <c r="AG93" i="38"/>
  <c r="AG91" i="38"/>
  <c r="AG90" i="38"/>
  <c r="AG89" i="38"/>
  <c r="AG87" i="38"/>
  <c r="AG85" i="38"/>
  <c r="AG84" i="38"/>
  <c r="AG83" i="38"/>
  <c r="AG82" i="38"/>
  <c r="AG80" i="38"/>
  <c r="AG78" i="38"/>
  <c r="AG77" i="38"/>
  <c r="AG74" i="38"/>
  <c r="AG73" i="38"/>
  <c r="AG71" i="38"/>
  <c r="AG68" i="38"/>
  <c r="AG66" i="38"/>
  <c r="AG64" i="38"/>
  <c r="AG63" i="38"/>
  <c r="AG61" i="38"/>
  <c r="AG60" i="38"/>
  <c r="AG59" i="38"/>
  <c r="AG58" i="38"/>
  <c r="AG57" i="38"/>
  <c r="AG56" i="38"/>
  <c r="AG54" i="38"/>
  <c r="AG53" i="38"/>
  <c r="AG52" i="38"/>
  <c r="AG51" i="38"/>
  <c r="AG49" i="38"/>
  <c r="AG48" i="38"/>
  <c r="AG46" i="38"/>
  <c r="AG45" i="38"/>
  <c r="AG44" i="38"/>
  <c r="AG42" i="38"/>
  <c r="AG39" i="38"/>
  <c r="AG36" i="38"/>
  <c r="AG35" i="38"/>
  <c r="AG32" i="38"/>
  <c r="AG31" i="38"/>
  <c r="AG30" i="38"/>
  <c r="AG28" i="38"/>
  <c r="AG27" i="38"/>
  <c r="AG25" i="38"/>
  <c r="AG24" i="38"/>
  <c r="AG22" i="38"/>
  <c r="AG21" i="38"/>
  <c r="AG20" i="38"/>
  <c r="AG19" i="38"/>
  <c r="AG17" i="38"/>
  <c r="AG16" i="38"/>
  <c r="AG15" i="38"/>
  <c r="AG14" i="38"/>
  <c r="AG13" i="38"/>
  <c r="AG12" i="38"/>
  <c r="AG11" i="38"/>
  <c r="AC158" i="38"/>
  <c r="AC155" i="38"/>
  <c r="AC153" i="38"/>
  <c r="AC152" i="38"/>
  <c r="AC149" i="38"/>
  <c r="AC147" i="38"/>
  <c r="AC146" i="38"/>
  <c r="AC143" i="38"/>
  <c r="AC140" i="38"/>
  <c r="AC139" i="38"/>
  <c r="AC136" i="38"/>
  <c r="AC134" i="38"/>
  <c r="AC132" i="38"/>
  <c r="AC130" i="38"/>
  <c r="AC128" i="38"/>
  <c r="AC127" i="38"/>
  <c r="AC126" i="38"/>
  <c r="AC123" i="38"/>
  <c r="AC120" i="38"/>
  <c r="AC118" i="38"/>
  <c r="AC117" i="38"/>
  <c r="AC116" i="38"/>
  <c r="AC113" i="38"/>
  <c r="AC112" i="38"/>
  <c r="AC111" i="38"/>
  <c r="AC109" i="38"/>
  <c r="AC107" i="38"/>
  <c r="AC106" i="38"/>
  <c r="AC105" i="38"/>
  <c r="AC104" i="38"/>
  <c r="AC103" i="38"/>
  <c r="AC101" i="38"/>
  <c r="AC100" i="38"/>
  <c r="AC97" i="38"/>
  <c r="AC94" i="38"/>
  <c r="AC93" i="38"/>
  <c r="AC91" i="38"/>
  <c r="AC90" i="38"/>
  <c r="AC89" i="38"/>
  <c r="AC87" i="38"/>
  <c r="AC85" i="38"/>
  <c r="AC84" i="38"/>
  <c r="AC83" i="38"/>
  <c r="AC82" i="38"/>
  <c r="AC80" i="38"/>
  <c r="AC78" i="38"/>
  <c r="AC77" i="38"/>
  <c r="AC74" i="38"/>
  <c r="AC73" i="38"/>
  <c r="AC71" i="38"/>
  <c r="AC68" i="38"/>
  <c r="AC66" i="38"/>
  <c r="AC64" i="38"/>
  <c r="AC63" i="38"/>
  <c r="AC61" i="38"/>
  <c r="AC60" i="38"/>
  <c r="AC59" i="38"/>
  <c r="AC58" i="38"/>
  <c r="AC57" i="38"/>
  <c r="AC56" i="38"/>
  <c r="AC54" i="38"/>
  <c r="AC53" i="38"/>
  <c r="AC52" i="38"/>
  <c r="AC51" i="38"/>
  <c r="AC49" i="38"/>
  <c r="AC48" i="38"/>
  <c r="AC46" i="38"/>
  <c r="AC45" i="38"/>
  <c r="AC44" i="38"/>
  <c r="AC42" i="38"/>
  <c r="AC39" i="38"/>
  <c r="AC36" i="38"/>
  <c r="AC35" i="38"/>
  <c r="AC32" i="38"/>
  <c r="AC31" i="38"/>
  <c r="AC30" i="38"/>
  <c r="AC28" i="38"/>
  <c r="AC27" i="38"/>
  <c r="AC25" i="38"/>
  <c r="AC24" i="38"/>
  <c r="AC22" i="38"/>
  <c r="AC21" i="38"/>
  <c r="AC20" i="38"/>
  <c r="AC19" i="38"/>
  <c r="AC16" i="38"/>
  <c r="AC15" i="38"/>
  <c r="AC14" i="38"/>
  <c r="AC13" i="38"/>
  <c r="AC12" i="38"/>
  <c r="Y158" i="38"/>
  <c r="AL158" i="38" s="1"/>
  <c r="Y155" i="38"/>
  <c r="Y153" i="38"/>
  <c r="AL153" i="38" s="1"/>
  <c r="Y152" i="38"/>
  <c r="AL152" i="38" s="1"/>
  <c r="Y149" i="38"/>
  <c r="AL149" i="38" s="1"/>
  <c r="Y147" i="38"/>
  <c r="Y146" i="38"/>
  <c r="AL146" i="38" s="1"/>
  <c r="Y143" i="38"/>
  <c r="AL143" i="38" s="1"/>
  <c r="Y140" i="38"/>
  <c r="AL140" i="38" s="1"/>
  <c r="Y139" i="38"/>
  <c r="Y136" i="38"/>
  <c r="AL136" i="38" s="1"/>
  <c r="Y134" i="38"/>
  <c r="AL134" i="38" s="1"/>
  <c r="Y132" i="38"/>
  <c r="AL132" i="38" s="1"/>
  <c r="Y130" i="38"/>
  <c r="Y128" i="38"/>
  <c r="AL128" i="38" s="1"/>
  <c r="Y127" i="38"/>
  <c r="AL127" i="38" s="1"/>
  <c r="Y126" i="38"/>
  <c r="AL126" i="38" s="1"/>
  <c r="Y123" i="38"/>
  <c r="Y120" i="38"/>
  <c r="AL120" i="38" s="1"/>
  <c r="Y118" i="38"/>
  <c r="AL118" i="38" s="1"/>
  <c r="Y117" i="38"/>
  <c r="AL117" i="38" s="1"/>
  <c r="Y116" i="38"/>
  <c r="Y113" i="38"/>
  <c r="AL113" i="38" s="1"/>
  <c r="Y112" i="38"/>
  <c r="AL112" i="38" s="1"/>
  <c r="Y111" i="38"/>
  <c r="AL111" i="38" s="1"/>
  <c r="Y109" i="38"/>
  <c r="Y107" i="38"/>
  <c r="AL107" i="38" s="1"/>
  <c r="Y106" i="38"/>
  <c r="AL106" i="38" s="1"/>
  <c r="Y105" i="38"/>
  <c r="AL105" i="38" s="1"/>
  <c r="Y104" i="38"/>
  <c r="Y103" i="38"/>
  <c r="AL103" i="38" s="1"/>
  <c r="Y101" i="38"/>
  <c r="AL101" i="38" s="1"/>
  <c r="Y100" i="38"/>
  <c r="AL100" i="38" s="1"/>
  <c r="Y97" i="38"/>
  <c r="Y94" i="38"/>
  <c r="AL94" i="38" s="1"/>
  <c r="Y93" i="38"/>
  <c r="AL93" i="38" s="1"/>
  <c r="Y91" i="38"/>
  <c r="AL91" i="38" s="1"/>
  <c r="Y90" i="38"/>
  <c r="Y89" i="38"/>
  <c r="AL89" i="38" s="1"/>
  <c r="Y87" i="38"/>
  <c r="AL87" i="38" s="1"/>
  <c r="Y85" i="38"/>
  <c r="AL85" i="38" s="1"/>
  <c r="Y84" i="38"/>
  <c r="Y83" i="38"/>
  <c r="AL83" i="38" s="1"/>
  <c r="Y82" i="38"/>
  <c r="AL82" i="38" s="1"/>
  <c r="Y80" i="38"/>
  <c r="AL80" i="38" s="1"/>
  <c r="Y78" i="38"/>
  <c r="Y77" i="38"/>
  <c r="AL77" i="38" s="1"/>
  <c r="Y74" i="38"/>
  <c r="AL74" i="38" s="1"/>
  <c r="Y73" i="38"/>
  <c r="AL73" i="38" s="1"/>
  <c r="Y71" i="38"/>
  <c r="Y68" i="38"/>
  <c r="AL68" i="38" s="1"/>
  <c r="Y66" i="38"/>
  <c r="AL66" i="38" s="1"/>
  <c r="Y64" i="38"/>
  <c r="AL64" i="38" s="1"/>
  <c r="Y63" i="38"/>
  <c r="Y61" i="38"/>
  <c r="AL61" i="38" s="1"/>
  <c r="Y60" i="38"/>
  <c r="AL60" i="38" s="1"/>
  <c r="Y59" i="38"/>
  <c r="AL59" i="38" s="1"/>
  <c r="Y58" i="38"/>
  <c r="Y57" i="38"/>
  <c r="AL57" i="38" s="1"/>
  <c r="Y56" i="38"/>
  <c r="AL56" i="38" s="1"/>
  <c r="Y54" i="38"/>
  <c r="AL54" i="38" s="1"/>
  <c r="Y53" i="38"/>
  <c r="Y52" i="38"/>
  <c r="AL52" i="38" s="1"/>
  <c r="Y51" i="38"/>
  <c r="AL51" i="38" s="1"/>
  <c r="Y49" i="38"/>
  <c r="AL49" i="38" s="1"/>
  <c r="Y48" i="38"/>
  <c r="Y46" i="38"/>
  <c r="AL46" i="38" s="1"/>
  <c r="Y45" i="38"/>
  <c r="AL45" i="38" s="1"/>
  <c r="Y44" i="38"/>
  <c r="AL44" i="38" s="1"/>
  <c r="Y42" i="38"/>
  <c r="Y39" i="38"/>
  <c r="AL39" i="38" s="1"/>
  <c r="Y36" i="38"/>
  <c r="AL36" i="38" s="1"/>
  <c r="Y35" i="38"/>
  <c r="AL35" i="38" s="1"/>
  <c r="Y32" i="38"/>
  <c r="Y31" i="38"/>
  <c r="AL31" i="38" s="1"/>
  <c r="Y30" i="38"/>
  <c r="AL30" i="38" s="1"/>
  <c r="Y28" i="38"/>
  <c r="AL28" i="38" s="1"/>
  <c r="Y27" i="38"/>
  <c r="Y25" i="38"/>
  <c r="AL25" i="38" s="1"/>
  <c r="Y24" i="38"/>
  <c r="AL24" i="38" s="1"/>
  <c r="Y22" i="38"/>
  <c r="AL22" i="38" s="1"/>
  <c r="Y21" i="38"/>
  <c r="Y20" i="38"/>
  <c r="AL20" i="38" s="1"/>
  <c r="Y19" i="38"/>
  <c r="AL19" i="38" s="1"/>
  <c r="Y17" i="38"/>
  <c r="Y15" i="38"/>
  <c r="Y13" i="38"/>
  <c r="AJ157" i="38"/>
  <c r="AI157" i="38"/>
  <c r="AI156" i="38" s="1"/>
  <c r="AH157" i="38"/>
  <c r="AH156" i="38" s="1"/>
  <c r="AF157" i="38"/>
  <c r="AF156" i="38" s="1"/>
  <c r="AE157" i="38"/>
  <c r="AE156" i="38" s="1"/>
  <c r="AD157" i="38"/>
  <c r="AD156" i="38" s="1"/>
  <c r="AB157" i="38"/>
  <c r="AB156" i="38" s="1"/>
  <c r="AA157" i="38"/>
  <c r="AA156" i="38" s="1"/>
  <c r="Z157" i="38"/>
  <c r="X157" i="38"/>
  <c r="X156" i="38" s="1"/>
  <c r="W157" i="38"/>
  <c r="W156" i="38" s="1"/>
  <c r="V157" i="38"/>
  <c r="U157" i="38"/>
  <c r="U156" i="38" s="1"/>
  <c r="T157" i="38"/>
  <c r="T156" i="38" s="1"/>
  <c r="S157" i="38"/>
  <c r="S156" i="38" s="1"/>
  <c r="R157" i="38"/>
  <c r="R156" i="38" s="1"/>
  <c r="Q157" i="38"/>
  <c r="Q156" i="38" s="1"/>
  <c r="P157" i="38"/>
  <c r="P156" i="38" s="1"/>
  <c r="O157" i="38"/>
  <c r="O156" i="38" s="1"/>
  <c r="N157" i="38"/>
  <c r="N156" i="38" s="1"/>
  <c r="M157" i="38"/>
  <c r="M156" i="38" s="1"/>
  <c r="L157" i="38"/>
  <c r="L156" i="38" s="1"/>
  <c r="AJ154" i="38"/>
  <c r="AI154" i="38"/>
  <c r="AH154" i="38"/>
  <c r="AF154" i="38"/>
  <c r="AE154" i="38"/>
  <c r="AD154" i="38"/>
  <c r="AB154" i="38"/>
  <c r="AA154" i="38"/>
  <c r="Z154" i="38"/>
  <c r="X154" i="38"/>
  <c r="W154" i="38"/>
  <c r="V154" i="38"/>
  <c r="U154" i="38"/>
  <c r="T154" i="38"/>
  <c r="S154" i="38"/>
  <c r="R154" i="38"/>
  <c r="Q154" i="38"/>
  <c r="P154" i="38"/>
  <c r="O154" i="38"/>
  <c r="N154" i="38"/>
  <c r="M154" i="38"/>
  <c r="L154" i="38"/>
  <c r="K154" i="38"/>
  <c r="AJ151" i="38"/>
  <c r="AI151" i="38"/>
  <c r="AH151" i="38"/>
  <c r="AF151" i="38"/>
  <c r="AE151" i="38"/>
  <c r="AD151" i="38"/>
  <c r="AB151" i="38"/>
  <c r="AA151" i="38"/>
  <c r="Z151" i="38"/>
  <c r="X151" i="38"/>
  <c r="W151" i="38"/>
  <c r="V151" i="38"/>
  <c r="U151" i="38"/>
  <c r="T151" i="38"/>
  <c r="S151" i="38"/>
  <c r="R151" i="38"/>
  <c r="Q151" i="38"/>
  <c r="P151" i="38"/>
  <c r="O151" i="38"/>
  <c r="N151" i="38"/>
  <c r="M151" i="38"/>
  <c r="L151" i="38"/>
  <c r="K151" i="38"/>
  <c r="AJ148" i="38"/>
  <c r="AI148" i="38"/>
  <c r="AH148" i="38"/>
  <c r="AF148" i="38"/>
  <c r="AE148" i="38"/>
  <c r="AD148" i="38"/>
  <c r="AB148" i="38"/>
  <c r="AA148" i="38"/>
  <c r="Z148" i="38"/>
  <c r="X148" i="38"/>
  <c r="W148" i="38"/>
  <c r="V148" i="38"/>
  <c r="U148" i="38"/>
  <c r="T148" i="38"/>
  <c r="S148" i="38"/>
  <c r="R148" i="38"/>
  <c r="Q148" i="38"/>
  <c r="P148" i="38"/>
  <c r="O148" i="38"/>
  <c r="N148" i="38"/>
  <c r="M148" i="38"/>
  <c r="L148" i="38"/>
  <c r="K148" i="38"/>
  <c r="AJ145" i="38"/>
  <c r="AI145" i="38"/>
  <c r="AH145" i="38"/>
  <c r="AF145" i="38"/>
  <c r="AE145" i="38"/>
  <c r="AD145" i="38"/>
  <c r="AB145" i="38"/>
  <c r="AA145" i="38"/>
  <c r="Z145" i="38"/>
  <c r="X145" i="38"/>
  <c r="W145" i="38"/>
  <c r="V145" i="38"/>
  <c r="U145" i="38"/>
  <c r="T145" i="38"/>
  <c r="S145" i="38"/>
  <c r="R145" i="38"/>
  <c r="Q145" i="38"/>
  <c r="P145" i="38"/>
  <c r="O145" i="38"/>
  <c r="N145" i="38"/>
  <c r="M145" i="38"/>
  <c r="L145" i="38"/>
  <c r="K145" i="38"/>
  <c r="AJ142" i="38"/>
  <c r="AJ141" i="38" s="1"/>
  <c r="AI142" i="38"/>
  <c r="AI141" i="38" s="1"/>
  <c r="AH142" i="38"/>
  <c r="AF142" i="38"/>
  <c r="AF141" i="38" s="1"/>
  <c r="AE142" i="38"/>
  <c r="AE141" i="38" s="1"/>
  <c r="AD142" i="38"/>
  <c r="AB142" i="38"/>
  <c r="AB141" i="38" s="1"/>
  <c r="AA142" i="38"/>
  <c r="AA141" i="38" s="1"/>
  <c r="Z142" i="38"/>
  <c r="Z141" i="38" s="1"/>
  <c r="X142" i="38"/>
  <c r="X141" i="38" s="1"/>
  <c r="W142" i="38"/>
  <c r="W141" i="38" s="1"/>
  <c r="V142" i="38"/>
  <c r="V141" i="38" s="1"/>
  <c r="U142" i="38"/>
  <c r="U141" i="38" s="1"/>
  <c r="T142" i="38"/>
  <c r="T141" i="38" s="1"/>
  <c r="S142" i="38"/>
  <c r="S141" i="38" s="1"/>
  <c r="R142" i="38"/>
  <c r="R141" i="38" s="1"/>
  <c r="Q142" i="38"/>
  <c r="Q141" i="38" s="1"/>
  <c r="P142" i="38"/>
  <c r="P141" i="38" s="1"/>
  <c r="O142" i="38"/>
  <c r="O141" i="38" s="1"/>
  <c r="N142" i="38"/>
  <c r="N141" i="38" s="1"/>
  <c r="M142" i="38"/>
  <c r="M141" i="38" s="1"/>
  <c r="L142" i="38"/>
  <c r="L141" i="38" s="1"/>
  <c r="K142" i="38"/>
  <c r="K141" i="38" s="1"/>
  <c r="AJ138" i="38"/>
  <c r="AJ137" i="38" s="1"/>
  <c r="AI138" i="38"/>
  <c r="AI137" i="38" s="1"/>
  <c r="AH138" i="38"/>
  <c r="AF138" i="38"/>
  <c r="AF137" i="38" s="1"/>
  <c r="AE138" i="38"/>
  <c r="AE137" i="38" s="1"/>
  <c r="AD138" i="38"/>
  <c r="AB138" i="38"/>
  <c r="AB137" i="38" s="1"/>
  <c r="AA138" i="38"/>
  <c r="AA137" i="38" s="1"/>
  <c r="Z138" i="38"/>
  <c r="Z137" i="38" s="1"/>
  <c r="X138" i="38"/>
  <c r="X137" i="38" s="1"/>
  <c r="W138" i="38"/>
  <c r="W137" i="38" s="1"/>
  <c r="V138" i="38"/>
  <c r="V137" i="38" s="1"/>
  <c r="U138" i="38"/>
  <c r="U137" i="38" s="1"/>
  <c r="T138" i="38"/>
  <c r="T137" i="38" s="1"/>
  <c r="S138" i="38"/>
  <c r="S137" i="38" s="1"/>
  <c r="R138" i="38"/>
  <c r="R137" i="38" s="1"/>
  <c r="Q138" i="38"/>
  <c r="Q137" i="38" s="1"/>
  <c r="P138" i="38"/>
  <c r="P137" i="38" s="1"/>
  <c r="O138" i="38"/>
  <c r="O137" i="38" s="1"/>
  <c r="N138" i="38"/>
  <c r="N137" i="38" s="1"/>
  <c r="M138" i="38"/>
  <c r="M137" i="38" s="1"/>
  <c r="L138" i="38"/>
  <c r="L137" i="38" s="1"/>
  <c r="K138" i="38"/>
  <c r="K137" i="38" s="1"/>
  <c r="AJ135" i="38"/>
  <c r="AI135" i="38"/>
  <c r="AH135" i="38"/>
  <c r="AF135" i="38"/>
  <c r="AE135" i="38"/>
  <c r="AD135" i="38"/>
  <c r="AB135" i="38"/>
  <c r="AA135" i="38"/>
  <c r="Z135" i="38"/>
  <c r="X135" i="38"/>
  <c r="W135" i="38"/>
  <c r="V135" i="38"/>
  <c r="U135" i="38"/>
  <c r="T135" i="38"/>
  <c r="S135" i="38"/>
  <c r="R135" i="38"/>
  <c r="Q135" i="38"/>
  <c r="P135" i="38"/>
  <c r="O135" i="38"/>
  <c r="N135" i="38"/>
  <c r="M135" i="38"/>
  <c r="L135" i="38"/>
  <c r="K135" i="38"/>
  <c r="AJ133" i="38"/>
  <c r="AI133" i="38"/>
  <c r="AH133" i="38"/>
  <c r="AF133" i="38"/>
  <c r="AE133" i="38"/>
  <c r="AD133" i="38"/>
  <c r="AB133" i="38"/>
  <c r="AA133" i="38"/>
  <c r="Z133" i="38"/>
  <c r="X133" i="38"/>
  <c r="W133" i="38"/>
  <c r="V133" i="38"/>
  <c r="U133" i="38"/>
  <c r="T133" i="38"/>
  <c r="S133" i="38"/>
  <c r="R133" i="38"/>
  <c r="Q133" i="38"/>
  <c r="P133" i="38"/>
  <c r="O133" i="38"/>
  <c r="N133" i="38"/>
  <c r="M133" i="38"/>
  <c r="L133" i="38"/>
  <c r="K133" i="38"/>
  <c r="AJ131" i="38"/>
  <c r="AI131" i="38"/>
  <c r="AH131" i="38"/>
  <c r="AF131" i="38"/>
  <c r="AE131" i="38"/>
  <c r="AD131" i="38"/>
  <c r="AB131" i="38"/>
  <c r="AA131" i="38"/>
  <c r="Z131" i="38"/>
  <c r="X131" i="38"/>
  <c r="W131" i="38"/>
  <c r="V131" i="38"/>
  <c r="U131" i="38"/>
  <c r="T131" i="38"/>
  <c r="S131" i="38"/>
  <c r="R131" i="38"/>
  <c r="Q131" i="38"/>
  <c r="P131" i="38"/>
  <c r="O131" i="38"/>
  <c r="N131" i="38"/>
  <c r="M131" i="38"/>
  <c r="L131" i="38"/>
  <c r="K131" i="38"/>
  <c r="AJ129" i="38"/>
  <c r="AI129" i="38"/>
  <c r="AH129" i="38"/>
  <c r="AF129" i="38"/>
  <c r="AE129" i="38"/>
  <c r="AD129" i="38"/>
  <c r="AB129" i="38"/>
  <c r="AA129" i="38"/>
  <c r="Z129" i="38"/>
  <c r="X129" i="38"/>
  <c r="W129" i="38"/>
  <c r="V129" i="38"/>
  <c r="U129" i="38"/>
  <c r="T129" i="38"/>
  <c r="S129" i="38"/>
  <c r="R129" i="38"/>
  <c r="Q129" i="38"/>
  <c r="P129" i="38"/>
  <c r="O129" i="38"/>
  <c r="N129" i="38"/>
  <c r="M129" i="38"/>
  <c r="L129" i="38"/>
  <c r="K129" i="38"/>
  <c r="AJ125" i="38"/>
  <c r="AI125" i="38"/>
  <c r="AH125" i="38"/>
  <c r="AF125" i="38"/>
  <c r="AE125" i="38"/>
  <c r="AD125" i="38"/>
  <c r="AB125" i="38"/>
  <c r="AA125" i="38"/>
  <c r="Z125" i="38"/>
  <c r="X125" i="38"/>
  <c r="W125" i="38"/>
  <c r="V125" i="38"/>
  <c r="U125" i="38"/>
  <c r="T125" i="38"/>
  <c r="S125" i="38"/>
  <c r="R125" i="38"/>
  <c r="Q125" i="38"/>
  <c r="P125" i="38"/>
  <c r="O125" i="38"/>
  <c r="N125" i="38"/>
  <c r="M125" i="38"/>
  <c r="L125" i="38"/>
  <c r="K125" i="38"/>
  <c r="AJ122" i="38"/>
  <c r="AJ121" i="38" s="1"/>
  <c r="AI122" i="38"/>
  <c r="AI121" i="38" s="1"/>
  <c r="AH122" i="38"/>
  <c r="AF122" i="38"/>
  <c r="AE122" i="38"/>
  <c r="AE121" i="38" s="1"/>
  <c r="AD122" i="38"/>
  <c r="AD121" i="38" s="1"/>
  <c r="AB122" i="38"/>
  <c r="AB121" i="38" s="1"/>
  <c r="AA122" i="38"/>
  <c r="AA121" i="38" s="1"/>
  <c r="Z122" i="38"/>
  <c r="Z121" i="38" s="1"/>
  <c r="X122" i="38"/>
  <c r="X121" i="38" s="1"/>
  <c r="W122" i="38"/>
  <c r="W121" i="38" s="1"/>
  <c r="V122" i="38"/>
  <c r="V121" i="38" s="1"/>
  <c r="U122" i="38"/>
  <c r="U121" i="38" s="1"/>
  <c r="T122" i="38"/>
  <c r="T121" i="38" s="1"/>
  <c r="S122" i="38"/>
  <c r="S121" i="38" s="1"/>
  <c r="R122" i="38"/>
  <c r="R121" i="38" s="1"/>
  <c r="Q122" i="38"/>
  <c r="Q121" i="38" s="1"/>
  <c r="P122" i="38"/>
  <c r="P121" i="38" s="1"/>
  <c r="O122" i="38"/>
  <c r="O121" i="38" s="1"/>
  <c r="N122" i="38"/>
  <c r="N121" i="38" s="1"/>
  <c r="M122" i="38"/>
  <c r="M121" i="38" s="1"/>
  <c r="L122" i="38"/>
  <c r="L121" i="38" s="1"/>
  <c r="K122" i="38"/>
  <c r="K121" i="38" s="1"/>
  <c r="AF121" i="38"/>
  <c r="AJ119" i="38"/>
  <c r="AI119" i="38"/>
  <c r="AH119" i="38"/>
  <c r="AF119" i="38"/>
  <c r="AE119" i="38"/>
  <c r="AD119" i="38"/>
  <c r="AB119" i="38"/>
  <c r="AA119" i="38"/>
  <c r="Z119" i="38"/>
  <c r="X119" i="38"/>
  <c r="W119" i="38"/>
  <c r="V119" i="38"/>
  <c r="U119" i="38"/>
  <c r="T119" i="38"/>
  <c r="S119" i="38"/>
  <c r="R119" i="38"/>
  <c r="Q119" i="38"/>
  <c r="P119" i="38"/>
  <c r="O119" i="38"/>
  <c r="N119" i="38"/>
  <c r="M119" i="38"/>
  <c r="L119" i="38"/>
  <c r="K119" i="38"/>
  <c r="AJ115" i="38"/>
  <c r="AI115" i="38"/>
  <c r="AH115" i="38"/>
  <c r="AF115" i="38"/>
  <c r="AE115" i="38"/>
  <c r="AD115" i="38"/>
  <c r="AB115" i="38"/>
  <c r="AA115" i="38"/>
  <c r="Z115" i="38"/>
  <c r="X115" i="38"/>
  <c r="W115" i="38"/>
  <c r="V115" i="38"/>
  <c r="U115" i="38"/>
  <c r="T115" i="38"/>
  <c r="S115" i="38"/>
  <c r="R115" i="38"/>
  <c r="Q115" i="38"/>
  <c r="P115" i="38"/>
  <c r="O115" i="38"/>
  <c r="N115" i="38"/>
  <c r="M115" i="38"/>
  <c r="L115" i="38"/>
  <c r="K115" i="38"/>
  <c r="AJ110" i="38"/>
  <c r="AI110" i="38"/>
  <c r="AH110" i="38"/>
  <c r="AF110" i="38"/>
  <c r="AE110" i="38"/>
  <c r="AD110" i="38"/>
  <c r="AB110" i="38"/>
  <c r="AA110" i="38"/>
  <c r="Z110" i="38"/>
  <c r="X110" i="38"/>
  <c r="W110" i="38"/>
  <c r="V110" i="38"/>
  <c r="U110" i="38"/>
  <c r="T110" i="38"/>
  <c r="S110" i="38"/>
  <c r="R110" i="38"/>
  <c r="Q110" i="38"/>
  <c r="P110" i="38"/>
  <c r="O110" i="38"/>
  <c r="N110" i="38"/>
  <c r="M110" i="38"/>
  <c r="L110" i="38"/>
  <c r="K110" i="38"/>
  <c r="AJ108" i="38"/>
  <c r="AI108" i="38"/>
  <c r="AH108" i="38"/>
  <c r="AF108" i="38"/>
  <c r="AE108" i="38"/>
  <c r="AD108" i="38"/>
  <c r="AB108" i="38"/>
  <c r="AA108" i="38"/>
  <c r="Z108" i="38"/>
  <c r="X108" i="38"/>
  <c r="W108" i="38"/>
  <c r="V108" i="38"/>
  <c r="U108" i="38"/>
  <c r="T108" i="38"/>
  <c r="S108" i="38"/>
  <c r="R108" i="38"/>
  <c r="Q108" i="38"/>
  <c r="P108" i="38"/>
  <c r="O108" i="38"/>
  <c r="N108" i="38"/>
  <c r="M108" i="38"/>
  <c r="L108" i="38"/>
  <c r="K108" i="38"/>
  <c r="AJ102" i="38"/>
  <c r="AI102" i="38"/>
  <c r="AH102" i="38"/>
  <c r="AF102" i="38"/>
  <c r="AE102" i="38"/>
  <c r="AD102" i="38"/>
  <c r="AB102" i="38"/>
  <c r="AA102" i="38"/>
  <c r="Z102" i="38"/>
  <c r="X102" i="38"/>
  <c r="W102" i="38"/>
  <c r="V102" i="38"/>
  <c r="U102" i="38"/>
  <c r="T102" i="38"/>
  <c r="S102" i="38"/>
  <c r="R102" i="38"/>
  <c r="Q102" i="38"/>
  <c r="P102" i="38"/>
  <c r="O102" i="38"/>
  <c r="N102" i="38"/>
  <c r="M102" i="38"/>
  <c r="L102" i="38"/>
  <c r="K102" i="38"/>
  <c r="AJ99" i="38"/>
  <c r="AI99" i="38"/>
  <c r="AH99" i="38"/>
  <c r="AF99" i="38"/>
  <c r="AE99" i="38"/>
  <c r="AD99" i="38"/>
  <c r="AB99" i="38"/>
  <c r="AA99" i="38"/>
  <c r="Z99" i="38"/>
  <c r="X99" i="38"/>
  <c r="W99" i="38"/>
  <c r="V99" i="38"/>
  <c r="U99" i="38"/>
  <c r="T99" i="38"/>
  <c r="S99" i="38"/>
  <c r="R99" i="38"/>
  <c r="Q99" i="38"/>
  <c r="P99" i="38"/>
  <c r="O99" i="38"/>
  <c r="N99" i="38"/>
  <c r="M99" i="38"/>
  <c r="L99" i="38"/>
  <c r="K99" i="38"/>
  <c r="AJ96" i="38"/>
  <c r="AJ95" i="38" s="1"/>
  <c r="AI96" i="38"/>
  <c r="AI95" i="38" s="1"/>
  <c r="AH96" i="38"/>
  <c r="AH95" i="38" s="1"/>
  <c r="AF96" i="38"/>
  <c r="AE96" i="38"/>
  <c r="AE95" i="38" s="1"/>
  <c r="AD96" i="38"/>
  <c r="AD95" i="38" s="1"/>
  <c r="AB96" i="38"/>
  <c r="AB95" i="38" s="1"/>
  <c r="AA96" i="38"/>
  <c r="AA95" i="38" s="1"/>
  <c r="Z96" i="38"/>
  <c r="Z95" i="38" s="1"/>
  <c r="X96" i="38"/>
  <c r="X95" i="38" s="1"/>
  <c r="W96" i="38"/>
  <c r="W95" i="38" s="1"/>
  <c r="V96" i="38"/>
  <c r="U96" i="38"/>
  <c r="U95" i="38" s="1"/>
  <c r="T96" i="38"/>
  <c r="T95" i="38" s="1"/>
  <c r="S96" i="38"/>
  <c r="S95" i="38" s="1"/>
  <c r="R96" i="38"/>
  <c r="R95" i="38" s="1"/>
  <c r="Q96" i="38"/>
  <c r="Q95" i="38" s="1"/>
  <c r="P96" i="38"/>
  <c r="P95" i="38" s="1"/>
  <c r="O96" i="38"/>
  <c r="O95" i="38" s="1"/>
  <c r="N96" i="38"/>
  <c r="N95" i="38" s="1"/>
  <c r="M96" i="38"/>
  <c r="M95" i="38" s="1"/>
  <c r="L96" i="38"/>
  <c r="L95" i="38" s="1"/>
  <c r="K96" i="38"/>
  <c r="K95" i="38" s="1"/>
  <c r="AJ92" i="38"/>
  <c r="AI92" i="38"/>
  <c r="AH92" i="38"/>
  <c r="AF92" i="38"/>
  <c r="AE92" i="38"/>
  <c r="AD92" i="38"/>
  <c r="AB92" i="38"/>
  <c r="AA92" i="38"/>
  <c r="Z92" i="38"/>
  <c r="X92" i="38"/>
  <c r="W92" i="38"/>
  <c r="V92" i="38"/>
  <c r="U92" i="38"/>
  <c r="T92" i="38"/>
  <c r="S92" i="38"/>
  <c r="R92" i="38"/>
  <c r="Q92" i="38"/>
  <c r="P92" i="38"/>
  <c r="O92" i="38"/>
  <c r="N92" i="38"/>
  <c r="M92" i="38"/>
  <c r="L92" i="38"/>
  <c r="K92" i="38"/>
  <c r="AJ88" i="38"/>
  <c r="AI88" i="38"/>
  <c r="AH88" i="38"/>
  <c r="AF88" i="38"/>
  <c r="AE88" i="38"/>
  <c r="AD88" i="38"/>
  <c r="AB88" i="38"/>
  <c r="AA88" i="38"/>
  <c r="Z88" i="38"/>
  <c r="X88" i="38"/>
  <c r="W88" i="38"/>
  <c r="V88" i="38"/>
  <c r="U88" i="38"/>
  <c r="T88" i="38"/>
  <c r="S88" i="38"/>
  <c r="R88" i="38"/>
  <c r="Q88" i="38"/>
  <c r="P88" i="38"/>
  <c r="O88" i="38"/>
  <c r="N88" i="38"/>
  <c r="M88" i="38"/>
  <c r="L88" i="38"/>
  <c r="K88" i="38"/>
  <c r="AJ86" i="38"/>
  <c r="AI86" i="38"/>
  <c r="AH86" i="38"/>
  <c r="AF86" i="38"/>
  <c r="AE86" i="38"/>
  <c r="AD86" i="38"/>
  <c r="AB86" i="38"/>
  <c r="AA86" i="38"/>
  <c r="Z86" i="38"/>
  <c r="X86" i="38"/>
  <c r="W86" i="38"/>
  <c r="V86" i="38"/>
  <c r="U86" i="38"/>
  <c r="T86" i="38"/>
  <c r="S86" i="38"/>
  <c r="R86" i="38"/>
  <c r="Q86" i="38"/>
  <c r="P86" i="38"/>
  <c r="O86" i="38"/>
  <c r="N86" i="38"/>
  <c r="M86" i="38"/>
  <c r="L86" i="38"/>
  <c r="K86" i="38"/>
  <c r="AJ81" i="38"/>
  <c r="AI81" i="38"/>
  <c r="AH81" i="38"/>
  <c r="AF81" i="38"/>
  <c r="AE81" i="38"/>
  <c r="AD81" i="38"/>
  <c r="AB81" i="38"/>
  <c r="AA81" i="38"/>
  <c r="Z81" i="38"/>
  <c r="X81" i="38"/>
  <c r="W81" i="38"/>
  <c r="V81" i="38"/>
  <c r="U81" i="38"/>
  <c r="T81" i="38"/>
  <c r="S81" i="38"/>
  <c r="R81" i="38"/>
  <c r="Q81" i="38"/>
  <c r="P81" i="38"/>
  <c r="O81" i="38"/>
  <c r="N81" i="38"/>
  <c r="M81" i="38"/>
  <c r="L81" i="38"/>
  <c r="K81" i="38"/>
  <c r="AJ79" i="38"/>
  <c r="AI79" i="38"/>
  <c r="AH79" i="38"/>
  <c r="AF79" i="38"/>
  <c r="AE79" i="38"/>
  <c r="AD79" i="38"/>
  <c r="AB79" i="38"/>
  <c r="AA79" i="38"/>
  <c r="Z79" i="38"/>
  <c r="X79" i="38"/>
  <c r="W79" i="38"/>
  <c r="V79" i="38"/>
  <c r="U79" i="38"/>
  <c r="T79" i="38"/>
  <c r="S79" i="38"/>
  <c r="R79" i="38"/>
  <c r="Q79" i="38"/>
  <c r="P79" i="38"/>
  <c r="O79" i="38"/>
  <c r="N79" i="38"/>
  <c r="M79" i="38"/>
  <c r="L79" i="38"/>
  <c r="K79" i="38"/>
  <c r="AJ76" i="38"/>
  <c r="AI76" i="38"/>
  <c r="AH76" i="38"/>
  <c r="AF76" i="38"/>
  <c r="AE76" i="38"/>
  <c r="AD76" i="38"/>
  <c r="AB76" i="38"/>
  <c r="AA76" i="38"/>
  <c r="Z76" i="38"/>
  <c r="X76" i="38"/>
  <c r="W76" i="38"/>
  <c r="V76" i="38"/>
  <c r="U76" i="38"/>
  <c r="T76" i="38"/>
  <c r="S76" i="38"/>
  <c r="R76" i="38"/>
  <c r="Q76" i="38"/>
  <c r="P76" i="38"/>
  <c r="O76" i="38"/>
  <c r="N76" i="38"/>
  <c r="M76" i="38"/>
  <c r="L76" i="38"/>
  <c r="K76" i="38"/>
  <c r="AJ72" i="38"/>
  <c r="AI72" i="38"/>
  <c r="AH72" i="38"/>
  <c r="AF72" i="38"/>
  <c r="AE72" i="38"/>
  <c r="AD72" i="38"/>
  <c r="AB72" i="38"/>
  <c r="AA72" i="38"/>
  <c r="Z72" i="38"/>
  <c r="X72" i="38"/>
  <c r="W72" i="38"/>
  <c r="V72" i="38"/>
  <c r="U72" i="38"/>
  <c r="T72" i="38"/>
  <c r="S72" i="38"/>
  <c r="R72" i="38"/>
  <c r="Q72" i="38"/>
  <c r="P72" i="38"/>
  <c r="O72" i="38"/>
  <c r="N72" i="38"/>
  <c r="M72" i="38"/>
  <c r="L72" i="38"/>
  <c r="K72" i="38"/>
  <c r="AJ70" i="38"/>
  <c r="AI70" i="38"/>
  <c r="AH70" i="38"/>
  <c r="AF70" i="38"/>
  <c r="AF69" i="38" s="1"/>
  <c r="AE70" i="38"/>
  <c r="AD70" i="38"/>
  <c r="AB70" i="38"/>
  <c r="AA70" i="38"/>
  <c r="Z70" i="38"/>
  <c r="X70" i="38"/>
  <c r="W70" i="38"/>
  <c r="V70" i="38"/>
  <c r="U70" i="38"/>
  <c r="T70" i="38"/>
  <c r="S70" i="38"/>
  <c r="R70" i="38"/>
  <c r="Q70" i="38"/>
  <c r="P70" i="38"/>
  <c r="O70" i="38"/>
  <c r="N70" i="38"/>
  <c r="M70" i="38"/>
  <c r="L70" i="38"/>
  <c r="K70" i="38"/>
  <c r="AJ67" i="38"/>
  <c r="AI67" i="38"/>
  <c r="AH67" i="38"/>
  <c r="AF67" i="38"/>
  <c r="AE67" i="38"/>
  <c r="AD67" i="38"/>
  <c r="AB67" i="38"/>
  <c r="AA67" i="38"/>
  <c r="Z67" i="38"/>
  <c r="X67" i="38"/>
  <c r="W67" i="38"/>
  <c r="V67" i="38"/>
  <c r="U67" i="38"/>
  <c r="T67" i="38"/>
  <c r="S67" i="38"/>
  <c r="R67" i="38"/>
  <c r="Q67" i="38"/>
  <c r="P67" i="38"/>
  <c r="O67" i="38"/>
  <c r="N67" i="38"/>
  <c r="M67" i="38"/>
  <c r="L67" i="38"/>
  <c r="K67" i="38"/>
  <c r="AJ65" i="38"/>
  <c r="AI65" i="38"/>
  <c r="AH65" i="38"/>
  <c r="AF65" i="38"/>
  <c r="AE65" i="38"/>
  <c r="AD65" i="38"/>
  <c r="AB65" i="38"/>
  <c r="AA65" i="38"/>
  <c r="Z65" i="38"/>
  <c r="X65" i="38"/>
  <c r="W65" i="38"/>
  <c r="V65" i="38"/>
  <c r="U65" i="38"/>
  <c r="T65" i="38"/>
  <c r="S65" i="38"/>
  <c r="R65" i="38"/>
  <c r="Q65" i="38"/>
  <c r="P65" i="38"/>
  <c r="O65" i="38"/>
  <c r="N65" i="38"/>
  <c r="M65" i="38"/>
  <c r="L65" i="38"/>
  <c r="K65" i="38"/>
  <c r="AJ62" i="38"/>
  <c r="AI62" i="38"/>
  <c r="AH62" i="38"/>
  <c r="AF62" i="38"/>
  <c r="AE62" i="38"/>
  <c r="AD62" i="38"/>
  <c r="AB62" i="38"/>
  <c r="AA62" i="38"/>
  <c r="Z62" i="38"/>
  <c r="X62" i="38"/>
  <c r="W62" i="38"/>
  <c r="V62" i="38"/>
  <c r="U62" i="38"/>
  <c r="T62" i="38"/>
  <c r="S62" i="38"/>
  <c r="R62" i="38"/>
  <c r="Q62" i="38"/>
  <c r="P62" i="38"/>
  <c r="O62" i="38"/>
  <c r="N62" i="38"/>
  <c r="M62" i="38"/>
  <c r="L62" i="38"/>
  <c r="K62" i="38"/>
  <c r="AJ55" i="38"/>
  <c r="AI55" i="38"/>
  <c r="AH55" i="38"/>
  <c r="AF55" i="38"/>
  <c r="AE55" i="38"/>
  <c r="AD55" i="38"/>
  <c r="AB55" i="38"/>
  <c r="AA55" i="38"/>
  <c r="Z55" i="38"/>
  <c r="X55" i="38"/>
  <c r="W55" i="38"/>
  <c r="V55" i="38"/>
  <c r="U55" i="38"/>
  <c r="T55" i="38"/>
  <c r="S55" i="38"/>
  <c r="R55" i="38"/>
  <c r="Q55" i="38"/>
  <c r="P55" i="38"/>
  <c r="O55" i="38"/>
  <c r="N55" i="38"/>
  <c r="M55" i="38"/>
  <c r="L55" i="38"/>
  <c r="K55" i="38"/>
  <c r="AJ50" i="38"/>
  <c r="AI50" i="38"/>
  <c r="AH50" i="38"/>
  <c r="AF50" i="38"/>
  <c r="AE50" i="38"/>
  <c r="AD50" i="38"/>
  <c r="AB50" i="38"/>
  <c r="AA50" i="38"/>
  <c r="Z50" i="38"/>
  <c r="X50" i="38"/>
  <c r="W50" i="38"/>
  <c r="V50" i="38"/>
  <c r="U50" i="38"/>
  <c r="T50" i="38"/>
  <c r="S50" i="38"/>
  <c r="R50" i="38"/>
  <c r="Q50" i="38"/>
  <c r="P50" i="38"/>
  <c r="O50" i="38"/>
  <c r="N50" i="38"/>
  <c r="M50" i="38"/>
  <c r="L50" i="38"/>
  <c r="K50" i="38"/>
  <c r="AJ47" i="38"/>
  <c r="AI47" i="38"/>
  <c r="AH47" i="38"/>
  <c r="AF47" i="38"/>
  <c r="AE47" i="38"/>
  <c r="AD47" i="38"/>
  <c r="AB47" i="38"/>
  <c r="AA47" i="38"/>
  <c r="Z47" i="38"/>
  <c r="X47" i="38"/>
  <c r="W47" i="38"/>
  <c r="V47" i="38"/>
  <c r="U47" i="38"/>
  <c r="T47" i="38"/>
  <c r="S47" i="38"/>
  <c r="R47" i="38"/>
  <c r="Q47" i="38"/>
  <c r="P47" i="38"/>
  <c r="O47" i="38"/>
  <c r="N47" i="38"/>
  <c r="M47" i="38"/>
  <c r="L47" i="38"/>
  <c r="K47" i="38"/>
  <c r="AJ43" i="38"/>
  <c r="AI43" i="38"/>
  <c r="AH43" i="38"/>
  <c r="AF43" i="38"/>
  <c r="AE43" i="38"/>
  <c r="AD43" i="38"/>
  <c r="AB43" i="38"/>
  <c r="AA43" i="38"/>
  <c r="Z43" i="38"/>
  <c r="X43" i="38"/>
  <c r="W43" i="38"/>
  <c r="V43" i="38"/>
  <c r="U43" i="38"/>
  <c r="T43" i="38"/>
  <c r="S43" i="38"/>
  <c r="R43" i="38"/>
  <c r="Q43" i="38"/>
  <c r="P43" i="38"/>
  <c r="O43" i="38"/>
  <c r="N43" i="38"/>
  <c r="M43" i="38"/>
  <c r="L43" i="38"/>
  <c r="K43" i="38"/>
  <c r="AJ41" i="38"/>
  <c r="AI41" i="38"/>
  <c r="AH41" i="38"/>
  <c r="AF41" i="38"/>
  <c r="AE41" i="38"/>
  <c r="AD41" i="38"/>
  <c r="AB41" i="38"/>
  <c r="AA41" i="38"/>
  <c r="Z41" i="38"/>
  <c r="X41" i="38"/>
  <c r="W41" i="38"/>
  <c r="V41" i="38"/>
  <c r="U41" i="38"/>
  <c r="T41" i="38"/>
  <c r="S41" i="38"/>
  <c r="R41" i="38"/>
  <c r="Q41" i="38"/>
  <c r="P41" i="38"/>
  <c r="O41" i="38"/>
  <c r="N41" i="38"/>
  <c r="M41" i="38"/>
  <c r="L41" i="38"/>
  <c r="K41" i="38"/>
  <c r="AJ38" i="38"/>
  <c r="AJ37" i="38" s="1"/>
  <c r="AI38" i="38"/>
  <c r="AI37" i="38" s="1"/>
  <c r="AH38" i="38"/>
  <c r="AH37" i="38" s="1"/>
  <c r="AF38" i="38"/>
  <c r="AF37" i="38" s="1"/>
  <c r="AE38" i="38"/>
  <c r="AE37" i="38" s="1"/>
  <c r="AD38" i="38"/>
  <c r="AD37" i="38" s="1"/>
  <c r="AB38" i="38"/>
  <c r="AB37" i="38" s="1"/>
  <c r="AA38" i="38"/>
  <c r="AA37" i="38" s="1"/>
  <c r="Z38" i="38"/>
  <c r="Z37" i="38" s="1"/>
  <c r="X38" i="38"/>
  <c r="X37" i="38" s="1"/>
  <c r="W38" i="38"/>
  <c r="W37" i="38" s="1"/>
  <c r="V38" i="38"/>
  <c r="V37" i="38" s="1"/>
  <c r="U38" i="38"/>
  <c r="U37" i="38" s="1"/>
  <c r="T38" i="38"/>
  <c r="T37" i="38" s="1"/>
  <c r="S38" i="38"/>
  <c r="S37" i="38" s="1"/>
  <c r="R38" i="38"/>
  <c r="R37" i="38" s="1"/>
  <c r="Q38" i="38"/>
  <c r="Q37" i="38" s="1"/>
  <c r="P38" i="38"/>
  <c r="P37" i="38" s="1"/>
  <c r="O38" i="38"/>
  <c r="O37" i="38" s="1"/>
  <c r="N38" i="38"/>
  <c r="N37" i="38" s="1"/>
  <c r="M38" i="38"/>
  <c r="M37" i="38" s="1"/>
  <c r="L38" i="38"/>
  <c r="L37" i="38" s="1"/>
  <c r="K38" i="38"/>
  <c r="K37" i="38" s="1"/>
  <c r="AJ34" i="38"/>
  <c r="AJ33" i="38" s="1"/>
  <c r="AI34" i="38"/>
  <c r="AI33" i="38" s="1"/>
  <c r="AH34" i="38"/>
  <c r="AH33" i="38" s="1"/>
  <c r="AF34" i="38"/>
  <c r="AF33" i="38" s="1"/>
  <c r="AE34" i="38"/>
  <c r="AE33" i="38" s="1"/>
  <c r="AD34" i="38"/>
  <c r="AD33" i="38" s="1"/>
  <c r="AB34" i="38"/>
  <c r="AB33" i="38" s="1"/>
  <c r="AA34" i="38"/>
  <c r="AA33" i="38" s="1"/>
  <c r="Z34" i="38"/>
  <c r="Z33" i="38" s="1"/>
  <c r="X34" i="38"/>
  <c r="X33" i="38" s="1"/>
  <c r="W34" i="38"/>
  <c r="W33" i="38" s="1"/>
  <c r="V34" i="38"/>
  <c r="V33" i="38" s="1"/>
  <c r="U34" i="38"/>
  <c r="U33" i="38" s="1"/>
  <c r="T34" i="38"/>
  <c r="T33" i="38" s="1"/>
  <c r="S34" i="38"/>
  <c r="S33" i="38" s="1"/>
  <c r="R34" i="38"/>
  <c r="R33" i="38" s="1"/>
  <c r="Q34" i="38"/>
  <c r="Q33" i="38" s="1"/>
  <c r="P34" i="38"/>
  <c r="P33" i="38" s="1"/>
  <c r="O34" i="38"/>
  <c r="O33" i="38" s="1"/>
  <c r="N34" i="38"/>
  <c r="N33" i="38" s="1"/>
  <c r="M34" i="38"/>
  <c r="M33" i="38" s="1"/>
  <c r="L34" i="38"/>
  <c r="L33" i="38" s="1"/>
  <c r="K34" i="38"/>
  <c r="K33" i="38" s="1"/>
  <c r="AJ29" i="38"/>
  <c r="AI29" i="38"/>
  <c r="AH29" i="38"/>
  <c r="AF29" i="38"/>
  <c r="AE29" i="38"/>
  <c r="AD29" i="38"/>
  <c r="AB29" i="38"/>
  <c r="AA29" i="38"/>
  <c r="Z29" i="38"/>
  <c r="X29" i="38"/>
  <c r="W29" i="38"/>
  <c r="V29" i="38"/>
  <c r="U29" i="38"/>
  <c r="T29" i="38"/>
  <c r="S29" i="38"/>
  <c r="R29" i="38"/>
  <c r="Q29" i="38"/>
  <c r="P29" i="38"/>
  <c r="O29" i="38"/>
  <c r="N29" i="38"/>
  <c r="M29" i="38"/>
  <c r="L29" i="38"/>
  <c r="K29" i="38"/>
  <c r="AJ26" i="38"/>
  <c r="AI26" i="38"/>
  <c r="AH26" i="38"/>
  <c r="AF26" i="38"/>
  <c r="AE26" i="38"/>
  <c r="AD26" i="38"/>
  <c r="AB26" i="38"/>
  <c r="AA26" i="38"/>
  <c r="Z26" i="38"/>
  <c r="X26" i="38"/>
  <c r="W26" i="38"/>
  <c r="V26" i="38"/>
  <c r="U26" i="38"/>
  <c r="T26" i="38"/>
  <c r="S26" i="38"/>
  <c r="R26" i="38"/>
  <c r="Q26" i="38"/>
  <c r="P26" i="38"/>
  <c r="O26" i="38"/>
  <c r="N26" i="38"/>
  <c r="M26" i="38"/>
  <c r="L26" i="38"/>
  <c r="K26" i="38"/>
  <c r="AJ23" i="38"/>
  <c r="AI23" i="38"/>
  <c r="AH23" i="38"/>
  <c r="AF23" i="38"/>
  <c r="AE23" i="38"/>
  <c r="AD23" i="38"/>
  <c r="AB23" i="38"/>
  <c r="AA23" i="38"/>
  <c r="Z23" i="38"/>
  <c r="X23" i="38"/>
  <c r="W23" i="38"/>
  <c r="V23" i="38"/>
  <c r="AJ18" i="38"/>
  <c r="AI18" i="38"/>
  <c r="AH18" i="38"/>
  <c r="AF18" i="38"/>
  <c r="AE18" i="38"/>
  <c r="AD18" i="38"/>
  <c r="AB18" i="38"/>
  <c r="AA18" i="38"/>
  <c r="Z18" i="38"/>
  <c r="X18" i="38"/>
  <c r="W18" i="38"/>
  <c r="V18" i="38"/>
  <c r="U18" i="38"/>
  <c r="T18" i="38"/>
  <c r="S18" i="38"/>
  <c r="R18" i="38"/>
  <c r="Q18" i="38"/>
  <c r="P18" i="38"/>
  <c r="O18" i="38"/>
  <c r="N18" i="38"/>
  <c r="M18" i="38"/>
  <c r="L18" i="38"/>
  <c r="AI10" i="38"/>
  <c r="AH10" i="38"/>
  <c r="AF10" i="38"/>
  <c r="AE10" i="38"/>
  <c r="AD10" i="38"/>
  <c r="AA10" i="38"/>
  <c r="Y151" i="38" l="1"/>
  <c r="AK154" i="38"/>
  <c r="Y37" i="38"/>
  <c r="AL21" i="38"/>
  <c r="AL27" i="38"/>
  <c r="AL32" i="38"/>
  <c r="AL42" i="38"/>
  <c r="AL48" i="38"/>
  <c r="AL53" i="38"/>
  <c r="AL58" i="38"/>
  <c r="AL63" i="38"/>
  <c r="AL71" i="38"/>
  <c r="AL78" i="38"/>
  <c r="AL84" i="38"/>
  <c r="AL90" i="38"/>
  <c r="AL97" i="38"/>
  <c r="AL104" i="38"/>
  <c r="AL109" i="38"/>
  <c r="AL116" i="38"/>
  <c r="AL123" i="38"/>
  <c r="AL130" i="38"/>
  <c r="AL139" i="38"/>
  <c r="AL147" i="38"/>
  <c r="AL155" i="38"/>
  <c r="AF150" i="38"/>
  <c r="Y141" i="38"/>
  <c r="AC145" i="38"/>
  <c r="Y148" i="38"/>
  <c r="N69" i="38"/>
  <c r="R69" i="38"/>
  <c r="D38" i="27"/>
  <c r="D37" i="27"/>
  <c r="D36" i="27"/>
  <c r="D35" i="27"/>
  <c r="Q114" i="38"/>
  <c r="AG135" i="38"/>
  <c r="Y102" i="38"/>
  <c r="AK148" i="38"/>
  <c r="AG151" i="38"/>
  <c r="AL15" i="38"/>
  <c r="AL13" i="38"/>
  <c r="AC115" i="38"/>
  <c r="Y145" i="38"/>
  <c r="Y33" i="38"/>
  <c r="AC23" i="38"/>
  <c r="Y26" i="38"/>
  <c r="AK29" i="38"/>
  <c r="AC55" i="38"/>
  <c r="Y62" i="38"/>
  <c r="AK65" i="38"/>
  <c r="AG79" i="38"/>
  <c r="Y86" i="38"/>
  <c r="AK88" i="38"/>
  <c r="AG92" i="38"/>
  <c r="AG108" i="38"/>
  <c r="AC110" i="38"/>
  <c r="V156" i="38"/>
  <c r="Y157" i="38"/>
  <c r="AG10" i="38"/>
  <c r="AC18" i="38"/>
  <c r="Y23" i="38"/>
  <c r="AG23" i="38"/>
  <c r="AC26" i="38"/>
  <c r="AK26" i="38"/>
  <c r="Y29" i="38"/>
  <c r="AG29" i="38"/>
  <c r="AC33" i="38"/>
  <c r="AK33" i="38"/>
  <c r="AC37" i="38"/>
  <c r="Y41" i="38"/>
  <c r="AC43" i="38"/>
  <c r="AK43" i="38"/>
  <c r="AG47" i="38"/>
  <c r="AC50" i="38"/>
  <c r="Y55" i="38"/>
  <c r="AG55" i="38"/>
  <c r="AC62" i="38"/>
  <c r="AK62" i="38"/>
  <c r="Y65" i="38"/>
  <c r="AG65" i="38"/>
  <c r="AC67" i="38"/>
  <c r="Y70" i="38"/>
  <c r="AA69" i="38"/>
  <c r="AC70" i="38"/>
  <c r="AK72" i="38"/>
  <c r="AG76" i="38"/>
  <c r="AC79" i="38"/>
  <c r="Y81" i="38"/>
  <c r="AC86" i="38"/>
  <c r="AK86" i="38"/>
  <c r="AG88" i="38"/>
  <c r="AC92" i="38"/>
  <c r="AK92" i="38"/>
  <c r="AC99" i="38"/>
  <c r="AK99" i="38"/>
  <c r="AG102" i="38"/>
  <c r="AC108" i="38"/>
  <c r="AK108" i="38"/>
  <c r="Y110" i="38"/>
  <c r="Y115" i="38"/>
  <c r="AA150" i="38"/>
  <c r="AC151" i="38"/>
  <c r="AC38" i="38"/>
  <c r="AG67" i="38"/>
  <c r="AK76" i="38"/>
  <c r="AC95" i="38"/>
  <c r="AG115" i="38"/>
  <c r="AC119" i="38"/>
  <c r="AK119" i="38"/>
  <c r="AG125" i="38"/>
  <c r="AC129" i="38"/>
  <c r="Y131" i="38"/>
  <c r="AK133" i="38"/>
  <c r="AC137" i="38"/>
  <c r="Y18" i="38"/>
  <c r="AK23" i="38"/>
  <c r="AG26" i="38"/>
  <c r="AC29" i="38"/>
  <c r="AK41" i="38"/>
  <c r="AG43" i="38"/>
  <c r="AC47" i="38"/>
  <c r="Y50" i="38"/>
  <c r="AK55" i="38"/>
  <c r="AG62" i="38"/>
  <c r="AC65" i="38"/>
  <c r="Y67" i="38"/>
  <c r="AK70" i="38"/>
  <c r="AG72" i="38"/>
  <c r="AC76" i="38"/>
  <c r="Y79" i="38"/>
  <c r="AK81" i="38"/>
  <c r="AG86" i="38"/>
  <c r="AC88" i="38"/>
  <c r="Y92" i="38"/>
  <c r="AK95" i="38"/>
  <c r="AG99" i="38"/>
  <c r="AC102" i="38"/>
  <c r="Y108" i="38"/>
  <c r="AK110" i="38"/>
  <c r="AK115" i="38"/>
  <c r="AG119" i="38"/>
  <c r="AG145" i="38"/>
  <c r="AK145" i="38"/>
  <c r="AC148" i="38"/>
  <c r="AG148" i="38"/>
  <c r="Y154" i="38"/>
  <c r="AC154" i="38"/>
  <c r="AG156" i="38"/>
  <c r="AK96" i="38"/>
  <c r="AG18" i="38"/>
  <c r="AG33" i="38"/>
  <c r="AG37" i="38"/>
  <c r="AC41" i="38"/>
  <c r="Y43" i="38"/>
  <c r="AK47" i="38"/>
  <c r="AG50" i="38"/>
  <c r="Y72" i="38"/>
  <c r="AC81" i="38"/>
  <c r="Y99" i="38"/>
  <c r="AK102" i="38"/>
  <c r="M114" i="38"/>
  <c r="AJ114" i="38"/>
  <c r="Y119" i="38"/>
  <c r="Y121" i="38"/>
  <c r="Y125" i="38"/>
  <c r="AK125" i="38"/>
  <c r="Y129" i="38"/>
  <c r="AG129" i="38"/>
  <c r="AK129" i="38"/>
  <c r="AC131" i="38"/>
  <c r="AG131" i="38"/>
  <c r="Y133" i="38"/>
  <c r="AC135" i="38"/>
  <c r="AK135" i="38"/>
  <c r="Y137" i="38"/>
  <c r="AC141" i="38"/>
  <c r="AK151" i="38"/>
  <c r="AG154" i="38"/>
  <c r="AC122" i="38"/>
  <c r="Y122" i="38"/>
  <c r="AC34" i="38"/>
  <c r="AK37" i="38"/>
  <c r="AG121" i="38"/>
  <c r="AC125" i="38"/>
  <c r="AK131" i="38"/>
  <c r="AG133" i="38"/>
  <c r="AH141" i="38"/>
  <c r="AK141" i="38" s="1"/>
  <c r="AK142" i="38"/>
  <c r="Z156" i="38"/>
  <c r="AC156" i="38" s="1"/>
  <c r="AC157" i="38"/>
  <c r="AJ156" i="38"/>
  <c r="AK156" i="38" s="1"/>
  <c r="AK157" i="38"/>
  <c r="Y34" i="38"/>
  <c r="Y38" i="38"/>
  <c r="Y138" i="38"/>
  <c r="Y142" i="38"/>
  <c r="AC142" i="38"/>
  <c r="AD137" i="38"/>
  <c r="AG137" i="38" s="1"/>
  <c r="AG138" i="38"/>
  <c r="V95" i="38"/>
  <c r="Y95" i="38" s="1"/>
  <c r="Y96" i="38"/>
  <c r="AF95" i="38"/>
  <c r="AG95" i="38" s="1"/>
  <c r="AG96" i="38"/>
  <c r="AH121" i="38"/>
  <c r="AK121" i="38" s="1"/>
  <c r="AK122" i="38"/>
  <c r="AK18" i="38"/>
  <c r="AG41" i="38"/>
  <c r="Y47" i="38"/>
  <c r="AK50" i="38"/>
  <c r="AK67" i="38"/>
  <c r="AG70" i="38"/>
  <c r="AC72" i="38"/>
  <c r="Y76" i="38"/>
  <c r="AK79" i="38"/>
  <c r="AG81" i="38"/>
  <c r="Y88" i="38"/>
  <c r="AG110" i="38"/>
  <c r="AC121" i="38"/>
  <c r="AC133" i="38"/>
  <c r="Y135" i="38"/>
  <c r="AH137" i="38"/>
  <c r="AK137" i="38" s="1"/>
  <c r="AK138" i="38"/>
  <c r="AD141" i="38"/>
  <c r="AG141" i="38" s="1"/>
  <c r="AG142" i="38"/>
  <c r="Y156" i="38"/>
  <c r="AC138" i="38"/>
  <c r="AC96" i="38"/>
  <c r="AG157" i="38"/>
  <c r="AK34" i="38"/>
  <c r="AK38" i="38"/>
  <c r="AG34" i="38"/>
  <c r="AG38" i="38"/>
  <c r="AG122" i="38"/>
  <c r="R144" i="38"/>
  <c r="AA144" i="38"/>
  <c r="O150" i="38"/>
  <c r="W150" i="38"/>
  <c r="AB150" i="38"/>
  <c r="U69" i="38"/>
  <c r="X114" i="38"/>
  <c r="AD114" i="38"/>
  <c r="AH69" i="38"/>
  <c r="V144" i="38"/>
  <c r="K150" i="38"/>
  <c r="S150" i="38"/>
  <c r="AH150" i="38"/>
  <c r="AI98" i="38"/>
  <c r="N40" i="38"/>
  <c r="P144" i="38"/>
  <c r="AE124" i="38"/>
  <c r="N124" i="38"/>
  <c r="AI9" i="38"/>
  <c r="S114" i="38"/>
  <c r="W114" i="38"/>
  <c r="AH114" i="38"/>
  <c r="O144" i="38"/>
  <c r="AH144" i="38"/>
  <c r="L40" i="38"/>
  <c r="T40" i="38"/>
  <c r="X40" i="38"/>
  <c r="AD40" i="38"/>
  <c r="M40" i="38"/>
  <c r="Q40" i="38"/>
  <c r="AE40" i="38"/>
  <c r="AJ40" i="38"/>
  <c r="Q69" i="38"/>
  <c r="AJ69" i="38"/>
  <c r="L75" i="38"/>
  <c r="T75" i="38"/>
  <c r="X75" i="38"/>
  <c r="AD75" i="38"/>
  <c r="M75" i="38"/>
  <c r="Q75" i="38"/>
  <c r="AE75" i="38"/>
  <c r="AJ75" i="38"/>
  <c r="R98" i="38"/>
  <c r="K98" i="38"/>
  <c r="U150" i="38"/>
  <c r="Z150" i="38"/>
  <c r="AJ150" i="38"/>
  <c r="AF75" i="38"/>
  <c r="X98" i="38"/>
  <c r="O69" i="38"/>
  <c r="K114" i="38"/>
  <c r="O114" i="38"/>
  <c r="AB114" i="38"/>
  <c r="T144" i="38"/>
  <c r="AI144" i="38"/>
  <c r="Z75" i="38"/>
  <c r="N75" i="38"/>
  <c r="Z40" i="38"/>
  <c r="AF40" i="38"/>
  <c r="R124" i="38"/>
  <c r="M150" i="38"/>
  <c r="Q150" i="38"/>
  <c r="AE150" i="38"/>
  <c r="V69" i="38"/>
  <c r="X124" i="38"/>
  <c r="M124" i="38"/>
  <c r="Z124" i="38"/>
  <c r="K144" i="38"/>
  <c r="N150" i="38"/>
  <c r="AD9" i="38"/>
  <c r="AD124" i="38"/>
  <c r="S144" i="38"/>
  <c r="W144" i="38"/>
  <c r="AA9" i="38"/>
  <c r="AF9" i="38"/>
  <c r="AH9" i="38"/>
  <c r="K69" i="38"/>
  <c r="S69" i="38"/>
  <c r="W69" i="38"/>
  <c r="AB69" i="38"/>
  <c r="L114" i="38"/>
  <c r="P114" i="38"/>
  <c r="T114" i="38"/>
  <c r="AI114" i="38"/>
  <c r="AE114" i="38"/>
  <c r="R150" i="38"/>
  <c r="V150" i="38"/>
  <c r="L124" i="38"/>
  <c r="AB144" i="38"/>
  <c r="R40" i="38"/>
  <c r="V40" i="38"/>
  <c r="AA40" i="38"/>
  <c r="P40" i="38"/>
  <c r="AI40" i="38"/>
  <c r="U40" i="38"/>
  <c r="M69" i="38"/>
  <c r="Z69" i="38"/>
  <c r="AE69" i="38"/>
  <c r="R75" i="38"/>
  <c r="V75" i="38"/>
  <c r="AA75" i="38"/>
  <c r="P75" i="38"/>
  <c r="AI75" i="38"/>
  <c r="U75" i="38"/>
  <c r="M98" i="38"/>
  <c r="Q98" i="38"/>
  <c r="U98" i="38"/>
  <c r="Z98" i="38"/>
  <c r="AE98" i="38"/>
  <c r="AJ98" i="38"/>
  <c r="N98" i="38"/>
  <c r="V98" i="38"/>
  <c r="AA98" i="38"/>
  <c r="AF98" i="38"/>
  <c r="O98" i="38"/>
  <c r="S98" i="38"/>
  <c r="W98" i="38"/>
  <c r="AB98" i="38"/>
  <c r="AH98" i="38"/>
  <c r="L98" i="38"/>
  <c r="P98" i="38"/>
  <c r="AD98" i="38"/>
  <c r="Q124" i="38"/>
  <c r="U124" i="38"/>
  <c r="AJ124" i="38"/>
  <c r="AF124" i="38"/>
  <c r="T124" i="38"/>
  <c r="N144" i="38"/>
  <c r="AF144" i="38"/>
  <c r="AE9" i="38"/>
  <c r="K40" i="38"/>
  <c r="O40" i="38"/>
  <c r="S40" i="38"/>
  <c r="W40" i="38"/>
  <c r="AB40" i="38"/>
  <c r="AH40" i="38"/>
  <c r="L69" i="38"/>
  <c r="P69" i="38"/>
  <c r="T69" i="38"/>
  <c r="X69" i="38"/>
  <c r="AD69" i="38"/>
  <c r="AG69" i="38" s="1"/>
  <c r="AI69" i="38"/>
  <c r="K75" i="38"/>
  <c r="O75" i="38"/>
  <c r="S75" i="38"/>
  <c r="W75" i="38"/>
  <c r="AB75" i="38"/>
  <c r="AH75" i="38"/>
  <c r="U114" i="38"/>
  <c r="Z114" i="38"/>
  <c r="L144" i="38"/>
  <c r="X144" i="38"/>
  <c r="AD144" i="38"/>
  <c r="T98" i="38"/>
  <c r="V124" i="38"/>
  <c r="AA124" i="38"/>
  <c r="P124" i="38"/>
  <c r="AI124" i="38"/>
  <c r="N114" i="38"/>
  <c r="R114" i="38"/>
  <c r="V114" i="38"/>
  <c r="AA114" i="38"/>
  <c r="AF114" i="38"/>
  <c r="K124" i="38"/>
  <c r="O124" i="38"/>
  <c r="S124" i="38"/>
  <c r="W124" i="38"/>
  <c r="AB124" i="38"/>
  <c r="AH124" i="38"/>
  <c r="M144" i="38"/>
  <c r="Q144" i="38"/>
  <c r="U144" i="38"/>
  <c r="Z144" i="38"/>
  <c r="AE144" i="38"/>
  <c r="AJ144" i="38"/>
  <c r="L150" i="38"/>
  <c r="P150" i="38"/>
  <c r="T150" i="38"/>
  <c r="X150" i="38"/>
  <c r="AD150" i="38"/>
  <c r="AI150" i="38"/>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J27" i="8"/>
  <c r="C81" i="27"/>
  <c r="C80" i="27"/>
  <c r="C79" i="27"/>
  <c r="C78" i="27"/>
  <c r="C77" i="27"/>
  <c r="C76" i="27"/>
  <c r="C75" i="27"/>
  <c r="C74" i="27"/>
  <c r="C73" i="27"/>
  <c r="C72" i="27"/>
  <c r="C71" i="27"/>
  <c r="C70" i="27"/>
  <c r="C69" i="27"/>
  <c r="C68" i="27"/>
  <c r="C61" i="27"/>
  <c r="C60" i="27"/>
  <c r="C59" i="27"/>
  <c r="C58" i="27"/>
  <c r="C57" i="27"/>
  <c r="C56" i="27"/>
  <c r="C55" i="27"/>
  <c r="C54" i="27"/>
  <c r="C53" i="27"/>
  <c r="C52" i="27"/>
  <c r="C51" i="27"/>
  <c r="J31" i="8"/>
  <c r="J30" i="8"/>
  <c r="J29" i="8"/>
  <c r="J28" i="8"/>
  <c r="J26" i="8"/>
  <c r="J25" i="8"/>
  <c r="J24" i="8"/>
  <c r="J23" i="8"/>
  <c r="J22" i="8"/>
  <c r="J21" i="8"/>
  <c r="J20" i="8"/>
  <c r="J19" i="8"/>
  <c r="J18" i="8"/>
  <c r="J17" i="8"/>
  <c r="F21" i="8"/>
  <c r="G21" i="8" s="1"/>
  <c r="C38" i="27"/>
  <c r="C37" i="27"/>
  <c r="C36" i="27"/>
  <c r="C35" i="27"/>
  <c r="C34" i="27"/>
  <c r="G17" i="7"/>
  <c r="J17" i="7"/>
  <c r="E18" i="7"/>
  <c r="G18" i="7" s="1"/>
  <c r="J18" i="7"/>
  <c r="E19" i="7"/>
  <c r="G19" i="7" s="1"/>
  <c r="F77" i="38" s="1"/>
  <c r="J19" i="7"/>
  <c r="G20" i="7"/>
  <c r="F63" i="38" s="1"/>
  <c r="J20" i="7"/>
  <c r="G21" i="7"/>
  <c r="J21" i="7"/>
  <c r="E22" i="7"/>
  <c r="G22" i="7" s="1"/>
  <c r="F82" i="38" s="1"/>
  <c r="J22" i="7"/>
  <c r="E23" i="7"/>
  <c r="G23" i="7" s="1"/>
  <c r="J23" i="7"/>
  <c r="E24" i="7"/>
  <c r="G24" i="7" s="1"/>
  <c r="J24" i="7"/>
  <c r="J26" i="7"/>
  <c r="F155" i="38"/>
  <c r="F153" i="38"/>
  <c r="F152" i="38"/>
  <c r="F149" i="38"/>
  <c r="F147" i="38"/>
  <c r="F146" i="38"/>
  <c r="F143" i="38"/>
  <c r="F140" i="38"/>
  <c r="F139" i="38"/>
  <c r="F136" i="38"/>
  <c r="F134" i="38"/>
  <c r="F132" i="38"/>
  <c r="F130" i="38"/>
  <c r="F128" i="38"/>
  <c r="F127" i="38"/>
  <c r="F126" i="38"/>
  <c r="F123" i="38"/>
  <c r="F120" i="38"/>
  <c r="F118" i="38"/>
  <c r="F117" i="38"/>
  <c r="F116" i="38"/>
  <c r="F113" i="38"/>
  <c r="F109" i="38"/>
  <c r="F107" i="38"/>
  <c r="F106" i="38"/>
  <c r="F105" i="38"/>
  <c r="F104" i="38"/>
  <c r="F103" i="38"/>
  <c r="F101" i="38"/>
  <c r="F100" i="38"/>
  <c r="F97" i="38"/>
  <c r="F94" i="38"/>
  <c r="F91" i="38"/>
  <c r="F90" i="38"/>
  <c r="F89" i="38"/>
  <c r="F87" i="38"/>
  <c r="F85" i="38"/>
  <c r="F84" i="38"/>
  <c r="F83" i="38"/>
  <c r="F80" i="38"/>
  <c r="F78" i="38"/>
  <c r="F74" i="38"/>
  <c r="F73" i="38"/>
  <c r="F71" i="38"/>
  <c r="F68" i="38"/>
  <c r="F66" i="38"/>
  <c r="F64" i="38"/>
  <c r="F61" i="38"/>
  <c r="F60" i="38"/>
  <c r="F59" i="38"/>
  <c r="F58" i="38"/>
  <c r="F56" i="38"/>
  <c r="F54" i="38"/>
  <c r="F52" i="38"/>
  <c r="F51" i="38"/>
  <c r="F49" i="38"/>
  <c r="H49" i="38" s="1"/>
  <c r="F48" i="38"/>
  <c r="F46" i="38"/>
  <c r="F45" i="38"/>
  <c r="F44" i="38"/>
  <c r="F42" i="38"/>
  <c r="F39" i="38"/>
  <c r="F36" i="38"/>
  <c r="F35" i="38"/>
  <c r="F32" i="38"/>
  <c r="F31" i="38"/>
  <c r="F30" i="38"/>
  <c r="F28" i="38"/>
  <c r="F27" i="38"/>
  <c r="F25" i="38"/>
  <c r="F24" i="38"/>
  <c r="F22" i="38"/>
  <c r="F21" i="38"/>
  <c r="F20" i="38"/>
  <c r="F19" i="38"/>
  <c r="F15" i="38"/>
  <c r="F14" i="38"/>
  <c r="F13" i="38"/>
  <c r="E18" i="38"/>
  <c r="E23" i="38"/>
  <c r="E26" i="38"/>
  <c r="E29" i="38"/>
  <c r="E34" i="38"/>
  <c r="E33" i="38" s="1"/>
  <c r="E38" i="38"/>
  <c r="E37" i="38" s="1"/>
  <c r="E41" i="38"/>
  <c r="E43" i="38"/>
  <c r="E47" i="38"/>
  <c r="E50" i="38"/>
  <c r="E62" i="38"/>
  <c r="E65" i="38"/>
  <c r="E67" i="38"/>
  <c r="E70" i="38"/>
  <c r="E72" i="38"/>
  <c r="E76" i="38"/>
  <c r="E79" i="38"/>
  <c r="E81" i="38"/>
  <c r="E86" i="38"/>
  <c r="E88" i="38"/>
  <c r="E92" i="38"/>
  <c r="E96" i="38"/>
  <c r="E95" i="38" s="1"/>
  <c r="E99" i="38"/>
  <c r="E102" i="38"/>
  <c r="E108" i="38"/>
  <c r="E110" i="38"/>
  <c r="E115" i="38"/>
  <c r="E119" i="38"/>
  <c r="E122" i="38"/>
  <c r="E121" i="38" s="1"/>
  <c r="E125" i="38"/>
  <c r="E129" i="38"/>
  <c r="E131" i="38"/>
  <c r="E133" i="38"/>
  <c r="E135" i="38"/>
  <c r="E138" i="38"/>
  <c r="E137" i="38" s="1"/>
  <c r="E142" i="38"/>
  <c r="E141" i="38" s="1"/>
  <c r="E145" i="38"/>
  <c r="E151" i="38"/>
  <c r="E154" i="38"/>
  <c r="E55" i="38" l="1"/>
  <c r="E40" i="38" s="1"/>
  <c r="F93" i="38"/>
  <c r="H93" i="38" s="1"/>
  <c r="D53" i="38"/>
  <c r="F53" i="38" s="1"/>
  <c r="H53" i="38" s="1"/>
  <c r="V16" i="38"/>
  <c r="Y16" i="38" s="1"/>
  <c r="AL16" i="38" s="1"/>
  <c r="F16" i="38"/>
  <c r="H16" i="38" s="1"/>
  <c r="K158" i="38"/>
  <c r="K157" i="38" s="1"/>
  <c r="K156" i="38" s="1"/>
  <c r="J155" i="38"/>
  <c r="H155" i="38"/>
  <c r="H152" i="38"/>
  <c r="J152" i="38"/>
  <c r="J153" i="38"/>
  <c r="H153" i="38"/>
  <c r="H149" i="38"/>
  <c r="J149" i="38"/>
  <c r="J147" i="38"/>
  <c r="H147" i="38"/>
  <c r="H146" i="38"/>
  <c r="J146" i="38"/>
  <c r="J143" i="38"/>
  <c r="H143" i="38"/>
  <c r="J140" i="38"/>
  <c r="H140" i="38"/>
  <c r="H139" i="38"/>
  <c r="J139" i="38"/>
  <c r="H136" i="38"/>
  <c r="J136" i="38"/>
  <c r="H134" i="38"/>
  <c r="J134" i="38"/>
  <c r="J132" i="38"/>
  <c r="H132" i="38"/>
  <c r="H130" i="38"/>
  <c r="J130" i="38"/>
  <c r="H126" i="38"/>
  <c r="J126" i="38"/>
  <c r="J127" i="38"/>
  <c r="H127" i="38"/>
  <c r="J128" i="38"/>
  <c r="H128" i="38"/>
  <c r="J123" i="38"/>
  <c r="H123" i="38"/>
  <c r="J120" i="38"/>
  <c r="H120" i="38"/>
  <c r="H117" i="38"/>
  <c r="J117" i="38"/>
  <c r="J118" i="38"/>
  <c r="H118" i="38"/>
  <c r="H116" i="38"/>
  <c r="J116" i="38"/>
  <c r="J111" i="38"/>
  <c r="H111" i="38"/>
  <c r="H112" i="38"/>
  <c r="J112" i="38"/>
  <c r="J113" i="38"/>
  <c r="H113" i="38"/>
  <c r="H109" i="38"/>
  <c r="J109" i="38"/>
  <c r="H104" i="38"/>
  <c r="J104" i="38"/>
  <c r="H105" i="38"/>
  <c r="J105" i="38"/>
  <c r="J106" i="38"/>
  <c r="H106" i="38"/>
  <c r="J103" i="38"/>
  <c r="H103" i="38"/>
  <c r="J107" i="38"/>
  <c r="H107" i="38"/>
  <c r="H100" i="38"/>
  <c r="J100" i="38"/>
  <c r="J101" i="38"/>
  <c r="H101" i="38"/>
  <c r="J97" i="38"/>
  <c r="H97" i="38"/>
  <c r="H94" i="38"/>
  <c r="J94" i="38"/>
  <c r="H90" i="38"/>
  <c r="J90" i="38"/>
  <c r="J91" i="38"/>
  <c r="H91" i="38"/>
  <c r="H89" i="38"/>
  <c r="J89" i="38"/>
  <c r="J87" i="38"/>
  <c r="H87" i="38"/>
  <c r="H85" i="38"/>
  <c r="J85" i="38"/>
  <c r="J82" i="38"/>
  <c r="H82" i="38"/>
  <c r="J84" i="38"/>
  <c r="H84" i="38"/>
  <c r="J83" i="38"/>
  <c r="H83" i="38"/>
  <c r="H80" i="38"/>
  <c r="J80" i="38"/>
  <c r="J77" i="38"/>
  <c r="H77" i="38"/>
  <c r="J78" i="38"/>
  <c r="H78" i="38"/>
  <c r="J73" i="38"/>
  <c r="H73" i="38"/>
  <c r="H74" i="38"/>
  <c r="J74" i="38"/>
  <c r="H71" i="38"/>
  <c r="J71" i="38"/>
  <c r="J68" i="38"/>
  <c r="H68" i="38"/>
  <c r="J66" i="38"/>
  <c r="H66" i="38"/>
  <c r="J64" i="38"/>
  <c r="H64" i="38"/>
  <c r="J63" i="38"/>
  <c r="H63" i="38"/>
  <c r="J58" i="38"/>
  <c r="H58" i="38"/>
  <c r="J59" i="38"/>
  <c r="H59" i="38"/>
  <c r="J56" i="38"/>
  <c r="H56" i="38"/>
  <c r="J60" i="38"/>
  <c r="H60" i="38"/>
  <c r="J61" i="38"/>
  <c r="H61" i="38"/>
  <c r="J54" i="38"/>
  <c r="H54" i="38"/>
  <c r="J51" i="38"/>
  <c r="H51" i="38"/>
  <c r="J52" i="38"/>
  <c r="H52" i="38"/>
  <c r="J48" i="38"/>
  <c r="H48" i="38"/>
  <c r="J49" i="38"/>
  <c r="J45" i="38"/>
  <c r="H45" i="38"/>
  <c r="H44" i="38"/>
  <c r="J44" i="38"/>
  <c r="J46" i="38"/>
  <c r="H46" i="38"/>
  <c r="H42" i="38"/>
  <c r="J42" i="38"/>
  <c r="J39" i="38"/>
  <c r="H39" i="38"/>
  <c r="J35" i="38"/>
  <c r="H35" i="38"/>
  <c r="H36" i="38"/>
  <c r="J36" i="38"/>
  <c r="J30" i="38"/>
  <c r="H30" i="38"/>
  <c r="J31" i="38"/>
  <c r="H31" i="38"/>
  <c r="J32" i="38"/>
  <c r="H32" i="38"/>
  <c r="H28" i="38"/>
  <c r="J28" i="38"/>
  <c r="J27" i="38"/>
  <c r="H27" i="38"/>
  <c r="J24" i="38"/>
  <c r="H24" i="38"/>
  <c r="H25" i="38"/>
  <c r="J25" i="38"/>
  <c r="J21" i="38"/>
  <c r="H21" i="38"/>
  <c r="J22" i="38"/>
  <c r="H22" i="38"/>
  <c r="J19" i="38"/>
  <c r="H19" i="38"/>
  <c r="H20" i="38"/>
  <c r="J20" i="38"/>
  <c r="Z10" i="38"/>
  <c r="Z9" i="38" s="1"/>
  <c r="Z159" i="38" s="1"/>
  <c r="AC11" i="38"/>
  <c r="H13" i="38"/>
  <c r="J13" i="38"/>
  <c r="H14" i="38"/>
  <c r="J14" i="38"/>
  <c r="J15" i="38"/>
  <c r="H15" i="38"/>
  <c r="AL47" i="38"/>
  <c r="AL95" i="38"/>
  <c r="AL141" i="38"/>
  <c r="AL133" i="38"/>
  <c r="AL62" i="38"/>
  <c r="AL145" i="38"/>
  <c r="AL92" i="38"/>
  <c r="AL110" i="38"/>
  <c r="AL135" i="38"/>
  <c r="AL88" i="38"/>
  <c r="AL122" i="38"/>
  <c r="AL102" i="38"/>
  <c r="AL151" i="38"/>
  <c r="AL26" i="38"/>
  <c r="AL33" i="38"/>
  <c r="AL86" i="38"/>
  <c r="AL81" i="38"/>
  <c r="AL37" i="38"/>
  <c r="AL29" i="38"/>
  <c r="AL121" i="38"/>
  <c r="AL138" i="38"/>
  <c r="AL137" i="38"/>
  <c r="AL129" i="38"/>
  <c r="AL119" i="38"/>
  <c r="AL99" i="38"/>
  <c r="AL148" i="38"/>
  <c r="AL65" i="38"/>
  <c r="AL23" i="38"/>
  <c r="AG150" i="38"/>
  <c r="AK75" i="38"/>
  <c r="AK40" i="38"/>
  <c r="AC69" i="38"/>
  <c r="AG124" i="38"/>
  <c r="AG40" i="38"/>
  <c r="AK150" i="38"/>
  <c r="AK69" i="38"/>
  <c r="AL38" i="38"/>
  <c r="AL43" i="38"/>
  <c r="AL18" i="38"/>
  <c r="AL131" i="38"/>
  <c r="AL70" i="38"/>
  <c r="AL55" i="38"/>
  <c r="AL157" i="38"/>
  <c r="AL142" i="38"/>
  <c r="Y75" i="38"/>
  <c r="AG9" i="38"/>
  <c r="AL156" i="38"/>
  <c r="AL76" i="38"/>
  <c r="AL96" i="38"/>
  <c r="AL34" i="38"/>
  <c r="AL125" i="38"/>
  <c r="AL72" i="38"/>
  <c r="AL154" i="38"/>
  <c r="AL108" i="38"/>
  <c r="AL79" i="38"/>
  <c r="AL67" i="38"/>
  <c r="AL50" i="38"/>
  <c r="AL115" i="38"/>
  <c r="AL41" i="38"/>
  <c r="Y124" i="38"/>
  <c r="Y98" i="38"/>
  <c r="AC98" i="38"/>
  <c r="Y150" i="38"/>
  <c r="Y69" i="38"/>
  <c r="AL69" i="38" s="1"/>
  <c r="AK144" i="38"/>
  <c r="AC114" i="38"/>
  <c r="AK98" i="38"/>
  <c r="Y40" i="38"/>
  <c r="AC124" i="38"/>
  <c r="AG114" i="38"/>
  <c r="AC144" i="38"/>
  <c r="AK124" i="38"/>
  <c r="Y114" i="38"/>
  <c r="AG144" i="38"/>
  <c r="AG98" i="38"/>
  <c r="AC40" i="38"/>
  <c r="AC150" i="38"/>
  <c r="AG75" i="38"/>
  <c r="AK114" i="38"/>
  <c r="AC75" i="38"/>
  <c r="Y144" i="38"/>
  <c r="AH159" i="38"/>
  <c r="AE159" i="38"/>
  <c r="AI159" i="38"/>
  <c r="E150" i="38"/>
  <c r="E114" i="38"/>
  <c r="E98" i="38"/>
  <c r="E75" i="38"/>
  <c r="AD159" i="38"/>
  <c r="E124" i="38"/>
  <c r="E144" i="38"/>
  <c r="AF159" i="38"/>
  <c r="E69" i="38"/>
  <c r="AA159" i="38"/>
  <c r="C82" i="27"/>
  <c r="F22" i="8"/>
  <c r="G22" i="8" s="1"/>
  <c r="C39" i="27"/>
  <c r="D10" i="7"/>
  <c r="D5" i="7" l="1"/>
  <c r="C3" i="27" s="1"/>
  <c r="P8" i="28"/>
  <c r="F57" i="38"/>
  <c r="J93" i="38"/>
  <c r="J53" i="38"/>
  <c r="J16" i="38"/>
  <c r="F158" i="38"/>
  <c r="E157" i="38"/>
  <c r="E156" i="38" s="1"/>
  <c r="AC17" i="38"/>
  <c r="AB10" i="38"/>
  <c r="AL144" i="38"/>
  <c r="AL98" i="38"/>
  <c r="AL40" i="38"/>
  <c r="AL124" i="38"/>
  <c r="AL114" i="38"/>
  <c r="AL75" i="38"/>
  <c r="AL150" i="38"/>
  <c r="AG159" i="38"/>
  <c r="D157" i="38"/>
  <c r="D154" i="38"/>
  <c r="F154" i="38" s="1"/>
  <c r="D151" i="38"/>
  <c r="F148" i="38"/>
  <c r="D145" i="38"/>
  <c r="F145" i="38" s="1"/>
  <c r="D142" i="38"/>
  <c r="D138" i="38"/>
  <c r="D135" i="38"/>
  <c r="F135" i="38" s="1"/>
  <c r="D133" i="38"/>
  <c r="F133" i="38" s="1"/>
  <c r="D131" i="38"/>
  <c r="F131" i="38" s="1"/>
  <c r="D129" i="38"/>
  <c r="F129" i="38" s="1"/>
  <c r="D125" i="38"/>
  <c r="F125" i="38" s="1"/>
  <c r="D122" i="38"/>
  <c r="D119" i="38"/>
  <c r="F119" i="38" s="1"/>
  <c r="D115" i="38"/>
  <c r="D110" i="38"/>
  <c r="F110" i="38" s="1"/>
  <c r="D108" i="38"/>
  <c r="F108" i="38" s="1"/>
  <c r="D102" i="38"/>
  <c r="F102" i="38" s="1"/>
  <c r="D99" i="38"/>
  <c r="F99" i="38" s="1"/>
  <c r="D96" i="38"/>
  <c r="D92" i="38"/>
  <c r="F92" i="38" s="1"/>
  <c r="D88" i="38"/>
  <c r="F88" i="38" s="1"/>
  <c r="D86" i="38"/>
  <c r="F86" i="38" s="1"/>
  <c r="D81" i="38"/>
  <c r="F81" i="38" s="1"/>
  <c r="D79" i="38"/>
  <c r="F76" i="38"/>
  <c r="D72" i="38"/>
  <c r="F72" i="38" s="1"/>
  <c r="D70" i="38"/>
  <c r="F70" i="38" s="1"/>
  <c r="D67" i="38"/>
  <c r="F67" i="38" s="1"/>
  <c r="D65" i="38"/>
  <c r="F65" i="38" s="1"/>
  <c r="D62" i="38"/>
  <c r="F62" i="38" s="1"/>
  <c r="D55" i="38"/>
  <c r="F55" i="38" s="1"/>
  <c r="D50" i="38"/>
  <c r="F50" i="38" s="1"/>
  <c r="D47" i="38"/>
  <c r="F47" i="38" s="1"/>
  <c r="D43" i="38"/>
  <c r="F43" i="38" s="1"/>
  <c r="D41" i="38"/>
  <c r="F41" i="38" s="1"/>
  <c r="D38" i="38"/>
  <c r="D34" i="38"/>
  <c r="F34" i="38" s="1"/>
  <c r="D29" i="38"/>
  <c r="F29" i="38" s="1"/>
  <c r="D26" i="38"/>
  <c r="F26" i="38" s="1"/>
  <c r="D23" i="38"/>
  <c r="F23" i="38" s="1"/>
  <c r="D18" i="38"/>
  <c r="F18" i="38" s="1"/>
  <c r="F79" i="38" l="1"/>
  <c r="D75" i="38"/>
  <c r="H57" i="38"/>
  <c r="J57" i="38"/>
  <c r="H158" i="38"/>
  <c r="J158" i="38"/>
  <c r="J154" i="38"/>
  <c r="H154" i="38"/>
  <c r="J148" i="38"/>
  <c r="H148" i="38"/>
  <c r="H145" i="38"/>
  <c r="J145" i="38"/>
  <c r="J135" i="38"/>
  <c r="H135" i="38"/>
  <c r="H133" i="38"/>
  <c r="J133" i="38"/>
  <c r="J131" i="38"/>
  <c r="H131" i="38"/>
  <c r="H129" i="38"/>
  <c r="J129" i="38"/>
  <c r="H125" i="38"/>
  <c r="J125" i="38"/>
  <c r="J119" i="38"/>
  <c r="H119" i="38"/>
  <c r="J110" i="38"/>
  <c r="H110" i="38"/>
  <c r="H108" i="38"/>
  <c r="J108" i="38"/>
  <c r="H102" i="38"/>
  <c r="J102" i="38"/>
  <c r="J99" i="38"/>
  <c r="H99" i="38"/>
  <c r="J92" i="38"/>
  <c r="H92" i="38"/>
  <c r="H88" i="38"/>
  <c r="J88" i="38"/>
  <c r="H86" i="38"/>
  <c r="J86" i="38"/>
  <c r="H81" i="38"/>
  <c r="J81" i="38"/>
  <c r="J79" i="38"/>
  <c r="H79" i="38"/>
  <c r="J76" i="38"/>
  <c r="H76" i="38"/>
  <c r="H72" i="38"/>
  <c r="J72" i="38"/>
  <c r="J70" i="38"/>
  <c r="H70" i="38"/>
  <c r="J67" i="38"/>
  <c r="H67" i="38"/>
  <c r="H65" i="38"/>
  <c r="J65" i="38"/>
  <c r="H62" i="38"/>
  <c r="J62" i="38"/>
  <c r="J55" i="38"/>
  <c r="H55" i="38"/>
  <c r="H50" i="38"/>
  <c r="J50" i="38"/>
  <c r="J47" i="38"/>
  <c r="H47" i="38"/>
  <c r="J43" i="38"/>
  <c r="H43" i="38"/>
  <c r="H41" i="38"/>
  <c r="J41" i="38"/>
  <c r="J34" i="38"/>
  <c r="H34" i="38"/>
  <c r="H29" i="38"/>
  <c r="J29" i="38"/>
  <c r="J26" i="38"/>
  <c r="H26" i="38"/>
  <c r="J23" i="38"/>
  <c r="H23" i="38"/>
  <c r="H18" i="38"/>
  <c r="J18" i="38"/>
  <c r="D33" i="38"/>
  <c r="F33" i="38" s="1"/>
  <c r="AC10" i="38"/>
  <c r="AB9" i="38"/>
  <c r="D37" i="38"/>
  <c r="F37" i="38" s="1"/>
  <c r="F38" i="38"/>
  <c r="D121" i="38"/>
  <c r="F121" i="38" s="1"/>
  <c r="F122" i="38"/>
  <c r="D156" i="38"/>
  <c r="F156" i="38" s="1"/>
  <c r="F157" i="38"/>
  <c r="D95" i="38"/>
  <c r="F95" i="38" s="1"/>
  <c r="F96" i="38"/>
  <c r="D114" i="38"/>
  <c r="F114" i="38" s="1"/>
  <c r="F115" i="38"/>
  <c r="D137" i="38"/>
  <c r="F137" i="38" s="1"/>
  <c r="F138" i="38"/>
  <c r="D150" i="38"/>
  <c r="F150" i="38" s="1"/>
  <c r="F151" i="38"/>
  <c r="D141" i="38"/>
  <c r="F141" i="38" s="1"/>
  <c r="F142" i="38"/>
  <c r="D144" i="38"/>
  <c r="F144" i="38" s="1"/>
  <c r="D40" i="38"/>
  <c r="F40" i="38" s="1"/>
  <c r="D69" i="38"/>
  <c r="F69" i="38" s="1"/>
  <c r="D124" i="38"/>
  <c r="F124" i="38" s="1"/>
  <c r="D98" i="38"/>
  <c r="F98" i="38" s="1"/>
  <c r="N10" i="34"/>
  <c r="M10" i="34"/>
  <c r="L10" i="34"/>
  <c r="K10" i="34"/>
  <c r="J10" i="34"/>
  <c r="I10" i="34"/>
  <c r="H10" i="34"/>
  <c r="G10" i="34"/>
  <c r="P9" i="34"/>
  <c r="O9" i="34"/>
  <c r="P7" i="34"/>
  <c r="O7" i="34"/>
  <c r="N16" i="31"/>
  <c r="M16" i="31"/>
  <c r="L16" i="31"/>
  <c r="K16" i="31"/>
  <c r="J16" i="31"/>
  <c r="I16" i="31"/>
  <c r="H16" i="31"/>
  <c r="G16" i="31"/>
  <c r="P15" i="31"/>
  <c r="O15" i="31"/>
  <c r="P14" i="31"/>
  <c r="O14" i="31"/>
  <c r="O13" i="31"/>
  <c r="O12" i="31"/>
  <c r="P11" i="31"/>
  <c r="O11" i="31"/>
  <c r="O10" i="31"/>
  <c r="O9" i="31"/>
  <c r="P8" i="31"/>
  <c r="O8" i="31"/>
  <c r="O7" i="31"/>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D81" i="27"/>
  <c r="D80" i="27"/>
  <c r="D79" i="27"/>
  <c r="D77" i="27"/>
  <c r="D76" i="27"/>
  <c r="D75" i="27"/>
  <c r="D74" i="27"/>
  <c r="D72" i="27"/>
  <c r="D71" i="27"/>
  <c r="D70" i="27"/>
  <c r="D60" i="27"/>
  <c r="D59" i="27"/>
  <c r="D58" i="27"/>
  <c r="D57" i="27"/>
  <c r="D56" i="27"/>
  <c r="D55" i="27"/>
  <c r="D53" i="27"/>
  <c r="D52" i="27"/>
  <c r="F30" i="8"/>
  <c r="G30" i="8" s="1"/>
  <c r="G28" i="8"/>
  <c r="G27" i="8"/>
  <c r="G25" i="8"/>
  <c r="T10" i="4"/>
  <c r="T31" i="4" s="1"/>
  <c r="F75" i="38" l="1"/>
  <c r="J75" i="38" s="1"/>
  <c r="O10" i="34"/>
  <c r="P10" i="34"/>
  <c r="I12" i="27" s="1"/>
  <c r="V14" i="38"/>
  <c r="Y14" i="38" s="1"/>
  <c r="AL14" i="38" s="1"/>
  <c r="V12" i="38"/>
  <c r="D68" i="27"/>
  <c r="D82" i="27" s="1"/>
  <c r="D54" i="27"/>
  <c r="F11" i="38"/>
  <c r="X11" i="38"/>
  <c r="D51" i="27"/>
  <c r="AJ17" i="38"/>
  <c r="F17" i="38"/>
  <c r="H156" i="38"/>
  <c r="J156" i="38"/>
  <c r="H157" i="38"/>
  <c r="J157" i="38"/>
  <c r="J151" i="38"/>
  <c r="H151" i="38"/>
  <c r="J150" i="38"/>
  <c r="H150" i="38"/>
  <c r="H144" i="38"/>
  <c r="J144" i="38"/>
  <c r="H141" i="38"/>
  <c r="J141" i="38"/>
  <c r="H142" i="38"/>
  <c r="J142" i="38"/>
  <c r="H138" i="38"/>
  <c r="J138" i="38"/>
  <c r="H137" i="38"/>
  <c r="J137" i="38"/>
  <c r="H124" i="38"/>
  <c r="J124" i="38"/>
  <c r="H121" i="38"/>
  <c r="J121" i="38"/>
  <c r="J122" i="38"/>
  <c r="H122" i="38"/>
  <c r="H114" i="38"/>
  <c r="J114" i="38"/>
  <c r="J115" i="38"/>
  <c r="H115" i="38"/>
  <c r="H98" i="38"/>
  <c r="J98" i="38"/>
  <c r="J95" i="38"/>
  <c r="H95" i="38"/>
  <c r="J96" i="38"/>
  <c r="H96" i="38"/>
  <c r="J69" i="38"/>
  <c r="H69" i="38"/>
  <c r="J40" i="38"/>
  <c r="H40" i="38"/>
  <c r="H37" i="38"/>
  <c r="J37" i="38"/>
  <c r="J38" i="38"/>
  <c r="H38" i="38"/>
  <c r="H33" i="38"/>
  <c r="J33" i="38"/>
  <c r="D10" i="12"/>
  <c r="AB159" i="38"/>
  <c r="AC159" i="38" s="1"/>
  <c r="AC9" i="38"/>
  <c r="G24" i="8"/>
  <c r="F31" i="8"/>
  <c r="G31" i="8" s="1"/>
  <c r="C6" i="27"/>
  <c r="O16" i="31"/>
  <c r="H75" i="38" l="1"/>
  <c r="D5" i="12"/>
  <c r="C7" i="27" s="1"/>
  <c r="P6" i="28"/>
  <c r="P16" i="28" s="1"/>
  <c r="I3" i="27" s="1"/>
  <c r="D62" i="27"/>
  <c r="V10" i="38"/>
  <c r="V9" i="38" s="1"/>
  <c r="V159" i="38" s="1"/>
  <c r="J11" i="38"/>
  <c r="H11" i="38"/>
  <c r="X10" i="38"/>
  <c r="X9" i="38" s="1"/>
  <c r="X159" i="38" s="1"/>
  <c r="Y11" i="38"/>
  <c r="AL11" i="38" s="1"/>
  <c r="J17" i="38"/>
  <c r="H17" i="38"/>
  <c r="AK17" i="38"/>
  <c r="AL17" i="38" s="1"/>
  <c r="AJ10" i="38"/>
  <c r="AJ9" i="38" l="1"/>
  <c r="AK10" i="38"/>
  <c r="AJ159" i="38" l="1"/>
  <c r="AK159" i="38" s="1"/>
  <c r="AK9" i="38"/>
  <c r="C5" i="27"/>
  <c r="C62" i="27"/>
  <c r="J51" i="12" l="1"/>
  <c r="K11" i="38" l="1"/>
  <c r="Q17" i="38"/>
  <c r="P11" i="38"/>
  <c r="U13" i="38"/>
  <c r="T11" i="38"/>
  <c r="M17" i="38"/>
  <c r="R15" i="38"/>
  <c r="Q16" i="38"/>
  <c r="P17" i="38"/>
  <c r="S17" i="38"/>
  <c r="U15" i="38"/>
  <c r="R11" i="38"/>
  <c r="R16" i="38"/>
  <c r="L13" i="38"/>
  <c r="S14" i="38"/>
  <c r="L16" i="38"/>
  <c r="P15" i="38"/>
  <c r="T15" i="38"/>
  <c r="L11" i="38"/>
  <c r="Q13" i="38"/>
  <c r="O11" i="38"/>
  <c r="S11" i="38"/>
  <c r="M16" i="38"/>
  <c r="T14" i="38"/>
  <c r="Q15" i="38"/>
  <c r="K17" i="38"/>
  <c r="M15" i="38"/>
  <c r="K14" i="38"/>
  <c r="O14" i="38"/>
  <c r="T17" i="38"/>
  <c r="M13" i="38"/>
  <c r="T13" i="38"/>
  <c r="Q14" i="38"/>
  <c r="M14" i="38"/>
  <c r="N15" i="38"/>
  <c r="P13" i="38"/>
  <c r="L15" i="38"/>
  <c r="N11" i="38"/>
  <c r="P16" i="38"/>
  <c r="U16" i="38"/>
  <c r="M11" i="38"/>
  <c r="N17" i="38"/>
  <c r="N16" i="38"/>
  <c r="N13" i="38"/>
  <c r="P14" i="38"/>
  <c r="R14" i="38"/>
  <c r="O17" i="38"/>
  <c r="O13" i="38"/>
  <c r="T16" i="38"/>
  <c r="L14" i="38"/>
  <c r="Q11" i="38"/>
  <c r="O16" i="38"/>
  <c r="L17" i="38"/>
  <c r="U14" i="38"/>
  <c r="S16" i="38"/>
  <c r="K13" i="38"/>
  <c r="S13" i="38"/>
  <c r="R13" i="38"/>
  <c r="K15" i="38"/>
  <c r="O15" i="38"/>
  <c r="S15" i="38"/>
  <c r="R17" i="38"/>
  <c r="L12" i="38"/>
  <c r="R12" i="38"/>
  <c r="P12" i="38"/>
  <c r="M12" i="38"/>
  <c r="T12" i="38"/>
  <c r="U12" i="38"/>
  <c r="O12" i="38"/>
  <c r="Q12" i="38"/>
  <c r="K16" i="38"/>
  <c r="S12" i="38"/>
  <c r="U17" i="38"/>
  <c r="N14" i="38"/>
  <c r="U11" i="38"/>
  <c r="D34" i="27"/>
  <c r="D39" i="27" s="1"/>
  <c r="F19" i="8"/>
  <c r="G19" i="8" s="1"/>
  <c r="F18" i="8"/>
  <c r="G18" i="8" s="1"/>
  <c r="D10" i="38" s="1"/>
  <c r="D9" i="38" s="1"/>
  <c r="D159" i="38" s="1"/>
  <c r="N12" i="38" l="1"/>
  <c r="N10" i="38" s="1"/>
  <c r="N9" i="38" s="1"/>
  <c r="N159" i="38" s="1"/>
  <c r="Q10" i="38"/>
  <c r="Q9" i="38" s="1"/>
  <c r="Q159" i="38" s="1"/>
  <c r="L10" i="38"/>
  <c r="L9" i="38" s="1"/>
  <c r="L159" i="38" s="1"/>
  <c r="P10" i="38"/>
  <c r="P9" i="38" s="1"/>
  <c r="P159" i="38" s="1"/>
  <c r="R10" i="38"/>
  <c r="R9" i="38" s="1"/>
  <c r="R159" i="38" s="1"/>
  <c r="U10" i="38"/>
  <c r="U9" i="38" s="1"/>
  <c r="U159" i="38" s="1"/>
  <c r="S10" i="38"/>
  <c r="S9" i="38" s="1"/>
  <c r="S159" i="38" s="1"/>
  <c r="M10" i="38"/>
  <c r="M9" i="38" s="1"/>
  <c r="M159" i="38" s="1"/>
  <c r="O10" i="38"/>
  <c r="O9" i="38" s="1"/>
  <c r="O159" i="38" s="1"/>
  <c r="T10" i="38"/>
  <c r="T9" i="38" s="1"/>
  <c r="T159" i="38" s="1"/>
  <c r="D10" i="8"/>
  <c r="W12" i="38"/>
  <c r="K12" i="38"/>
  <c r="K10" i="38" s="1"/>
  <c r="K9" i="38" s="1"/>
  <c r="K159" i="38" s="1"/>
  <c r="D5" i="8" l="1"/>
  <c r="C4" i="27" s="1"/>
  <c r="C14" i="27" s="1"/>
  <c r="P13" i="29"/>
  <c r="I6" i="27" s="1"/>
  <c r="I15" i="27" s="1"/>
  <c r="W10" i="38"/>
  <c r="Y12" i="38"/>
  <c r="AL12" i="38" s="1"/>
  <c r="E10" i="38"/>
  <c r="F12" i="38"/>
  <c r="J12" i="38" l="1"/>
  <c r="H12" i="38"/>
  <c r="E9" i="38"/>
  <c r="E159" i="38" s="1"/>
  <c r="F10" i="38"/>
  <c r="W9" i="38"/>
  <c r="Y10" i="38"/>
  <c r="AL10" i="38" s="1"/>
  <c r="W159" i="38" l="1"/>
  <c r="Y159" i="38" s="1"/>
  <c r="AL159" i="38" s="1"/>
  <c r="Y9" i="38"/>
  <c r="AL9" i="38" s="1"/>
  <c r="J10" i="38"/>
  <c r="H10" i="38"/>
  <c r="F159" i="38"/>
  <c r="F9" i="38"/>
  <c r="H9" i="38" l="1"/>
  <c r="J9" i="38"/>
  <c r="F9" i="27"/>
  <c r="J159" i="38"/>
  <c r="H159" i="38"/>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S8"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<sst xmlns="http://schemas.openxmlformats.org/spreadsheetml/2006/main" count="5911" uniqueCount="1156">
  <si>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</si>
  <si>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</si>
  <si>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</si>
  <si>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</si>
  <si>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</si>
  <si>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</si>
  <si>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</si>
  <si>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</si>
  <si>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</si>
  <si>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</si>
  <si>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</si>
  <si>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</si>
  <si>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</si>
  <si>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</si>
  <si>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</si>
  <si>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</si>
  <si>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</si>
  <si>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</si>
  <si>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</si>
  <si>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</si>
  <si>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</si>
  <si>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</si>
  <si>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</si>
  <si>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</si>
  <si>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</si>
  <si>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</si>
  <si>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</si>
  <si>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</si>
  <si>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</si>
  <si>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</si>
  <si>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</si>
  <si>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</si>
  <si>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</si>
  <si>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</si>
  <si>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</si>
  <si>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</si>
  <si>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</si>
  <si>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</si>
  <si>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</si>
  <si>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</si>
  <si>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</si>
  <si>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</si>
  <si>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</si>
  <si>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</si>
  <si>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</si>
  <si>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</si>
  <si>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</si>
  <si>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</si>
  <si>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</si>
  <si>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</si>
  <si>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</si>
  <si>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</si>
  <si>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</si>
  <si>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</si>
  <si>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</si>
  <si>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</si>
  <si>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</si>
  <si>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</si>
  <si>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Docentes Permanentes</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</si>
  <si>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</si>
  <si>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</si>
  <si>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</si>
  <si>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</si>
  <si>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</si>
  <si>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</si>
  <si>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</si>
  <si>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</si>
  <si>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</si>
  <si>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</si>
  <si>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</si>
  <si>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</si>
  <si>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</si>
  <si>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</si>
  <si>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</si>
  <si>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Computadora de Escritorio</t>
  </si>
  <si>
    <t>Computadora Portatil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</si>
  <si>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</si>
  <si>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</si>
  <si>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</si>
  <si>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</si>
  <si>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</si>
  <si>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</si>
  <si>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</si>
  <si>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</si>
  <si>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</si>
  <si>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</si>
  <si>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</si>
  <si>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</si>
  <si>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</si>
  <si>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</si>
  <si>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</si>
  <si>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</si>
  <si>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</si>
  <si>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</si>
  <si>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</si>
  <si>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</si>
  <si>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</si>
  <si>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</si>
  <si>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</si>
  <si>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</si>
  <si>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</si>
  <si>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</si>
  <si>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</si>
  <si>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</si>
  <si>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</si>
  <si>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</si>
  <si>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</si>
  <si>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</si>
  <si>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</si>
  <si>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</si>
  <si>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</si>
  <si>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</si>
  <si>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</si>
  <si>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</si>
  <si>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</si>
  <si>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</si>
  <si>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</si>
  <si>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</si>
  <si>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</si>
  <si>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</si>
  <si>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</si>
  <si>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</si>
  <si>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</si>
  <si>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DESARROLLO CURRICULAR</t>
  </si>
  <si>
    <t>TOTAL DESARROLLO CURRICULAR</t>
  </si>
  <si>
    <t>TOTAL DOCENCIA Y RECURSOS HUMANOS</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</si>
  <si>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</si>
  <si>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</si>
  <si>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</si>
  <si>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</si>
  <si>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</si>
  <si>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</si>
  <si>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</si>
  <si>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</si>
  <si>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 de unidades académicas que cuentan con unidades, institutos, o comités de investigación científica.</t>
  </si>
  <si>
    <t>1) Crear al menos (2) revistas científicas especializadas en la UNAH.</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</si>
  <si>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</si>
  <si>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</si>
  <si>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</si>
  <si>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</si>
  <si>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</si>
  <si>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</si>
  <si>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</si>
  <si>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</si>
  <si>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</si>
  <si>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</si>
  <si>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</si>
  <si>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</si>
  <si>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</si>
  <si>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</si>
  <si>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</si>
  <si>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</si>
  <si>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</si>
  <si>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</si>
  <si>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</si>
  <si>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</si>
  <si>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</si>
  <si>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</si>
  <si>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</si>
  <si>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</si>
  <si>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</si>
  <si>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</si>
  <si>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</si>
  <si>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</si>
  <si>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</si>
  <si>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</si>
  <si>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</si>
  <si>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</si>
  <si>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</si>
  <si>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</si>
  <si>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</si>
  <si>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</si>
  <si>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Ejecutando adecuadamente y equitativamente el presupuesto</t>
  </si>
  <si>
    <t>Presupuesto</t>
  </si>
  <si>
    <t xml:space="preserve">Subdirector administrativo y financiero.              Desarrollo Institucional           Administradora                         </t>
  </si>
  <si>
    <t>Proyectos</t>
  </si>
  <si>
    <t>2.1  Dar asesoramiento tecnico y juridico                   2.2 recopilacion de datos y documentos.                              2.3 Envio de correspondencia e informacion</t>
  </si>
  <si>
    <t>Convenio</t>
  </si>
  <si>
    <t>Proyecto</t>
  </si>
  <si>
    <t>Informes de giras</t>
  </si>
  <si>
    <t>Estudiantes</t>
  </si>
  <si>
    <t>Docentes</t>
  </si>
  <si>
    <t>Talleres</t>
  </si>
  <si>
    <t>Estudiantes y docentes</t>
  </si>
  <si>
    <t>proceso</t>
  </si>
  <si>
    <t>a.3 Según sea el caso, se deben realizar las siguientes actividades o procesos: Revisión; actualización; complementación; inclusión del eje de ética; adecuación curricular; reforma del plan de estudio; nueva oferta educativa.</t>
  </si>
  <si>
    <t>1 / 100</t>
  </si>
  <si>
    <t>Garantizar una educacion de calidad e integral</t>
  </si>
  <si>
    <t>Plan de estudio</t>
  </si>
  <si>
    <t>La CIA</t>
  </si>
  <si>
    <t>c.1 Realizar encuestas del desempeño laboral de los egresados.</t>
  </si>
  <si>
    <t>e.1 Realizar encuestas de satisfacción comunitaria.</t>
  </si>
  <si>
    <t>Eficientar los procesos educativos y académicos</t>
  </si>
  <si>
    <t>Convenios establecidos para mejora de la calidad educativa de acuerdo al nuevo modelo educativo de la UNAH y  de las exigencias del mercado de trabajo.</t>
  </si>
  <si>
    <t>Convenios ejecutados</t>
  </si>
  <si>
    <t>Personal  Docente y Académico</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</si>
  <si>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</si>
  <si>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</si>
  <si>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</si>
  <si>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</si>
  <si>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</si>
  <si>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</si>
  <si>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</si>
  <si>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</si>
  <si>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</si>
  <si>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</si>
  <si>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</si>
  <si>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</si>
  <si>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</si>
  <si>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</si>
  <si>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</si>
  <si>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</si>
  <si>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Admisiones CURLA, Vinculacion, VOAE, Subdireccion Academica CURLA.</t>
  </si>
  <si>
    <t>Se requiere la rendicion de cuentas a fin de garantizar el manejo transparente de los fondos.</t>
  </si>
  <si>
    <t>Comunidad universitaria.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</si>
  <si>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</si>
  <si>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</si>
  <si>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</si>
  <si>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</si>
  <si>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</si>
  <si>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Asesoria Legal</t>
  </si>
  <si>
    <t>Listas</t>
  </si>
  <si>
    <t>Mantener informado y dar seguimiento a procesos y leyes.</t>
  </si>
  <si>
    <t>Evitar continuas demandas a la institucion</t>
  </si>
  <si>
    <t>b.3 Ejecución de la ruta del desarrollo curricular en las unidades Académicas.</t>
  </si>
  <si>
    <t>Visita</t>
  </si>
  <si>
    <t>Las clases del departamento necesitan practicas de campo</t>
  </si>
  <si>
    <t>Estudiantes, docentes</t>
  </si>
  <si>
    <t>Investigación</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</si>
  <si>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</si>
  <si>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</si>
  <si>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</si>
  <si>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 xml:space="preserve">capacitaciones </t>
  </si>
  <si>
    <t>La UNAH.regulara la calidad y pertinencia del sistema de educacion superior</t>
  </si>
  <si>
    <t xml:space="preserve">giras realizadas </t>
  </si>
  <si>
    <t>Total</t>
  </si>
  <si>
    <t>Equipo de oficina</t>
  </si>
  <si>
    <t>Actividades de especiales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</si>
  <si>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</si>
  <si>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</si>
  <si>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</si>
  <si>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</si>
  <si>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</si>
  <si>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</si>
  <si>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 xml:space="preserve">11)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
</t>
  </si>
  <si>
    <t>Desarrollo Curricular</t>
  </si>
  <si>
    <t>Docencia y Recursos Humanos</t>
  </si>
  <si>
    <t>Graduados</t>
  </si>
  <si>
    <t>Gobernabilidad</t>
  </si>
  <si>
    <t>Docentes por Hora</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</si>
  <si>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</si>
  <si>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</si>
  <si>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</si>
  <si>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</si>
  <si>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</si>
  <si>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</si>
  <si>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</si>
  <si>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</si>
  <si>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</si>
  <si>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</si>
  <si>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</si>
  <si>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</si>
  <si>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</si>
  <si>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</si>
  <si>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</si>
  <si>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</si>
  <si>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</si>
  <si>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</si>
  <si>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</si>
  <si>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</si>
  <si>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</si>
  <si>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</si>
  <si>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</si>
  <si>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</si>
  <si>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</si>
  <si>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</si>
  <si>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</si>
  <si>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</si>
  <si>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</si>
  <si>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</si>
  <si>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</si>
  <si>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</si>
  <si>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</si>
  <si>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</si>
  <si>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</si>
  <si>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</si>
  <si>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</si>
  <si>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</si>
  <si>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</si>
  <si>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</si>
  <si>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</si>
  <si>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</si>
  <si>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</si>
  <si>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</si>
  <si>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</si>
  <si>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</si>
  <si>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</si>
  <si>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</si>
  <si>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</si>
  <si>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</si>
  <si>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</si>
  <si>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COMISIONES Y GASTOS BANCARIOS (25500-00)</t>
  </si>
  <si>
    <t>PUBLICIDAD Y PROPAGANDA (25600-00)</t>
  </si>
  <si>
    <t>SERVICIOS DE INTERNET (25700-00)</t>
  </si>
  <si>
    <t>OTROS SERVICIOS COMERCIALES Y FINANCIEROS N.C. (25900-00)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</si>
  <si>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</si>
  <si>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</si>
  <si>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</si>
  <si>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</si>
  <si>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</si>
  <si>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</si>
  <si>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</si>
  <si>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</si>
  <si>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</si>
  <si>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VIATICOS AL EXTERIOR (26220-00)</t>
  </si>
  <si>
    <t>MATERIALES Y SUMINISTROS (30000-00)</t>
  </si>
  <si>
    <t>PRODUCTOS ALIMENTICIOS AGROPECUARIOS Y FORESTALES (31000-00)</t>
  </si>
  <si>
    <t>ALIMENTOS Y BEBIDAS PARA PERSONAS (31100-00)</t>
  </si>
  <si>
    <t>PRODUCTOS AGROFORESTALES (31400-01)</t>
  </si>
  <si>
    <t>TEXTILES Y VESTUARIOS (32000-00)</t>
  </si>
  <si>
    <t>ACABADOS Y TEXTILES (32300-00)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</si>
  <si>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</si>
  <si>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</si>
  <si>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</si>
  <si>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</si>
  <si>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</si>
  <si>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</si>
  <si>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</si>
  <si>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</si>
  <si>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PRODUCTOS FARMACEUTICOS Y MEDICINALES (35200-00)</t>
  </si>
  <si>
    <t>COMBUSTIBLES Y LUBRICANTES (35600-00)</t>
  </si>
  <si>
    <t>PRODUCTOS QUIMICOS (35900-00)</t>
  </si>
  <si>
    <t>OTROS MATERIALES Y SUMINISTROS (39000-00)</t>
  </si>
  <si>
    <t>UTILES DE ESCRITORIO, OFICINA Y ENZE¥ANZA (39200-00)</t>
  </si>
  <si>
    <t>INSTRUMENTOS MENORES MEDICO-QUIRURGICO Y LABORAT. (39500-00)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</si>
  <si>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</si>
  <si>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</si>
  <si>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</si>
  <si>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</si>
  <si>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</si>
  <si>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</si>
  <si>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</si>
  <si>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EQUIPO DE TRANSPORTE TRACCION Y ELEVACION (42300-00)</t>
  </si>
  <si>
    <t>EQUIPO DE COMUNICACIàN Y SE¥ALAMIENTO (42500-00)</t>
  </si>
  <si>
    <t>EQUIPOS PARA COMPUTACION (42600-00)</t>
  </si>
  <si>
    <t>MUEBLES Y EQUIPO EDUCACIONALES (42700-00)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</si>
  <si>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</si>
  <si>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</si>
  <si>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</si>
  <si>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</si>
  <si>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</si>
  <si>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</si>
  <si>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</si>
  <si>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</si>
  <si>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</si>
  <si>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</si>
  <si>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</si>
  <si>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</si>
  <si>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</si>
  <si>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</si>
  <si>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</si>
  <si>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</si>
  <si>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</si>
  <si>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</si>
  <si>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</si>
  <si>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</si>
  <si>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</si>
  <si>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</si>
  <si>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</si>
  <si>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</si>
  <si>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AYUDA SOCIALES A PERSONAS (51220-00)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</si>
  <si>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</si>
  <si>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</si>
  <si>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</si>
  <si>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</si>
  <si>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</si>
  <si>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</si>
  <si>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</si>
  <si>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</si>
  <si>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</si>
  <si>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</si>
  <si>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</si>
  <si>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</si>
  <si>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</si>
  <si>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</si>
  <si>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</si>
  <si>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</si>
  <si>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</si>
  <si>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</si>
  <si>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</si>
  <si>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</si>
  <si>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</si>
  <si>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</si>
  <si>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</si>
  <si>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</si>
  <si>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</si>
  <si>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</si>
  <si>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</si>
  <si>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</si>
  <si>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</si>
  <si>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</si>
  <si>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</si>
  <si>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</si>
  <si>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</si>
  <si>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</si>
  <si>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</si>
  <si>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</si>
  <si>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</si>
  <si>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</si>
  <si>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</si>
  <si>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</si>
  <si>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</si>
  <si>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</si>
  <si>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</si>
  <si>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</si>
  <si>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</si>
  <si>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</si>
  <si>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</si>
  <si>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</si>
  <si>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</si>
  <si>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</si>
  <si>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</si>
  <si>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</si>
  <si>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</si>
  <si>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</si>
  <si>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</si>
  <si>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</si>
  <si>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</si>
  <si>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</si>
  <si>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</si>
  <si>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</si>
  <si>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</si>
  <si>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</si>
  <si>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</si>
  <si>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</si>
  <si>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</si>
  <si>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</si>
  <si>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</si>
  <si>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</si>
  <si>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</si>
  <si>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</si>
  <si>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</si>
  <si>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</si>
  <si>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</si>
  <si>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</si>
  <si>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</si>
  <si>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</si>
  <si>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</si>
  <si>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</si>
  <si>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</si>
  <si>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</si>
  <si>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</si>
  <si>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</si>
  <si>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</si>
  <si>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</si>
  <si>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</si>
  <si>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</si>
  <si>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</si>
  <si>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</si>
  <si>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</si>
  <si>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</si>
  <si>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</si>
  <si>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</si>
  <si>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</si>
  <si>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</si>
  <si>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</si>
  <si>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</si>
  <si>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</si>
  <si>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</si>
  <si>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</si>
  <si>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</si>
  <si>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</si>
  <si>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</si>
  <si>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</si>
  <si>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</si>
  <si>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</si>
  <si>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</si>
  <si>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</si>
  <si>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</si>
  <si>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</si>
  <si>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</si>
  <si>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</si>
  <si>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</si>
  <si>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</si>
  <si>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</si>
  <si>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</si>
  <si>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</si>
  <si>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</si>
  <si>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</si>
  <si>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</si>
  <si>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</si>
  <si>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</si>
  <si>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</si>
  <si>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</si>
  <si>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</si>
  <si>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</si>
  <si>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</si>
  <si>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</si>
  <si>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</si>
  <si>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</si>
  <si>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</si>
  <si>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</si>
  <si>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</si>
  <si>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</si>
  <si>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</si>
  <si>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</si>
  <si>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</si>
  <si>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</si>
  <si>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</si>
  <si>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</si>
  <si>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</si>
  <si>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</si>
  <si>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</si>
  <si>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</si>
  <si>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</si>
  <si>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</si>
  <si>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</si>
  <si>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</si>
  <si>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</si>
  <si>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</si>
  <si>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</si>
  <si>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</si>
  <si>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</si>
  <si>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</si>
  <si>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</si>
  <si>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</si>
  <si>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</si>
  <si>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</si>
  <si>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</si>
  <si>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</si>
  <si>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</si>
  <si>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</si>
  <si>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</si>
  <si>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</si>
  <si>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</si>
  <si>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</si>
  <si>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</si>
  <si>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</si>
  <si>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</si>
  <si>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</si>
  <si>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</si>
  <si>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</si>
  <si>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</si>
  <si>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</si>
  <si>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</si>
  <si>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</si>
  <si>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</si>
  <si>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</si>
  <si>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</si>
  <si>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</si>
  <si>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</si>
  <si>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</si>
  <si>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</si>
  <si>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</si>
  <si>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</si>
  <si>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</si>
  <si>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</si>
  <si>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</si>
  <si>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</si>
  <si>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</si>
  <si>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</si>
  <si>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</si>
  <si>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</si>
  <si>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</si>
  <si>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</si>
  <si>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</si>
  <si>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</si>
  <si>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</si>
  <si>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</si>
  <si>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</si>
  <si>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</si>
  <si>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</si>
  <si>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</si>
  <si>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</si>
  <si>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</si>
  <si>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</si>
  <si>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</si>
  <si>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</si>
  <si>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</si>
  <si>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</si>
  <si>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</si>
  <si>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</si>
  <si>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</si>
  <si>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</si>
  <si>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</si>
  <si>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</si>
  <si>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</si>
  <si>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</si>
  <si>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</si>
  <si>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</si>
  <si>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</si>
  <si>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</si>
  <si>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</si>
  <si>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</si>
  <si>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</si>
  <si>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</si>
  <si>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</si>
  <si>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</si>
  <si>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</si>
  <si>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</si>
  <si>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</si>
  <si>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</si>
  <si>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</si>
  <si>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</si>
  <si>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</si>
  <si>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</si>
  <si>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</si>
  <si>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</si>
  <si>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TIR</t>
  </si>
  <si>
    <t>VPN</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</si>
  <si>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</si>
  <si>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</si>
  <si>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</si>
  <si>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</si>
  <si>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</si>
  <si>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</si>
  <si>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</si>
  <si>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</si>
  <si>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</si>
  <si>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</si>
  <si>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</si>
  <si>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</si>
  <si>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</si>
  <si>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</si>
  <si>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</si>
  <si>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</si>
  <si>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</si>
  <si>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</si>
  <si>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</si>
  <si>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</si>
  <si>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</si>
  <si>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b) El proceso de aprendizaje de la carrera responde al Modelo Educativo de la UNAH.</t>
  </si>
  <si>
    <t xml:space="preserve">1) Convenios, redes, proyectos, grupos de trabajo de cooperación académica en ejecución.   </t>
  </si>
  <si>
    <t xml:space="preserve">2) Aplicación del Modelo Educativo en el proceso de enseñanza-aprendizaje en todas las Facultades y Centros Regionales. </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</si>
  <si>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</si>
  <si>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</si>
  <si>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</si>
  <si>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</si>
  <si>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5)  Modelo educativo ha sido incorporado en las carreras programadas.</t>
  </si>
  <si>
    <t>3) Nuevo Modelo Educativo incorporado en por lo menos 15 carreras.</t>
  </si>
  <si>
    <t>2) Porcentaje de ejecución de las recomendaciones de mejora contenidas en los planes de Autoevaluación.</t>
  </si>
  <si>
    <t>UNAH participando de los órganos del SHACES y poyando efectivamente su organización y funcionamiento.</t>
  </si>
  <si>
    <t>1) Normas Académicas de la UNAH socializadas.                                                                                                                                                                                                                            2)Publicación disponible.</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</si>
  <si>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</si>
  <si>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2.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</si>
  <si>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a) Las Facultades y los Centros Regionales cuentan con una unidad de investigación e innovación científica que promueve y gestiona el desarrollo de proyectos de investigación que contribuyen a la solución de problemas y a la generación de conocimiento pertinente.
</t>
  </si>
  <si>
    <t>1) Las Facultades y los Centros Regionales cuentan con una unidad, instituto o comité de investigación científica, funcionando con alta calidad y pertinencia.</t>
  </si>
  <si>
    <t>b) En coordinación con la DICU y el IPSD, los departamentos Académicos de Facultades y Centros Universitarios Regionales desarrollan jornadas de formación, capacitación y actualización en investigación científica.</t>
  </si>
  <si>
    <t>1) Profesionales por área de conocimiento formados en el exterior.</t>
  </si>
  <si>
    <t>1) Al menos (2) profesionales por Facultad y Centro Regional son formados en el exterior.</t>
  </si>
  <si>
    <t>2) Participar al menos en dos (2) programas de capacitación , talleres, cursos y seminarios internacionales por la Facultad y por Centro Regional.</t>
  </si>
  <si>
    <t>3) Organizar al menos seis (6) talleres, cursos o seminarios por área de conocimiento a nivel nacional.</t>
  </si>
  <si>
    <t>Inventario actualizado de herramientas informáticas cuyo uso se ha promovido.</t>
  </si>
  <si>
    <t>c) Las Unidades Académicas de la UNAH en todos los niveles, socializan y aplican las políticas de investigación de la UNAH.</t>
  </si>
  <si>
    <t xml:space="preserve">1)Políticas de investigación aplicándose adecuadamente. </t>
  </si>
  <si>
    <t>c.1 Realizar reuniones y presentaciones para sociabilizar la aplicación de las políticas de investigación de la UNAH, o de la unidad académica específica inmersa en los procesos de investigación.</t>
  </si>
  <si>
    <t>d) LasFacultades y Centros Universitarios Regionales promueven la  publicación de las investigaciones realizadas por su personal docente y estudiantes.</t>
  </si>
  <si>
    <t>2) Publicaciones de la UNAH en línea acorde a los nuevos formatos internacionales de publicación digital.</t>
  </si>
  <si>
    <t>1) Se realiza al menos una presentación anual de socialización.                                                                                                                                                                                                         2) Al menos un trabajo científico de importancia es publicado anualmente en la página WEB de la UNAH por cada unidad académica que tiene una unidad de investigación.                                                                                                                                                                                                                                                                                                         3) Libros, revistas y materiales de investigaciónpublicados y puestos a disposición de la comunidad universitaria por el sistema de difusión científica, creativa y cultural: librería, biblioteca, editorial, UTV, periódicos, y otros.</t>
  </si>
  <si>
    <t xml:space="preserve">e) Las Facultades y Centros Regionales Universitarios gestionan recursos internos y externos para el desarrollo de sus investigaciones científicas.  </t>
  </si>
  <si>
    <t>1) Recursos disponibles gestionados para los proyectos de investigación.</t>
  </si>
  <si>
    <t>1) En el período 2012-2015 se gestionará recursos para,  al menos, veinte (20) proyectos de investigación.</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</si>
  <si>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</si>
  <si>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</si>
  <si>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</si>
  <si>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</si>
  <si>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b) Los Departamentos Acadèmicos y las Carreras  socializan y aplican las políticas de vinculación UNAH-Sociedad a la práctica profesional universitaria y las vinculan a la docencia y a la investigación.</t>
  </si>
  <si>
    <t>2) En ejecución convenios suscritos entre la UNAH e instancias de la Sociedad Civil, Gobierno Central, Local; Empresa privada, etc.,</t>
  </si>
  <si>
    <t>Número de convenio en ejecución.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</si>
  <si>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</si>
  <si>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</si>
  <si>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 Plan de Difusión Científica, Creativa y Cultural.</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</si>
  <si>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</si>
  <si>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</si>
  <si>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</si>
  <si>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</si>
  <si>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</si>
  <si>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Diseñado e implementándose programa institucional de formación de competencias docentes para la educación superior, con presupuesto, materiales, equipo y ambientes de aprendizaje asignados y seguimiento asegurado.</t>
  </si>
  <si>
    <t>1) Porcentaje de docentes con competencias certificadas.</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</si>
  <si>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</si>
  <si>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</si>
  <si>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2) Procesos de selección ajustados a ley, transparentes y eficientes.</t>
  </si>
  <si>
    <t>3) Todas las unidades académicas cuentan con un plan quinquenal de formación docente a nivel de postgrados, en las áreas disciplinares.</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</si>
  <si>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</si>
  <si>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</si>
  <si>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</si>
  <si>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</si>
  <si>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</si>
  <si>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</si>
  <si>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</si>
  <si>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</si>
  <si>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</si>
  <si>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</si>
  <si>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</si>
  <si>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</si>
  <si>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</si>
  <si>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</si>
  <si>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</si>
  <si>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</si>
  <si>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</si>
  <si>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b.1 Mejorar la eficacia y calidad de los servicios estudiantiles.</t>
  </si>
  <si>
    <t>1) Adhesión de la UNAH  a la iniciativa latinoamericana por la interculturalidad (UNESCO-IESALC)</t>
  </si>
  <si>
    <t>Asesoría técnica e Inversión para gestión de sistema de indicadores.</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</si>
  <si>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</si>
  <si>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</si>
  <si>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Si es necesario, revisar  reglamentación  actual y poner en vigencia la nueva en el año 2014.</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</si>
  <si>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</si>
  <si>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</si>
  <si>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</si>
  <si>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</si>
  <si>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</si>
  <si>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</si>
  <si>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</si>
  <si>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</si>
  <si>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</si>
  <si>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</si>
  <si>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</si>
  <si>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</si>
  <si>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</si>
  <si>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</si>
  <si>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</si>
  <si>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</si>
  <si>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</si>
  <si>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</si>
  <si>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</si>
  <si>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</si>
  <si>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</si>
  <si>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</si>
  <si>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</si>
  <si>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Perfiles de egreso por profesionales del campo del conocimiento.</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</si>
  <si>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</si>
  <si>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</si>
  <si>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</si>
  <si>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</si>
  <si>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</si>
  <si>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</si>
  <si>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</si>
  <si>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</si>
  <si>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</si>
  <si>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</si>
  <si>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</si>
  <si>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</si>
  <si>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</si>
  <si>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</si>
  <si>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</si>
  <si>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</si>
  <si>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</si>
  <si>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</si>
  <si>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</si>
  <si>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</si>
  <si>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</si>
  <si>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</si>
  <si>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</si>
  <si>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</si>
  <si>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</si>
  <si>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</si>
  <si>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</si>
  <si>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</si>
  <si>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</si>
  <si>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</si>
  <si>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</si>
  <si>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</si>
  <si>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</si>
  <si>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</si>
  <si>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</si>
  <si>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</si>
  <si>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</si>
  <si>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Institucionalización del seguimiento sistemático a graduados, como insumo para el análisis de pertinencia de la oferta académica de la UNAH.</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</si>
  <si>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</si>
  <si>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</si>
  <si>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</si>
  <si>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</si>
  <si>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</si>
  <si>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</si>
  <si>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</si>
  <si>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</si>
  <si>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</si>
  <si>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</si>
  <si>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</si>
  <si>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</si>
  <si>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</si>
  <si>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</si>
  <si>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</si>
  <si>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</si>
  <si>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</si>
  <si>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</si>
  <si>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</si>
  <si>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</si>
  <si>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</si>
  <si>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</si>
  <si>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</si>
  <si>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</si>
  <si>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</si>
  <si>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</si>
  <si>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</si>
  <si>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</si>
  <si>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</si>
  <si>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</si>
  <si>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OBJETIVO: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t>
  </si>
  <si>
    <t>Transversalización del Eje de Éica en las actividades administrativas ya cadémicas de la UNAH.</t>
  </si>
  <si>
    <t xml:space="preserve">1) Número de campos de a ciencia y/o facultades que tranvesalizan el eje de ética y bioética.                                                                                                                                               </t>
  </si>
  <si>
    <t xml:space="preserve">1) Socialización de los lineamientos metodológicos.                                                                                                                                                                                                                                       </t>
  </si>
  <si>
    <t xml:space="preserve">2) Número de carreras que tranversalizan el eje ética y bioética.                                                                                                                                                                                                               </t>
  </si>
  <si>
    <t>2) Jornadas de trabajo (conferencias, exposiciones, talleres, y otros) interdisciplinarias orientadas a la transversalización efectiva y profunda del eje de ética.</t>
  </si>
  <si>
    <t>3) Número de Centros Regionales que transversalizan el eje de ética y bioética.</t>
  </si>
  <si>
    <t>b) IDENTIDAD</t>
  </si>
  <si>
    <t>Producción y gestión del conocimiento con identidad regional, nacional y local.</t>
  </si>
  <si>
    <t>1) Número de unidades académicas donde se ha asimilado la lógica cultural de los años académicos y las actividades específicas que resalten la figura del  personaje seleccionado.</t>
  </si>
  <si>
    <t>Gestión de convenios y planes de trabajo en ejecución, que fundamentan un ejercicio de las funciones académicas con identidad.</t>
  </si>
  <si>
    <t>2) Nivel de profundización y práctica de los proyectos culturales por la identidad: Ventura Ramos, Froylán Turcios, Roberto Sosa, Juan Ramón Molina, y otros.</t>
  </si>
  <si>
    <t>3) Número de iniciativas elaboradas en red desde la plataforma cultural del país: AMHON, UNAH, SCAD, y SEPLAN</t>
  </si>
  <si>
    <t>Promoción activa y efectiva de iniciativas en red.</t>
  </si>
  <si>
    <t>c) CULTURA</t>
  </si>
  <si>
    <t>Formación de hombres y mujeres de cultura, región y productivos.</t>
  </si>
  <si>
    <t>1) Número de reuniones para promoverla concientización y acciones del Programa LO ESENCIAL.</t>
  </si>
  <si>
    <t>Inversión para el desarrollo de iniciativas de incidencia para implementar el Programa LO ESENCIAL.</t>
  </si>
  <si>
    <t>2) Número de encuentros regionales a nivel centroamericano para crear el espacio universitario de la cultura.</t>
  </si>
  <si>
    <t>Promoción e inversión en encuentros regionales.</t>
  </si>
  <si>
    <t>3) Número de jornadas regionales de socialización, fortalecimiento y formulación de programas operativos regionales de LO ESENCIAL.</t>
  </si>
  <si>
    <t>Promoción de aprobación y firma de convenios regionales con socios estratégicos</t>
  </si>
  <si>
    <t>d) CIUDADANÍA</t>
  </si>
  <si>
    <t>Expansión de ciudadanía educativa hacia lo socio- cultural.</t>
  </si>
  <si>
    <t>1) Número de iniciativas prácticas en cultura, buenos ejercicios y de ciudadanía en proceso, sobre todo en el campo de los derechos humanos y desarrollo.</t>
  </si>
  <si>
    <t>Construcción participativa y ejecución en red de proyectos de ciudadanía cultural</t>
  </si>
  <si>
    <t>Mantenimiento</t>
  </si>
  <si>
    <t>8. Venta de Servicios</t>
  </si>
  <si>
    <t>GOBERNABILIDAD</t>
  </si>
  <si>
    <t>Necesidad de realizar investigacion de mercado para evaluar planes de estudio</t>
  </si>
  <si>
    <t>informed e la investigación</t>
  </si>
  <si>
    <t>Empresas, egresados , estudiantes y docentes</t>
  </si>
  <si>
    <t>Sub comisión de Diseño curricular de la carreras</t>
  </si>
  <si>
    <t>Asesoría de universidades lideres extranjeras en cuanto a la reforma para la mejora continua</t>
  </si>
  <si>
    <t>planes reformados</t>
  </si>
  <si>
    <t>Todas las carreras</t>
  </si>
  <si>
    <t>Capacitación en la propia disciplina</t>
  </si>
  <si>
    <t>listado de participantes</t>
  </si>
  <si>
    <t>Docencia, coordinares de carrera y Jefaturas</t>
  </si>
  <si>
    <t>2) % de docentes son enviados al exterior y en el Interior para capacitación de acuerdo al programa de formación aprobado.</t>
  </si>
  <si>
    <t>Profesionalizar al docente en su area para obtener mayores comppetencias</t>
  </si>
  <si>
    <t>Certificaciones de estudio</t>
  </si>
  <si>
    <t>Docencia, Coordinadores de Carrera y Jefaturas</t>
  </si>
  <si>
    <t>5.a.2.3 Realizar estudios de mercado para la determinación de la oferta de trabajo y la apertura de nuevas carreras.</t>
  </si>
  <si>
    <t>5.a.2.3.</t>
  </si>
  <si>
    <t>Estudio de mercado para la apertura de nuevas carrera</t>
  </si>
  <si>
    <t>Estudios de mercado</t>
  </si>
  <si>
    <t>Empresas y estudiantes</t>
  </si>
  <si>
    <t>Jefaturas y coordinación de Carreras.</t>
  </si>
  <si>
    <t>Mejoramientos del sistema y crear el sistema virtual para la mejora educativa</t>
  </si>
  <si>
    <t>La Dirección y docencia</t>
  </si>
  <si>
    <t>Encuestas a los estudiantes</t>
  </si>
  <si>
    <t>evaluar el perfil del egresado para verificar  si se corresponde a las demandas laborales</t>
  </si>
  <si>
    <t>encuestas a las empresas</t>
  </si>
  <si>
    <t>Egresados y empresas contratantes</t>
  </si>
  <si>
    <t>Coordinadores de las carreras y Jefes de Departamentos</t>
  </si>
  <si>
    <t>Encuestas</t>
  </si>
  <si>
    <t>Encuestas aplicadas</t>
  </si>
  <si>
    <t>Graduados de las carreras</t>
  </si>
  <si>
    <t>encuestas</t>
  </si>
  <si>
    <t>Medir el desempeño de los graduados</t>
  </si>
  <si>
    <t>Medir la satisfacción comunitaria</t>
  </si>
  <si>
    <t>encuestas aplicadas</t>
  </si>
  <si>
    <t>Comunidades</t>
  </si>
  <si>
    <t>Coordinadores de las carrerasy Jefes de Departamentos</t>
  </si>
  <si>
    <t>Es necesario el conocimiento pleno del Modelo educativo ya que es  lo que debe regir nuestro quehacer univesitario</t>
  </si>
  <si>
    <t>Lista de asistencia</t>
  </si>
  <si>
    <t>Coordinadores, sub comisiones de desarrollo Curricular.</t>
  </si>
  <si>
    <t>1) el 100 % de docentes  del CURC aplican los fundamentos del Modelo educativo  y  están desarrollando innovaciones educativas.</t>
  </si>
  <si>
    <t>Obtener el reconocimiento de las instancias de educación su perior y de la comunidad en la formación integral y con competencias definidas para el campo laboral</t>
  </si>
  <si>
    <t>Avances en un 25% de las  Carreras  ejecutando el plan de mejora</t>
  </si>
  <si>
    <t>Docentes, estudiantes y comunidad engeneral</t>
  </si>
  <si>
    <t>Sub comisiones de Autoevaluacion y Acreditación de las carreras.</t>
  </si>
  <si>
    <t>docentes capacitados de diferentes departamentos formados enel campo de la investigación Científica</t>
  </si>
  <si>
    <t>La investigación es un eje transversal en la educación y para su certificación es necesaria la formación de los docentes en esta area</t>
  </si>
  <si>
    <t>Diplomas o constancias de participación</t>
  </si>
  <si>
    <t>Los Docentes de las carreras</t>
  </si>
  <si>
    <t xml:space="preserve">Unidad de Investigación y coordinadores de las carreras y las sub comisiones de investigación  </t>
  </si>
  <si>
    <t>El personal docente debe conocer las politicas de investigación para su incorporación al campo de la educación</t>
  </si>
  <si>
    <t>lista de asistencia</t>
  </si>
  <si>
    <t>Jefaturas, coordinaciones de los departamentos y la unidad de investigación del Curc y de las carreras.</t>
  </si>
  <si>
    <t>Para una mayor coordinación de las actividades de vinculación y acreditación de las carreras</t>
  </si>
  <si>
    <t>Informes de la gestion y avances</t>
  </si>
  <si>
    <t xml:space="preserve">Instituciones beneficiadas </t>
  </si>
  <si>
    <t>Unidades de Vinculación de las carreras .</t>
  </si>
  <si>
    <t xml:space="preserve"> </t>
  </si>
  <si>
    <t>Es pertinente que los docentes conozcan las politicas de vinculación para la ejecución de proyectos</t>
  </si>
  <si>
    <t>Los listados de asistencia y constancias de participación</t>
  </si>
  <si>
    <t>Las instituciones</t>
  </si>
  <si>
    <t>Unidades de vinculación y las carreras.</t>
  </si>
  <si>
    <t>Es necesaria la divulgación de las actividades.</t>
  </si>
  <si>
    <t>El boletín</t>
  </si>
  <si>
    <t>Comunidad universitaria y la población en general</t>
  </si>
  <si>
    <t>Se pretende integrar elementos de formación integral bajo un plan instituicionalizado que responda a los criterios contenidos enel plan de lo esencial</t>
  </si>
  <si>
    <t>Plan diseñado e informe de ejecución y difusión</t>
  </si>
  <si>
    <t>Estudiantes, docentes y comunidad en general</t>
  </si>
  <si>
    <t>Jefatura de Humanidades y el programa de lo Esencial del CURC y la Unidad de Vinculación</t>
  </si>
  <si>
    <t>1.a.1.1</t>
  </si>
  <si>
    <t>4.b.1.1</t>
  </si>
  <si>
    <t>6.b.1.1</t>
  </si>
  <si>
    <t>Personal docente y estudiantes</t>
  </si>
  <si>
    <t>Docencia y las Jefaturas y Coordinaciones.</t>
  </si>
  <si>
    <t>8.e.1.1.</t>
  </si>
  <si>
    <t>Es necesario con un plan de linea base para dar inicio a las capacitaciones</t>
  </si>
  <si>
    <t>planes</t>
  </si>
  <si>
    <t>Docencia</t>
  </si>
  <si>
    <t>1.Inversión para la ejecución del plan de profesionalización docente.</t>
  </si>
  <si>
    <t>1.2Plan de capacitación de acuerdo al diagnóstico realizado por período academico</t>
  </si>
  <si>
    <t>1.3. Elaboración de un programa de capacitacion del docente</t>
  </si>
  <si>
    <t>Evaluar el desempeño de los docentes para mantener la eficiencia y la eficacia</t>
  </si>
  <si>
    <t>Instrumentos de evaluación e informe de resultados</t>
  </si>
  <si>
    <t xml:space="preserve">Docencia </t>
  </si>
  <si>
    <t>b.5 Incorporar al menos 7 carreras al nuevo modelo educativo.</t>
  </si>
  <si>
    <t>Implementación de acciones de mejora</t>
  </si>
  <si>
    <t>Evidencias presentadas en cada referente.</t>
  </si>
  <si>
    <t>a.1 Creación y funcionamiento de un Comité de Vinculación en cada unidad académica para que promueva y gestione el desarrollo  de tres  proyectos con la Dirección de Gestión UNAH- Sociedad para contribuir a la solución de problemas en el país.</t>
  </si>
  <si>
    <t>3.a.1.1</t>
  </si>
  <si>
    <t>Es necesario el conocimiento de la adminsitración de proyectos para su debida ejecución, de acuerdo a las lineas prioritarias y al plan de País</t>
  </si>
  <si>
    <t>Listas de asistencia y participación</t>
  </si>
  <si>
    <t>Unidad de Vinculación</t>
  </si>
  <si>
    <t>Comités de vinculación por carrera</t>
  </si>
  <si>
    <t>Cada carrera deberá buscar empresas o instituciones con quien establecer convenios de acuerdo a sus competencias.</t>
  </si>
  <si>
    <t>Convenios aprobados y firmados</t>
  </si>
  <si>
    <t>La población, el CURC y las instituciones beneficiadas</t>
  </si>
  <si>
    <t>Coordinadores de Carrera y la Unidad de Vinculación</t>
  </si>
  <si>
    <t>Consejo editor del boletín el Tridentino y la Unidad de Vinculación.(carrera de periodismo)</t>
  </si>
  <si>
    <t>1) No. de talleres conjuntos realizados; 2) No. de eventos conjuntos realizados. Elaboración de un medio de difusión de la información que se genera a través de la DICU</t>
  </si>
  <si>
    <t>Diseño, ejecución y difusión del plan cultural. Medios de difusión informativos para cada una de las actividades realizadas en el Centro</t>
  </si>
  <si>
    <t>b.1 Realizar encuestas de satisfacción de los egresados. (Primer encuentro de Egresados del CURC)</t>
  </si>
  <si>
    <t>medir el grado de satisfaccion, Según lo que manda la normativa para darle seguimiento</t>
  </si>
  <si>
    <t>Encuestas aplicadas, y encuentro realizado</t>
  </si>
  <si>
    <t>Coordinadores de las carreras y Jefes de Departamentos, Unidad de Vinculación</t>
  </si>
  <si>
    <t>a.1 Fortalecimiento en las Unidades Académicas, unidades, institutos o comités de investigación científica y de vinculación Universidad-Sociedad.</t>
  </si>
  <si>
    <t>Se da seguimiento a cada unidad de investigación creada en las carreras.</t>
  </si>
  <si>
    <t>Listados de participación en planes de reunion de trabajo y de seguimiento</t>
  </si>
  <si>
    <t>Docentes de la unidad de Gestión</t>
  </si>
  <si>
    <t>Coordinación de Investigación y coordinadores de carrera.</t>
  </si>
  <si>
    <t>b.1Participación del programa de formación, capacitación y actualización científica en la Universidad, a través de becas, programas, talleres, cursos y seminarios.(dos capacitaciones)</t>
  </si>
  <si>
    <t>Es necesario profesionales formados en esta area de l conocimiento</t>
  </si>
  <si>
    <t>Informes de capacitación y lista de asistencia</t>
  </si>
  <si>
    <t>Docentes y la Unidad de Gestion</t>
  </si>
  <si>
    <t>Coordinación de Investigación y coordinadores de carrera, y la Dirección.</t>
  </si>
  <si>
    <t>Investigaciones realizadas de acuerdo a las lineas prioritarias (Desarrollo economico y social, Competititvidad, globalización, )</t>
  </si>
  <si>
    <t>d.4 realizar presentaciones para la difusión de los trabajos científicos al público en general, especialmente   a los sectores relacionados con los campos de la investigación. (Congreso anual de Investigacion Cientifica del CURC, y en el de la UNAH)</t>
  </si>
  <si>
    <t>4) Realizar, al menos, una (1) reunión o presentación anual por cada unidad académica. (presentacion de dos presentaciones resultados de la investigacíón)</t>
  </si>
  <si>
    <t>Es necesario la socializacion de los resultados de las investigaciónes, al menos dos presentaciones</t>
  </si>
  <si>
    <t>Participación en los congresos, informes, o constancias</t>
  </si>
  <si>
    <t>Comunidad universitaria</t>
  </si>
  <si>
    <t>Unidad de Investigación</t>
  </si>
  <si>
    <t xml:space="preserve">d.1 Elaborar cinco (5) artículos para ser publicados en las revistas cíentificas de la UNAH </t>
  </si>
  <si>
    <t>Publicacion de los resultados de investigación</t>
  </si>
  <si>
    <t>Artículos en la revista</t>
  </si>
  <si>
    <t>Comunidad del Curc y sociedad científica</t>
  </si>
  <si>
    <t>Coordinación de investigación y Comisión de Difusión</t>
  </si>
  <si>
    <t>d.2 Publicación de cinco trabajos científicos de importancia en el Blog de investigación científica del CURC o Pag. De la UNAH</t>
  </si>
  <si>
    <t>iMportante publicar los trabajos de la investigación via electrónica para su mayor efectividad y rapidez y facilidad</t>
  </si>
  <si>
    <t>Publicaciones</t>
  </si>
  <si>
    <t>d.3 Publicación de dos artículos en revistas científicas del exterior aquellos trabajos científicos importantes.</t>
  </si>
  <si>
    <t>3) Al menos 2 trabajos de investigación se publican en revistas científicas del exterior.</t>
  </si>
  <si>
    <t>Difución de los trabajos en revistas cientifica para su fortalecimiento</t>
  </si>
  <si>
    <t>Trabajos publicados</t>
  </si>
  <si>
    <t>Comunidad universitaria e interesados</t>
  </si>
  <si>
    <t>f.1 Presentación ante las autoridades competentes o un Comité de Gestión Científica los cinco proyectos a desarrollar, ya sea con fondos internos o externos, para su financiamiento.</t>
  </si>
  <si>
    <t>El Centro no cuenta con los recursos suficientes para desarrollar todos los proyectos</t>
  </si>
  <si>
    <t>Documentos de gestion financiera</t>
  </si>
  <si>
    <t>Instituciones publicas , privadas u organismos internacionales</t>
  </si>
  <si>
    <t>Unidad de investigación cientifcia y los deptos.</t>
  </si>
  <si>
    <t>Es necesario que el servicio de la plataforma este accesible a cada unidad académica</t>
  </si>
  <si>
    <t>Informe de evaluación</t>
  </si>
  <si>
    <t>Usuarios de la Plataforma</t>
  </si>
  <si>
    <t>Unidad adminsitrativa</t>
  </si>
  <si>
    <t>Se dificulta la academia por falta de aulas, no hay laboratorio de matemáticas y otras mejoras necesarias para el proceos de enseñanza y aprendizaje y para la mejora continua como parte de autoevaluacion de las carreras.</t>
  </si>
  <si>
    <t>Construcciones, ejecución de proyectos de imfraestructura</t>
  </si>
  <si>
    <t>La Dirección y la Adminsitración</t>
  </si>
  <si>
    <t>Uso de la tecnología  para mejorar el proceso de enseñanza y aprendizaje</t>
  </si>
  <si>
    <t>1) Al menos un 100%  de los docentes contratados son de tiempo completo.                                                                                                                                                                                         2) Requisito y control de trabajo académico con enfoque integral de las funciones docentes.</t>
  </si>
  <si>
    <t xml:space="preserve">La contratacion de personal a tiempo completo mejora capacidad </t>
  </si>
  <si>
    <t>Acuerdos</t>
  </si>
  <si>
    <t>personal docente temporal</t>
  </si>
  <si>
    <t>Admon y Direccionb</t>
  </si>
  <si>
    <t>Facilitar la operación adminsitrativa a traves de proceso bien definidos y documentados</t>
  </si>
  <si>
    <t>Manuales</t>
  </si>
  <si>
    <t>Todo el personal docente y advo.</t>
  </si>
  <si>
    <t>Admon , dirección y SEDI</t>
  </si>
  <si>
    <t xml:space="preserve">Para eficientar la labor adminsitrtiva es necesaria la capacitación y adiestramiento del personal </t>
  </si>
  <si>
    <t>Listas de participacion</t>
  </si>
  <si>
    <t>Todo el personal administrtivo y de servicio</t>
  </si>
  <si>
    <t>Admon  y SEDI</t>
  </si>
  <si>
    <t>f.1 Diseñar un plan de capacitación para todos los recursos humanos. Personal administrativo y de servicio</t>
  </si>
  <si>
    <t xml:space="preserve">6) Estudios de pertinencia realizados. </t>
  </si>
  <si>
    <t>7) A través de la implementación del proceso de Gestión de la Calidad Académica  se ejecutan acciones de mejora continua.</t>
  </si>
  <si>
    <t>8) Creadas las condiciones para que la UNAH participe del proceso de acreditación conducido por el SHACES y ACAP.</t>
  </si>
  <si>
    <t>9) Contar con normativa académica actualizada y pertinente y aplicándose de forma correcta en las diferentes instacias de la UNAH.                                                        e) Diseño del Programa de Desarrollo del Modelo Educativo y sus diferentes componentes.</t>
  </si>
  <si>
    <t>1.a.1.2</t>
  </si>
  <si>
    <t>b.4Promoción de la obligatoriedad de mantenimiento del sistema de estadísiticas por parte de todas las instancias de gestión académica.</t>
  </si>
  <si>
    <t xml:space="preserve">8) Apropiación, alineamiento y articulación de las unidades académicas de la UNAH con los requerimientos del SHACES. </t>
  </si>
  <si>
    <t>1.b.8.8</t>
  </si>
  <si>
    <t>2.a.1.1</t>
  </si>
  <si>
    <t>2.a.1.2</t>
  </si>
  <si>
    <t>b.1.Inversión institucional para capacitación de docentes.</t>
  </si>
  <si>
    <t>b.2Inversión institucional para la incorporación de herramientas informáticas.</t>
  </si>
  <si>
    <t>2.c.1.1</t>
  </si>
  <si>
    <t>2.d.2.1</t>
  </si>
  <si>
    <t>2.d.2.2</t>
  </si>
  <si>
    <t>2.d.2.3</t>
  </si>
  <si>
    <t>2.d.2.4</t>
  </si>
  <si>
    <t>2.e.1.1</t>
  </si>
  <si>
    <t>3.a.2.1</t>
  </si>
  <si>
    <t>2) Los Departamentos Acadèmicos y las Carreras desarrollan jornadas de capacitación en gestión y ejecución de proyectos de vinculación UNAH-Sociedad.</t>
  </si>
  <si>
    <t>a.2Realización de dos Jornadas de capacitación en gestión y ejecución de proyectos</t>
  </si>
  <si>
    <t>3.b.1.1</t>
  </si>
  <si>
    <t>3.b.2.1.</t>
  </si>
  <si>
    <t>b.1 Los Departamentos Académicos y las carreras realizan actividades para socializar y aplicar las políticas de vinculación.</t>
  </si>
  <si>
    <t>b.2Los Departamentos Académicos negocian y promueven ls sprobación de convenios en el campo de la vinculación.(programa de generación de oportunidades para grupos vulneralbles con acceso al sistema educativo nacional)</t>
  </si>
  <si>
    <t>3.c.1.1</t>
  </si>
  <si>
    <t>c.1 Los departamentos y las carreras realizan actividades para divulgar los proyectos de vinculación y sus resultados, através del boletin informativo "El Tridentino", medio oficial de la institución                                                                                           d.2 La carrera o unidad académica realiza gestiones ante organismos nacionales o externos para la obtención de recursos para proyectos de vinculación.</t>
  </si>
  <si>
    <t>2) Plan de Difusión Cultural formulado.</t>
  </si>
  <si>
    <t>3.d.2.1.</t>
  </si>
  <si>
    <t>4.b.4.1</t>
  </si>
  <si>
    <t>a) ÉTICA y VALORES</t>
  </si>
  <si>
    <t>Rectoría. Vice Rectoría  Académica. Directora Curc. Sub Directora académica. Jefes de Personal y Jefes de departamento</t>
  </si>
  <si>
    <t>7.a.1.1</t>
  </si>
  <si>
    <t>1)  Realizar al menos cuatro (2) convenios con universidades del exterior para la adecuación de los currículos al Modelo Educativo y a la modernización de los mismos.</t>
  </si>
  <si>
    <t>Se hace uso de los planes de mejora para ajustar los planes de estudio</t>
  </si>
  <si>
    <t>Es necesario el conocimiento de las normas academicas en toda la comunidad universitaria</t>
  </si>
  <si>
    <t>Docmentos de publicacion</t>
  </si>
  <si>
    <t>1.b.2.1</t>
  </si>
  <si>
    <t>1.b.3.1</t>
  </si>
  <si>
    <t xml:space="preserve"> Realización de investigaciones de mercado que permitan evaluar la pertinencia de los planes de estudio.                                                                                                              a.2 Intitucionalización de comisiones y sub comisiones de desarrollo curricular.</t>
  </si>
  <si>
    <t xml:space="preserve"> Impartir talleres de capacitación a toda la comunidad docente  sobre los fundamentos y principios del nuevo modelo educativo.                                                       b.3 Promoción e incentivos para la innovación educativa.</t>
  </si>
  <si>
    <t xml:space="preserve"> Actualizar permanentemente los currículos de acuerdo a estudios de pertinencia y de mercado, a realizar y conforme a los planes de mejora del proceso de autoevaluación.</t>
  </si>
  <si>
    <t>Inversión para la ejecución de los planes de mejora. Organización de los equipos de trabajo para ejecutar el plan de mejora diseñado, los 8 factores ejecutados en sus 221 referentes y acreditar y certificar las carreras.</t>
  </si>
  <si>
    <t>1.b.9.1</t>
  </si>
  <si>
    <t xml:space="preserve"> Divulgación de Normas Académicas a toda la comunidad universitaria.                                                                                                                                                                                              2) Edición y publicación.</t>
  </si>
  <si>
    <t>4.b.3.1</t>
  </si>
  <si>
    <t>Es necesario permitir espacios de estudio para la mejora en la educacion</t>
  </si>
  <si>
    <t>Espacios construidos</t>
  </si>
  <si>
    <t>estudiantes</t>
  </si>
  <si>
    <t>Administracion, VOAE, Direccion</t>
  </si>
  <si>
    <t>5.a.5.1</t>
  </si>
  <si>
    <t xml:space="preserve"> Ampliar las áreas recreativas y de estudio para la satisfacción del estudiante de acuerdo al Plan de Desarrollo físico de la Universidad.</t>
  </si>
  <si>
    <t xml:space="preserve">Es necesario la aplicación de la nueva ley </t>
  </si>
  <si>
    <t>Reglamentacion vigente y en practica</t>
  </si>
  <si>
    <t>VOAE</t>
  </si>
  <si>
    <t>Socialización e implementación de mecanismos que aseguren el uso del perfil general docente. (Capacitación de Consejo Local y la comisión de Concurso de acuerdo al estatuto del docente y al reglamento de concurso)</t>
  </si>
  <si>
    <t>Establecimiento de un proceso de Reclutamiento y contratación de personal docente.</t>
  </si>
  <si>
    <t>Manual de personal</t>
  </si>
  <si>
    <t>Es necesario la capacitación de estas dos comisiones para asegurar el fiel cumplimiento de las leyes</t>
  </si>
  <si>
    <t>Asistencia a capacitaciónes</t>
  </si>
  <si>
    <t>docentes</t>
  </si>
  <si>
    <t>Docencia,  Recursos Humanos, SEDI, Comisión de Concurso y Consejo Local</t>
  </si>
  <si>
    <t>Es necesario la institucionalizacion y documentacion de los procesos de contratación</t>
  </si>
  <si>
    <t>4.b.2.1</t>
  </si>
  <si>
    <t>6.a.1.1</t>
  </si>
  <si>
    <t>6.d.1.1</t>
  </si>
  <si>
    <t>6.e.1.1</t>
  </si>
  <si>
    <t>6.f.1.1</t>
  </si>
  <si>
    <t>7.a.1.3</t>
  </si>
  <si>
    <t xml:space="preserve">3. Realizacion de giras de practicas a diferentes instutuciones y organizaciones del pais </t>
  </si>
  <si>
    <t>2. Impulsar la internacionalización de la Universidad, tomando como primera instancia el escenario Centro Americano del CSUCA.</t>
  </si>
  <si>
    <t>Departamentos y carreras</t>
  </si>
  <si>
    <t>Docentes encargados según la asignatura y coordinadores de carrera</t>
  </si>
  <si>
    <t>b.1  Continuar con practicas transparentes para la rendición de cuentas en Admisiones CURC.</t>
  </si>
  <si>
    <t>El conocimiento por parte de todos los interesados</t>
  </si>
  <si>
    <t>Listas de asistencia</t>
  </si>
  <si>
    <t>a.2 Consolidación y funcionamiento de los institutos tecnológicos de Siguatepeque</t>
  </si>
  <si>
    <t>Es necesario el uso de las tics en la educacion</t>
  </si>
  <si>
    <t>Listas de asistencia y evaluación en el aula de clase</t>
  </si>
  <si>
    <t>Docencia y el Departamento de Informatica</t>
  </si>
  <si>
    <t>2.b.2.1</t>
  </si>
  <si>
    <t>6)Fortalecimiento permanente del Sistema de Registro y mejora de los servicios brindados.</t>
  </si>
  <si>
    <t>7) Visibilización de indicadores de equidad y de interculturalidad.</t>
  </si>
  <si>
    <t>8) Facilitar y promover los aprendizajes de los estudiantes y la eficiencia terminal.</t>
  </si>
  <si>
    <t>9) Reglamentación estudiantil revisada, aprobada y puesta en vigencia.</t>
  </si>
  <si>
    <t xml:space="preserve"> Fortalecer a través de capacitaciones en la reglamentación estudiantil existente y aplicarla eficientemente.</t>
  </si>
  <si>
    <t>5.a.9.1</t>
  </si>
  <si>
    <t>2 de nuevos docentes con perfil general en el area Ciencias sociales y dos tecnicos para laboratorio de matemáticas y Fisica (plus para Registro, recursos Humanos ,Sedi y Administracion)</t>
  </si>
  <si>
    <t>6.c.1.1</t>
  </si>
  <si>
    <t>c.1 Mejorar los servicios de tecnología educativa en las diferentes aulas.     Aulas , oficinas, labotorio de Ingenieria en Sistemas y los cubículo equipados.)                                                                                                                                                                                         c.2 Ejecución de plan de capacitación en uso adecuado de equipo.                                                                                                                                                                                                     c.3 Indicadores de desempeño positivos</t>
  </si>
  <si>
    <t>Aulas equipadas,  laboratorios equipados y oficinas de los docentes equipadas</t>
  </si>
  <si>
    <t>Publicacion en revistas cientificas</t>
  </si>
  <si>
    <t>Publicacion de dos trabajos de inv</t>
  </si>
  <si>
    <t>2. LA SEDI DEL CURC, revisa, controla y monitorea los planes, programas y proyectos según el POA-´PRESUPUESTO.</t>
  </si>
  <si>
    <t>La SEDI, controla y monitorea los planes</t>
  </si>
  <si>
    <t>Informes trimestrales de cada unidad académica</t>
  </si>
  <si>
    <t>Todos los departamentos y las unidades académicas</t>
  </si>
  <si>
    <t>Elaboracion de Silabus,  planes analíticos o planes de clases, supervisión y seguimiento  de los planes.</t>
  </si>
  <si>
    <t>7.a1.2</t>
  </si>
  <si>
    <t>7.b.1.1</t>
  </si>
  <si>
    <t>7.b.1.2</t>
  </si>
  <si>
    <t xml:space="preserve"> se fortalecerán, promoverán y adoptarán políticas y practicas transparentes para la rendición de cuentas de las unidades académicas. (Talleres de liderazgo y socializacion de funciones)</t>
  </si>
  <si>
    <t>Realizar con el apoyo de universidades líderes, reformas en los planes y programas de estudio de todas las carreras para ajustarlas al Modelo Educativo de la UNAH y a las exigencias del desarrollo tecnológico, científico y del entorno social.</t>
  </si>
  <si>
    <t>Combustibles</t>
  </si>
  <si>
    <t>Alimentos y bebidas para personas</t>
  </si>
  <si>
    <t>Papeleria</t>
  </si>
  <si>
    <t>Alimentos y bebidas</t>
  </si>
  <si>
    <t xml:space="preserve">Papeleria y Utiles </t>
  </si>
  <si>
    <t>2.b.3.1</t>
  </si>
  <si>
    <t>Papelería y utiles</t>
  </si>
  <si>
    <t>4.a.1.1</t>
  </si>
  <si>
    <t>5.a.3.4</t>
  </si>
  <si>
    <t>1 Mejorar y optimizar el espacio físico de aulas, laboratorios, talleres y oficinas., laboratorio de informatica(Construccion de la 3ra. Planta, Cerca perimetral, laboratorio de Matemáticas, laboratorio de fisica)</t>
  </si>
  <si>
    <t>Contrucciones y Mejoras al edificio</t>
  </si>
  <si>
    <t>alimentos y bebidas para personas</t>
  </si>
  <si>
    <t>Combustible</t>
  </si>
  <si>
    <t>Unidades academicas y administrativas del CURC</t>
  </si>
  <si>
    <t>Se debe ejecutar el presupuesto con transparencia en tiempo y forma para facilitar el desarrollo academico y administrativo del CURC</t>
  </si>
  <si>
    <t>Director, administración y SEDI</t>
  </si>
  <si>
    <t>7.B.1.2</t>
  </si>
  <si>
    <t>7.b.1.3</t>
  </si>
  <si>
    <t>7.B.1.3</t>
  </si>
  <si>
    <t>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Y demás areas.</t>
  </si>
  <si>
    <t>papelería</t>
  </si>
  <si>
    <t>8.a.1.1</t>
  </si>
  <si>
    <t>8.b.1.1</t>
  </si>
  <si>
    <t>8.c.1.1</t>
  </si>
  <si>
    <t>Fotocopias</t>
  </si>
  <si>
    <t>combustible</t>
  </si>
  <si>
    <t>alimentos y bebidas</t>
  </si>
  <si>
    <t>papeleria y utiles</t>
  </si>
  <si>
    <t>Camisetas</t>
  </si>
  <si>
    <t>11.a.1.1</t>
  </si>
  <si>
    <t>Es necesaria la transversalizacion del ej de etica</t>
  </si>
  <si>
    <t>siete carrera utilizando el eje</t>
  </si>
  <si>
    <t>Las carreras del CURC</t>
  </si>
  <si>
    <t>Eje de Etica en lo esencial</t>
  </si>
  <si>
    <t>11.a.1.2</t>
  </si>
  <si>
    <t>Talleres y conferencias impartidas, listado de asistencia, informes</t>
  </si>
  <si>
    <t xml:space="preserve">Socialización de los elementos y temas </t>
  </si>
  <si>
    <t>Programa lo Esencial</t>
  </si>
  <si>
    <t>11.b.1.1</t>
  </si>
  <si>
    <t>Es necesario el apoyo de entes externos que apoyen el programa</t>
  </si>
  <si>
    <t>Convenios firmados</t>
  </si>
  <si>
    <t>Instituciones de educación, universidade y otras entidades culturales</t>
  </si>
  <si>
    <t>11.b.1.2</t>
  </si>
  <si>
    <t>Realizacion de eventos y proyectos para contribuir a la identtidad Nacional</t>
  </si>
  <si>
    <t>Participantes de las actividades, listas de asistencia , informes</t>
  </si>
  <si>
    <t>Micro empresas y comunidad curc</t>
  </si>
  <si>
    <t>Eje de identidad Nacional</t>
  </si>
  <si>
    <t>11.c.1.1</t>
  </si>
  <si>
    <t>implementacio n catedra cabañas</t>
  </si>
  <si>
    <t>Formacion de hombre y mujeres de cultura, region y productivo</t>
  </si>
  <si>
    <t>Aprobación de la Catedra por las distintas instancias</t>
  </si>
  <si>
    <t>Estudiantes del CURC</t>
  </si>
  <si>
    <t>Eje de la Cultura</t>
  </si>
  <si>
    <t>11.d.1.1</t>
  </si>
  <si>
    <t>Universidad saludable y derechos humanos</t>
  </si>
  <si>
    <t>Universidad limpia y sociedad respetuosa de los derechos humanos</t>
  </si>
  <si>
    <t>Entorno saludable</t>
  </si>
  <si>
    <t>Eje de ciudadania</t>
  </si>
  <si>
    <t>Premios</t>
  </si>
  <si>
    <t>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 (encuentros)</t>
  </si>
  <si>
    <t>Inversión para la gestión de los proyectos culturales.  eventos culturales de arte y deporte. (feria lenca)</t>
  </si>
  <si>
    <t>1.b.1.1</t>
  </si>
  <si>
    <t>1.b.4.1</t>
  </si>
  <si>
    <t>7.a.1.4</t>
  </si>
  <si>
    <t>PREGUNTAR</t>
  </si>
  <si>
    <t>3-09-06-00-00 RESPUESTOS MENORES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</si>
</sst>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quot;L.&quot;\ #,##0"/>
    <numFmt numFmtId="176" formatCode="_ &quot;L.&quot;\ * #,##0_ ;_ &quot;L.&quot;\ * \-#,##0_ ;_ &quot;L.&quot;\ * &quot;-&quot;??_ ;_ @_ "/>
  </numFmts>
  <fonts count="62"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scheme val="minor"/>
    </font>
    <font>
      <sz val="11"/>
      <color theme="1"/>
      <name val="Calibri"/>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7030A0"/>
        <bgColor indexed="64"/>
      </patternFill>
    </fill>
    <fill>
      <patternFill patternType="solid">
        <fgColor rgb="FF00B0F0"/>
        <bgColor indexed="64"/>
      </patternFill>
    </fill>
    <fill>
      <patternFill patternType="solid">
        <fgColor rgb="FF00B05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599">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0" borderId="26" xfId="16" applyFont="1" applyFill="1" applyBorder="1" applyAlignment="1">
      <alignment vertical="top" wrapText="1"/>
    </xf>
    <xf numFmtId="0" fontId="32" fillId="0" borderId="26" xfId="0" applyFont="1" applyBorder="1" applyAlignment="1">
      <alignment horizontal="center" vertical="center" wrapText="1"/>
    </xf>
    <xf numFmtId="41" fontId="22" fillId="5" borderId="16" xfId="0" applyNumberFormat="1" applyFont="1" applyFill="1" applyBorder="1" applyAlignment="1">
      <alignment vertical="center"/>
    </xf>
    <xf numFmtId="0" fontId="22" fillId="0" borderId="0" xfId="0" applyFont="1" applyFill="1" applyBorder="1" applyAlignment="1">
      <alignment horizontal="center" vertical="center"/>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8" fillId="2" borderId="38" xfId="0" applyFont="1" applyFill="1" applyBorder="1" applyAlignment="1">
      <alignment vertical="top"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0" borderId="26" xfId="16" applyFont="1" applyFill="1" applyBorder="1" applyAlignment="1">
      <alignment horizontal="right" wrapText="1"/>
    </xf>
    <xf numFmtId="0" fontId="33" fillId="0" borderId="26" xfId="16" applyFont="1" applyFill="1" applyBorder="1" applyAlignment="1">
      <alignment horizontal="right"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0" fontId="33" fillId="10"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8" fillId="12" borderId="26"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42" fillId="0" borderId="0" xfId="0" applyFont="1" applyAlignment="1">
      <alignment vertical="center"/>
    </xf>
    <xf numFmtId="173" fontId="42" fillId="0" borderId="0" xfId="18" applyNumberFormat="1" applyFont="1" applyAlignment="1">
      <alignment vertical="center"/>
    </xf>
    <xf numFmtId="0" fontId="43" fillId="0" borderId="0" xfId="0" applyFont="1" applyAlignment="1">
      <alignment vertical="center"/>
    </xf>
    <xf numFmtId="173" fontId="44" fillId="0" borderId="0" xfId="18" applyNumberFormat="1" applyFont="1" applyAlignment="1">
      <alignment vertical="center"/>
    </xf>
    <xf numFmtId="0" fontId="0" fillId="0" borderId="0" xfId="0" applyAlignment="1">
      <alignment vertical="center"/>
    </xf>
    <xf numFmtId="0" fontId="45" fillId="7" borderId="0" xfId="0" applyFont="1" applyFill="1" applyAlignment="1">
      <alignment vertical="center" wrapText="1"/>
    </xf>
    <xf numFmtId="174" fontId="46"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7"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41" fontId="22" fillId="0" borderId="0" xfId="0" applyNumberFormat="1" applyFont="1" applyFill="1" applyBorder="1" applyAlignment="1">
      <alignment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3" borderId="3" xfId="0" applyFont="1" applyFill="1" applyBorder="1" applyAlignment="1">
      <alignment horizontal="center" vertical="center"/>
    </xf>
    <xf numFmtId="41" fontId="23" fillId="13" borderId="3" xfId="0" applyNumberFormat="1" applyFont="1" applyFill="1" applyBorder="1" applyAlignment="1">
      <alignment horizontal="center" vertical="center"/>
    </xf>
    <xf numFmtId="0" fontId="23" fillId="13" borderId="7" xfId="0" applyFont="1" applyFill="1" applyBorder="1" applyAlignment="1">
      <alignment horizontal="center" vertical="center"/>
    </xf>
    <xf numFmtId="0" fontId="23" fillId="13"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3" borderId="7" xfId="0" applyNumberFormat="1" applyFont="1" applyFill="1" applyBorder="1" applyAlignment="1">
      <alignment horizontal="center" vertical="center" wrapText="1"/>
    </xf>
    <xf numFmtId="0" fontId="23" fillId="13" borderId="6" xfId="0" applyFont="1" applyFill="1" applyBorder="1" applyAlignment="1">
      <alignment horizontal="center" vertical="center" wrapText="1"/>
    </xf>
    <xf numFmtId="41" fontId="23" fillId="13" borderId="3" xfId="0" applyNumberFormat="1" applyFont="1" applyFill="1" applyBorder="1" applyAlignment="1">
      <alignment horizontal="center" vertical="center" wrapText="1"/>
    </xf>
    <xf numFmtId="0" fontId="23" fillId="13" borderId="7" xfId="0" applyFont="1" applyFill="1" applyBorder="1" applyAlignment="1">
      <alignment horizontal="center" vertical="center" wrapText="1"/>
    </xf>
    <xf numFmtId="0" fontId="21" fillId="6" borderId="33" xfId="0" applyFont="1" applyFill="1" applyBorder="1" applyAlignment="1">
      <alignment vertical="center"/>
    </xf>
    <xf numFmtId="0" fontId="23" fillId="13"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3" borderId="26" xfId="0" applyFont="1" applyFill="1" applyBorder="1" applyAlignment="1">
      <alignment horizontal="center" vertical="center" wrapText="1"/>
    </xf>
    <xf numFmtId="41" fontId="23" fillId="13"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0" fontId="22" fillId="0" borderId="0" xfId="0" applyFont="1" applyFill="1"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0" borderId="0"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2" fillId="0" borderId="0" xfId="18" applyNumberFormat="1" applyFont="1" applyAlignment="1">
      <alignment horizontal="center" vertical="center"/>
    </xf>
    <xf numFmtId="173" fontId="44" fillId="0" borderId="0" xfId="18" applyNumberFormat="1" applyFont="1" applyAlignment="1">
      <alignment horizontal="center" vertical="center"/>
    </xf>
    <xf numFmtId="174" fontId="46"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3"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9" fillId="13" borderId="26" xfId="0" applyFont="1" applyFill="1" applyBorder="1" applyAlignment="1">
      <alignment horizontal="center" vertical="center"/>
    </xf>
    <xf numFmtId="0" fontId="23" fillId="14" borderId="26" xfId="0" applyFont="1" applyFill="1" applyBorder="1" applyAlignment="1">
      <alignment horizontal="left" vertical="center"/>
    </xf>
    <xf numFmtId="173" fontId="23" fillId="14"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0" fillId="13" borderId="26" xfId="0" applyFont="1" applyFill="1" applyBorder="1" applyAlignment="1">
      <alignment horizontal="center" vertical="center"/>
    </xf>
    <xf numFmtId="0" fontId="50" fillId="13" borderId="26" xfId="0" applyFont="1" applyFill="1" applyBorder="1" applyAlignment="1">
      <alignment vertical="center"/>
    </xf>
    <xf numFmtId="173" fontId="50" fillId="13" borderId="26" xfId="18" applyNumberFormat="1" applyFont="1" applyFill="1" applyBorder="1" applyAlignment="1">
      <alignment horizontal="center" vertical="center"/>
    </xf>
    <xf numFmtId="0" fontId="49" fillId="13" borderId="27" xfId="0" applyFont="1" applyFill="1" applyBorder="1" applyAlignment="1">
      <alignment horizontal="center" vertical="center"/>
    </xf>
    <xf numFmtId="0" fontId="23" fillId="14" borderId="27" xfId="0" applyFont="1" applyFill="1" applyBorder="1" applyAlignment="1">
      <alignment horizontal="left" vertical="center"/>
    </xf>
    <xf numFmtId="173" fontId="23" fillId="14" borderId="27" xfId="18" applyNumberFormat="1" applyFont="1" applyFill="1" applyBorder="1" applyAlignment="1">
      <alignment horizontal="center" vertical="center"/>
    </xf>
    <xf numFmtId="0" fontId="51" fillId="3" borderId="26" xfId="0" applyFont="1" applyFill="1" applyBorder="1" applyAlignment="1">
      <alignment horizontal="center" vertical="center"/>
    </xf>
    <xf numFmtId="0" fontId="48" fillId="3" borderId="26" xfId="0" applyFont="1" applyFill="1" applyBorder="1" applyAlignment="1">
      <alignment horizontal="left" vertical="center"/>
    </xf>
    <xf numFmtId="173" fontId="48" fillId="3" borderId="26" xfId="18" applyNumberFormat="1" applyFont="1" applyFill="1" applyBorder="1" applyAlignment="1">
      <alignment horizontal="center" vertical="center"/>
    </xf>
    <xf numFmtId="0" fontId="50" fillId="15" borderId="41" xfId="0" applyFont="1" applyFill="1" applyBorder="1" applyAlignment="1">
      <alignment horizontal="center" vertical="center"/>
    </xf>
    <xf numFmtId="0" fontId="50" fillId="15" borderId="42" xfId="0" applyFont="1" applyFill="1" applyBorder="1" applyAlignment="1">
      <alignment horizontal="center" vertical="center"/>
    </xf>
    <xf numFmtId="43" fontId="50" fillId="15" borderId="40" xfId="18" applyFont="1" applyFill="1" applyBorder="1" applyAlignment="1">
      <alignment horizontal="center" vertical="center"/>
    </xf>
    <xf numFmtId="0" fontId="45"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2"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7" fillId="0" borderId="0" xfId="18" applyNumberFormat="1" applyFont="1" applyAlignment="1">
      <alignment vertical="center"/>
    </xf>
    <xf numFmtId="0" fontId="53" fillId="0" borderId="0" xfId="0" applyFont="1" applyAlignment="1">
      <alignment vertical="center"/>
    </xf>
    <xf numFmtId="173" fontId="53" fillId="0" borderId="0" xfId="18" applyNumberFormat="1" applyFont="1" applyAlignment="1">
      <alignment vertical="center"/>
    </xf>
    <xf numFmtId="0" fontId="55" fillId="13" borderId="0" xfId="0" applyFont="1" applyFill="1" applyAlignment="1">
      <alignment horizontal="left" vertical="center"/>
    </xf>
    <xf numFmtId="44" fontId="55" fillId="13" borderId="0" xfId="10" applyFont="1" applyFill="1" applyAlignment="1">
      <alignment horizontal="center" vertical="center"/>
    </xf>
    <xf numFmtId="0" fontId="33" fillId="10"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0" fontId="29" fillId="10"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6" fillId="0" borderId="0" xfId="0" applyNumberFormat="1" applyFont="1" applyFill="1" applyAlignment="1">
      <alignment horizontal="left" vertical="center"/>
    </xf>
    <xf numFmtId="43" fontId="50" fillId="15" borderId="40" xfId="18" applyFont="1" applyFill="1" applyBorder="1" applyAlignment="1">
      <alignment horizontal="center" vertical="center" wrapText="1"/>
    </xf>
    <xf numFmtId="43" fontId="49" fillId="13" borderId="0" xfId="18" applyFont="1" applyFill="1" applyAlignment="1">
      <alignment horizontal="center" vertical="center"/>
    </xf>
    <xf numFmtId="43" fontId="57" fillId="13"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49" fillId="17" borderId="26" xfId="0" applyFont="1" applyFill="1" applyBorder="1" applyAlignment="1">
      <alignment horizontal="center"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49"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49" fillId="13" borderId="0" xfId="0" applyFont="1" applyFill="1" applyAlignment="1">
      <alignment vertical="center"/>
    </xf>
    <xf numFmtId="0" fontId="58" fillId="13"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8" fillId="13" borderId="0" xfId="0" applyFont="1" applyFill="1" applyAlignment="1">
      <alignment horizontal="center" vertical="center" wrapText="1"/>
    </xf>
    <xf numFmtId="43" fontId="33" fillId="10" borderId="26" xfId="18" applyFont="1" applyFill="1" applyBorder="1" applyAlignment="1">
      <alignment vertical="center" wrapText="1"/>
    </xf>
    <xf numFmtId="43" fontId="34" fillId="10" borderId="26" xfId="18" applyFont="1" applyFill="1" applyBorder="1" applyAlignment="1">
      <alignment vertical="center" wrapText="1"/>
    </xf>
    <xf numFmtId="0" fontId="28" fillId="12" borderId="26" xfId="0" applyFont="1" applyFill="1" applyBorder="1" applyAlignment="1" applyProtection="1">
      <alignment horizontal="center" vertical="top" wrapText="1"/>
      <protection locked="0"/>
    </xf>
    <xf numFmtId="43" fontId="28" fillId="12" borderId="26" xfId="18" applyFont="1" applyFill="1" applyBorder="1" applyAlignment="1" applyProtection="1">
      <alignment horizontal="center" vertical="center" wrapText="1"/>
      <protection locked="0"/>
    </xf>
    <xf numFmtId="43" fontId="33" fillId="2" borderId="26" xfId="18" applyFont="1" applyFill="1" applyBorder="1" applyAlignment="1">
      <alignment horizontal="right" vertical="top" wrapText="1"/>
    </xf>
    <xf numFmtId="43" fontId="33" fillId="10" borderId="26" xfId="18" applyFont="1" applyFill="1" applyBorder="1" applyAlignment="1">
      <alignment vertical="top" wrapText="1"/>
    </xf>
    <xf numFmtId="43" fontId="0" fillId="0" borderId="0" xfId="18" applyFont="1"/>
    <xf numFmtId="43" fontId="34" fillId="10" borderId="26" xfId="18" applyFont="1" applyFill="1" applyBorder="1" applyAlignment="1">
      <alignment vertical="top" wrapText="1"/>
    </xf>
    <xf numFmtId="43" fontId="37" fillId="2" borderId="7" xfId="18" applyFont="1" applyFill="1" applyBorder="1" applyAlignment="1">
      <alignment vertical="top"/>
    </xf>
    <xf numFmtId="43" fontId="33" fillId="10" borderId="26" xfId="18" applyFont="1" applyFill="1" applyBorder="1" applyAlignment="1">
      <alignment horizontal="right" vertical="top" wrapText="1"/>
    </xf>
    <xf numFmtId="43" fontId="34" fillId="10"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0" borderId="26" xfId="18" applyFont="1" applyFill="1" applyBorder="1" applyAlignment="1">
      <alignment horizontal="right" wrapText="1"/>
    </xf>
    <xf numFmtId="43" fontId="34" fillId="10" borderId="26" xfId="18" applyFont="1" applyFill="1" applyBorder="1" applyAlignment="1">
      <alignment horizontal="right" wrapText="1"/>
    </xf>
    <xf numFmtId="43" fontId="29" fillId="12"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16" fillId="10"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0" fontId="60" fillId="0" borderId="0" xfId="0" applyFont="1" applyAlignment="1">
      <alignment horizontal="center" vertical="center"/>
    </xf>
    <xf numFmtId="43" fontId="60" fillId="0" borderId="0" xfId="18" applyFont="1" applyAlignment="1">
      <alignment vertical="center"/>
    </xf>
    <xf numFmtId="173" fontId="60" fillId="0" borderId="0" xfId="18" applyNumberFormat="1" applyFont="1" applyAlignment="1">
      <alignment vertical="center"/>
    </xf>
    <xf numFmtId="173" fontId="60" fillId="0" borderId="0" xfId="0" applyNumberFormat="1" applyFont="1" applyAlignment="1">
      <alignment vertical="center"/>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0"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1"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2" borderId="26" xfId="0" applyFont="1" applyFill="1" applyBorder="1" applyAlignment="1" applyProtection="1">
      <alignment horizontal="center" vertical="center" wrapText="1"/>
      <protection locked="0"/>
    </xf>
    <xf numFmtId="0" fontId="28" fillId="12" borderId="26" xfId="0" applyFont="1" applyFill="1" applyBorder="1" applyAlignment="1" applyProtection="1">
      <alignment horizontal="center" vertical="center" wrapText="1"/>
      <protection locked="0"/>
    </xf>
    <xf numFmtId="0" fontId="34" fillId="10" borderId="26" xfId="16" applyFont="1" applyFill="1" applyBorder="1" applyAlignment="1">
      <alignment horizontal="center" vertical="top" wrapText="1"/>
    </xf>
    <xf numFmtId="0" fontId="29" fillId="12"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3" fillId="0" borderId="26" xfId="19" applyFont="1" applyBorder="1" applyAlignment="1">
      <alignment horizontal="center" vertical="center" wrapText="1"/>
    </xf>
    <xf numFmtId="0" fontId="26" fillId="0" borderId="0" xfId="19" applyFont="1" applyBorder="1" applyAlignment="1">
      <alignment vertical="center" wrapText="1"/>
    </xf>
    <xf numFmtId="0" fontId="33" fillId="2" borderId="26" xfId="19" applyFont="1" applyFill="1" applyBorder="1" applyAlignment="1">
      <alignment horizontal="center" vertical="center" wrapText="1"/>
    </xf>
    <xf numFmtId="43" fontId="33" fillId="10" borderId="26" xfId="19" applyNumberFormat="1" applyFont="1" applyFill="1" applyBorder="1" applyAlignment="1">
      <alignment vertical="center" wrapText="1"/>
    </xf>
    <xf numFmtId="43" fontId="33" fillId="10" borderId="26" xfId="18" applyNumberFormat="1" applyFont="1" applyFill="1" applyBorder="1" applyAlignment="1">
      <alignment vertical="center" wrapText="1"/>
    </xf>
    <xf numFmtId="43" fontId="59" fillId="10" borderId="26" xfId="18" applyNumberFormat="1" applyFont="1" applyFill="1" applyBorder="1" applyAlignment="1">
      <alignment vertical="center" wrapText="1"/>
    </xf>
    <xf numFmtId="0" fontId="33" fillId="10"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3" fillId="0" borderId="26" xfId="19" applyFont="1" applyBorder="1" applyAlignment="1">
      <alignment horizontal="center" vertical="top" wrapText="1"/>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43" fontId="33" fillId="10" borderId="26" xfId="19" applyNumberFormat="1" applyFont="1" applyFill="1" applyBorder="1" applyAlignment="1">
      <alignment vertical="top" wrapText="1"/>
    </xf>
    <xf numFmtId="0" fontId="33" fillId="10" borderId="26" xfId="19" applyFont="1" applyFill="1" applyBorder="1" applyAlignment="1">
      <alignment vertical="top" wrapText="1"/>
    </xf>
    <xf numFmtId="0" fontId="26" fillId="2" borderId="0" xfId="19" applyFont="1" applyFill="1" applyBorder="1" applyAlignment="1">
      <alignmen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43" fontId="33" fillId="10" borderId="26" xfId="19" applyNumberFormat="1" applyFont="1" applyFill="1" applyBorder="1" applyAlignment="1">
      <alignment horizontal="right" vertical="top" wrapText="1"/>
    </xf>
    <xf numFmtId="43" fontId="33" fillId="10" borderId="26" xfId="18" applyNumberFormat="1" applyFont="1" applyFill="1" applyBorder="1" applyAlignment="1">
      <alignment horizontal="right" vertical="top" wrapText="1"/>
    </xf>
    <xf numFmtId="43" fontId="34" fillId="10" borderId="26" xfId="18" applyNumberFormat="1" applyFont="1" applyFill="1" applyBorder="1" applyAlignment="1">
      <alignment horizontal="right" vertical="top" wrapText="1"/>
    </xf>
    <xf numFmtId="0" fontId="26" fillId="0" borderId="0" xfId="19" applyFont="1" applyAlignment="1">
      <alignment wrapText="1"/>
    </xf>
    <xf numFmtId="0" fontId="34" fillId="10" borderId="26" xfId="19" applyFont="1" applyFill="1" applyBorder="1" applyAlignment="1">
      <alignment horizontal="center" vertical="center" wrapText="1"/>
    </xf>
    <xf numFmtId="0" fontId="33" fillId="0" borderId="26" xfId="19" applyFont="1" applyFill="1" applyBorder="1" applyAlignment="1">
      <alignment horizontal="right" vertical="top" wrapText="1"/>
    </xf>
    <xf numFmtId="0" fontId="29" fillId="10"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43" fontId="33" fillId="10" borderId="26" xfId="19" applyNumberFormat="1" applyFont="1" applyFill="1" applyBorder="1" applyAlignment="1">
      <alignment horizontal="right" wrapText="1"/>
    </xf>
    <xf numFmtId="43" fontId="33" fillId="10" borderId="26" xfId="18" applyNumberFormat="1" applyFont="1" applyFill="1" applyBorder="1" applyAlignment="1">
      <alignment horizontal="right" wrapText="1"/>
    </xf>
    <xf numFmtId="43" fontId="34" fillId="10"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1" fillId="0" borderId="28" xfId="0" applyFont="1" applyBorder="1" applyAlignment="1">
      <alignment vertical="top" wrapText="1"/>
    </xf>
    <xf numFmtId="0" fontId="40" fillId="10"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0"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0" borderId="37" xfId="19" applyFont="1" applyFill="1" applyBorder="1" applyAlignment="1">
      <alignment vertical="center"/>
    </xf>
    <xf numFmtId="0" fontId="29" fillId="10" borderId="16" xfId="19" applyFont="1" applyFill="1" applyBorder="1" applyAlignment="1">
      <alignment vertical="center"/>
    </xf>
    <xf numFmtId="0" fontId="29" fillId="10" borderId="36" xfId="19" applyFont="1" applyFill="1" applyBorder="1" applyAlignment="1">
      <alignment vertical="center"/>
    </xf>
    <xf numFmtId="0" fontId="29" fillId="10" borderId="37" xfId="16" applyFont="1" applyFill="1" applyBorder="1" applyAlignment="1">
      <alignment vertical="center"/>
    </xf>
    <xf numFmtId="0" fontId="29" fillId="10" borderId="16" xfId="16" applyFont="1" applyFill="1" applyBorder="1" applyAlignment="1">
      <alignment vertical="center"/>
    </xf>
    <xf numFmtId="0" fontId="29" fillId="10" borderId="36" xfId="16" applyFont="1" applyFill="1" applyBorder="1" applyAlignment="1">
      <alignment vertical="center"/>
    </xf>
    <xf numFmtId="0" fontId="32" fillId="0" borderId="0" xfId="0" applyFont="1" applyBorder="1" applyAlignment="1">
      <alignment vertical="top" wrapText="1"/>
    </xf>
    <xf numFmtId="0" fontId="34" fillId="10" borderId="37" xfId="19" applyFont="1" applyFill="1" applyBorder="1" applyAlignment="1">
      <alignment vertical="center"/>
    </xf>
    <xf numFmtId="0" fontId="34" fillId="10" borderId="16" xfId="19" applyFont="1" applyFill="1" applyBorder="1" applyAlignment="1">
      <alignment vertical="center"/>
    </xf>
    <xf numFmtId="0" fontId="34" fillId="10" borderId="36" xfId="19" applyFont="1" applyFill="1" applyBorder="1" applyAlignment="1">
      <alignment vertical="center"/>
    </xf>
    <xf numFmtId="0" fontId="29" fillId="10" borderId="37" xfId="19" applyFont="1" applyFill="1" applyBorder="1" applyAlignment="1">
      <alignment vertical="top"/>
    </xf>
    <xf numFmtId="0" fontId="29" fillId="10" borderId="16" xfId="19" applyFont="1" applyFill="1" applyBorder="1" applyAlignment="1">
      <alignment vertical="top"/>
    </xf>
    <xf numFmtId="0" fontId="29" fillId="10" borderId="36" xfId="19" applyFont="1" applyFill="1" applyBorder="1" applyAlignment="1">
      <alignment vertical="top"/>
    </xf>
    <xf numFmtId="0" fontId="34" fillId="10" borderId="26" xfId="16" applyFont="1" applyFill="1" applyBorder="1" applyAlignment="1">
      <alignment horizontal="center" vertical="top"/>
    </xf>
    <xf numFmtId="0" fontId="34" fillId="10" borderId="26" xfId="16" applyFont="1" applyFill="1" applyBorder="1" applyAlignment="1">
      <alignment horizontal="left" vertical="top"/>
    </xf>
    <xf numFmtId="0" fontId="29" fillId="10" borderId="26" xfId="16" applyFont="1" applyFill="1" applyBorder="1" applyAlignment="1">
      <alignment horizontal="left" vertical="top"/>
    </xf>
    <xf numFmtId="0" fontId="35" fillId="10" borderId="37" xfId="19" applyFont="1" applyFill="1" applyBorder="1" applyAlignment="1">
      <alignment vertical="top"/>
    </xf>
    <xf numFmtId="0" fontId="35" fillId="10" borderId="16" xfId="19" applyFont="1" applyFill="1" applyBorder="1" applyAlignment="1">
      <alignment vertical="top"/>
    </xf>
    <xf numFmtId="0" fontId="35" fillId="10" borderId="36" xfId="19" applyFont="1" applyFill="1" applyBorder="1" applyAlignment="1">
      <alignment vertical="top"/>
    </xf>
    <xf numFmtId="0" fontId="55" fillId="13" borderId="0" xfId="0" applyFont="1" applyFill="1" applyAlignment="1">
      <alignment horizontal="left" vertical="center" wrapText="1"/>
    </xf>
    <xf numFmtId="0" fontId="55" fillId="13" borderId="0" xfId="0" applyFont="1" applyFill="1" applyAlignment="1">
      <alignment horizontal="center" vertical="center" wrapText="1"/>
    </xf>
    <xf numFmtId="0" fontId="49"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22" fillId="2" borderId="26" xfId="0" applyFont="1" applyFill="1" applyBorder="1" applyAlignment="1">
      <alignment horizontal="center" vertical="center"/>
    </xf>
    <xf numFmtId="0" fontId="4" fillId="7" borderId="0" xfId="0" applyFont="1" applyFill="1" applyAlignment="1">
      <alignment vertical="center"/>
    </xf>
    <xf numFmtId="0" fontId="0" fillId="7" borderId="0" xfId="0" applyFill="1" applyAlignment="1">
      <alignment vertical="center"/>
    </xf>
    <xf numFmtId="0" fontId="14" fillId="7" borderId="0" xfId="0" applyFont="1" applyFill="1" applyAlignment="1">
      <alignment vertical="center"/>
    </xf>
    <xf numFmtId="0" fontId="0" fillId="2" borderId="0" xfId="0" applyFill="1" applyAlignment="1">
      <alignment vertical="center"/>
    </xf>
    <xf numFmtId="175" fontId="0" fillId="0" borderId="0" xfId="0" applyNumberFormat="1" applyFill="1" applyAlignment="1">
      <alignment vertical="center"/>
    </xf>
    <xf numFmtId="0" fontId="23" fillId="18" borderId="2" xfId="0" applyFont="1" applyFill="1" applyBorder="1" applyAlignment="1">
      <alignment vertical="center"/>
    </xf>
    <xf numFmtId="41" fontId="22" fillId="2" borderId="45" xfId="0" applyNumberFormat="1" applyFont="1" applyFill="1" applyBorder="1" applyAlignment="1">
      <alignment vertical="center"/>
    </xf>
    <xf numFmtId="0" fontId="22" fillId="2" borderId="9" xfId="0" applyFont="1" applyFill="1" applyBorder="1" applyAlignment="1">
      <alignment vertical="center"/>
    </xf>
    <xf numFmtId="0" fontId="22" fillId="5" borderId="46" xfId="0" applyNumberFormat="1" applyFont="1" applyFill="1" applyBorder="1" applyAlignment="1">
      <alignment horizontal="center" vertical="center"/>
    </xf>
    <xf numFmtId="41" fontId="22" fillId="5" borderId="9" xfId="0" applyNumberFormat="1" applyFont="1" applyFill="1" applyBorder="1" applyAlignment="1">
      <alignment vertical="center"/>
    </xf>
    <xf numFmtId="41" fontId="22" fillId="5" borderId="10" xfId="0" applyNumberFormat="1" applyFont="1" applyFill="1" applyBorder="1" applyAlignment="1">
      <alignment vertical="center"/>
    </xf>
    <xf numFmtId="176" fontId="0" fillId="0" borderId="26" xfId="0" applyNumberFormat="1" applyFill="1" applyBorder="1" applyAlignment="1">
      <alignment vertical="center"/>
    </xf>
    <xf numFmtId="0" fontId="32" fillId="2" borderId="26" xfId="0" applyFont="1" applyFill="1" applyBorder="1" applyAlignment="1">
      <alignment vertical="top" wrapText="1"/>
    </xf>
    <xf numFmtId="9" fontId="32" fillId="2" borderId="26" xfId="0" applyNumberFormat="1" applyFont="1" applyFill="1" applyBorder="1" applyAlignment="1">
      <alignment vertical="top" wrapText="1"/>
    </xf>
    <xf numFmtId="43" fontId="32" fillId="2" borderId="26" xfId="18" applyFont="1" applyFill="1" applyBorder="1" applyAlignment="1">
      <alignment vertical="top" wrapText="1"/>
    </xf>
    <xf numFmtId="43" fontId="32" fillId="2" borderId="26" xfId="18" applyFont="1" applyFill="1" applyBorder="1" applyAlignment="1">
      <alignment wrapText="1"/>
    </xf>
    <xf numFmtId="9" fontId="32" fillId="2" borderId="26" xfId="0" applyNumberFormat="1" applyFont="1" applyFill="1" applyBorder="1"/>
    <xf numFmtId="0" fontId="32" fillId="2" borderId="26" xfId="0" applyFont="1" applyFill="1" applyBorder="1" applyAlignment="1">
      <alignment wrapText="1"/>
    </xf>
    <xf numFmtId="0" fontId="0" fillId="2" borderId="0" xfId="0" applyFill="1"/>
    <xf numFmtId="0" fontId="29" fillId="2" borderId="26" xfId="19" applyFont="1" applyFill="1" applyBorder="1" applyAlignment="1">
      <alignment horizontal="center" vertical="center" wrapText="1"/>
    </xf>
    <xf numFmtId="0" fontId="33" fillId="2" borderId="26" xfId="19" applyFont="1" applyFill="1" applyBorder="1" applyAlignment="1">
      <alignment horizontal="center" vertical="top" wrapText="1"/>
    </xf>
    <xf numFmtId="0" fontId="39" fillId="2" borderId="26" xfId="19" applyFont="1" applyFill="1" applyBorder="1" applyAlignment="1">
      <alignment horizontal="center" vertical="top" wrapText="1"/>
    </xf>
    <xf numFmtId="0" fontId="29" fillId="2" borderId="26" xfId="19" applyFont="1" applyFill="1" applyBorder="1" applyAlignment="1">
      <alignment horizontal="center" vertical="top" wrapText="1"/>
    </xf>
    <xf numFmtId="10" fontId="33" fillId="2" borderId="26" xfId="19" applyNumberFormat="1" applyFont="1" applyFill="1" applyBorder="1" applyAlignment="1">
      <alignment horizontal="right" vertical="top" wrapText="1"/>
    </xf>
    <xf numFmtId="0" fontId="38" fillId="2" borderId="26" xfId="0" applyFont="1" applyFill="1" applyBorder="1" applyAlignment="1">
      <alignment vertical="top" wrapText="1"/>
    </xf>
    <xf numFmtId="0" fontId="29" fillId="2" borderId="26" xfId="16" applyFont="1" applyFill="1" applyBorder="1" applyAlignment="1">
      <alignment horizontal="center" vertical="top" wrapText="1"/>
    </xf>
    <xf numFmtId="0" fontId="32" fillId="2" borderId="26" xfId="0" applyFont="1" applyFill="1" applyBorder="1" applyAlignment="1">
      <alignment vertical="top"/>
    </xf>
    <xf numFmtId="43" fontId="32" fillId="2" borderId="26" xfId="18" applyFont="1" applyFill="1" applyBorder="1" applyAlignment="1">
      <alignment vertical="top"/>
    </xf>
    <xf numFmtId="0" fontId="33" fillId="2" borderId="26" xfId="16" applyFont="1" applyFill="1" applyBorder="1" applyAlignment="1">
      <alignment horizontal="right" vertical="top" wrapText="1"/>
    </xf>
    <xf numFmtId="0" fontId="39" fillId="2" borderId="26" xfId="16" applyFont="1" applyFill="1" applyBorder="1" applyAlignment="1">
      <alignment horizontal="center" vertical="top" wrapText="1"/>
    </xf>
    <xf numFmtId="9" fontId="32" fillId="2" borderId="26" xfId="0" applyNumberFormat="1" applyFont="1" applyFill="1" applyBorder="1" applyAlignment="1">
      <alignment vertical="top"/>
    </xf>
    <xf numFmtId="0" fontId="32" fillId="2" borderId="26" xfId="0" applyFont="1" applyFill="1" applyBorder="1" applyAlignment="1">
      <alignment horizontal="left" vertical="top" wrapText="1"/>
    </xf>
    <xf numFmtId="9" fontId="32" fillId="2" borderId="26" xfId="0" applyNumberFormat="1" applyFont="1" applyFill="1" applyBorder="1" applyAlignment="1">
      <alignment horizontal="center" vertical="top" wrapText="1"/>
    </xf>
    <xf numFmtId="9" fontId="33" fillId="2" borderId="26" xfId="19" applyNumberFormat="1" applyFont="1" applyFill="1" applyBorder="1" applyAlignment="1">
      <alignment horizontal="right" vertical="top" wrapText="1"/>
    </xf>
    <xf numFmtId="9" fontId="32" fillId="2" borderId="26" xfId="17" applyFont="1" applyFill="1" applyBorder="1" applyAlignment="1">
      <alignment vertical="top" wrapText="1"/>
    </xf>
    <xf numFmtId="0" fontId="29" fillId="2" borderId="28" xfId="19" applyFont="1" applyFill="1" applyBorder="1" applyAlignment="1">
      <alignment vertical="center" wrapText="1"/>
    </xf>
    <xf numFmtId="9" fontId="33" fillId="2" borderId="26" xfId="17" applyFont="1" applyFill="1" applyBorder="1" applyAlignment="1">
      <alignment horizontal="center" vertical="top" wrapText="1"/>
    </xf>
    <xf numFmtId="43" fontId="33" fillId="2" borderId="26" xfId="18" applyFont="1" applyFill="1" applyBorder="1" applyAlignment="1">
      <alignment horizontal="center" vertical="top" wrapText="1"/>
    </xf>
    <xf numFmtId="0" fontId="29" fillId="2" borderId="27" xfId="19" applyFont="1" applyFill="1" applyBorder="1" applyAlignment="1">
      <alignment vertical="center" wrapText="1"/>
    </xf>
    <xf numFmtId="0" fontId="33" fillId="2" borderId="26" xfId="19" applyFont="1" applyFill="1" applyBorder="1" applyAlignment="1">
      <alignment vertical="center" wrapText="1"/>
    </xf>
    <xf numFmtId="9" fontId="33" fillId="2" borderId="26" xfId="19" applyNumberFormat="1" applyFont="1" applyFill="1" applyBorder="1" applyAlignment="1">
      <alignment horizontal="center" vertical="center" wrapText="1"/>
    </xf>
    <xf numFmtId="43" fontId="33" fillId="2" borderId="26" xfId="18" applyFont="1" applyFill="1" applyBorder="1" applyAlignment="1">
      <alignment horizontal="center" vertical="center" wrapText="1"/>
    </xf>
    <xf numFmtId="0" fontId="33" fillId="2" borderId="27" xfId="19" applyFont="1" applyFill="1" applyBorder="1" applyAlignment="1">
      <alignment vertical="center" wrapText="1"/>
    </xf>
    <xf numFmtId="0" fontId="29" fillId="2" borderId="28" xfId="19" applyFont="1" applyFill="1" applyBorder="1" applyAlignment="1">
      <alignment horizontal="center" vertical="center" wrapText="1"/>
    </xf>
    <xf numFmtId="0" fontId="33" fillId="2" borderId="27" xfId="19" applyFont="1" applyFill="1" applyBorder="1" applyAlignment="1">
      <alignment horizontal="center" vertical="center" wrapText="1"/>
    </xf>
    <xf numFmtId="0" fontId="33" fillId="2" borderId="26" xfId="19" applyFont="1" applyFill="1" applyBorder="1" applyAlignment="1">
      <alignment vertical="top"/>
    </xf>
    <xf numFmtId="9" fontId="33" fillId="2" borderId="26" xfId="17" applyFont="1" applyFill="1" applyBorder="1" applyAlignment="1">
      <alignment horizontal="center" vertical="center"/>
    </xf>
    <xf numFmtId="41" fontId="38" fillId="2" borderId="26" xfId="0" applyNumberFormat="1" applyFont="1" applyFill="1" applyBorder="1" applyAlignment="1">
      <alignment horizontal="center" vertical="center" wrapText="1"/>
    </xf>
    <xf numFmtId="9" fontId="33" fillId="2" borderId="26" xfId="17" applyFont="1" applyFill="1" applyBorder="1" applyAlignment="1">
      <alignment horizontal="center" vertical="center" wrapText="1"/>
    </xf>
    <xf numFmtId="0" fontId="29" fillId="2" borderId="37" xfId="19" applyFont="1" applyFill="1" applyBorder="1" applyAlignment="1">
      <alignment vertical="center"/>
    </xf>
    <xf numFmtId="0" fontId="29" fillId="2" borderId="16" xfId="19" applyFont="1" applyFill="1" applyBorder="1" applyAlignment="1">
      <alignment vertical="center"/>
    </xf>
    <xf numFmtId="0" fontId="29" fillId="2" borderId="36" xfId="19" applyFont="1" applyFill="1" applyBorder="1" applyAlignment="1">
      <alignment vertical="center"/>
    </xf>
    <xf numFmtId="43" fontId="33" fillId="2" borderId="26" xfId="19" applyNumberFormat="1" applyFont="1" applyFill="1" applyBorder="1" applyAlignment="1">
      <alignment vertical="top" wrapText="1"/>
    </xf>
    <xf numFmtId="43" fontId="33" fillId="2" borderId="26" xfId="18" applyNumberFormat="1" applyFont="1" applyFill="1" applyBorder="1" applyAlignment="1">
      <alignment vertical="top" wrapText="1"/>
    </xf>
    <xf numFmtId="43" fontId="34" fillId="2" borderId="26" xfId="18" applyNumberFormat="1" applyFont="1" applyFill="1" applyBorder="1" applyAlignment="1">
      <alignment vertical="top" wrapText="1"/>
    </xf>
    <xf numFmtId="43" fontId="0" fillId="2" borderId="0" xfId="18" applyFont="1" applyFill="1"/>
    <xf numFmtId="0" fontId="39" fillId="2" borderId="26" xfId="19" applyFont="1" applyFill="1" applyBorder="1" applyAlignment="1">
      <alignment horizontal="center" vertical="center" wrapText="1"/>
    </xf>
    <xf numFmtId="0" fontId="40" fillId="2" borderId="26" xfId="19" applyFont="1" applyFill="1" applyBorder="1" applyAlignment="1">
      <alignment horizontal="right" vertical="top"/>
    </xf>
    <xf numFmtId="43" fontId="40" fillId="2" borderId="26" xfId="18" applyFont="1" applyFill="1" applyBorder="1" applyAlignment="1">
      <alignment horizontal="right" vertical="top"/>
    </xf>
    <xf numFmtId="0" fontId="40" fillId="2" borderId="26" xfId="19" applyFont="1" applyFill="1" applyBorder="1" applyAlignment="1">
      <alignment vertical="top"/>
    </xf>
    <xf numFmtId="0" fontId="40" fillId="2" borderId="26" xfId="19" applyFont="1" applyFill="1" applyBorder="1" applyAlignment="1">
      <alignment vertical="top" wrapText="1"/>
    </xf>
    <xf numFmtId="0" fontId="8" fillId="2" borderId="0" xfId="19" applyFill="1" applyAlignment="1">
      <alignment vertical="top"/>
    </xf>
    <xf numFmtId="9" fontId="33" fillId="2" borderId="26" xfId="19" applyNumberFormat="1" applyFont="1" applyFill="1" applyBorder="1" applyAlignment="1">
      <alignment horizontal="center" vertical="top" wrapText="1"/>
    </xf>
    <xf numFmtId="3" fontId="40" fillId="2" borderId="26" xfId="19" applyNumberFormat="1" applyFont="1" applyFill="1" applyBorder="1" applyAlignment="1">
      <alignment horizontal="center" vertical="top"/>
    </xf>
    <xf numFmtId="9" fontId="40" fillId="2" borderId="26" xfId="19" applyNumberFormat="1" applyFont="1" applyFill="1" applyBorder="1" applyAlignment="1">
      <alignment horizontal="center" vertical="top"/>
    </xf>
    <xf numFmtId="0" fontId="40" fillId="2" borderId="26" xfId="19" applyFont="1" applyFill="1" applyBorder="1" applyAlignment="1">
      <alignment horizontal="center" vertical="top"/>
    </xf>
    <xf numFmtId="0" fontId="40" fillId="2" borderId="26" xfId="19" applyFont="1" applyFill="1" applyBorder="1" applyAlignment="1" applyProtection="1">
      <alignment vertical="top" wrapText="1"/>
      <protection locked="0"/>
    </xf>
    <xf numFmtId="0" fontId="40" fillId="2" borderId="26" xfId="19" applyFont="1" applyFill="1" applyBorder="1" applyAlignment="1" applyProtection="1">
      <alignment horizontal="center" vertical="top" wrapText="1"/>
      <protection locked="0"/>
    </xf>
    <xf numFmtId="3" fontId="40" fillId="2" borderId="26" xfId="19" applyNumberFormat="1" applyFont="1" applyFill="1" applyBorder="1" applyAlignment="1">
      <alignment horizontal="right" vertical="top"/>
    </xf>
    <xf numFmtId="9" fontId="40" fillId="2" borderId="26" xfId="19" applyNumberFormat="1" applyFont="1" applyFill="1" applyBorder="1" applyAlignment="1">
      <alignment horizontal="right" vertical="top"/>
    </xf>
    <xf numFmtId="0" fontId="40" fillId="2" borderId="26" xfId="19" applyFont="1" applyFill="1" applyBorder="1" applyAlignment="1">
      <alignment horizontal="center" vertical="top" wrapText="1"/>
    </xf>
    <xf numFmtId="4" fontId="32" fillId="2" borderId="0" xfId="0" applyNumberFormat="1" applyFont="1" applyFill="1" applyAlignment="1">
      <alignment vertical="top"/>
    </xf>
    <xf numFmtId="43" fontId="40" fillId="2" borderId="26" xfId="19" applyNumberFormat="1" applyFont="1" applyFill="1" applyBorder="1" applyAlignment="1">
      <alignment vertical="top"/>
    </xf>
    <xf numFmtId="43" fontId="16" fillId="2" borderId="26" xfId="18" applyNumberFormat="1" applyFont="1" applyFill="1" applyBorder="1" applyAlignment="1">
      <alignment horizontal="right" vertical="top"/>
    </xf>
    <xf numFmtId="0" fontId="33" fillId="2" borderId="0" xfId="19" applyFont="1" applyFill="1" applyBorder="1" applyAlignment="1">
      <alignment horizontal="center" vertical="center" wrapText="1"/>
    </xf>
    <xf numFmtId="0" fontId="30" fillId="2" borderId="0" xfId="19" applyFont="1" applyFill="1" applyAlignment="1">
      <alignment horizontal="left" vertical="top" wrapText="1"/>
    </xf>
    <xf numFmtId="0" fontId="26" fillId="2" borderId="0" xfId="19" applyFont="1" applyFill="1" applyBorder="1" applyAlignment="1">
      <alignment horizontal="center" vertical="center" wrapText="1"/>
    </xf>
    <xf numFmtId="0" fontId="39" fillId="2" borderId="26" xfId="19" applyFont="1" applyFill="1" applyBorder="1" applyAlignment="1">
      <alignment horizontal="left" vertical="center" wrapText="1"/>
    </xf>
    <xf numFmtId="9" fontId="33" fillId="2" borderId="26" xfId="19" applyNumberFormat="1" applyFont="1" applyFill="1" applyBorder="1" applyAlignment="1">
      <alignment horizontal="right" vertical="center" wrapText="1"/>
    </xf>
    <xf numFmtId="0" fontId="33" fillId="2" borderId="26" xfId="19" applyFont="1" applyFill="1" applyBorder="1" applyAlignment="1">
      <alignment horizontal="right" vertical="center" wrapText="1"/>
    </xf>
    <xf numFmtId="43" fontId="33" fillId="2" borderId="26" xfId="18" applyFont="1" applyFill="1" applyBorder="1" applyAlignment="1">
      <alignment horizontal="right" vertical="center" wrapText="1"/>
    </xf>
    <xf numFmtId="9" fontId="33" fillId="2" borderId="26" xfId="19" applyNumberFormat="1" applyFont="1" applyFill="1" applyBorder="1" applyAlignment="1">
      <alignment vertical="center" wrapText="1"/>
    </xf>
    <xf numFmtId="0" fontId="26" fillId="2" borderId="0" xfId="19" applyFont="1" applyFill="1" applyBorder="1" applyAlignment="1">
      <alignment vertical="center" wrapText="1"/>
    </xf>
    <xf numFmtId="0" fontId="33" fillId="2" borderId="26" xfId="19" applyFont="1" applyFill="1" applyBorder="1" applyAlignment="1">
      <alignment horizontal="left" vertical="center" wrapText="1"/>
    </xf>
    <xf numFmtId="3" fontId="33" fillId="2" borderId="26" xfId="19" applyNumberFormat="1" applyFont="1" applyFill="1" applyBorder="1" applyAlignment="1">
      <alignment horizontal="center" vertical="center" wrapText="1"/>
    </xf>
    <xf numFmtId="10" fontId="33" fillId="2" borderId="26" xfId="19" applyNumberFormat="1" applyFont="1" applyFill="1" applyBorder="1" applyAlignment="1">
      <alignment horizontal="right" vertical="center" wrapText="1"/>
    </xf>
    <xf numFmtId="0" fontId="29" fillId="2" borderId="26" xfId="19" applyFont="1" applyFill="1" applyBorder="1" applyAlignment="1">
      <alignment vertical="center" wrapText="1"/>
    </xf>
    <xf numFmtId="0" fontId="39" fillId="2" borderId="26" xfId="19" applyFont="1" applyFill="1" applyBorder="1" applyAlignment="1">
      <alignment vertical="center" wrapText="1"/>
    </xf>
    <xf numFmtId="4" fontId="33" fillId="2" borderId="26" xfId="19" applyNumberFormat="1" applyFont="1" applyFill="1" applyBorder="1" applyAlignment="1">
      <alignment horizontal="center" vertical="center" wrapText="1"/>
    </xf>
    <xf numFmtId="3" fontId="33" fillId="2" borderId="26" xfId="19" applyNumberFormat="1" applyFont="1" applyFill="1" applyBorder="1" applyAlignment="1">
      <alignment horizontal="right" vertical="center" wrapText="1"/>
    </xf>
    <xf numFmtId="8" fontId="33" fillId="2" borderId="26" xfId="19" applyNumberFormat="1" applyFont="1" applyFill="1" applyBorder="1" applyAlignment="1">
      <alignment horizontal="center" vertical="center" wrapText="1"/>
    </xf>
    <xf numFmtId="9" fontId="33" fillId="2" borderId="26" xfId="17" applyFont="1" applyFill="1" applyBorder="1" applyAlignment="1">
      <alignment horizontal="right" vertical="center" wrapText="1"/>
    </xf>
    <xf numFmtId="0" fontId="27" fillId="2" borderId="26" xfId="19" applyFont="1" applyFill="1" applyBorder="1" applyAlignment="1">
      <alignment vertical="center" wrapText="1"/>
    </xf>
    <xf numFmtId="0" fontId="36" fillId="2" borderId="26" xfId="19" applyFont="1" applyFill="1" applyBorder="1" applyAlignment="1">
      <alignment vertical="center" wrapText="1"/>
    </xf>
    <xf numFmtId="0" fontId="33" fillId="2" borderId="26" xfId="16" applyFont="1" applyFill="1" applyBorder="1" applyAlignment="1">
      <alignment horizontal="center" vertical="center" wrapText="1"/>
    </xf>
    <xf numFmtId="9" fontId="33" fillId="2" borderId="26" xfId="16" applyNumberFormat="1" applyFont="1" applyFill="1" applyBorder="1" applyAlignment="1">
      <alignment horizontal="center" vertical="center" wrapText="1"/>
    </xf>
    <xf numFmtId="4" fontId="33" fillId="2" borderId="26" xfId="16" applyNumberFormat="1" applyFont="1" applyFill="1" applyBorder="1" applyAlignment="1">
      <alignment horizontal="center" vertical="center" wrapText="1"/>
    </xf>
    <xf numFmtId="0" fontId="33" fillId="2" borderId="26" xfId="16" applyFont="1" applyFill="1" applyBorder="1" applyAlignment="1">
      <alignment vertical="center" wrapText="1"/>
    </xf>
    <xf numFmtId="173" fontId="33" fillId="2" borderId="26" xfId="12" applyNumberFormat="1" applyFont="1" applyFill="1" applyBorder="1" applyAlignment="1">
      <alignment horizontal="center" vertical="center" wrapText="1"/>
    </xf>
    <xf numFmtId="0" fontId="33" fillId="2" borderId="26" xfId="16" applyFont="1" applyFill="1" applyBorder="1" applyAlignment="1">
      <alignment horizontal="righ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38" fillId="2" borderId="26" xfId="0" applyFont="1" applyFill="1" applyBorder="1" applyAlignment="1">
      <alignment vertical="center" wrapText="1"/>
    </xf>
    <xf numFmtId="0" fontId="4" fillId="2" borderId="0" xfId="0" applyFont="1" applyFill="1" applyAlignment="1">
      <alignment vertical="center"/>
    </xf>
    <xf numFmtId="1" fontId="33" fillId="2" borderId="26" xfId="16" applyNumberFormat="1" applyFont="1" applyFill="1" applyBorder="1" applyAlignment="1">
      <alignment horizontal="center" vertical="center" wrapText="1"/>
    </xf>
    <xf numFmtId="164" fontId="33" fillId="2" borderId="26" xfId="16" applyNumberFormat="1" applyFont="1" applyFill="1" applyBorder="1" applyAlignment="1">
      <alignment horizontal="center" vertical="center" wrapText="1"/>
    </xf>
    <xf numFmtId="9" fontId="33" fillId="2" borderId="26" xfId="16" applyNumberFormat="1" applyFont="1" applyFill="1" applyBorder="1" applyAlignment="1">
      <alignment horizontal="right" vertical="center" wrapText="1"/>
    </xf>
    <xf numFmtId="0" fontId="39" fillId="2" borderId="26" xfId="16" applyFont="1" applyFill="1" applyBorder="1" applyAlignment="1">
      <alignment horizontal="center" vertical="center" wrapText="1"/>
    </xf>
    <xf numFmtId="0" fontId="61" fillId="2" borderId="26" xfId="19" applyFont="1" applyFill="1" applyBorder="1" applyAlignment="1">
      <alignment vertical="center" wrapText="1"/>
    </xf>
    <xf numFmtId="3" fontId="33" fillId="2" borderId="26" xfId="16" applyNumberFormat="1" applyFont="1" applyFill="1" applyBorder="1" applyAlignment="1">
      <alignment horizontal="right" vertical="center" wrapText="1"/>
    </xf>
    <xf numFmtId="0" fontId="61" fillId="2" borderId="26" xfId="19"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12" xfId="0" applyFont="1" applyFill="1" applyBorder="1" applyAlignment="1">
      <alignment horizontal="center" vertical="center"/>
    </xf>
    <xf numFmtId="0" fontId="28" fillId="12" borderId="30" xfId="0" applyFont="1" applyFill="1" applyBorder="1" applyAlignment="1" applyProtection="1">
      <alignment horizontal="center" vertical="center" wrapText="1"/>
      <protection locked="0"/>
    </xf>
    <xf numFmtId="0" fontId="28" fillId="12" borderId="28" xfId="0" applyFont="1" applyFill="1" applyBorder="1" applyAlignment="1" applyProtection="1">
      <alignment horizontal="center" vertical="center" wrapText="1"/>
      <protection locked="0"/>
    </xf>
    <xf numFmtId="0" fontId="28" fillId="12" borderId="27" xfId="0" applyFont="1" applyFill="1" applyBorder="1" applyAlignment="1" applyProtection="1">
      <alignment horizontal="center" vertical="center" wrapText="1"/>
      <protection locked="0"/>
    </xf>
    <xf numFmtId="0" fontId="27" fillId="11" borderId="29" xfId="0" applyFont="1" applyFill="1" applyBorder="1" applyAlignment="1">
      <alignment horizontal="center" vertical="center" wrapText="1"/>
    </xf>
    <xf numFmtId="0" fontId="27" fillId="11" borderId="31" xfId="0" applyFont="1" applyFill="1" applyBorder="1" applyAlignment="1">
      <alignment horizontal="center" vertical="center" wrapText="1"/>
    </xf>
    <xf numFmtId="0" fontId="27" fillId="11" borderId="43" xfId="0" applyFont="1" applyFill="1" applyBorder="1" applyAlignment="1">
      <alignment horizontal="center" vertical="center" wrapText="1"/>
    </xf>
    <xf numFmtId="0" fontId="27" fillId="11" borderId="44" xfId="0" applyFont="1" applyFill="1" applyBorder="1" applyAlignment="1">
      <alignment horizontal="center" vertical="center" wrapText="1"/>
    </xf>
    <xf numFmtId="0" fontId="27" fillId="11" borderId="30" xfId="0" applyFont="1" applyFill="1" applyBorder="1" applyAlignment="1">
      <alignment horizontal="center" vertical="center" wrapText="1"/>
    </xf>
    <xf numFmtId="0" fontId="27" fillId="11" borderId="28" xfId="0" applyFont="1" applyFill="1" applyBorder="1" applyAlignment="1">
      <alignment horizontal="center" vertical="center" wrapText="1"/>
    </xf>
    <xf numFmtId="0" fontId="27" fillId="11" borderId="27" xfId="0" applyFont="1" applyFill="1" applyBorder="1" applyAlignment="1">
      <alignment horizontal="center" vertical="center" wrapText="1"/>
    </xf>
    <xf numFmtId="0" fontId="54" fillId="16" borderId="30" xfId="0" applyFont="1" applyFill="1" applyBorder="1" applyAlignment="1" applyProtection="1">
      <alignment horizontal="center" vertical="center" wrapText="1"/>
      <protection locked="0"/>
    </xf>
    <xf numFmtId="0" fontId="54" fillId="16" borderId="28" xfId="0" applyFont="1" applyFill="1" applyBorder="1" applyAlignment="1" applyProtection="1">
      <alignment horizontal="center" vertical="center" wrapText="1"/>
      <protection locked="0"/>
    </xf>
    <xf numFmtId="0" fontId="54" fillId="16" borderId="27" xfId="0" applyFont="1" applyFill="1" applyBorder="1" applyAlignment="1" applyProtection="1">
      <alignment horizontal="center" vertical="center" wrapText="1"/>
      <protection locked="0"/>
    </xf>
    <xf numFmtId="0" fontId="27" fillId="11" borderId="37" xfId="0" applyFont="1" applyFill="1" applyBorder="1" applyAlignment="1">
      <alignment horizontal="center" vertical="center" wrapText="1"/>
    </xf>
    <xf numFmtId="0" fontId="27" fillId="11" borderId="36" xfId="0" applyFont="1" applyFill="1" applyBorder="1" applyAlignment="1">
      <alignment horizontal="center" vertical="center" wrapText="1"/>
    </xf>
    <xf numFmtId="0" fontId="27" fillId="12" borderId="29" xfId="0" applyFont="1" applyFill="1" applyBorder="1" applyAlignment="1" applyProtection="1">
      <alignment horizontal="center" vertical="center" wrapText="1"/>
      <protection locked="0"/>
    </xf>
    <xf numFmtId="0" fontId="27" fillId="12" borderId="31" xfId="0" applyFont="1" applyFill="1" applyBorder="1" applyAlignment="1" applyProtection="1">
      <alignment horizontal="center" vertical="center" wrapText="1"/>
      <protection locked="0"/>
    </xf>
    <xf numFmtId="0" fontId="27" fillId="12" borderId="43" xfId="0" applyFont="1" applyFill="1" applyBorder="1" applyAlignment="1" applyProtection="1">
      <alignment horizontal="center" vertical="center" wrapText="1"/>
      <protection locked="0"/>
    </xf>
    <xf numFmtId="0" fontId="27" fillId="12" borderId="44"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27" fillId="12" borderId="28" xfId="0" applyFont="1" applyFill="1" applyBorder="1" applyAlignment="1" applyProtection="1">
      <alignment horizontal="center" vertical="center" wrapText="1"/>
      <protection locked="0"/>
    </xf>
    <xf numFmtId="0" fontId="27" fillId="12" borderId="27" xfId="0" applyFont="1" applyFill="1" applyBorder="1" applyAlignment="1" applyProtection="1">
      <alignment horizontal="center" vertical="center" wrapText="1"/>
      <protection locked="0"/>
    </xf>
    <xf numFmtId="0" fontId="27" fillId="11" borderId="16" xfId="0" applyFont="1" applyFill="1" applyBorder="1" applyAlignment="1">
      <alignment horizontal="center" vertical="center" wrapText="1"/>
    </xf>
    <xf numFmtId="0" fontId="29" fillId="2" borderId="30" xfId="16" applyFont="1" applyFill="1" applyBorder="1" applyAlignment="1">
      <alignment horizontal="center" vertical="center" wrapText="1"/>
    </xf>
    <xf numFmtId="0" fontId="29" fillId="2" borderId="28" xfId="16" applyFont="1" applyFill="1" applyBorder="1" applyAlignment="1">
      <alignment horizontal="center" vertical="center" wrapText="1"/>
    </xf>
    <xf numFmtId="0" fontId="29" fillId="2" borderId="27" xfId="16" applyFont="1" applyFill="1" applyBorder="1" applyAlignment="1">
      <alignment horizontal="center" vertical="center" wrapText="1"/>
    </xf>
    <xf numFmtId="0" fontId="29" fillId="2" borderId="26" xfId="19" applyFont="1" applyFill="1" applyBorder="1" applyAlignment="1">
      <alignment horizontal="center" vertical="top" wrapText="1"/>
    </xf>
    <xf numFmtId="0" fontId="29" fillId="2" borderId="26" xfId="19" applyFont="1" applyFill="1" applyBorder="1" applyAlignment="1">
      <alignment horizontal="center" vertical="center" wrapText="1"/>
    </xf>
    <xf numFmtId="0" fontId="39" fillId="2" borderId="26" xfId="19" applyFont="1" applyFill="1" applyBorder="1" applyAlignment="1">
      <alignment horizontal="center" vertical="center" wrapText="1"/>
    </xf>
    <xf numFmtId="0" fontId="27" fillId="11" borderId="26" xfId="0" applyFont="1" applyFill="1" applyBorder="1" applyAlignment="1">
      <alignment horizontal="center" vertical="top" wrapText="1"/>
    </xf>
    <xf numFmtId="0" fontId="29" fillId="2" borderId="30" xfId="19" applyFont="1" applyFill="1" applyBorder="1" applyAlignment="1">
      <alignment horizontal="center" vertical="center" wrapText="1"/>
    </xf>
    <xf numFmtId="0" fontId="29" fillId="2" borderId="28" xfId="19" applyFont="1" applyFill="1" applyBorder="1" applyAlignment="1">
      <alignment horizontal="center" vertical="center" wrapText="1"/>
    </xf>
    <xf numFmtId="0" fontId="29" fillId="2" borderId="30" xfId="19" applyFont="1" applyFill="1" applyBorder="1" applyAlignment="1">
      <alignment horizontal="center" vertical="top" wrapText="1"/>
    </xf>
    <xf numFmtId="0" fontId="29" fillId="2" borderId="27" xfId="19" applyFont="1" applyFill="1" applyBorder="1" applyAlignment="1">
      <alignment horizontal="center" vertical="top" wrapText="1"/>
    </xf>
    <xf numFmtId="0" fontId="29" fillId="2" borderId="27" xfId="19" applyFont="1" applyFill="1" applyBorder="1" applyAlignment="1">
      <alignment horizontal="center" vertical="center" wrapText="1"/>
    </xf>
    <xf numFmtId="0" fontId="27" fillId="12" borderId="30" xfId="0" applyFont="1" applyFill="1" applyBorder="1" applyAlignment="1" applyProtection="1">
      <alignment horizontal="center" vertical="top" wrapText="1"/>
      <protection locked="0"/>
    </xf>
    <xf numFmtId="0" fontId="27" fillId="12" borderId="28" xfId="0" applyFont="1" applyFill="1" applyBorder="1" applyAlignment="1" applyProtection="1">
      <alignment horizontal="center" vertical="top" wrapText="1"/>
      <protection locked="0"/>
    </xf>
    <xf numFmtId="0" fontId="27" fillId="12" borderId="27" xfId="0" applyFont="1" applyFill="1" applyBorder="1" applyAlignment="1" applyProtection="1">
      <alignment horizontal="center" vertical="top" wrapText="1"/>
      <protection locked="0"/>
    </xf>
    <xf numFmtId="0" fontId="27" fillId="12" borderId="26" xfId="0" applyFont="1" applyFill="1" applyBorder="1" applyAlignment="1" applyProtection="1">
      <alignment horizontal="center" vertical="top" wrapText="1"/>
      <protection locked="0"/>
    </xf>
    <xf numFmtId="0" fontId="27" fillId="11" borderId="30" xfId="0" applyFont="1" applyFill="1" applyBorder="1" applyAlignment="1">
      <alignment horizontal="center" vertical="top" wrapText="1"/>
    </xf>
    <xf numFmtId="0" fontId="27" fillId="11" borderId="28" xfId="0" applyFont="1" applyFill="1" applyBorder="1" applyAlignment="1">
      <alignment horizontal="center" vertical="top" wrapText="1"/>
    </xf>
    <xf numFmtId="0" fontId="27" fillId="11" borderId="27" xfId="0" applyFont="1" applyFill="1" applyBorder="1" applyAlignment="1">
      <alignment horizontal="center" vertical="top" wrapText="1"/>
    </xf>
    <xf numFmtId="0" fontId="27" fillId="11" borderId="26" xfId="0" applyFont="1" applyFill="1" applyBorder="1" applyAlignment="1">
      <alignment horizontal="center" vertical="center" wrapText="1"/>
    </xf>
    <xf numFmtId="0" fontId="28" fillId="12" borderId="26" xfId="0" applyFont="1" applyFill="1" applyBorder="1" applyAlignment="1" applyProtection="1">
      <alignment horizontal="center" vertical="center" wrapText="1"/>
      <protection locked="0"/>
    </xf>
    <xf numFmtId="0" fontId="27" fillId="12" borderId="26" xfId="0" applyFont="1" applyFill="1" applyBorder="1" applyAlignment="1" applyProtection="1">
      <alignment horizontal="center" vertical="center" wrapText="1"/>
      <protection locked="0"/>
    </xf>
    <xf numFmtId="0" fontId="33" fillId="2" borderId="30" xfId="19" applyFont="1" applyFill="1" applyBorder="1" applyAlignment="1">
      <alignment horizontal="center" vertical="center" wrapText="1"/>
    </xf>
    <xf numFmtId="0" fontId="33" fillId="2" borderId="27" xfId="19" applyFont="1" applyFill="1" applyBorder="1" applyAlignment="1">
      <alignment horizontal="center" vertical="center" wrapText="1"/>
    </xf>
    <xf numFmtId="0" fontId="29" fillId="0" borderId="26"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8" xfId="19" applyFont="1" applyBorder="1" applyAlignment="1">
      <alignment horizontal="center" vertical="center" wrapText="1"/>
    </xf>
    <xf numFmtId="0" fontId="29" fillId="11" borderId="30" xfId="0" applyFont="1" applyFill="1" applyBorder="1" applyAlignment="1">
      <alignment horizontal="center" vertical="top" wrapText="1"/>
    </xf>
    <xf numFmtId="0" fontId="29" fillId="11" borderId="28" xfId="0" applyFont="1" applyFill="1" applyBorder="1" applyAlignment="1">
      <alignment horizontal="center" vertical="top" wrapText="1"/>
    </xf>
    <xf numFmtId="0" fontId="29" fillId="11" borderId="27" xfId="0" applyFont="1" applyFill="1" applyBorder="1" applyAlignment="1">
      <alignment horizontal="center" vertical="top" wrapText="1"/>
    </xf>
    <xf numFmtId="0" fontId="29" fillId="12" borderId="30" xfId="0" applyFont="1" applyFill="1" applyBorder="1" applyAlignment="1" applyProtection="1">
      <alignment horizontal="center" vertical="top" wrapText="1"/>
      <protection locked="0"/>
    </xf>
    <xf numFmtId="0" fontId="29" fillId="12" borderId="28" xfId="0" applyFont="1" applyFill="1" applyBorder="1" applyAlignment="1" applyProtection="1">
      <alignment horizontal="center" vertical="top" wrapText="1"/>
      <protection locked="0"/>
    </xf>
    <xf numFmtId="0" fontId="29" fillId="12" borderId="27" xfId="0" applyFont="1" applyFill="1" applyBorder="1" applyAlignment="1" applyProtection="1">
      <alignment horizontal="center" vertical="top" wrapText="1"/>
      <protection locked="0"/>
    </xf>
    <xf numFmtId="0" fontId="29" fillId="11" borderId="37" xfId="0" applyFont="1" applyFill="1" applyBorder="1" applyAlignment="1">
      <alignment horizontal="center" vertical="top" wrapText="1"/>
    </xf>
    <xf numFmtId="0" fontId="29" fillId="11" borderId="36" xfId="0" applyFont="1" applyFill="1" applyBorder="1" applyAlignment="1">
      <alignment horizontal="center" vertical="top" wrapText="1"/>
    </xf>
    <xf numFmtId="0" fontId="29" fillId="12" borderId="29" xfId="0" applyFont="1" applyFill="1" applyBorder="1" applyAlignment="1" applyProtection="1">
      <alignment horizontal="center" vertical="top" wrapText="1"/>
      <protection locked="0"/>
    </xf>
    <xf numFmtId="0" fontId="29" fillId="12" borderId="31" xfId="0" applyFont="1" applyFill="1" applyBorder="1" applyAlignment="1" applyProtection="1">
      <alignment horizontal="center" vertical="top" wrapText="1"/>
      <protection locked="0"/>
    </xf>
    <xf numFmtId="0" fontId="29" fillId="12" borderId="43" xfId="0" applyFont="1" applyFill="1" applyBorder="1" applyAlignment="1" applyProtection="1">
      <alignment horizontal="center" vertical="top" wrapText="1"/>
      <protection locked="0"/>
    </xf>
    <xf numFmtId="0" fontId="29" fillId="12" borderId="44" xfId="0" applyFont="1" applyFill="1" applyBorder="1" applyAlignment="1" applyProtection="1">
      <alignment horizontal="center" vertical="top" wrapText="1"/>
      <protection locked="0"/>
    </xf>
    <xf numFmtId="0" fontId="29" fillId="11" borderId="29" xfId="0" applyFont="1" applyFill="1" applyBorder="1" applyAlignment="1">
      <alignment horizontal="center" vertical="top" wrapText="1"/>
    </xf>
    <xf numFmtId="0" fontId="29" fillId="11" borderId="31" xfId="0" applyFont="1" applyFill="1" applyBorder="1" applyAlignment="1">
      <alignment horizontal="center" vertical="top" wrapText="1"/>
    </xf>
    <xf numFmtId="0" fontId="29" fillId="11" borderId="43" xfId="0" applyFont="1" applyFill="1" applyBorder="1" applyAlignment="1">
      <alignment horizontal="center" vertical="top" wrapText="1"/>
    </xf>
    <xf numFmtId="0" fontId="29" fillId="11" borderId="44" xfId="0" applyFont="1" applyFill="1" applyBorder="1" applyAlignment="1">
      <alignment horizontal="center" vertical="top" wrapText="1"/>
    </xf>
    <xf numFmtId="0" fontId="29" fillId="12" borderId="30" xfId="0" applyFont="1" applyFill="1" applyBorder="1" applyAlignment="1" applyProtection="1">
      <alignment horizontal="center" vertical="center" wrapText="1"/>
      <protection locked="0"/>
    </xf>
    <xf numFmtId="0" fontId="29" fillId="12" borderId="28" xfId="0" applyFont="1" applyFill="1" applyBorder="1" applyAlignment="1" applyProtection="1">
      <alignment horizontal="center" vertical="center" wrapText="1"/>
      <protection locked="0"/>
    </xf>
    <xf numFmtId="0" fontId="29" fillId="12" borderId="27" xfId="0" applyFont="1" applyFill="1" applyBorder="1" applyAlignment="1" applyProtection="1">
      <alignment horizontal="center" vertical="center" wrapText="1"/>
      <protection locked="0"/>
    </xf>
    <xf numFmtId="0" fontId="29" fillId="11" borderId="16" xfId="0" applyFont="1" applyFill="1" applyBorder="1" applyAlignment="1">
      <alignment horizontal="center" vertical="top" wrapText="1"/>
    </xf>
    <xf numFmtId="0" fontId="41" fillId="0" borderId="30"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30" xfId="0" applyFont="1" applyBorder="1" applyAlignment="1">
      <alignment horizontal="center" vertical="top" wrapText="1"/>
    </xf>
    <xf numFmtId="0" fontId="41" fillId="0" borderId="28"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1" borderId="30"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2" borderId="26" xfId="0" applyFont="1" applyFill="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19">
    <dxf>
      <font>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FFFF66"/>
      <color rgb="FFCCCCFF"/>
      <color rgb="FF800000"/>
      <color rgb="FFCC0066"/>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resumen'!$B$34:$B$38</c:f>
              <c:strCache>
                <c:ptCount val="5"/>
                <c:pt idx="0">
                  <c:v>Docentes Permanentes</c:v>
                </c:pt>
                <c:pt idx="1">
                  <c:v>Docentes por Hora</c:v>
                </c:pt>
                <c:pt idx="2">
                  <c:v>Servicios Profesionales</c:v>
                </c:pt>
                <c:pt idx="3">
                  <c:v>Consultores</c:v>
                </c:pt>
                <c:pt idx="4">
                  <c:v>Personal Administrativo</c:v>
                </c:pt>
              </c:strCache>
            </c:strRef>
          </c:cat>
          <c:val>
            <c:numRef>
              <c:f>'Cuadro resumen'!$C$34:$C$38</c:f>
              <c:numCache>
                <c:formatCode>_ * #,##0_ ;_ * \-#,##0_ ;_ * "-"??_ ;_ @_ </c:formatCode>
                <c:ptCount val="5"/>
                <c:pt idx="0">
                  <c:v>19</c:v>
                </c:pt>
                <c:pt idx="1">
                  <c:v>0</c:v>
                </c:pt>
                <c:pt idx="2">
                  <c:v>0</c:v>
                </c:pt>
                <c:pt idx="3">
                  <c:v>0</c:v>
                </c:pt>
                <c:pt idx="4">
                  <c:v>5</c:v>
                </c:pt>
              </c:numCache>
            </c:numRef>
          </c:val>
        </c:ser>
        <c:dLbls>
          <c:showLegendKey val="0"/>
          <c:showVal val="0"/>
          <c:showCatName val="0"/>
          <c:showSerName val="0"/>
          <c:showPercent val="0"/>
          <c:showBubbleSize val="0"/>
        </c:dLbls>
        <c:gapWidth val="150"/>
        <c:shape val="box"/>
        <c:axId val="298987904"/>
        <c:axId val="299321600"/>
        <c:axId val="0"/>
      </c:bar3DChart>
      <c:catAx>
        <c:axId val="298987904"/>
        <c:scaling>
          <c:orientation val="minMax"/>
        </c:scaling>
        <c:delete val="0"/>
        <c:axPos val="b"/>
        <c:numFmt formatCode="General" sourceLinked="0"/>
        <c:majorTickMark val="none"/>
        <c:minorTickMark val="none"/>
        <c:tickLblPos val="nextTo"/>
        <c:crossAx val="299321600"/>
        <c:crosses val="autoZero"/>
        <c:auto val="1"/>
        <c:lblAlgn val="ctr"/>
        <c:lblOffset val="100"/>
        <c:noMultiLvlLbl val="0"/>
      </c:catAx>
      <c:valAx>
        <c:axId val="29932160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298987904"/>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resumen'!$C$50</c:f>
              <c:strCache>
                <c:ptCount val="1"/>
                <c:pt idx="0">
                  <c:v>Cantidad</c:v>
                </c:pt>
              </c:strCache>
            </c:strRef>
          </c:tx>
          <c:invertIfNegative val="0"/>
          <c:cat>
            <c:strRef>
              <c:f>'Cuadro resumen'!$B$51:$B$60</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resumen'!$C$51:$C$60</c:f>
              <c:numCache>
                <c:formatCode>_ * #,##0_ ;_ * \-#,##0_ ;_ * "-"??_ ;_ @_ </c:formatCode>
                <c:ptCount val="10"/>
                <c:pt idx="0">
                  <c:v>7</c:v>
                </c:pt>
                <c:pt idx="1">
                  <c:v>13</c:v>
                </c:pt>
                <c:pt idx="2">
                  <c:v>53</c:v>
                </c:pt>
                <c:pt idx="3">
                  <c:v>5</c:v>
                </c:pt>
                <c:pt idx="4">
                  <c:v>51</c:v>
                </c:pt>
                <c:pt idx="5">
                  <c:v>4</c:v>
                </c:pt>
                <c:pt idx="6">
                  <c:v>12</c:v>
                </c:pt>
                <c:pt idx="7">
                  <c:v>1</c:v>
                </c:pt>
                <c:pt idx="8">
                  <c:v>2</c:v>
                </c:pt>
                <c:pt idx="9">
                  <c:v>1</c:v>
                </c:pt>
              </c:numCache>
            </c:numRef>
          </c:val>
        </c:ser>
        <c:dLbls>
          <c:showLegendKey val="0"/>
          <c:showVal val="0"/>
          <c:showCatName val="0"/>
          <c:showSerName val="0"/>
          <c:showPercent val="0"/>
          <c:showBubbleSize val="0"/>
        </c:dLbls>
        <c:gapWidth val="150"/>
        <c:shape val="box"/>
        <c:axId val="105215104"/>
        <c:axId val="105216640"/>
        <c:axId val="0"/>
      </c:bar3DChart>
      <c:catAx>
        <c:axId val="105215104"/>
        <c:scaling>
          <c:orientation val="minMax"/>
        </c:scaling>
        <c:delete val="0"/>
        <c:axPos val="b"/>
        <c:numFmt formatCode="General" sourceLinked="0"/>
        <c:majorTickMark val="none"/>
        <c:minorTickMark val="none"/>
        <c:tickLblPos val="nextTo"/>
        <c:crossAx val="105216640"/>
        <c:crosses val="autoZero"/>
        <c:auto val="1"/>
        <c:lblAlgn val="ctr"/>
        <c:lblOffset val="100"/>
        <c:noMultiLvlLbl val="0"/>
      </c:catAx>
      <c:valAx>
        <c:axId val="10521664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05215104"/>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47"/>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resumen'!$C$67</c:f>
              <c:strCache>
                <c:ptCount val="1"/>
                <c:pt idx="0">
                  <c:v>Cantidad</c:v>
                </c:pt>
              </c:strCache>
            </c:strRef>
          </c:tx>
          <c:invertIfNegative val="0"/>
          <c:cat>
            <c:strRef>
              <c:f>'Cuadro resumen'!$B$68:$B$81</c:f>
              <c:strCache>
                <c:ptCount val="14"/>
                <c:pt idx="0">
                  <c:v>Computadora de Escritorio</c:v>
                </c:pt>
                <c:pt idx="1">
                  <c:v>Computadora Portátil</c:v>
                </c:pt>
                <c:pt idx="2">
                  <c:v>Scanner</c:v>
                </c:pt>
                <c:pt idx="3">
                  <c:v>Impresora Laser Blanco y Negro</c:v>
                </c:pt>
                <c:pt idx="4">
                  <c:v>Impresora Laser a Color</c:v>
                </c:pt>
                <c:pt idx="5">
                  <c:v>Data show</c:v>
                </c:pt>
                <c:pt idx="6">
                  <c:v>Pantalla Plasma 42"</c:v>
                </c:pt>
                <c:pt idx="7">
                  <c:v>Pantalla Plasma 32"</c:v>
                </c:pt>
                <c:pt idx="8">
                  <c:v>Licencias</c:v>
                </c:pt>
                <c:pt idx="9">
                  <c:v>Disco Duro Externo</c:v>
                </c:pt>
                <c:pt idx="10">
                  <c:v>Batería UPS Regulador de voltaje</c:v>
                </c:pt>
                <c:pt idx="11">
                  <c:v>Router</c:v>
                </c:pt>
                <c:pt idx="12">
                  <c:v>Memorias USB</c:v>
                </c:pt>
                <c:pt idx="13">
                  <c:v>CD´s</c:v>
                </c:pt>
              </c:strCache>
            </c:strRef>
          </c:cat>
          <c:val>
            <c:numRef>
              <c:f>'Cuadro resumen'!$C$68:$C$81</c:f>
              <c:numCache>
                <c:formatCode>_ * #,##0_ ;_ * \-#,##0_ ;_ * "-"??_ ;_ @_ </c:formatCode>
                <c:ptCount val="14"/>
                <c:pt idx="0">
                  <c:v>30</c:v>
                </c:pt>
                <c:pt idx="1">
                  <c:v>0</c:v>
                </c:pt>
                <c:pt idx="2">
                  <c:v>2</c:v>
                </c:pt>
                <c:pt idx="3">
                  <c:v>2</c:v>
                </c:pt>
                <c:pt idx="4">
                  <c:v>3</c:v>
                </c:pt>
                <c:pt idx="5">
                  <c:v>0</c:v>
                </c:pt>
                <c:pt idx="6">
                  <c:v>1</c:v>
                </c:pt>
                <c:pt idx="7">
                  <c:v>1</c:v>
                </c:pt>
                <c:pt idx="8">
                  <c:v>41</c:v>
                </c:pt>
                <c:pt idx="9">
                  <c:v>2</c:v>
                </c:pt>
                <c:pt idx="10">
                  <c:v>0</c:v>
                </c:pt>
                <c:pt idx="11">
                  <c:v>2</c:v>
                </c:pt>
                <c:pt idx="12">
                  <c:v>6</c:v>
                </c:pt>
                <c:pt idx="13">
                  <c:v>120</c:v>
                </c:pt>
              </c:numCache>
            </c:numRef>
          </c:val>
        </c:ser>
        <c:dLbls>
          <c:showLegendKey val="0"/>
          <c:showVal val="0"/>
          <c:showCatName val="0"/>
          <c:showSerName val="0"/>
          <c:showPercent val="0"/>
          <c:showBubbleSize val="0"/>
        </c:dLbls>
        <c:gapWidth val="150"/>
        <c:shape val="box"/>
        <c:axId val="105231104"/>
        <c:axId val="105232640"/>
        <c:axId val="0"/>
      </c:bar3DChart>
      <c:catAx>
        <c:axId val="105231104"/>
        <c:scaling>
          <c:orientation val="minMax"/>
        </c:scaling>
        <c:delete val="0"/>
        <c:axPos val="b"/>
        <c:numFmt formatCode="General" sourceLinked="0"/>
        <c:majorTickMark val="none"/>
        <c:minorTickMark val="none"/>
        <c:tickLblPos val="nextTo"/>
        <c:crossAx val="105232640"/>
        <c:crosses val="autoZero"/>
        <c:auto val="1"/>
        <c:lblAlgn val="ctr"/>
        <c:lblOffset val="100"/>
        <c:noMultiLvlLbl val="0"/>
      </c:catAx>
      <c:valAx>
        <c:axId val="10523264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05231104"/>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30480</xdr:colOff>
      <xdr:row>28</xdr:row>
      <xdr:rowOff>186690</xdr:rowOff>
    </xdr:from>
    <xdr:to>
      <xdr:col>8</xdr:col>
      <xdr:colOff>822960</xdr:colOff>
      <xdr:row>42</xdr:row>
      <xdr:rowOff>83820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47</xdr:row>
      <xdr:rowOff>140970</xdr:rowOff>
    </xdr:from>
    <xdr:to>
      <xdr:col>9</xdr:col>
      <xdr:colOff>0</xdr:colOff>
      <xdr:row>61</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708660</xdr:colOff>
      <xdr:row>65</xdr:row>
      <xdr:rowOff>80010</xdr:rowOff>
    </xdr:from>
    <xdr:to>
      <xdr:col>9</xdr:col>
      <xdr:colOff>662940</xdr:colOff>
      <xdr:row>82</xdr:row>
      <xdr:rowOff>76200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209;O%202013\FORMULACI&#211;N%20POA-2014\CURC%20CME%202014%20CONSOLIDAD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Curricular"/>
      <sheetName val="Investigación"/>
      <sheetName val="Vinculación Univ. Sociedad"/>
      <sheetName val="Docencia y Recursos Humanos "/>
      <sheetName val="Estudiantes"/>
      <sheetName val="Gestion Administrativa"/>
      <sheetName val="Gestion Academica"/>
      <sheetName val="Graduados"/>
      <sheetName val="Gestión del Conocimiento"/>
      <sheetName val="Gobernabilidad"/>
      <sheetName val="NIVEL DE ES Y  SISTEMA NACIONAL"/>
      <sheetName val="Lo Esencial"/>
    </sheetNames>
    <sheetDataSet>
      <sheetData sheetId="0" refreshError="1"/>
      <sheetData sheetId="1" refreshError="1"/>
      <sheetData sheetId="2">
        <row r="8">
          <cell r="B8" t="str">
            <v>Objeto de Gasto</v>
          </cell>
          <cell r="C8" t="str">
            <v>Descripción de Cuenta</v>
          </cell>
        </row>
        <row r="9">
          <cell r="B9" t="str">
            <v>1-00-00-00-00</v>
          </cell>
          <cell r="C9" t="str">
            <v>SERVICIOS PERSONALES (10000-00)</v>
          </cell>
        </row>
        <row r="10">
          <cell r="B10" t="str">
            <v>1-01-00-00-00</v>
          </cell>
          <cell r="C10" t="str">
            <v>PERSONAL PERMANENTE (11000-00)</v>
          </cell>
        </row>
        <row r="11">
          <cell r="B11" t="str">
            <v>1-01-01-00-00</v>
          </cell>
          <cell r="C11" t="str">
            <v>SUELDOS Y SALARIOS BASICOS (11100-00)</v>
          </cell>
        </row>
        <row r="12">
          <cell r="B12" t="str">
            <v>1-01-03-00-00</v>
          </cell>
          <cell r="C12" t="str">
            <v>RESTRIBUCIONES A PERSONAL DIRECTIVO Y DE CONTROL (11300-00)</v>
          </cell>
        </row>
        <row r="13">
          <cell r="B13" t="str">
            <v>1-01-04-00-00</v>
          </cell>
          <cell r="C13" t="str">
            <v>ADICIONALES (11400-00)</v>
          </cell>
        </row>
        <row r="14">
          <cell r="B14" t="str">
            <v>1-01-05-00-00</v>
          </cell>
          <cell r="C14" t="str">
            <v>AGUINALDO Y DECIMOCUARTO MES (11500-00)</v>
          </cell>
        </row>
        <row r="15">
          <cell r="B15" t="str">
            <v>1-01-06-00-00</v>
          </cell>
          <cell r="C15" t="str">
            <v>COMPLEMENTO (VACACIONES) (11600-00)</v>
          </cell>
        </row>
        <row r="16">
          <cell r="B16" t="str">
            <v>1-01-07-00-00</v>
          </cell>
          <cell r="C16" t="str">
            <v>CONTRIBUCIONES PATRONALES (11700-00)</v>
          </cell>
        </row>
        <row r="17">
          <cell r="B17" t="str">
            <v>1-01-09-00-00</v>
          </cell>
          <cell r="C17" t="str">
            <v>OTROS SERVICIOS PERSONALES. (11900-00)</v>
          </cell>
        </row>
        <row r="18">
          <cell r="B18" t="str">
            <v>1-02-00-00-00</v>
          </cell>
          <cell r="C18" t="str">
            <v>PERSONAL NO PERMANENTE (12000-00)</v>
          </cell>
        </row>
        <row r="19">
          <cell r="B19" t="str">
            <v>1-02-02-00-00</v>
          </cell>
          <cell r="C19" t="str">
            <v>JORNALES (12200-00)</v>
          </cell>
        </row>
        <row r="20">
          <cell r="B20" t="str">
            <v>1-02-04-00-00</v>
          </cell>
          <cell r="C20" t="str">
            <v>AGUINALDO Y DECIMOCUARTO MES (12400-00)</v>
          </cell>
        </row>
        <row r="21">
          <cell r="B21" t="str">
            <v>1-02-05-00-00</v>
          </cell>
          <cell r="C21" t="str">
            <v>CONTRIBUCIONES PATRONAL. (12500-00)</v>
          </cell>
        </row>
        <row r="22">
          <cell r="B22" t="str">
            <v>1-02-09-00-00</v>
          </cell>
          <cell r="C22" t="str">
            <v>OTROS SERVICIOS PERSONALES (12900-00)</v>
          </cell>
        </row>
        <row r="23">
          <cell r="B23" t="str">
            <v>1-04-00-00-00</v>
          </cell>
          <cell r="C23" t="str">
            <v>RETRIBUCIONES EXTRAORDINARIAS (14000-00)</v>
          </cell>
        </row>
        <row r="24">
          <cell r="B24" t="str">
            <v>1-04-01-00-00</v>
          </cell>
          <cell r="C24" t="str">
            <v>HORAS EXTRAORIDINARIAS (14100-00)</v>
          </cell>
        </row>
        <row r="25">
          <cell r="B25" t="str">
            <v>1-04-02-00-00</v>
          </cell>
          <cell r="C25" t="str">
            <v>GASTOS DE REPRESENTACION (14200-00)</v>
          </cell>
        </row>
        <row r="26">
          <cell r="B26" t="str">
            <v>1-05-00-00-00</v>
          </cell>
          <cell r="C26" t="str">
            <v>ASISTENCIA SOCIAL AL PERSONAL (15000-00)</v>
          </cell>
        </row>
        <row r="27">
          <cell r="B27" t="str">
            <v>1-05-01-00-00</v>
          </cell>
          <cell r="C27" t="str">
            <v>ASISTENCIAS SOCIALES VARIAS (15100-00)</v>
          </cell>
        </row>
        <row r="28">
          <cell r="B28" t="str">
            <v>1-05-09-00-00</v>
          </cell>
          <cell r="C28" t="str">
            <v>OTROS ASISTENCIAS SOCIALES AL PERSONAL (15900-00)</v>
          </cell>
        </row>
        <row r="29">
          <cell r="B29" t="str">
            <v>1-06-00-00-00</v>
          </cell>
          <cell r="C29" t="str">
            <v>BENEFICIOS Y COMPENSACIONES (16000-00)</v>
          </cell>
        </row>
        <row r="30">
          <cell r="B30" t="str">
            <v>1-06-03-00-00</v>
          </cell>
          <cell r="C30" t="str">
            <v>PRESTACIONES LABORALES (16100-00)</v>
          </cell>
        </row>
        <row r="31">
          <cell r="B31" t="str">
            <v>1-06-04-00-00</v>
          </cell>
          <cell r="C31" t="str">
            <v>INDEMNIZACIONES POR CAUSA DE MUERTE (16200-00)</v>
          </cell>
        </row>
        <row r="32">
          <cell r="B32" t="str">
            <v>1-06-05-00-00</v>
          </cell>
          <cell r="C32" t="str">
            <v>PRESTAMOS CLAUSULA 117 Y 121 (16300-00)</v>
          </cell>
        </row>
        <row r="33">
          <cell r="B33" t="str">
            <v>1-01-00-00-00</v>
          </cell>
          <cell r="C33" t="str">
            <v>PERSONAL PERMANENTE (11000-00)</v>
          </cell>
        </row>
        <row r="34">
          <cell r="B34" t="str">
            <v>1-01-07-00-00</v>
          </cell>
          <cell r="C34" t="str">
            <v>CONTRIBUCIONES PATRONALES (11700-00)</v>
          </cell>
        </row>
        <row r="35">
          <cell r="B35" t="str">
            <v>1-01-07-04-00</v>
          </cell>
          <cell r="C35" t="str">
            <v>APORTACIONES PATRONALES (11740-00)</v>
          </cell>
        </row>
        <row r="36">
          <cell r="B36" t="str">
            <v>1-01-07-09-00</v>
          </cell>
          <cell r="C36" t="str">
            <v>OTRAS CONTRIBUCIONES PATRONALES (11790-00)</v>
          </cell>
        </row>
        <row r="37">
          <cell r="B37" t="str">
            <v>1-02-00-00-00</v>
          </cell>
          <cell r="C37" t="str">
            <v>PERSONAL NO PERMANENTE (12000-00)</v>
          </cell>
        </row>
        <row r="38">
          <cell r="B38" t="str">
            <v>1-02-09-00-00</v>
          </cell>
          <cell r="C38" t="str">
            <v>OTROS SERVICIOS PERSONALES (12900-00)</v>
          </cell>
        </row>
        <row r="39">
          <cell r="B39" t="str">
            <v>1-02-09-09-00</v>
          </cell>
          <cell r="C39" t="str">
            <v>OTROS SERVICIOS PERSONALES (NUEVA)</v>
          </cell>
        </row>
        <row r="40">
          <cell r="B40" t="str">
            <v>2-00-00-00-00</v>
          </cell>
          <cell r="C40" t="str">
            <v>SERVICIOS NO PERSONALES (20000-00)</v>
          </cell>
        </row>
        <row r="41">
          <cell r="B41" t="str">
            <v>2-01-00-00-00</v>
          </cell>
          <cell r="C41" t="str">
            <v>SERVICIOS BASICOS (21000-00)</v>
          </cell>
        </row>
        <row r="42">
          <cell r="B42" t="str">
            <v>2-01-04-00-00</v>
          </cell>
          <cell r="C42" t="str">
            <v>COMUNICACIONES (21400-00)</v>
          </cell>
        </row>
        <row r="43">
          <cell r="B43" t="str">
            <v>2-02-00-00-00</v>
          </cell>
          <cell r="C43" t="str">
            <v>ALQUILERES Y DERECHOS SOBRE BIENES INTANGIBLES (22000-00)</v>
          </cell>
        </row>
        <row r="44">
          <cell r="B44" t="str">
            <v>2-02-01-00-00</v>
          </cell>
          <cell r="C44" t="str">
            <v>ALQUILER DE EDIFICIOS Y LOCALES (22100-00)</v>
          </cell>
        </row>
        <row r="45">
          <cell r="B45" t="str">
            <v>2-02-02-00-00</v>
          </cell>
          <cell r="C45" t="str">
            <v>ALQUILER DE EQUIPO Y MAQUINARIA (22200-00)</v>
          </cell>
        </row>
        <row r="46">
          <cell r="B46" t="str">
            <v>2-02-03-00-00</v>
          </cell>
          <cell r="C46" t="str">
            <v>ALQUILER DE TIERRAS Y TERRENOS (22300-00)</v>
          </cell>
        </row>
        <row r="47">
          <cell r="B47" t="str">
            <v>2-03-00-00-00</v>
          </cell>
          <cell r="C47" t="str">
            <v>MANTENIMIENTO,REPARACION Y LIMPIEZA (23000-00)</v>
          </cell>
        </row>
        <row r="48">
          <cell r="B48" t="str">
            <v>2-03-02-00-00</v>
          </cell>
          <cell r="C48" t="str">
            <v>MANTENIMIENTO Y REPARAC DE EQUIPO Y MEDIO DE TRANSPORTE (23200-01)</v>
          </cell>
        </row>
        <row r="49">
          <cell r="B49" t="str">
            <v>2-03-03-00-00</v>
          </cell>
          <cell r="C49" t="str">
            <v>MANTENIMIENTO Y REPARACION MAQUINARIA Y EQUIPO (23300-00)</v>
          </cell>
        </row>
        <row r="50">
          <cell r="B50" t="str">
            <v>2-04-00-00-00</v>
          </cell>
          <cell r="C50" t="str">
            <v>SERVICIOS PROFESIONALES (24000-00)</v>
          </cell>
        </row>
        <row r="51">
          <cell r="B51" t="str">
            <v>2-04-02-00-00</v>
          </cell>
          <cell r="C51" t="str">
            <v>ESTUDIOS INVEST.ANALISIS DE FACTIBILIDAD. (24200-00)</v>
          </cell>
        </row>
        <row r="52">
          <cell r="B52" t="str">
            <v>2-04-03-00-00</v>
          </cell>
          <cell r="C52" t="str">
            <v>SERVICIOS TECNICOS Y PROFESIONALES JURIDICOS (24300-00)</v>
          </cell>
        </row>
        <row r="53">
          <cell r="B53" t="str">
            <v>2-04-05-00-00</v>
          </cell>
          <cell r="C53" t="str">
            <v>SERVICIOS TECNICOS Y PROFESIONALES DE CAPAC. (24500-00)</v>
          </cell>
        </row>
        <row r="54">
          <cell r="B54" t="str">
            <v>2-04-09-00-00</v>
          </cell>
          <cell r="C54" t="str">
            <v>OTROS SERVICIOS TECNICOS Y PROFESIONALES N.C. (24900-00)</v>
          </cell>
        </row>
        <row r="55">
          <cell r="B55" t="str">
            <v>2-05-00-00-00</v>
          </cell>
          <cell r="C55" t="str">
            <v>SERVICIOS COMERCIALES Y FINANCIEROS (25000-00)</v>
          </cell>
        </row>
        <row r="56">
          <cell r="B56" t="str">
            <v>2-05-01-00-00</v>
          </cell>
          <cell r="C56" t="str">
            <v>SERVICIOS DE TRANSPORTE (25100-00)</v>
          </cell>
        </row>
        <row r="57">
          <cell r="B57" t="str">
            <v>2-05-03-00-00</v>
          </cell>
          <cell r="C57" t="str">
            <v>IMPRENTA, PUBLIC. Y REPRODUC. (25300-00)</v>
          </cell>
        </row>
        <row r="58">
          <cell r="B58" t="str">
            <v>2-05-05-00-00</v>
          </cell>
          <cell r="C58" t="str">
            <v>COMISIONES Y GASTOS BANCARIOS (25500-00)</v>
          </cell>
        </row>
        <row r="59">
          <cell r="B59" t="str">
            <v>2-05-06-00-00</v>
          </cell>
          <cell r="C59" t="str">
            <v>PUBLICIDAD Y PROPAGANDA (25600-00)</v>
          </cell>
        </row>
        <row r="60">
          <cell r="B60" t="str">
            <v>2-05-07-00-00</v>
          </cell>
          <cell r="C60" t="str">
            <v>SERVICIOS DE INTERNET (25700-00)</v>
          </cell>
        </row>
        <row r="61">
          <cell r="B61" t="str">
            <v>2-05-09-00-00</v>
          </cell>
          <cell r="C61" t="str">
            <v>OTROS SERVICIOS COMERCIALES Y FINANCIEROS N.C. (25900-00)</v>
          </cell>
        </row>
        <row r="62">
          <cell r="B62" t="str">
            <v>2-06-00-00-00</v>
          </cell>
          <cell r="C62" t="str">
            <v>PASAJES, VIATICOS (26000-00)</v>
          </cell>
        </row>
        <row r="63">
          <cell r="B63" t="str">
            <v>2-06-01-00-00</v>
          </cell>
          <cell r="C63" t="str">
            <v>PASAJES (26100-00)</v>
          </cell>
        </row>
        <row r="64">
          <cell r="B64" t="str">
            <v>2-06-02-00-00</v>
          </cell>
          <cell r="C64" t="str">
            <v>VIATICOS (26200-00)</v>
          </cell>
        </row>
        <row r="65">
          <cell r="B65" t="str">
            <v>2-07-00-00-00</v>
          </cell>
          <cell r="C65" t="str">
            <v>MULTAS Y RECARGOS Y GASTOS JUDICIALES (27000-00)</v>
          </cell>
        </row>
        <row r="66">
          <cell r="B66" t="str">
            <v>2-07-01-00-00</v>
          </cell>
          <cell r="C66" t="str">
            <v>IMPUESTOS (27100-00)</v>
          </cell>
        </row>
        <row r="67">
          <cell r="B67" t="str">
            <v>2-09-00-00-00</v>
          </cell>
          <cell r="C67" t="str">
            <v>OTROS SERVICIOS NO PERSONALES (29000-00)</v>
          </cell>
        </row>
        <row r="68">
          <cell r="B68" t="str">
            <v>2-09-01-00-00</v>
          </cell>
          <cell r="C68" t="str">
            <v>SERVICIOS DE CEREMONIAL Y PROTOCOLO (29100-00)</v>
          </cell>
        </row>
        <row r="69">
          <cell r="B69" t="str">
            <v>2-06-00-00-00</v>
          </cell>
          <cell r="C69" t="str">
            <v>PASAJES, VIATICOS (26000-00)</v>
          </cell>
        </row>
        <row r="70">
          <cell r="B70" t="str">
            <v>2-06-01-00-00</v>
          </cell>
          <cell r="C70" t="str">
            <v>PASAJES (26100-00)</v>
          </cell>
        </row>
        <row r="71">
          <cell r="B71" t="str">
            <v>2-06-01-01-00</v>
          </cell>
          <cell r="C71" t="str">
            <v>PASAJES NACIONALES (26110-00)</v>
          </cell>
        </row>
        <row r="72">
          <cell r="B72" t="str">
            <v>2-06-02-00-00</v>
          </cell>
          <cell r="C72" t="str">
            <v>VIATICOS (26200-00)</v>
          </cell>
        </row>
        <row r="73">
          <cell r="B73" t="str">
            <v>2-06-02-01-00</v>
          </cell>
          <cell r="C73" t="str">
            <v>VIATICOS NACIONALES Y OTROS GASTOS DE VIAJE PROYECTO FORTALECIMIENTO ORG. ESTUDI (26200-72)</v>
          </cell>
        </row>
        <row r="74">
          <cell r="B74" t="str">
            <v>2-06-02-02-00</v>
          </cell>
          <cell r="C74" t="str">
            <v>VIATICOS AL EXTERIOR (26220-00)</v>
          </cell>
        </row>
        <row r="75">
          <cell r="B75" t="str">
            <v>3-00-00-00-00</v>
          </cell>
          <cell r="C75" t="str">
            <v>MATERIALES Y SUMINISTROS (30000-00)</v>
          </cell>
        </row>
        <row r="76">
          <cell r="B76" t="str">
            <v>3-01-00-00-00</v>
          </cell>
          <cell r="C76" t="str">
            <v>PRODUCTOS ALIMENTICIOS AGROPECUARIOS Y FORESTALES (31000-00)</v>
          </cell>
        </row>
        <row r="77">
          <cell r="B77" t="str">
            <v>3-01-01-00-00</v>
          </cell>
          <cell r="C77" t="str">
            <v>ALIMENTOS Y BEBIDAS PARA PERSONAS (31100-00)</v>
          </cell>
        </row>
        <row r="78">
          <cell r="B78" t="str">
            <v>3-01-04-00-00</v>
          </cell>
          <cell r="C78" t="str">
            <v>PRODUCTOS AGROFORESTALES (31400-01)</v>
          </cell>
        </row>
        <row r="79">
          <cell r="B79" t="str">
            <v>3-02-00-00-00</v>
          </cell>
          <cell r="C79" t="str">
            <v>TEXTILES Y VESTUARIOS (32000-00)</v>
          </cell>
        </row>
        <row r="80">
          <cell r="B80" t="str">
            <v>3-02-03-00-00</v>
          </cell>
          <cell r="C80" t="str">
            <v>ACABADOS Y TEXTILES (32300-00)</v>
          </cell>
        </row>
        <row r="81">
          <cell r="B81" t="str">
            <v>3-03-00-00-00</v>
          </cell>
          <cell r="C81" t="str">
            <v>PRODUCTOS DE PAPEL, CARTON E IMPRESOS (33000-00)</v>
          </cell>
        </row>
        <row r="82">
          <cell r="B82" t="str">
            <v>3-03-04-00-00</v>
          </cell>
          <cell r="C82" t="str">
            <v>PRODUCTOS DE PAPEL Y CARTON (33400-00)</v>
          </cell>
        </row>
        <row r="83">
          <cell r="B83" t="str">
            <v>3-03-05-00-00</v>
          </cell>
          <cell r="C83" t="str">
            <v>LIBROS, REVISTAS Y PERIODICOS (33500-00)</v>
          </cell>
        </row>
        <row r="84">
          <cell r="B84" t="str">
            <v>3-03-06-00-00</v>
          </cell>
          <cell r="C84" t="str">
            <v>TEXTOS DE ENSE¥ANZA (33600-00)</v>
          </cell>
        </row>
        <row r="85">
          <cell r="B85" t="str">
            <v>3-03-07-00-00</v>
          </cell>
          <cell r="C85" t="str">
            <v>ESPECIES Y TIMBRADOS Y VALORES (33700-00)</v>
          </cell>
        </row>
        <row r="86">
          <cell r="B86" t="str">
            <v>3-04-00-00-00</v>
          </cell>
          <cell r="C86" t="str">
            <v>CUEROS,PIELES Y SUS PRODUCTOS (34000-00)</v>
          </cell>
        </row>
        <row r="87">
          <cell r="B87" t="str">
            <v>3-04-03-00-00</v>
          </cell>
          <cell r="C87" t="str">
            <v>ARTICULOS DE CAUCHO (34300-00)</v>
          </cell>
        </row>
        <row r="88">
          <cell r="B88" t="str">
            <v>3-05-00-00-00</v>
          </cell>
          <cell r="C88" t="str">
            <v>PRODUCTOS QUIMICOS, COMBUSTIBLES Y LUBRICANTES (35000-00)</v>
          </cell>
        </row>
        <row r="89">
          <cell r="B89" t="str">
            <v>3-05-02-00-00</v>
          </cell>
          <cell r="C89" t="str">
            <v>PRODUCTOS FARMACEUTICOS Y MEDICINALES (35200-00)</v>
          </cell>
        </row>
        <row r="90">
          <cell r="B90" t="str">
            <v>3-05-06-00-00</v>
          </cell>
          <cell r="C90" t="str">
            <v>COMBUSTIBLES Y LUBRICANTES (35600-00)</v>
          </cell>
        </row>
        <row r="91">
          <cell r="B91" t="str">
            <v>3-05-09-00-00</v>
          </cell>
          <cell r="C91" t="str">
            <v>PRODUCTOS QUIMICOS (35900-00)</v>
          </cell>
        </row>
        <row r="92">
          <cell r="B92" t="str">
            <v>3-09-00-00-00</v>
          </cell>
          <cell r="C92" t="str">
            <v>OTROS MATERIALES Y SUMINISTROS (39000-00)</v>
          </cell>
        </row>
        <row r="93">
          <cell r="B93" t="str">
            <v>3-09-02-00-00</v>
          </cell>
          <cell r="C93" t="str">
            <v>UTILES DE ESCRITORIO, OFICINA Y ENZE¥ANZA (39200-00)</v>
          </cell>
        </row>
        <row r="94">
          <cell r="B94" t="str">
            <v>3-09-05-00-00</v>
          </cell>
          <cell r="C94" t="str">
            <v>INSTRUMENTOS MENORES MEDICO-QUIRURGICO Y LABORAT. (39500-00)</v>
          </cell>
        </row>
        <row r="95">
          <cell r="B95" t="str">
            <v>3-01-00-00-00</v>
          </cell>
          <cell r="C95" t="str">
            <v>PRODUCTOS ALIMENTICIOS AGROPECUARIOS Y FORESTALES (31000-00)</v>
          </cell>
        </row>
        <row r="96">
          <cell r="B96" t="str">
            <v>3-01-04-00-00</v>
          </cell>
          <cell r="C96" t="str">
            <v>PRODUCTOS AGROFORESTALES (31400-01)</v>
          </cell>
        </row>
        <row r="97">
          <cell r="B97" t="str">
            <v>3-01-04-02-00</v>
          </cell>
          <cell r="C97" t="str">
            <v>PRODUCTOS FORESTALES (31420-00)</v>
          </cell>
        </row>
        <row r="98">
          <cell r="B98" t="str">
            <v>4-00-00-00-00</v>
          </cell>
          <cell r="C98" t="str">
            <v>BIENES CAPITALIZABLES (40000-00)</v>
          </cell>
        </row>
        <row r="99">
          <cell r="B99" t="str">
            <v>4-01-00-00-00</v>
          </cell>
          <cell r="C99" t="str">
            <v>BIENES PREEXISTENTES (41000-00)</v>
          </cell>
        </row>
        <row r="100">
          <cell r="B100" t="str">
            <v>4-01-01-00-00</v>
          </cell>
          <cell r="C100" t="str">
            <v>TIERRAS Y TERRENOS (41100-00)</v>
          </cell>
        </row>
        <row r="101">
          <cell r="B101" t="str">
            <v>4-01-02-00-00</v>
          </cell>
          <cell r="C101" t="str">
            <v>EDIFICIOS E INSTALACIONES (41210-00)</v>
          </cell>
        </row>
        <row r="102">
          <cell r="B102" t="str">
            <v>4-02-00-00-00</v>
          </cell>
          <cell r="C102" t="str">
            <v>MAQUINARIA Y EQUIPO (42000-00)</v>
          </cell>
        </row>
        <row r="103">
          <cell r="B103" t="str">
            <v>4-02-01-00-00</v>
          </cell>
          <cell r="C103" t="str">
            <v>EQUIPOS DE OFICINA Y MUEBLES (42140-00)</v>
          </cell>
        </row>
        <row r="104">
          <cell r="B104" t="str">
            <v>4-02-03-00-00</v>
          </cell>
          <cell r="C104" t="str">
            <v>EQUIPO DE TRANSPORTE TRACCION Y ELEVACION (42300-00)</v>
          </cell>
        </row>
        <row r="105">
          <cell r="B105" t="str">
            <v>4-02-05-00-00</v>
          </cell>
          <cell r="C105" t="str">
            <v>EQUIPO DE COMUNICACIàN Y SE¥ALAMIENTO (42500-00)</v>
          </cell>
        </row>
        <row r="106">
          <cell r="B106" t="str">
            <v>4-02-06-00-00</v>
          </cell>
          <cell r="C106" t="str">
            <v>EQUIPOS PARA COMPUTACION (42600-00)</v>
          </cell>
        </row>
        <row r="107">
          <cell r="B107" t="str">
            <v>4-02-07-00-00</v>
          </cell>
          <cell r="C107" t="str">
            <v>MUEBLES Y EQUIPO EDUCACIONALES (42700-00)</v>
          </cell>
        </row>
        <row r="108">
          <cell r="B108" t="str">
            <v>4-05-00-00-00</v>
          </cell>
          <cell r="C108" t="str">
            <v>ACTIVOS INTANGIBLES (45000-00)</v>
          </cell>
        </row>
        <row r="109">
          <cell r="B109" t="str">
            <v>4-05-01-00-00</v>
          </cell>
          <cell r="C109" t="str">
            <v>APLICACIONES INFORMATICAS (45100-00)</v>
          </cell>
        </row>
        <row r="110">
          <cell r="B110" t="str">
            <v>4-07-00-00-00</v>
          </cell>
          <cell r="C110" t="str">
            <v>CONSTRUCCIONES (47000-00)</v>
          </cell>
        </row>
        <row r="111">
          <cell r="B111" t="str">
            <v>4-07-01-00-00</v>
          </cell>
          <cell r="C111" t="str">
            <v>CONSTRUCCIONES ADICIONES Y MEJORA DE EDIF (47100-00)</v>
          </cell>
        </row>
        <row r="112">
          <cell r="B112" t="str">
            <v>4-07-02-00-00</v>
          </cell>
          <cell r="C112" t="str">
            <v>CONSTRUCCIONES Y MEJORAS DE BIENES NACIONALES EN DOMINIO PUBLICO (NUEVA)</v>
          </cell>
        </row>
        <row r="113">
          <cell r="B113" t="str">
            <v>4-07-03-00-00</v>
          </cell>
          <cell r="C113" t="str">
            <v>CONSOLIDACION Y MEJORAS EN BIENES CULTURALES (NUEVA)</v>
          </cell>
        </row>
        <row r="114">
          <cell r="B114" t="str">
            <v>4-01-00-00-00</v>
          </cell>
          <cell r="C114" t="str">
            <v>BIENES PREEXISTENTES (41000-00)</v>
          </cell>
        </row>
        <row r="115">
          <cell r="B115" t="str">
            <v>4-01-01-00-00</v>
          </cell>
          <cell r="C115" t="str">
            <v>TIERRAS Y TERRENOS (41100-00)</v>
          </cell>
        </row>
        <row r="116">
          <cell r="B116" t="str">
            <v>4-01-01-01-00</v>
          </cell>
          <cell r="C116" t="str">
            <v>PARA CONSTRUCCION DE BIENES EN DOMINIO PRIVADO (41110-00)</v>
          </cell>
        </row>
        <row r="117">
          <cell r="B117" t="str">
            <v>4-01-01-02-00</v>
          </cell>
          <cell r="C117" t="str">
            <v>PARA CONSTRUCCION DE BIENES DE DOMINIO PUBLICOS (41120-00)</v>
          </cell>
        </row>
        <row r="118">
          <cell r="B118" t="str">
            <v>4-01-01-03-00</v>
          </cell>
          <cell r="C118" t="str">
            <v>TIERRA PREDIOS Y SOLARES (41130-00)</v>
          </cell>
        </row>
        <row r="119">
          <cell r="B119" t="str">
            <v>4-01-02-00-00</v>
          </cell>
          <cell r="C119" t="str">
            <v>EDIFICIOS E INSTALACIONES (41210-00)</v>
          </cell>
        </row>
        <row r="120">
          <cell r="B120" t="str">
            <v>4-01-02-04-00</v>
          </cell>
          <cell r="C120" t="str">
            <v>INSTALACIONES VARIAS (41240-00)</v>
          </cell>
        </row>
        <row r="121">
          <cell r="B121" t="str">
            <v>4-01-02-00-00</v>
          </cell>
          <cell r="C121" t="str">
            <v>EDIFICIOS E INSTALACIONES (41210-00)</v>
          </cell>
        </row>
        <row r="122">
          <cell r="B122" t="str">
            <v>4-01-02-04-00</v>
          </cell>
          <cell r="C122" t="str">
            <v>INSTALACIONES VARIAS (41240-00)</v>
          </cell>
        </row>
        <row r="123">
          <cell r="B123" t="str">
            <v>4-01-02-04-03</v>
          </cell>
          <cell r="C123" t="str">
            <v>INSTALACIONES VARIAS AULAS NO. 6 (41240-05)</v>
          </cell>
        </row>
        <row r="124">
          <cell r="B124" t="str">
            <v>5-00-00-00-00</v>
          </cell>
          <cell r="C124" t="str">
            <v>TRANSFERENCIAS (50000-00)</v>
          </cell>
        </row>
        <row r="125">
          <cell r="B125" t="str">
            <v>5-01-00-00-00</v>
          </cell>
          <cell r="C125" t="str">
            <v>TRANSFERENCIAS CORRIENTES AL SECTOR PRIVADO (51000-00)</v>
          </cell>
        </row>
        <row r="126">
          <cell r="B126" t="str">
            <v>5-01-01-00-00</v>
          </cell>
          <cell r="C126" t="str">
            <v>PRESTACIONES DE LA SEGURIDAD SOCIAL (NUEVA)</v>
          </cell>
        </row>
        <row r="127">
          <cell r="B127" t="str">
            <v>5-01-02-00-00</v>
          </cell>
          <cell r="C127" t="str">
            <v>PRESTACIONES DE ASISTENCIA SOCIAL (51200-00)</v>
          </cell>
        </row>
        <row r="128">
          <cell r="B128" t="str">
            <v>5-01-03-00-00</v>
          </cell>
          <cell r="C128" t="str">
            <v>DONACIONES A INSTITUCIONES PRIVADAS SIN FINES DE LUCRO (51300-00)</v>
          </cell>
        </row>
        <row r="129">
          <cell r="B129" t="str">
            <v>5-02-00-00-00</v>
          </cell>
          <cell r="C129" t="str">
            <v>TRANSFERENCIAS CORRIENTES UNIDADES DEL SECTOR PUBLICO (NUEVA)</v>
          </cell>
        </row>
        <row r="130">
          <cell r="B130" t="str">
            <v>5-02-01-00-00</v>
          </cell>
          <cell r="C130" t="str">
            <v>DONACIONES A UNIDADES DEL GOBIERNO CENTRAL (NUEVA)</v>
          </cell>
        </row>
        <row r="131">
          <cell r="B131" t="str">
            <v>5-03-00-00-00</v>
          </cell>
          <cell r="C131" t="str">
            <v>TRANSFERENCIAS CORRIENTES SECTOR EXTERNO (53000-00)</v>
          </cell>
        </row>
        <row r="132">
          <cell r="B132" t="str">
            <v>5-03-02-00-00</v>
          </cell>
          <cell r="C132" t="str">
            <v>TRANSFERENCIAS CORR. SECTOR EXTERNO (53200-00)</v>
          </cell>
        </row>
        <row r="133">
          <cell r="B133" t="str">
            <v>5-04-00-00-00</v>
          </cell>
          <cell r="C133" t="str">
            <v>TRANSFERENCIAS DE CAPITAL AL SECTOR PRIVADO (NUEVA)</v>
          </cell>
        </row>
        <row r="134">
          <cell r="B134" t="str">
            <v>5-04-01-00-00</v>
          </cell>
          <cell r="C134" t="str">
            <v>PRESTACIONES DE ASISTENCIA SOCIAL (NUEVA)</v>
          </cell>
        </row>
        <row r="135">
          <cell r="B135" t="str">
            <v>5-05-00-00-00</v>
          </cell>
          <cell r="C135" t="str">
            <v>TRANSFERENCIAS DE CAPITAL A UNIDADES DEL SECTOR PUBLICO (NUEVA)</v>
          </cell>
        </row>
        <row r="136">
          <cell r="B136" t="str">
            <v>5-05-01-00-00</v>
          </cell>
          <cell r="C136" t="str">
            <v>DONACIONES A UNIDADES DEL GOBIERNO CENTRAL (NUEVA)</v>
          </cell>
        </row>
        <row r="137">
          <cell r="B137" t="str">
            <v>5-01-00-00-00</v>
          </cell>
          <cell r="C137" t="str">
            <v>TRANSFERENCIAS CORRIENTES AL SECTOR PRIVADO (51000-00)</v>
          </cell>
        </row>
        <row r="138">
          <cell r="B138" t="str">
            <v>5-01-02-00-00</v>
          </cell>
          <cell r="C138" t="str">
            <v>PRESTACIONES DE ASISTENCIA SOCIAL (51200-00)</v>
          </cell>
        </row>
        <row r="139">
          <cell r="B139" t="str">
            <v>5-01-02-01-00</v>
          </cell>
          <cell r="C139" t="str">
            <v>BECAS (51210-00)</v>
          </cell>
        </row>
        <row r="140">
          <cell r="B140" t="str">
            <v>5-01-02-02-00</v>
          </cell>
          <cell r="C140" t="str">
            <v>AYUDA SOCIALES A PERSONAS (51220-00)</v>
          </cell>
        </row>
        <row r="141">
          <cell r="B141" t="str">
            <v>5-03-00-00-00</v>
          </cell>
          <cell r="C141" t="str">
            <v>TRANSFERENCIAS CORRIENTES SECTOR EXTERNO (53000-00)</v>
          </cell>
        </row>
        <row r="142">
          <cell r="B142" t="str">
            <v>5-03-02-00-00</v>
          </cell>
          <cell r="C142" t="str">
            <v>TRANSFERENCIAS CORR. SECTOR EXTERNO (53200-00)</v>
          </cell>
        </row>
        <row r="143">
          <cell r="B143" t="str">
            <v>5-03-02-01-00</v>
          </cell>
          <cell r="C143" t="str">
            <v>DONACIONES A ORG. INTERNAC. CUOTAS ORDINARIAS (53210-00)</v>
          </cell>
        </row>
        <row r="144">
          <cell r="B144" t="str">
            <v>6-00-00-00-00</v>
          </cell>
          <cell r="C144" t="str">
            <v>ACTIVOS FINANCIEROS (60000-00)</v>
          </cell>
        </row>
        <row r="145">
          <cell r="B145" t="str">
            <v>6-01-00-00-00</v>
          </cell>
          <cell r="C145" t="str">
            <v>PARTICIPACION DE CAPITAL Y COMPRA DE ACCIONES (NUEVA)</v>
          </cell>
        </row>
        <row r="146">
          <cell r="B146" t="str">
            <v>6-01-01-00-00</v>
          </cell>
          <cell r="C146" t="str">
            <v>APORTES DE CAPITAL A EMPRESAS PRIVADAS (NUEVA)</v>
          </cell>
        </row>
        <row r="147">
          <cell r="B147" t="str">
            <v>6-01-02-00-00</v>
          </cell>
          <cell r="C147" t="str">
            <v>APORTES DE CAPITAL A EMPRESAS PUBLICAS NACIONALES (NUEVA)</v>
          </cell>
        </row>
        <row r="148">
          <cell r="B148" t="str">
            <v>6-02-00-00-00</v>
          </cell>
          <cell r="C148" t="str">
            <v>PRESTAMOS A CORTO PLAZO (NUEVA)</v>
          </cell>
        </row>
        <row r="149">
          <cell r="B149" t="str">
            <v>6-02-01-00-00</v>
          </cell>
          <cell r="C149" t="str">
            <v>PRESTAMOS A CORTO PLAZO AL SECTOR PRIVADO (NUEVA)</v>
          </cell>
        </row>
        <row r="150">
          <cell r="B150" t="str">
            <v>7-00-00-00-00</v>
          </cell>
          <cell r="C150" t="str">
            <v>DEUDA Y OTROS PASIVOS (70000-00)</v>
          </cell>
        </row>
        <row r="151">
          <cell r="B151" t="str">
            <v>7-01-00-00-00</v>
          </cell>
          <cell r="C151" t="str">
            <v>SERVICIO DE LA DEUDA PUBLICA A INTERNA A CORTO PLAZO (71000-00)</v>
          </cell>
        </row>
        <row r="152">
          <cell r="B152" t="str">
            <v>7-01-01-00-00</v>
          </cell>
          <cell r="C152" t="str">
            <v>AMORTIZACION DE LA DEUDA PUBLICA CORTO PLAZO (71100-00)</v>
          </cell>
        </row>
        <row r="153">
          <cell r="B153" t="str">
            <v>7-01-02-00-00</v>
          </cell>
          <cell r="C153" t="str">
            <v>INTERESES DE LA DEUDA PUBLICA INTERNA A CORTO PLAZO (NUEVA)</v>
          </cell>
        </row>
        <row r="154">
          <cell r="B154" t="str">
            <v>7-02-00-00-00</v>
          </cell>
          <cell r="C154" t="str">
            <v>SERVICIO DE LA DEUDA PUBLICA A INTERNA A LARGO PLAZO (72000-00)</v>
          </cell>
        </row>
        <row r="155">
          <cell r="B155" t="str">
            <v>7-02-01-00-00</v>
          </cell>
          <cell r="C155" t="str">
            <v>AMORTIZACION PRESTAMOS DEL SECTOR PRIVADO (72100-00)</v>
          </cell>
        </row>
        <row r="156">
          <cell r="B156" t="str">
            <v>7-02-00-00-00</v>
          </cell>
          <cell r="C156" t="str">
            <v>SERVICIO DE LA DEUDA PUBLICA A INTERNA A LARGO PLAZO (72000-00)</v>
          </cell>
        </row>
        <row r="157">
          <cell r="B157" t="str">
            <v>7-02-01-00-00</v>
          </cell>
          <cell r="C157" t="str">
            <v>AMORTIZACION PRESTAMOS DEL SECTOR PRIVADO (72100-00)</v>
          </cell>
        </row>
        <row r="158">
          <cell r="B158" t="str">
            <v>7-02-01-01-00</v>
          </cell>
          <cell r="C158" t="str">
            <v>ATENCION DEUDAS SALARIALES (AJUSTES SAL.MINIMO) (72110-00)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Correlativo de la Actividad</v>
          </cell>
          <cell r="F3" t="str">
            <v>ACTIVIDADES</v>
          </cell>
        </row>
        <row r="6">
          <cell r="E6" t="str">
            <v>1.a.1.1</v>
          </cell>
          <cell r="F6" t="str">
            <v xml:space="preserve"> Realización de investigaciones de mercado que permitan evaluar la pertinencia de los planes de estudio.                                                                                                              a.2 Intitucionalización de comisiones y sub comisiones de desarrollo curricular.</v>
          </cell>
        </row>
        <row r="7">
          <cell r="E7" t="str">
            <v>1.a.1.2</v>
          </cell>
          <cell r="F7" t="str">
            <v>Realizar con el apoyo de universidades líderes, reformas en los planes y programas de estudio de todas las carreras para ajustarlas al Modelo Educativo de la UNAH y a las exigencias del desarrollo tecnológico, científico y del entorno social.</v>
          </cell>
        </row>
        <row r="8">
          <cell r="E8" t="str">
            <v>1.b.2.1</v>
          </cell>
          <cell r="F8" t="str">
            <v xml:space="preserve"> Impartir talleres de capacitación a toda la comunidad docente  sobre los fundamentos y principios del nuevo modelo educativo.                                                       b.3 Promoción e incentivos para la innovación educativa.</v>
          </cell>
        </row>
        <row r="9">
          <cell r="E9" t="str">
            <v>1.b.3.1</v>
          </cell>
          <cell r="F9" t="str">
            <v>b.3 Ejecución de la ruta del desarrollo curricular en las unidades Académicas.</v>
          </cell>
        </row>
        <row r="10">
          <cell r="F10" t="str">
            <v>b.4Promoción de la obligatoriedad de mantenimiento del sistema de estadísiticas por parte de todas las instancias de gestión académica.</v>
          </cell>
        </row>
        <row r="11">
          <cell r="F11" t="str">
            <v>b.5 Incorporar al menos 7 carreras al nuevo modelo educativo.</v>
          </cell>
        </row>
        <row r="12">
          <cell r="E12" t="str">
            <v>1.b.6.1</v>
          </cell>
          <cell r="F12" t="str">
            <v xml:space="preserve"> Actualizar permanentemente los currículos de acuerdo a estudios de pertinencia y de mercado, a realizar y conforme a los planes de mejora del proceso de autoevaluación.</v>
          </cell>
        </row>
        <row r="13">
          <cell r="E13" t="str">
            <v>1.b.7.1</v>
          </cell>
          <cell r="F13" t="str">
            <v>Inversión para la ejecución de los planes de mejora. Organización de los equipos de trabajo para ejecutar el plan de mejora diseñado, los 8 factores ejecutados en sus 221 referentes y acreditar y certificar las carreras.</v>
          </cell>
        </row>
        <row r="14">
          <cell r="E14" t="str">
            <v>1.b.8.8</v>
          </cell>
          <cell r="F14" t="str">
            <v xml:space="preserve">8) Apropiación, alineamiento y articulación de las unidades académicas de la UNAH con los requerimientos del SHACES. </v>
          </cell>
        </row>
        <row r="15">
          <cell r="E15" t="str">
            <v>1.b.9.1</v>
          </cell>
          <cell r="F15" t="str">
            <v xml:space="preserve"> Divulgación de Normas Académicas a toda la comunidad universitaria.                                                                                                                                                                                              2) Edición y publicación.</v>
          </cell>
        </row>
      </sheetData>
      <sheetData sheetId="12">
        <row r="3">
          <cell r="E3" t="str">
            <v>Correlativo de Actividad</v>
          </cell>
          <cell r="F3" t="str">
            <v>ACTIVIDADES</v>
          </cell>
        </row>
        <row r="6">
          <cell r="E6" t="str">
            <v>2.a.1.1</v>
          </cell>
          <cell r="F6" t="str">
            <v>a.1 Fortalecimiento en las Unidades Académicas, unidades, institutos o comités de investigación científica y de vinculación Universidad-Sociedad.</v>
          </cell>
        </row>
        <row r="7">
          <cell r="E7" t="str">
            <v>2.a.1.2</v>
          </cell>
          <cell r="F7" t="str">
            <v>b.1Participación del programa de formación, capacitación y actualización científica en la Universidad, a través de becas, programas, talleres, cursos y seminarios.(dos capacitaciones)</v>
          </cell>
        </row>
        <row r="8">
          <cell r="E8" t="str">
            <v>2.b.2.1</v>
          </cell>
          <cell r="F8" t="str">
            <v>b.1.Inversión institucional para capacitación de docentes.</v>
          </cell>
        </row>
        <row r="9">
          <cell r="E9" t="str">
            <v>2.b.3.1</v>
          </cell>
          <cell r="F9" t="str">
            <v>b.2Inversión institucional para la incorporación de herramientas informáticas.</v>
          </cell>
        </row>
        <row r="10">
          <cell r="E10" t="str">
            <v>2.c.1.1</v>
          </cell>
          <cell r="F10" t="str">
            <v>c.1 Realizar reuniones y presentaciones para sociabilizar la aplicación de las políticas de investigación de la UNAH, o de la unidad académica específica inmersa en los procesos de investigación.</v>
          </cell>
        </row>
        <row r="11">
          <cell r="E11" t="str">
            <v>2.d.2.1</v>
          </cell>
          <cell r="F11" t="str">
            <v xml:space="preserve">d.1 Elaborar cinco (5) artículos para ser publicados en las revistas cíentificas de la UNAH </v>
          </cell>
        </row>
        <row r="12">
          <cell r="E12" t="str">
            <v>2.d.2.2</v>
          </cell>
          <cell r="F12" t="str">
            <v>d.2 Publicación de cinco trabajos científicos de importancia en el Blog de investigación científica del CURC o Pag. De la UNAH</v>
          </cell>
        </row>
        <row r="13">
          <cell r="E13" t="str">
            <v>2.d.2.3</v>
          </cell>
          <cell r="F13" t="str">
            <v>d.3 Publicación de dos artículos en revistas científicas del exterior aquellos trabajos científicos importantes.</v>
          </cell>
        </row>
        <row r="14">
          <cell r="E14" t="str">
            <v>2.d.2.4</v>
          </cell>
          <cell r="F14" t="str">
            <v>d.4 realizar presentaciones para la difusión de los trabajos científicos al público en general, especialmente   a los sectores relacionados con los campos de la investigación. (Congreso anual de Investigacion Cientifica del CURC, y en el de la UNAH)</v>
          </cell>
        </row>
        <row r="16">
          <cell r="E16" t="str">
            <v>2.e.1.1</v>
          </cell>
          <cell r="F16" t="str">
            <v>f.1 Presentación ante las autoridades competentes o un Comité de Gestión Científica los cinco proyectos a desarrollar, ya sea con fondos internos o externos, para su financiamiento.</v>
          </cell>
        </row>
      </sheetData>
      <sheetData sheetId="13">
        <row r="3">
          <cell r="E3" t="str">
            <v>Correlativo de Actividad</v>
          </cell>
          <cell r="F3" t="str">
            <v>ACTIVIDADES</v>
          </cell>
        </row>
        <row r="7">
          <cell r="E7" t="str">
            <v>3.a.1.1</v>
          </cell>
          <cell r="F7" t="str">
            <v>a.1 Creación y funcionamiento de un Comité de Vinculación en cada unidad académica para que promueva y gestione el desarrollo  de tres  proyectos con la Dirección de Gestión UNAH- Sociedad para contribuir a la solución de problemas en el país.</v>
          </cell>
        </row>
        <row r="8">
          <cell r="E8" t="str">
            <v>3.a.2.1</v>
          </cell>
          <cell r="F8" t="str">
            <v>a.2Realización de dos Jornadas de capacitación en gestión y ejecución de proyectos</v>
          </cell>
        </row>
        <row r="9">
          <cell r="E9" t="str">
            <v>3.b.1.1</v>
          </cell>
          <cell r="F9" t="str">
            <v>b.1 Los Departamentos Académicos y las carreras realizan actividades para socializar y aplicar las políticas de vinculación.</v>
          </cell>
        </row>
        <row r="10">
          <cell r="E10" t="str">
            <v>3.b.2.1.</v>
          </cell>
          <cell r="F10" t="str">
            <v>b.2Los Departamentos Académicos negocian y promueven ls sprobación de convenios en el campo de la vinculación.(programa de generación de oportunidades para grupos vulneralbles con acceso al sistema educativo nacional)</v>
          </cell>
        </row>
        <row r="11">
          <cell r="E11" t="str">
            <v>3.c.1.1</v>
          </cell>
          <cell r="F11" t="str">
            <v>c.1 Los departamentos y las carreras realizan actividades para divulgar los proyectos de vinculación y sus resultados, através del boletin informativo "El Tridentino", medio oficial de la institución                                                                                           d.2 La carrera o unidad académica realiza gestiones ante organismos nacionales o externos para la obtención de recursos para proyectos de vinculación.</v>
          </cell>
        </row>
        <row r="12">
          <cell r="F12" t="str">
            <v>Diseño, ejecución y difusión del plan cultural. Medios de difusión informativos para cada una de las actividades realizadas en el Centro</v>
          </cell>
        </row>
        <row r="13">
          <cell r="E13" t="str">
            <v>3.d.2.1.</v>
          </cell>
          <cell r="F13" t="str">
            <v>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v>
          </cell>
        </row>
      </sheetData>
      <sheetData sheetId="14">
        <row r="3">
          <cell r="E3" t="str">
            <v>Correlativo de Actividad</v>
          </cell>
          <cell r="F3" t="str">
            <v>ACTIVIDADES</v>
          </cell>
        </row>
        <row r="6">
          <cell r="E6" t="str">
            <v>4.a.1.1</v>
          </cell>
          <cell r="F6" t="str">
            <v>1.Inversión para la ejecución del plan de profesionalización docente.</v>
          </cell>
        </row>
        <row r="7">
          <cell r="F7" t="str">
            <v>1.2Plan de capacitación de acuerdo al diagnóstico realizado por período academico</v>
          </cell>
        </row>
        <row r="8">
          <cell r="F8" t="str">
            <v>1.3. Elaboración de un programa de capacitacion del docente</v>
          </cell>
        </row>
        <row r="9">
          <cell r="E9" t="str">
            <v>4.b.1.1</v>
          </cell>
          <cell r="F9" t="str">
            <v>Socialización e implementación de mecanismos que aseguren el uso del perfil general docente. (Capacitación de Consejo Local y la comisión de Concurso de acuerdo al estatuto del docente y al reglamento de concurso)</v>
          </cell>
        </row>
        <row r="10">
          <cell r="E10" t="str">
            <v>4.b.2.1</v>
          </cell>
          <cell r="F10" t="str">
            <v>Establecimiento de un proceso de Reclutamiento y contratación de personal docente.</v>
          </cell>
        </row>
        <row r="11">
          <cell r="E11" t="str">
            <v>4.b.3.1</v>
          </cell>
          <cell r="F11" t="str">
            <v>b.2 Aumentar inversión institucional para la oferta de postgrados a los docentes.</v>
          </cell>
        </row>
        <row r="12">
          <cell r="E12" t="str">
            <v>4.b.4.1</v>
          </cell>
          <cell r="F12" t="str">
            <v>1) Socialización de la evaluación del desempeño a docentes y personal administrativo.                                                                                                                                                                  2) Implementación de la Evaluación del desempeño</v>
          </cell>
        </row>
      </sheetData>
      <sheetData sheetId="15">
        <row r="3">
          <cell r="E3" t="str">
            <v>Correlativo de Actividad</v>
          </cell>
          <cell r="F3" t="str">
            <v>ACTIVIDADES</v>
          </cell>
        </row>
        <row r="6">
          <cell r="F6" t="str">
            <v>a.1 Asesoría técnica e Inversión para la crearción o fortalecimiento de las bases de datos para el seguimiento de los estudiantes, incluyendo información de ingreso, permanencia y egresos.</v>
          </cell>
        </row>
        <row r="7">
          <cell r="E7" t="str">
            <v>5.a.2.3.</v>
          </cell>
          <cell r="F7" t="str">
            <v>5.a.2.3 Realizar estudios de mercado para la determinación de la oferta de trabajo y la apertura de nuevas carreras.</v>
          </cell>
        </row>
        <row r="8">
          <cell r="E8" t="str">
            <v>5.a.3.4</v>
          </cell>
          <cell r="F8" t="str">
            <v>a.4 Fortalecer el sistema de bibliotecas y  crear un sistema virtual para la obtención de documentos y materiales de trabajo de las diferentes carreras.</v>
          </cell>
        </row>
        <row r="10">
          <cell r="E10" t="str">
            <v>5.a.5.1</v>
          </cell>
          <cell r="F10" t="str">
            <v xml:space="preserve"> Ampliar las áreas recreativas y de estudio para la satisfacción del estudiante de acuerdo al Plan de Desarrollo físico de la Universidad.</v>
          </cell>
        </row>
        <row r="11">
          <cell r="F11" t="str">
            <v>b.1 Mejorar la eficacia y calidad de los servicios estudiantiles.</v>
          </cell>
        </row>
        <row r="12">
          <cell r="F12" t="str">
            <v>Asesoría técnica e Inversión para gestión de sistema de indicadores.</v>
          </cell>
        </row>
        <row r="13">
          <cell r="F13" t="str">
            <v>Asesoría técnica e inversión para integración de bases de datos y acceso a las mismas.</v>
          </cell>
        </row>
        <row r="14">
          <cell r="E14" t="str">
            <v>5.a.9.1</v>
          </cell>
          <cell r="F14" t="str">
            <v xml:space="preserve"> Fortalecer a través de capacitaciones en la reglamentación estudiantil existente y aplicarla eficientemente.</v>
          </cell>
        </row>
      </sheetData>
      <sheetData sheetId="16">
        <row r="3">
          <cell r="E3" t="str">
            <v>Correlativo de Actividad</v>
          </cell>
          <cell r="F3" t="str">
            <v>ACTIVIDADES</v>
          </cell>
        </row>
        <row r="8">
          <cell r="E8" t="str">
            <v>6.a.1.1</v>
          </cell>
          <cell r="F8" t="str">
            <v>1) Monitoría y evaluación del desarrollo y funcionamiento de la plataforma tecnológica.</v>
          </cell>
        </row>
        <row r="9">
          <cell r="E9" t="str">
            <v>6.b.1.1</v>
          </cell>
          <cell r="F9" t="str">
            <v>1 Mejorar y optimizar el espacio físico de aulas, laboratorios, talleres y oficinas., laboratorio de informatica(Construccion de la 3ra. Planta, Cerca perimetral, laboratorio de Matemáticas, laboratorio de fisica)</v>
          </cell>
        </row>
        <row r="10">
          <cell r="E10" t="str">
            <v>6.c.1.1</v>
          </cell>
          <cell r="F10" t="str">
            <v>c.1 Mejorar los servicios de tecnología educativa en las diferentes aulas.     Aulas , oficinas, labotorio de Ingenieria en Sistemas y los cubículo equipados.)                                                                                                                                                                                         c.2 Ejecución de plan de capacitación en uso adecuado de equipo.                                                                                                                                                                                                     c.3 Indicadores de desempeño positivos</v>
          </cell>
        </row>
        <row r="11">
          <cell r="E11" t="str">
            <v>6.d.1.1</v>
          </cell>
          <cell r="F11" t="str">
            <v>a) Regularizar docentes ya contratados para tener un mínimo de docentes a tiempo completo en todas las unidades.                                                                                                    B) Adecuación ó creación de mecanismos de registro y control docente con enfoque integral.</v>
          </cell>
        </row>
        <row r="12">
          <cell r="E12" t="str">
            <v>6.e.1.1</v>
          </cell>
          <cell r="F12" t="str">
            <v>e.1 Dotar a todas las Unidades Académicas y Administrativas de manuales de procedimientos y toda clase de normativa interna e institucional para el buen funcionamiento y cumplimiento de sus actividades.</v>
          </cell>
        </row>
        <row r="13">
          <cell r="E13" t="str">
            <v>6.f.1.1</v>
          </cell>
          <cell r="F13" t="str">
            <v>f.1 Diseñar un plan de capacitación para todos los recursos humanos. Personal administrativo y de servicio</v>
          </cell>
        </row>
      </sheetData>
      <sheetData sheetId="17">
        <row r="3">
          <cell r="E3" t="str">
            <v>Correlativo de Actividad</v>
          </cell>
          <cell r="F3" t="str">
            <v>ACTIVIDADES</v>
          </cell>
        </row>
        <row r="7">
          <cell r="E7" t="str">
            <v>7.a.1.1</v>
          </cell>
          <cell r="F7" t="str">
            <v>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 (encuentros)</v>
          </cell>
        </row>
        <row r="8">
          <cell r="E8" t="str">
            <v>7.a1.2</v>
          </cell>
          <cell r="F8" t="str">
            <v>2. Impulsar la internacionalización de la Universidad, tomando como primera instancia el escenario Centro Americano del CSUCA.</v>
          </cell>
        </row>
        <row r="9">
          <cell r="E9" t="str">
            <v>7.a.1.3</v>
          </cell>
          <cell r="F9" t="str">
            <v xml:space="preserve">3. Realizacion de giras de practicas a diferentes instutuciones y organizaciones del pais </v>
          </cell>
        </row>
        <row r="10">
          <cell r="E10" t="str">
            <v>7.a1.4</v>
          </cell>
          <cell r="F10" t="str">
            <v>Elaboracion de Silabus,  planes analíticos o planes de clases, supervisión y seguimiento  de los planes.</v>
          </cell>
        </row>
        <row r="11">
          <cell r="E11" t="str">
            <v>7.b.1.1</v>
          </cell>
          <cell r="F11" t="str">
            <v>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Y demás areas.</v>
          </cell>
        </row>
        <row r="12">
          <cell r="E12" t="str">
            <v>7.b.1.2</v>
          </cell>
          <cell r="F12" t="str">
            <v xml:space="preserve"> se fortalecerán, promoverán y adoptarán políticas y practicas transparentes para la rendición de cuentas de las unidades académicas. (Talleres de liderazgo y socializacion de funciones)</v>
          </cell>
        </row>
        <row r="13">
          <cell r="E13" t="str">
            <v>7.b.1.3</v>
          </cell>
          <cell r="F13" t="str">
            <v>b.1  Continuar con practicas transparentes para la rendición de cuentas en Admisiones CURC.</v>
          </cell>
        </row>
        <row r="14">
          <cell r="F14" t="str">
            <v>c.1 Las unidades académicas respectivas participan permanentemente en sus áreas de conocimiento  en evaluaciones para el mejoramiento de la educación superior en el país.</v>
          </cell>
        </row>
      </sheetData>
      <sheetData sheetId="18">
        <row r="3">
          <cell r="E3" t="str">
            <v>Correlativo de Actividad</v>
          </cell>
          <cell r="F3" t="str">
            <v>ACTIVIDADES</v>
          </cell>
        </row>
        <row r="6">
          <cell r="E6" t="str">
            <v>8.a.1.1</v>
          </cell>
          <cell r="F6" t="str">
            <v>a. 1 Analizar el perfil del egresado de las carreras de acuerdo a las demandas laborales de profesionales.</v>
          </cell>
        </row>
        <row r="7">
          <cell r="E7" t="str">
            <v>8.b.1.1</v>
          </cell>
          <cell r="F7" t="str">
            <v>b.1 Realizar encuestas de satisfacción de los egresados. (Primer encuentro de Egresados del CURC)</v>
          </cell>
        </row>
        <row r="8">
          <cell r="E8" t="str">
            <v>8.c.1.1</v>
          </cell>
          <cell r="F8" t="str">
            <v>c.1 Realizar encuestas del desempeño laboral de los egresados.</v>
          </cell>
        </row>
        <row r="9">
          <cell r="F9" t="str">
            <v>d.1 IDEM</v>
          </cell>
        </row>
        <row r="10">
          <cell r="E10" t="str">
            <v>8.e.1.1.</v>
          </cell>
          <cell r="F10" t="str">
            <v>e.1 Realizar encuestas de satisfacción comunitaria.</v>
          </cell>
        </row>
      </sheetData>
      <sheetData sheetId="19">
        <row r="3">
          <cell r="E3" t="str">
            <v>Correlativo de Actividad</v>
          </cell>
          <cell r="F3" t="str">
            <v>ACTIVIDADES</v>
          </cell>
        </row>
        <row r="6">
          <cell r="F6" t="str">
            <v>a.1 Socialización e ejecución del proceso de organización y desarrollo de las redes educativas regionales con actores internos y externos a la UNAH.</v>
          </cell>
        </row>
        <row r="8">
          <cell r="F8" t="str">
            <v>a.2 Consolidación y funcionamiento de los institutos tecnológicos de Siguatepeque</v>
          </cell>
        </row>
        <row r="9">
          <cell r="F9" t="str">
            <v>b.1 Realización de estudios regionalizados de cobertura y equidad en el acceso a la UNAH y de estudios de oferta y demanda de estudios universitarios en cada región educativa.</v>
          </cell>
        </row>
        <row r="10">
          <cell r="F10" t="str">
            <v>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v>
          </cell>
        </row>
        <row r="11">
          <cell r="F11" t="str">
            <v>1) Fortalecimiento del Programa de Incentivos a la investigación.                                                                                                                                                                                                              2) Asignación y disponibilidad de recursos subyacientes para la ejecución de dos programas.</v>
          </cell>
        </row>
        <row r="12">
          <cell r="F12" t="str">
            <v>1) Implantación y fortalecimiento de la política de incentivos para la mejora continúa del funcionamiento de las redes educativas regionales.</v>
          </cell>
        </row>
        <row r="13">
          <cell r="F13" t="str">
            <v>b.4 Desarrollar los Módulos del Subsistema de Planificación, M&amp;E. b.5) Implantación en Facultades y CRU's pilotos para hacer pruebas beta con los usuarios. b.6) Depuración del Subsistema. b.7) Implantación del Subsistema en las Facultades y CRU's</v>
          </cell>
        </row>
        <row r="18">
          <cell r="F18" t="str">
            <v>1) Consolidación del programa de formación y capacitación institucional en TIC.                                                                                                                                                                               2)Mantenimiento permanente y sostenido de página web de la UNAH.                                                                                                                                                                                            3) Monitoría y evaluación del Programa de Educación Permanente.</v>
          </cell>
        </row>
        <row r="20">
          <cell r="F20" t="str">
            <v>1) Jornadas de intercambio de experiencias, y presentación de resultados, entre investigadores socio económicos, investigadores de la economía de la cultura, alumnos y comunidad universitaria en general.</v>
          </cell>
        </row>
      </sheetData>
      <sheetData sheetId="20">
        <row r="3">
          <cell r="E3" t="str">
            <v>Correlativo de Actividad</v>
          </cell>
          <cell r="F3" t="str">
            <v>ACTIVIDADES</v>
          </cell>
        </row>
        <row r="7">
          <cell r="F7" t="str">
            <v>2.1  Dar asesoramiento tecnico y juridico                   2.2 recopilacion de datos y documentos.                              2.3 Envio de correspondencia e informacion</v>
          </cell>
        </row>
        <row r="8">
          <cell r="F8" t="str">
            <v>a.3 Según sea el caso, se deben realizar las siguientes actividades o procesos: Revisión; actualización; complementación; inclusión del eje de ética; adecuación curricular; reforma del plan de estudio; nueva oferta educativa.</v>
          </cell>
        </row>
        <row r="9">
          <cell r="F9" t="str">
            <v>b.1 Coordinación con la Direccion Departamental de Educación para la articulación del nivel medio con el nivel universitario en el Caribe Hondureño.</v>
          </cell>
        </row>
      </sheetData>
      <sheetData sheetId="21">
        <row r="3">
          <cell r="E3" t="str">
            <v>Correlativo de Actividad</v>
          </cell>
          <cell r="F3" t="str">
            <v>ACTIVIDADES</v>
          </cell>
        </row>
        <row r="6">
          <cell r="F6" t="str">
            <v>1. Mejora continua de los mecanismos y métodos de comunicación entre la UNAH y los actores del sistema educativo nacional.</v>
          </cell>
        </row>
        <row r="7">
          <cell r="F7" t="str">
            <v>2. Fortalecer los procesos y el sistema de diálogo en forma permanente, constructivo y respetuoso.</v>
          </cell>
        </row>
        <row r="8">
          <cell r="F8" t="str">
            <v>3. Concertación permanente bajo los principios del respeto mutuo, autonomía universitaria y defensa de lo público.</v>
          </cell>
        </row>
        <row r="9">
          <cell r="F9" t="str">
            <v>4. Formulación y consolidación de estrategias que garanticen la articulación de los actores de la UNAH, alrededor de una visión compartida del Sistema Educativo Nacional.</v>
          </cell>
        </row>
        <row r="10">
          <cell r="F10" t="str">
            <v>5. Coordinación con la Secretaría de Educación para la articulación del nivel medio con el nivel universitario.</v>
          </cell>
        </row>
        <row r="11">
          <cell r="F11" t="str">
            <v>6. Cumplimiento de los alcances del Plan Estratégico de desarrollo de la ES.</v>
          </cell>
        </row>
        <row r="12">
          <cell r="F12" t="str">
            <v>1. Continuar evaluando el ordenamiento jurídico y reglamentario de la UNAH, adecuándolo al fortalecimiento institucional y a la transformación organizacional.                                2. Estricta aplicación de las políticas de la Educación Superior en todas las instituciones del nivel.</v>
          </cell>
        </row>
        <row r="13">
          <cell r="F13" t="str">
            <v>3. Ejercer una influencia académica actualizada y de calidad en el sistema universitario nacional.</v>
          </cell>
        </row>
      </sheetData>
      <sheetData sheetId="22">
        <row r="3">
          <cell r="E3" t="str">
            <v>Correlativo de Actividad</v>
          </cell>
          <cell r="F3" t="str">
            <v>ACTIVIDADES</v>
          </cell>
        </row>
        <row r="6">
          <cell r="E6" t="str">
            <v>11.a.1.1</v>
          </cell>
          <cell r="F6" t="str">
            <v xml:space="preserve">1) Socialización de los lineamientos metodológicos.                                                                                                                                                                                                                                       </v>
          </cell>
        </row>
        <row r="7">
          <cell r="E7" t="str">
            <v>11.a.1.2</v>
          </cell>
          <cell r="F7" t="str">
            <v>2) Jornadas de trabajo (conferencias, exposiciones, talleres, y otros) interdisciplinarias orientadas a la transversalización efectiva y profunda del eje de ética.</v>
          </cell>
        </row>
        <row r="9">
          <cell r="E9" t="str">
            <v>11.b.1.1</v>
          </cell>
          <cell r="F9" t="str">
            <v>Gestión de convenios y planes de trabajo en ejecución, que fundamentan un ejercicio de las funciones académicas con identidad.</v>
          </cell>
        </row>
        <row r="10">
          <cell r="E10" t="str">
            <v>11.b.1.2</v>
          </cell>
          <cell r="F10" t="str">
            <v>Inversión para la gestión de los proyectos culturales.  eventos culturales de arte y deporte. (feria lenca)</v>
          </cell>
        </row>
        <row r="11">
          <cell r="F11" t="str">
            <v>Promoción activa y efectiva de iniciativas en red.</v>
          </cell>
        </row>
        <row r="12">
          <cell r="E12" t="str">
            <v>11.c.1.1</v>
          </cell>
          <cell r="F12" t="str">
            <v>Inversión para el desarrollo de iniciativas de incidencia para implementar el Programa LO ESENCIAL.</v>
          </cell>
        </row>
        <row r="13">
          <cell r="F13" t="str">
            <v>Promoción e inversión en encuentros regionales.</v>
          </cell>
        </row>
        <row r="14">
          <cell r="F14" t="str">
            <v>Promoción de aprobación y firma de convenios regionales con socios estratégicos</v>
          </cell>
        </row>
        <row r="15">
          <cell r="E15" t="str">
            <v>11.d.1.1</v>
          </cell>
          <cell r="F15" t="str">
            <v>Construcción participativa y ejecución en red de proyectos de ciudadanía cultural</v>
          </cell>
        </row>
      </sheetData>
    </sheetDataSet>
  </externalBook>
</externalLink>
</file>

<file path=xl/tables/table1.xml><?xml version="1.0" encoding="utf-8"?>
<table xmlns="http://schemas.openxmlformats.org/spreadsheetml/2006/main" id="1" name="Tabla17" displayName="Tabla17" ref="B2:C14" totalsRowShown="0" headerRowDxfId="18" dataDxfId="17">
  <autoFilter ref="B2:C14"/>
  <tableColumns count="2">
    <tableColumn id="1" name="Descripción" dataDxfId="16"/>
    <tableColumn id="2" name="Monto" dataDxfId="15"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39" totalsRowShown="0" headerRowDxfId="14" dataDxfId="13">
  <autoFilter ref="B33:D39"/>
  <tableColumns count="3">
    <tableColumn id="1" name="Descripción" dataDxfId="12"/>
    <tableColumn id="2" name="Cantidad" dataDxfId="11" dataCellStyle="Millares"/>
    <tableColumn id="3" name="Montos" dataDxfId="10">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50:D62" totalsRowShown="0" headerRowDxfId="9" dataDxfId="8">
  <autoFilter ref="B50:D62"/>
  <tableColumns count="3">
    <tableColumn id="1" name="Descripción" dataDxfId="7"/>
    <tableColumn id="2" name="Cantidad" dataDxfId="6" dataCellStyle="Millares"/>
    <tableColumn id="3" name="Montos" dataDxfId="5">
      <calculatedColumnFormula>SUMIF('3. EQUIPO DE OFICINA'!$C:$C,'Cuadro resumen'!$B$51:$B$60,'3.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67:D82" totalsRowShown="0" headerRowDxfId="4">
  <autoFilter ref="B67:D82"/>
  <tableColumns count="3">
    <tableColumn id="1" name="Descripción " dataDxfId="3"/>
    <tableColumn id="2" name="Cantidad" dataDxfId="2" dataCellStyle="Millares"/>
    <tableColumn id="3" name="Montos" dataDxfId="1">
      <calculatedColumnFormula>SUMIF('4. EQUIPO TECNOLÓGICOS'!$C:$C,'Cuadro resumen'!$B$68:$B$81,'4.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06"/>
      <c r="U2" s="506"/>
      <c r="V2" s="506"/>
      <c r="W2" s="506"/>
      <c r="X2" s="506"/>
      <c r="Y2" s="506"/>
      <c r="Z2" s="506"/>
      <c r="AA2" s="506"/>
      <c r="AB2" s="506"/>
      <c r="AC2" s="506" t="s">
        <v>25</v>
      </c>
      <c r="AD2" s="506"/>
      <c r="AE2" s="506"/>
      <c r="AF2" s="506"/>
      <c r="AG2" s="506"/>
      <c r="AH2" s="506"/>
      <c r="AI2" s="506"/>
      <c r="AJ2" s="506"/>
    </row>
    <row r="3" spans="2:36" ht="16.5" customHeight="1" x14ac:dyDescent="0.25">
      <c r="B3" s="33" t="s">
        <v>7</v>
      </c>
      <c r="C3" s="33"/>
      <c r="D3" s="33"/>
      <c r="E3" s="33"/>
      <c r="F3" s="33"/>
      <c r="G3" s="33"/>
      <c r="H3" s="33"/>
      <c r="I3" s="33"/>
      <c r="J3" s="33"/>
      <c r="K3" s="33"/>
      <c r="L3" s="33"/>
      <c r="M3" s="33"/>
      <c r="N3" s="33"/>
      <c r="O3" s="33"/>
      <c r="P3" s="33"/>
      <c r="Q3" s="33"/>
      <c r="R3" s="33"/>
      <c r="S3" s="33"/>
      <c r="T3" s="506"/>
      <c r="U3" s="506"/>
      <c r="V3" s="506"/>
      <c r="W3" s="506"/>
      <c r="X3" s="506"/>
      <c r="Y3" s="506"/>
      <c r="Z3" s="506"/>
      <c r="AA3" s="506"/>
      <c r="AB3" s="506"/>
      <c r="AC3" s="506" t="s">
        <v>7</v>
      </c>
      <c r="AD3" s="506"/>
      <c r="AE3" s="506"/>
      <c r="AF3" s="506"/>
      <c r="AG3" s="506"/>
      <c r="AH3" s="506"/>
      <c r="AI3" s="506"/>
      <c r="AJ3" s="506"/>
    </row>
    <row r="4" spans="2:36" ht="12.75" customHeight="1" x14ac:dyDescent="0.25">
      <c r="B4" s="33" t="s">
        <v>36</v>
      </c>
      <c r="C4" s="33"/>
      <c r="D4" s="33"/>
      <c r="E4" s="33"/>
      <c r="F4" s="33"/>
      <c r="G4" s="33"/>
      <c r="H4" s="33"/>
      <c r="I4" s="33"/>
      <c r="J4" s="33"/>
      <c r="K4" s="33"/>
      <c r="L4" s="33"/>
      <c r="M4" s="33"/>
      <c r="N4" s="33"/>
      <c r="O4" s="33"/>
      <c r="P4" s="33"/>
      <c r="Q4" s="33"/>
      <c r="R4" s="33"/>
      <c r="S4" s="33"/>
      <c r="T4" s="506"/>
      <c r="U4" s="506"/>
      <c r="V4" s="506"/>
      <c r="W4" s="506"/>
      <c r="X4" s="506"/>
      <c r="Y4" s="506"/>
      <c r="Z4" s="506"/>
      <c r="AA4" s="506"/>
      <c r="AB4" s="506"/>
      <c r="AC4" s="506" t="s">
        <v>36</v>
      </c>
      <c r="AD4" s="506"/>
      <c r="AE4" s="506"/>
      <c r="AF4" s="506"/>
      <c r="AG4" s="506"/>
      <c r="AH4" s="506"/>
      <c r="AI4" s="506"/>
      <c r="AJ4" s="506"/>
    </row>
    <row r="5" spans="2:36" ht="15.75" x14ac:dyDescent="0.25">
      <c r="B5" s="2"/>
      <c r="C5" s="2"/>
      <c r="D5" s="2"/>
    </row>
    <row r="6" spans="2:36" ht="16.5" thickBot="1" x14ac:dyDescent="0.3">
      <c r="B6" s="2"/>
      <c r="C6" s="2"/>
      <c r="D6" s="2"/>
    </row>
    <row r="7" spans="2:36" ht="75.75" customHeight="1" x14ac:dyDescent="0.25">
      <c r="B7" s="503" t="s">
        <v>20</v>
      </c>
      <c r="C7" s="503" t="s">
        <v>38</v>
      </c>
      <c r="D7" s="503" t="s">
        <v>39</v>
      </c>
      <c r="E7" s="512" t="s">
        <v>40</v>
      </c>
      <c r="F7" s="503" t="s">
        <v>37</v>
      </c>
      <c r="G7" s="512" t="s">
        <v>9</v>
      </c>
      <c r="H7" s="501" t="s">
        <v>0</v>
      </c>
      <c r="I7" s="501" t="s">
        <v>8</v>
      </c>
      <c r="J7" s="501" t="s">
        <v>16</v>
      </c>
      <c r="K7" s="501"/>
      <c r="L7" s="501" t="s">
        <v>13</v>
      </c>
      <c r="M7" s="501"/>
      <c r="N7" s="501"/>
      <c r="O7" s="501"/>
      <c r="P7" s="501"/>
      <c r="Q7" s="501"/>
      <c r="R7" s="501"/>
      <c r="S7" s="501"/>
      <c r="T7" s="503" t="s">
        <v>14</v>
      </c>
      <c r="U7" s="501" t="s">
        <v>18</v>
      </c>
      <c r="V7" s="501" t="s">
        <v>26</v>
      </c>
      <c r="W7" s="501"/>
      <c r="X7" s="501" t="s">
        <v>15</v>
      </c>
      <c r="Y7" s="501" t="s">
        <v>17</v>
      </c>
      <c r="Z7" s="501"/>
      <c r="AA7" s="501" t="s">
        <v>22</v>
      </c>
      <c r="AB7" s="501" t="s">
        <v>32</v>
      </c>
      <c r="AC7" s="507" t="s">
        <v>31</v>
      </c>
      <c r="AD7" s="507"/>
      <c r="AE7" s="507"/>
      <c r="AF7" s="507"/>
      <c r="AG7" s="501" t="s">
        <v>28</v>
      </c>
      <c r="AH7" s="501" t="s">
        <v>29</v>
      </c>
      <c r="AI7" s="501" t="s">
        <v>1</v>
      </c>
      <c r="AJ7" s="501" t="s">
        <v>2</v>
      </c>
    </row>
    <row r="8" spans="2:36" ht="15.75" customHeight="1" x14ac:dyDescent="0.25">
      <c r="B8" s="504"/>
      <c r="C8" s="504"/>
      <c r="D8" s="504"/>
      <c r="E8" s="513"/>
      <c r="F8" s="504"/>
      <c r="G8" s="513"/>
      <c r="H8" s="502"/>
      <c r="I8" s="502"/>
      <c r="J8" s="502" t="s">
        <v>33</v>
      </c>
      <c r="K8" s="502" t="s">
        <v>19</v>
      </c>
      <c r="L8" s="505" t="s">
        <v>3</v>
      </c>
      <c r="M8" s="505"/>
      <c r="N8" s="505" t="s">
        <v>4</v>
      </c>
      <c r="O8" s="505"/>
      <c r="P8" s="505" t="s">
        <v>5</v>
      </c>
      <c r="Q8" s="505"/>
      <c r="R8" s="505" t="s">
        <v>6</v>
      </c>
      <c r="S8" s="505"/>
      <c r="T8" s="504"/>
      <c r="U8" s="502"/>
      <c r="V8" s="502" t="s">
        <v>23</v>
      </c>
      <c r="W8" s="502" t="s">
        <v>21</v>
      </c>
      <c r="X8" s="502"/>
      <c r="Y8" s="502" t="s">
        <v>23</v>
      </c>
      <c r="Z8" s="502" t="s">
        <v>21</v>
      </c>
      <c r="AA8" s="502"/>
      <c r="AB8" s="502"/>
      <c r="AC8" s="14" t="s">
        <v>3</v>
      </c>
      <c r="AD8" s="14" t="s">
        <v>4</v>
      </c>
      <c r="AE8" s="14" t="s">
        <v>5</v>
      </c>
      <c r="AF8" s="14" t="s">
        <v>6</v>
      </c>
      <c r="AG8" s="502"/>
      <c r="AH8" s="502"/>
      <c r="AI8" s="502"/>
      <c r="AJ8" s="502"/>
    </row>
    <row r="9" spans="2:36" ht="78.75" x14ac:dyDescent="0.25">
      <c r="B9" s="504"/>
      <c r="C9" s="504"/>
      <c r="D9" s="504"/>
      <c r="E9" s="513"/>
      <c r="F9" s="504"/>
      <c r="G9" s="513"/>
      <c r="H9" s="502"/>
      <c r="I9" s="502"/>
      <c r="J9" s="502"/>
      <c r="K9" s="502"/>
      <c r="L9" s="32" t="s">
        <v>11</v>
      </c>
      <c r="M9" s="32" t="s">
        <v>12</v>
      </c>
      <c r="N9" s="32" t="s">
        <v>11</v>
      </c>
      <c r="O9" s="32" t="s">
        <v>12</v>
      </c>
      <c r="P9" s="32" t="s">
        <v>11</v>
      </c>
      <c r="Q9" s="32" t="s">
        <v>12</v>
      </c>
      <c r="R9" s="32" t="s">
        <v>11</v>
      </c>
      <c r="S9" s="32" t="s">
        <v>12</v>
      </c>
      <c r="T9" s="504"/>
      <c r="U9" s="502"/>
      <c r="V9" s="502"/>
      <c r="W9" s="502"/>
      <c r="X9" s="502"/>
      <c r="Y9" s="502"/>
      <c r="Z9" s="502"/>
      <c r="AA9" s="502"/>
      <c r="AB9" s="502"/>
      <c r="AC9" s="14" t="s">
        <v>24</v>
      </c>
      <c r="AD9" s="14" t="s">
        <v>24</v>
      </c>
      <c r="AE9" s="14" t="s">
        <v>24</v>
      </c>
      <c r="AF9" s="14" t="s">
        <v>24</v>
      </c>
      <c r="AG9" s="502"/>
      <c r="AH9" s="502"/>
      <c r="AI9" s="502"/>
      <c r="AJ9" s="502"/>
    </row>
    <row r="10" spans="2:36" ht="136.5" customHeight="1" x14ac:dyDescent="0.25">
      <c r="B10" s="39"/>
      <c r="C10" s="39"/>
      <c r="D10" s="39"/>
      <c r="E10" s="40"/>
      <c r="F10" s="41" t="s">
        <v>95</v>
      </c>
      <c r="G10" s="40" t="s">
        <v>106</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98</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99</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99</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99</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100</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100</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100</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101</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102</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102</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10" t="s">
        <v>10</v>
      </c>
      <c r="K31" s="511"/>
      <c r="L31" s="508"/>
      <c r="M31" s="509"/>
      <c r="N31" s="508"/>
      <c r="O31" s="509"/>
      <c r="P31" s="508"/>
      <c r="Q31" s="509"/>
      <c r="R31" s="508"/>
      <c r="S31" s="509"/>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535"/>
  <sheetViews>
    <sheetView showGridLines="0" zoomScale="86" zoomScaleNormal="86" zoomScaleSheetLayoutView="80" workbookViewId="0">
      <selection activeCell="G17" sqref="G17"/>
    </sheetView>
  </sheetViews>
  <sheetFormatPr baseColWidth="10" defaultColWidth="11.5703125" defaultRowHeight="15" x14ac:dyDescent="0.25"/>
  <cols>
    <col min="1" max="1" width="19.28515625" style="104" customWidth="1"/>
    <col min="2" max="2" width="17" style="104" customWidth="1"/>
    <col min="3" max="3" width="41.7109375" style="104" customWidth="1"/>
    <col min="4" max="4" width="26.85546875" style="104" bestFit="1" customWidth="1"/>
    <col min="5" max="5" width="36.7109375" style="104" bestFit="1" customWidth="1"/>
    <col min="6" max="6" width="21.85546875" style="104" customWidth="1"/>
    <col min="7" max="7" width="16.5703125" style="93" customWidth="1"/>
    <col min="8" max="8" width="24.140625" style="104" bestFit="1" customWidth="1"/>
    <col min="9" max="9" width="36" style="104" bestFit="1" customWidth="1"/>
    <col min="10" max="10" width="28.140625" style="104" bestFit="1" customWidth="1"/>
    <col min="11" max="11" width="19.85546875" style="104" bestFit="1" customWidth="1"/>
    <col min="12" max="12" width="12.7109375" style="104" bestFit="1" customWidth="1"/>
    <col min="13"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42" t="s">
        <v>246</v>
      </c>
      <c r="E2" s="142" t="s">
        <v>180</v>
      </c>
      <c r="F2" s="142" t="s">
        <v>618</v>
      </c>
      <c r="G2" s="182" t="s">
        <v>247</v>
      </c>
      <c r="H2" s="142" t="s">
        <v>619</v>
      </c>
      <c r="I2" s="142" t="s">
        <v>620</v>
      </c>
      <c r="J2" s="142" t="s">
        <v>248</v>
      </c>
      <c r="K2" s="142" t="s">
        <v>621</v>
      </c>
      <c r="M2" s="142" t="s">
        <v>611</v>
      </c>
      <c r="N2" s="142" t="s">
        <v>612</v>
      </c>
      <c r="O2" s="142" t="s">
        <v>824</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4" spans="1:150" ht="15.75" thickBot="1" x14ac:dyDescent="0.3"/>
    <row r="5" spans="1:150" ht="53.25" thickBot="1" x14ac:dyDescent="0.3">
      <c r="C5" s="105" t="s">
        <v>529</v>
      </c>
      <c r="D5" s="226">
        <f>SUMIF(C:C,$C$10,D:D)</f>
        <v>13000000</v>
      </c>
    </row>
    <row r="6" spans="1:150" x14ac:dyDescent="0.25">
      <c r="C6" s="126"/>
      <c r="D6" s="126"/>
      <c r="E6" s="126"/>
      <c r="F6" s="126"/>
      <c r="G6" s="94"/>
      <c r="H6" s="126"/>
      <c r="I6" s="126"/>
    </row>
    <row r="7" spans="1:150" x14ac:dyDescent="0.25">
      <c r="C7" s="126"/>
      <c r="D7" s="126"/>
      <c r="E7" s="126"/>
      <c r="F7" s="126"/>
      <c r="G7" s="94"/>
      <c r="H7" s="126"/>
      <c r="I7" s="126"/>
    </row>
    <row r="8" spans="1:150" x14ac:dyDescent="0.25">
      <c r="C8" s="126"/>
      <c r="D8" s="126"/>
      <c r="E8" s="126"/>
      <c r="F8" s="126"/>
      <c r="G8" s="94"/>
      <c r="H8" s="126"/>
      <c r="I8" s="126"/>
    </row>
    <row r="9" spans="1:150" ht="15.75" thickBot="1" x14ac:dyDescent="0.3">
      <c r="C9" s="126"/>
      <c r="D9" s="126"/>
      <c r="E9" s="126"/>
      <c r="F9" s="126"/>
      <c r="G9" s="94"/>
      <c r="H9" s="126"/>
      <c r="I9" s="126"/>
    </row>
    <row r="10" spans="1:150" ht="15.75" thickBot="1" x14ac:dyDescent="0.3">
      <c r="C10" s="179" t="s">
        <v>53</v>
      </c>
      <c r="D10" s="127">
        <f>SUM(F17:F51)</f>
        <v>13000000</v>
      </c>
      <c r="F10" s="73"/>
      <c r="G10" s="95"/>
      <c r="H10" s="73"/>
      <c r="I10" s="73"/>
    </row>
    <row r="11" spans="1:150" x14ac:dyDescent="0.25">
      <c r="C11" s="73"/>
      <c r="D11" s="31"/>
      <c r="E11" s="112"/>
      <c r="F11" s="112"/>
      <c r="G11" s="112"/>
      <c r="H11" s="92"/>
      <c r="I11" s="92"/>
      <c r="J11" s="92"/>
      <c r="K11" s="132"/>
    </row>
    <row r="12" spans="1:150" ht="15.75" x14ac:dyDescent="0.25">
      <c r="B12" s="112"/>
      <c r="C12" s="385" t="s">
        <v>532</v>
      </c>
      <c r="D12" s="233" t="s">
        <v>897</v>
      </c>
      <c r="E12" s="112"/>
      <c r="F12" s="112"/>
      <c r="G12" s="112"/>
      <c r="H12" s="92"/>
      <c r="I12" s="92"/>
      <c r="J12" s="92"/>
      <c r="K12" s="132"/>
    </row>
    <row r="13" spans="1:150" ht="18.75" x14ac:dyDescent="0.25">
      <c r="B13" s="112"/>
      <c r="C13" s="240" t="str">
        <f>IFERROR(VLOOKUP(D12,'Desarrollo Curricular'!$E:$F,2,FALSE),IFERROR(VLOOKUP(D12,Investigación!$E:$F,2,FALSE),IFERROR(VLOOKUP(D12,'Vinculación Univ. Sociedad'!$E:$F,2,FALSE),IFERROR(VLOOKUP(D12,'Docencia y Recursos Humanos '!$E:$F,2,FALSE),IFERROR(VLOOKUP(D12,Estudiantes!$E:$F,2,FALSE),IFERROR(VLOOKUP(D12,'Gestion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1 Mejorar y optimizar el espacio físico de aulas, laboratorios, talleres y oficinas., laboratorio de informatica(Construccion de la 3ra. Planta, Cerca perimetral, laboratorio de Matemáticas, laboratorio de fisica)</v>
      </c>
      <c r="D13" s="31"/>
      <c r="E13" s="112"/>
      <c r="F13" s="112"/>
      <c r="G13" s="112"/>
      <c r="H13" s="92"/>
      <c r="I13" s="92"/>
      <c r="J13" s="92"/>
      <c r="K13" s="132"/>
    </row>
    <row r="14" spans="1:150" x14ac:dyDescent="0.25">
      <c r="B14" s="112"/>
      <c r="E14" s="112"/>
      <c r="F14" s="112"/>
      <c r="G14" s="112"/>
      <c r="H14" s="92"/>
      <c r="I14" s="92"/>
      <c r="J14" s="92"/>
      <c r="K14" s="132"/>
    </row>
    <row r="15" spans="1:150" ht="15.75" thickBot="1" x14ac:dyDescent="0.3">
      <c r="F15" s="112"/>
      <c r="G15" s="92"/>
      <c r="H15" s="92"/>
      <c r="I15" s="92"/>
    </row>
    <row r="16" spans="1:150" ht="30.75" thickBot="1" x14ac:dyDescent="0.3">
      <c r="C16" s="149" t="s">
        <v>44</v>
      </c>
      <c r="D16" s="154" t="s">
        <v>55</v>
      </c>
      <c r="E16" s="156" t="s">
        <v>57</v>
      </c>
      <c r="F16" s="155" t="s">
        <v>27</v>
      </c>
      <c r="G16" s="153" t="s">
        <v>253</v>
      </c>
      <c r="H16" s="156" t="s">
        <v>46</v>
      </c>
      <c r="I16" s="153" t="s">
        <v>254</v>
      </c>
      <c r="J16" s="153" t="s">
        <v>551</v>
      </c>
      <c r="K16" s="153" t="s">
        <v>552</v>
      </c>
      <c r="L16" s="153" t="s">
        <v>178</v>
      </c>
    </row>
    <row r="17" spans="3:12" x14ac:dyDescent="0.25">
      <c r="C17" s="161" t="s">
        <v>1100</v>
      </c>
      <c r="D17" s="180">
        <v>13</v>
      </c>
      <c r="E17" s="135">
        <v>1000000</v>
      </c>
      <c r="F17" s="116">
        <f t="shared" ref="F17:F51" si="0">D17*E17</f>
        <v>13000000</v>
      </c>
      <c r="G17" s="183" t="s">
        <v>252</v>
      </c>
      <c r="H17" s="162" t="s">
        <v>483</v>
      </c>
      <c r="I17" s="150" t="str">
        <f>VLOOKUP(H17,Presupuesto!$B$8:$C$158,2,0)</f>
        <v>CONSTRUCCIONES ADICIONES Y MEJORA DE EDIF (47100-00)</v>
      </c>
      <c r="J17" s="252" t="s">
        <v>618</v>
      </c>
      <c r="K17" s="117"/>
      <c r="L17" s="117"/>
    </row>
    <row r="18" spans="3:12" x14ac:dyDescent="0.25">
      <c r="C18" s="161"/>
      <c r="D18" s="180"/>
      <c r="E18" s="143"/>
      <c r="F18" s="116">
        <f t="shared" si="0"/>
        <v>0</v>
      </c>
      <c r="G18" s="183"/>
      <c r="H18" s="162"/>
      <c r="I18" s="150" t="e">
        <f>VLOOKUP(H18,Presupuesto!$B$8:$C$158,2,0)</f>
        <v>#N/A</v>
      </c>
      <c r="J18" s="117" t="str">
        <f>$J$17</f>
        <v>Procesos de Gestión Universitaria</v>
      </c>
      <c r="K18" s="117"/>
      <c r="L18" s="117"/>
    </row>
    <row r="19" spans="3:12" x14ac:dyDescent="0.25">
      <c r="C19" s="161"/>
      <c r="D19" s="180"/>
      <c r="E19" s="143"/>
      <c r="F19" s="116">
        <f t="shared" si="0"/>
        <v>0</v>
      </c>
      <c r="G19" s="183"/>
      <c r="H19" s="162"/>
      <c r="I19" s="150" t="e">
        <f>VLOOKUP(H19,Presupuesto!$B$8:$C$158,2,0)</f>
        <v>#N/A</v>
      </c>
      <c r="J19" s="117" t="str">
        <f t="shared" ref="J19:J50" si="1">$J$17</f>
        <v>Procesos de Gestión Universitaria</v>
      </c>
      <c r="K19" s="117"/>
      <c r="L19" s="117"/>
    </row>
    <row r="20" spans="3:12" x14ac:dyDescent="0.25">
      <c r="C20" s="161"/>
      <c r="D20" s="180"/>
      <c r="E20" s="143"/>
      <c r="F20" s="116">
        <f t="shared" si="0"/>
        <v>0</v>
      </c>
      <c r="G20" s="183"/>
      <c r="H20" s="162"/>
      <c r="I20" s="150" t="e">
        <f>VLOOKUP(H20,Presupuesto!$B$8:$C$158,2,0)</f>
        <v>#N/A</v>
      </c>
      <c r="J20" s="117" t="str">
        <f t="shared" si="1"/>
        <v>Procesos de Gestión Universitaria</v>
      </c>
      <c r="K20" s="117"/>
      <c r="L20" s="117"/>
    </row>
    <row r="21" spans="3:12" x14ac:dyDescent="0.25">
      <c r="C21" s="161"/>
      <c r="D21" s="180"/>
      <c r="E21" s="143"/>
      <c r="F21" s="116">
        <f t="shared" si="0"/>
        <v>0</v>
      </c>
      <c r="G21" s="183"/>
      <c r="H21" s="162"/>
      <c r="I21" s="150" t="e">
        <f>VLOOKUP(H21,Presupuesto!$B$8:$C$158,2,0)</f>
        <v>#N/A</v>
      </c>
      <c r="J21" s="117" t="str">
        <f t="shared" si="1"/>
        <v>Procesos de Gestión Universitaria</v>
      </c>
      <c r="K21" s="117"/>
      <c r="L21" s="117"/>
    </row>
    <row r="22" spans="3:12" x14ac:dyDescent="0.25">
      <c r="C22" s="161"/>
      <c r="D22" s="180"/>
      <c r="E22" s="143"/>
      <c r="F22" s="116">
        <f t="shared" si="0"/>
        <v>0</v>
      </c>
      <c r="G22" s="183"/>
      <c r="H22" s="162"/>
      <c r="I22" s="150" t="e">
        <f>VLOOKUP(H22,Presupuesto!$B$8:$C$158,2,0)</f>
        <v>#N/A</v>
      </c>
      <c r="J22" s="117" t="str">
        <f t="shared" si="1"/>
        <v>Procesos de Gestión Universitaria</v>
      </c>
      <c r="K22" s="117"/>
      <c r="L22" s="117"/>
    </row>
    <row r="23" spans="3:12" x14ac:dyDescent="0.25">
      <c r="C23" s="161"/>
      <c r="D23" s="180"/>
      <c r="E23" s="143"/>
      <c r="F23" s="116">
        <f t="shared" si="0"/>
        <v>0</v>
      </c>
      <c r="G23" s="183"/>
      <c r="H23" s="162"/>
      <c r="I23" s="150" t="e">
        <f>VLOOKUP(H23,Presupuesto!$B$8:$C$158,2,0)</f>
        <v>#N/A</v>
      </c>
      <c r="J23" s="117" t="str">
        <f t="shared" si="1"/>
        <v>Procesos de Gestión Universitaria</v>
      </c>
      <c r="K23" s="117"/>
      <c r="L23" s="117"/>
    </row>
    <row r="24" spans="3:12" x14ac:dyDescent="0.25">
      <c r="C24" s="161"/>
      <c r="D24" s="180"/>
      <c r="E24" s="143"/>
      <c r="F24" s="116">
        <f t="shared" si="0"/>
        <v>0</v>
      </c>
      <c r="G24" s="183"/>
      <c r="H24" s="162"/>
      <c r="I24" s="150" t="e">
        <f>VLOOKUP(H24,Presupuesto!$B$8:$C$158,2,0)</f>
        <v>#N/A</v>
      </c>
      <c r="J24" s="117" t="str">
        <f t="shared" si="1"/>
        <v>Procesos de Gestión Universitaria</v>
      </c>
      <c r="K24" s="117"/>
      <c r="L24" s="117"/>
    </row>
    <row r="25" spans="3:12" x14ac:dyDescent="0.25">
      <c r="C25" s="161"/>
      <c r="D25" s="180"/>
      <c r="E25" s="143"/>
      <c r="F25" s="116">
        <f t="shared" si="0"/>
        <v>0</v>
      </c>
      <c r="G25" s="183"/>
      <c r="H25" s="162"/>
      <c r="I25" s="150" t="e">
        <f>VLOOKUP(H25,Presupuesto!$B$8:$C$158,2,0)</f>
        <v>#N/A</v>
      </c>
      <c r="J25" s="117" t="str">
        <f t="shared" si="1"/>
        <v>Procesos de Gestión Universitaria</v>
      </c>
      <c r="K25" s="117"/>
      <c r="L25" s="117"/>
    </row>
    <row r="26" spans="3:12" x14ac:dyDescent="0.25">
      <c r="C26" s="161"/>
      <c r="D26" s="180"/>
      <c r="E26" s="143"/>
      <c r="F26" s="116">
        <f t="shared" si="0"/>
        <v>0</v>
      </c>
      <c r="G26" s="183"/>
      <c r="H26" s="162"/>
      <c r="I26" s="150" t="e">
        <f>VLOOKUP(H26,Presupuesto!$B$8:$C$158,2,0)</f>
        <v>#N/A</v>
      </c>
      <c r="J26" s="117" t="str">
        <f t="shared" si="1"/>
        <v>Procesos de Gestión Universitaria</v>
      </c>
      <c r="K26" s="117"/>
      <c r="L26" s="117"/>
    </row>
    <row r="27" spans="3:12" x14ac:dyDescent="0.25">
      <c r="C27" s="161"/>
      <c r="D27" s="180"/>
      <c r="E27" s="143"/>
      <c r="F27" s="116">
        <f t="shared" si="0"/>
        <v>0</v>
      </c>
      <c r="G27" s="183"/>
      <c r="H27" s="162"/>
      <c r="I27" s="150" t="e">
        <f>VLOOKUP(H27,Presupuesto!$B$8:$C$158,2,0)</f>
        <v>#N/A</v>
      </c>
      <c r="J27" s="117" t="str">
        <f t="shared" si="1"/>
        <v>Procesos de Gestión Universitaria</v>
      </c>
      <c r="K27" s="117"/>
      <c r="L27" s="117"/>
    </row>
    <row r="28" spans="3:12" x14ac:dyDescent="0.25">
      <c r="C28" s="161"/>
      <c r="D28" s="180"/>
      <c r="E28" s="143"/>
      <c r="F28" s="116">
        <f t="shared" si="0"/>
        <v>0</v>
      </c>
      <c r="G28" s="183"/>
      <c r="H28" s="162"/>
      <c r="I28" s="150" t="e">
        <f>VLOOKUP(H28,Presupuesto!$B$8:$C$158,2,0)</f>
        <v>#N/A</v>
      </c>
      <c r="J28" s="117" t="str">
        <f t="shared" si="1"/>
        <v>Procesos de Gestión Universitaria</v>
      </c>
      <c r="K28" s="117"/>
      <c r="L28" s="117"/>
    </row>
    <row r="29" spans="3:12" x14ac:dyDescent="0.25">
      <c r="C29" s="161"/>
      <c r="D29" s="180"/>
      <c r="E29" s="143"/>
      <c r="F29" s="116">
        <f t="shared" si="0"/>
        <v>0</v>
      </c>
      <c r="G29" s="183"/>
      <c r="H29" s="162"/>
      <c r="I29" s="150" t="e">
        <f>VLOOKUP(H29,Presupuesto!$B$8:$C$158,2,0)</f>
        <v>#N/A</v>
      </c>
      <c r="J29" s="117" t="str">
        <f t="shared" si="1"/>
        <v>Procesos de Gestión Universitaria</v>
      </c>
      <c r="K29" s="117"/>
      <c r="L29" s="117"/>
    </row>
    <row r="30" spans="3:12" x14ac:dyDescent="0.25">
      <c r="C30" s="161"/>
      <c r="D30" s="180"/>
      <c r="E30" s="143"/>
      <c r="F30" s="116">
        <f t="shared" si="0"/>
        <v>0</v>
      </c>
      <c r="G30" s="183"/>
      <c r="H30" s="162"/>
      <c r="I30" s="150" t="e">
        <f>VLOOKUP(H30,Presupuesto!$B$8:$C$158,2,0)</f>
        <v>#N/A</v>
      </c>
      <c r="J30" s="117" t="str">
        <f t="shared" si="1"/>
        <v>Procesos de Gestión Universitaria</v>
      </c>
      <c r="K30" s="117"/>
      <c r="L30" s="117"/>
    </row>
    <row r="31" spans="3:12" x14ac:dyDescent="0.25">
      <c r="C31" s="161"/>
      <c r="D31" s="180"/>
      <c r="E31" s="143"/>
      <c r="F31" s="116">
        <f t="shared" si="0"/>
        <v>0</v>
      </c>
      <c r="G31" s="183"/>
      <c r="H31" s="162"/>
      <c r="I31" s="150" t="e">
        <f>VLOOKUP(H31,Presupuesto!$B$8:$C$158,2,0)</f>
        <v>#N/A</v>
      </c>
      <c r="J31" s="117" t="str">
        <f t="shared" si="1"/>
        <v>Procesos de Gestión Universitaria</v>
      </c>
      <c r="K31" s="117"/>
      <c r="L31" s="117"/>
    </row>
    <row r="32" spans="3:12" x14ac:dyDescent="0.25">
      <c r="C32" s="161"/>
      <c r="D32" s="180"/>
      <c r="E32" s="143"/>
      <c r="F32" s="116">
        <f t="shared" si="0"/>
        <v>0</v>
      </c>
      <c r="G32" s="183"/>
      <c r="H32" s="162"/>
      <c r="I32" s="150" t="e">
        <f>VLOOKUP(H32,Presupuesto!$B$8:$C$158,2,0)</f>
        <v>#N/A</v>
      </c>
      <c r="J32" s="117" t="str">
        <f t="shared" si="1"/>
        <v>Procesos de Gestión Universitaria</v>
      </c>
      <c r="K32" s="117"/>
      <c r="L32" s="117"/>
    </row>
    <row r="33" spans="3:12" x14ac:dyDescent="0.25">
      <c r="C33" s="161"/>
      <c r="D33" s="180"/>
      <c r="E33" s="143"/>
      <c r="F33" s="116">
        <f t="shared" si="0"/>
        <v>0</v>
      </c>
      <c r="G33" s="183"/>
      <c r="H33" s="162"/>
      <c r="I33" s="150" t="e">
        <f>VLOOKUP(H33,Presupuesto!$B$8:$C$158,2,0)</f>
        <v>#N/A</v>
      </c>
      <c r="J33" s="117" t="str">
        <f t="shared" si="1"/>
        <v>Procesos de Gestión Universitaria</v>
      </c>
      <c r="K33" s="117"/>
      <c r="L33" s="117"/>
    </row>
    <row r="34" spans="3:12" x14ac:dyDescent="0.25">
      <c r="C34" s="161"/>
      <c r="D34" s="180"/>
      <c r="E34" s="143"/>
      <c r="F34" s="116">
        <f t="shared" si="0"/>
        <v>0</v>
      </c>
      <c r="G34" s="183"/>
      <c r="H34" s="162"/>
      <c r="I34" s="150" t="e">
        <f>VLOOKUP(H34,Presupuesto!$B$8:$C$158,2,0)</f>
        <v>#N/A</v>
      </c>
      <c r="J34" s="117" t="str">
        <f t="shared" si="1"/>
        <v>Procesos de Gestión Universitaria</v>
      </c>
      <c r="K34" s="117"/>
      <c r="L34" s="117"/>
    </row>
    <row r="35" spans="3:12" x14ac:dyDescent="0.25">
      <c r="C35" s="161"/>
      <c r="D35" s="180"/>
      <c r="E35" s="143"/>
      <c r="F35" s="116">
        <f t="shared" si="0"/>
        <v>0</v>
      </c>
      <c r="G35" s="183"/>
      <c r="H35" s="162"/>
      <c r="I35" s="150" t="e">
        <f>VLOOKUP(H35,Presupuesto!$B$8:$C$158,2,0)</f>
        <v>#N/A</v>
      </c>
      <c r="J35" s="117" t="str">
        <f t="shared" si="1"/>
        <v>Procesos de Gestión Universitaria</v>
      </c>
      <c r="K35" s="117"/>
      <c r="L35" s="117"/>
    </row>
    <row r="36" spans="3:12" x14ac:dyDescent="0.25">
      <c r="C36" s="161"/>
      <c r="D36" s="180"/>
      <c r="E36" s="143"/>
      <c r="F36" s="116">
        <f t="shared" si="0"/>
        <v>0</v>
      </c>
      <c r="G36" s="183"/>
      <c r="H36" s="162"/>
      <c r="I36" s="150" t="e">
        <f>VLOOKUP(H36,Presupuesto!$B$8:$C$158,2,0)</f>
        <v>#N/A</v>
      </c>
      <c r="J36" s="117" t="str">
        <f t="shared" si="1"/>
        <v>Procesos de Gestión Universitaria</v>
      </c>
      <c r="K36" s="117"/>
      <c r="L36" s="117"/>
    </row>
    <row r="37" spans="3:12" x14ac:dyDescent="0.25">
      <c r="C37" s="161"/>
      <c r="D37" s="180"/>
      <c r="E37" s="143"/>
      <c r="F37" s="116">
        <f t="shared" si="0"/>
        <v>0</v>
      </c>
      <c r="G37" s="183"/>
      <c r="H37" s="162"/>
      <c r="I37" s="150" t="e">
        <f>VLOOKUP(H37,Presupuesto!$B$8:$C$158,2,0)</f>
        <v>#N/A</v>
      </c>
      <c r="J37" s="117" t="str">
        <f t="shared" si="1"/>
        <v>Procesos de Gestión Universitaria</v>
      </c>
      <c r="K37" s="117"/>
      <c r="L37" s="117"/>
    </row>
    <row r="38" spans="3:12" x14ac:dyDescent="0.25">
      <c r="C38" s="161"/>
      <c r="D38" s="180"/>
      <c r="E38" s="143"/>
      <c r="F38" s="116">
        <f t="shared" si="0"/>
        <v>0</v>
      </c>
      <c r="G38" s="183"/>
      <c r="H38" s="162"/>
      <c r="I38" s="150" t="e">
        <f>VLOOKUP(H38,Presupuesto!$B$8:$C$158,2,0)</f>
        <v>#N/A</v>
      </c>
      <c r="J38" s="117" t="str">
        <f t="shared" si="1"/>
        <v>Procesos de Gestión Universitaria</v>
      </c>
      <c r="K38" s="117"/>
      <c r="L38" s="117"/>
    </row>
    <row r="39" spans="3:12" x14ac:dyDescent="0.25">
      <c r="C39" s="164"/>
      <c r="D39" s="180"/>
      <c r="E39" s="138"/>
      <c r="F39" s="116">
        <f t="shared" si="0"/>
        <v>0</v>
      </c>
      <c r="G39" s="183"/>
      <c r="H39" s="165"/>
      <c r="I39" s="150" t="e">
        <f>VLOOKUP(H39,Presupuesto!$B$8:$C$158,2,0)</f>
        <v>#N/A</v>
      </c>
      <c r="J39" s="117" t="str">
        <f t="shared" si="1"/>
        <v>Procesos de Gestión Universitaria</v>
      </c>
      <c r="K39" s="117"/>
      <c r="L39" s="117"/>
    </row>
    <row r="40" spans="3:12" x14ac:dyDescent="0.25">
      <c r="C40" s="164"/>
      <c r="D40" s="180"/>
      <c r="E40" s="138"/>
      <c r="F40" s="116">
        <f t="shared" si="0"/>
        <v>0</v>
      </c>
      <c r="G40" s="183"/>
      <c r="H40" s="165"/>
      <c r="I40" s="150" t="e">
        <f>VLOOKUP(H40,Presupuesto!$B$8:$C$158,2,0)</f>
        <v>#N/A</v>
      </c>
      <c r="J40" s="117" t="str">
        <f t="shared" si="1"/>
        <v>Procesos de Gestión Universitaria</v>
      </c>
      <c r="K40" s="117"/>
      <c r="L40" s="117"/>
    </row>
    <row r="41" spans="3:12" x14ac:dyDescent="0.25">
      <c r="C41" s="164"/>
      <c r="D41" s="180"/>
      <c r="E41" s="138"/>
      <c r="F41" s="116">
        <f t="shared" si="0"/>
        <v>0</v>
      </c>
      <c r="G41" s="183"/>
      <c r="H41" s="165"/>
      <c r="I41" s="150" t="e">
        <f>VLOOKUP(H41,Presupuesto!$B$8:$C$158,2,0)</f>
        <v>#N/A</v>
      </c>
      <c r="J41" s="117" t="str">
        <f t="shared" si="1"/>
        <v>Procesos de Gestión Universitaria</v>
      </c>
      <c r="K41" s="117"/>
      <c r="L41" s="117"/>
    </row>
    <row r="42" spans="3:12" x14ac:dyDescent="0.25">
      <c r="C42" s="164"/>
      <c r="D42" s="180"/>
      <c r="E42" s="138"/>
      <c r="F42" s="116">
        <f t="shared" si="0"/>
        <v>0</v>
      </c>
      <c r="G42" s="183"/>
      <c r="H42" s="165"/>
      <c r="I42" s="150" t="e">
        <f>VLOOKUP(H42,Presupuesto!$B$8:$C$158,2,0)</f>
        <v>#N/A</v>
      </c>
      <c r="J42" s="117" t="str">
        <f t="shared" si="1"/>
        <v>Procesos de Gestión Universitaria</v>
      </c>
      <c r="K42" s="117"/>
      <c r="L42" s="117"/>
    </row>
    <row r="43" spans="3:12" x14ac:dyDescent="0.25">
      <c r="C43" s="164"/>
      <c r="D43" s="180"/>
      <c r="E43" s="138"/>
      <c r="F43" s="116">
        <f t="shared" si="0"/>
        <v>0</v>
      </c>
      <c r="G43" s="183"/>
      <c r="H43" s="165"/>
      <c r="I43" s="150" t="e">
        <f>VLOOKUP(H43,Presupuesto!$B$8:$C$158,2,0)</f>
        <v>#N/A</v>
      </c>
      <c r="J43" s="117" t="str">
        <f t="shared" si="1"/>
        <v>Procesos de Gestión Universitaria</v>
      </c>
      <c r="K43" s="117"/>
      <c r="L43" s="117"/>
    </row>
    <row r="44" spans="3:12" x14ac:dyDescent="0.25">
      <c r="C44" s="164"/>
      <c r="D44" s="180"/>
      <c r="E44" s="138"/>
      <c r="F44" s="116">
        <f t="shared" si="0"/>
        <v>0</v>
      </c>
      <c r="G44" s="183"/>
      <c r="H44" s="165"/>
      <c r="I44" s="150" t="e">
        <f>VLOOKUP(H44,Presupuesto!$B$8:$C$158,2,0)</f>
        <v>#N/A</v>
      </c>
      <c r="J44" s="117" t="str">
        <f t="shared" si="1"/>
        <v>Procesos de Gestión Universitaria</v>
      </c>
      <c r="K44" s="117"/>
      <c r="L44" s="117"/>
    </row>
    <row r="45" spans="3:12" x14ac:dyDescent="0.25">
      <c r="C45" s="164"/>
      <c r="D45" s="180"/>
      <c r="E45" s="138"/>
      <c r="F45" s="116">
        <f t="shared" si="0"/>
        <v>0</v>
      </c>
      <c r="G45" s="183"/>
      <c r="H45" s="165"/>
      <c r="I45" s="150" t="e">
        <f>VLOOKUP(H45,Presupuesto!$B$8:$C$158,2,0)</f>
        <v>#N/A</v>
      </c>
      <c r="J45" s="117" t="str">
        <f t="shared" si="1"/>
        <v>Procesos de Gestión Universitaria</v>
      </c>
      <c r="K45" s="117"/>
      <c r="L45" s="117"/>
    </row>
    <row r="46" spans="3:12" x14ac:dyDescent="0.25">
      <c r="C46" s="164"/>
      <c r="D46" s="180"/>
      <c r="E46" s="138"/>
      <c r="F46" s="116">
        <f t="shared" si="0"/>
        <v>0</v>
      </c>
      <c r="G46" s="183"/>
      <c r="H46" s="165"/>
      <c r="I46" s="150" t="e">
        <f>VLOOKUP(H46,Presupuesto!$B$8:$C$158,2,0)</f>
        <v>#N/A</v>
      </c>
      <c r="J46" s="117" t="str">
        <f t="shared" si="1"/>
        <v>Procesos de Gestión Universitaria</v>
      </c>
      <c r="K46" s="117"/>
      <c r="L46" s="117"/>
    </row>
    <row r="47" spans="3:12" x14ac:dyDescent="0.25">
      <c r="C47" s="166"/>
      <c r="D47" s="180"/>
      <c r="E47" s="138"/>
      <c r="F47" s="116">
        <f t="shared" si="0"/>
        <v>0</v>
      </c>
      <c r="G47" s="183"/>
      <c r="H47" s="167"/>
      <c r="I47" s="150" t="e">
        <f>VLOOKUP(H47,Presupuesto!$B$8:$C$158,2,0)</f>
        <v>#N/A</v>
      </c>
      <c r="J47" s="117" t="str">
        <f t="shared" si="1"/>
        <v>Procesos de Gestión Universitaria</v>
      </c>
      <c r="K47" s="117"/>
      <c r="L47" s="117"/>
    </row>
    <row r="48" spans="3:12" x14ac:dyDescent="0.25">
      <c r="C48" s="166"/>
      <c r="D48" s="180"/>
      <c r="E48" s="138"/>
      <c r="F48" s="116">
        <f t="shared" si="0"/>
        <v>0</v>
      </c>
      <c r="G48" s="183"/>
      <c r="H48" s="167"/>
      <c r="I48" s="150" t="e">
        <f>VLOOKUP(H48,Presupuesto!$B$8:$C$158,2,0)</f>
        <v>#N/A</v>
      </c>
      <c r="J48" s="117" t="str">
        <f t="shared" si="1"/>
        <v>Procesos de Gestión Universitaria</v>
      </c>
      <c r="K48" s="117"/>
      <c r="L48" s="117"/>
    </row>
    <row r="49" spans="3:12" x14ac:dyDescent="0.25">
      <c r="C49" s="166"/>
      <c r="D49" s="180"/>
      <c r="E49" s="138"/>
      <c r="F49" s="116">
        <f t="shared" si="0"/>
        <v>0</v>
      </c>
      <c r="G49" s="183"/>
      <c r="H49" s="167"/>
      <c r="I49" s="150" t="e">
        <f>VLOOKUP(H49,Presupuesto!$B$8:$C$158,2,0)</f>
        <v>#N/A</v>
      </c>
      <c r="J49" s="117" t="str">
        <f t="shared" si="1"/>
        <v>Procesos de Gestión Universitaria</v>
      </c>
      <c r="K49" s="117"/>
      <c r="L49" s="117"/>
    </row>
    <row r="50" spans="3:12" x14ac:dyDescent="0.25">
      <c r="C50" s="166"/>
      <c r="D50" s="180"/>
      <c r="E50" s="138"/>
      <c r="F50" s="116">
        <f t="shared" si="0"/>
        <v>0</v>
      </c>
      <c r="G50" s="183"/>
      <c r="H50" s="167"/>
      <c r="I50" s="150" t="e">
        <f>VLOOKUP(H50,Presupuesto!$B$8:$C$158,2,0)</f>
        <v>#N/A</v>
      </c>
      <c r="J50" s="117" t="str">
        <f t="shared" si="1"/>
        <v>Procesos de Gestión Universitaria</v>
      </c>
      <c r="K50" s="117"/>
      <c r="L50" s="117"/>
    </row>
    <row r="51" spans="3:12" ht="15.75" thickBot="1" x14ac:dyDescent="0.3">
      <c r="C51" s="168"/>
      <c r="D51" s="256"/>
      <c r="E51" s="122"/>
      <c r="F51" s="124">
        <f t="shared" si="0"/>
        <v>0</v>
      </c>
      <c r="G51" s="184"/>
      <c r="H51" s="169"/>
      <c r="I51" s="152" t="e">
        <f>VLOOKUP(H51,Presupuesto!$B$8:$C$158,2,0)</f>
        <v>#N/A</v>
      </c>
      <c r="J51" s="125" t="str">
        <f t="shared" ref="J51" si="2">$J$20</f>
        <v>Procesos de Gestión Universitaria</v>
      </c>
      <c r="K51" s="144"/>
      <c r="L51" s="125"/>
    </row>
    <row r="52" spans="3:12" x14ac:dyDescent="0.25">
      <c r="F52" s="109"/>
      <c r="G52" s="108"/>
      <c r="H52" s="109"/>
      <c r="I52" s="109"/>
    </row>
    <row r="53" spans="3:12" ht="15.75" thickBot="1" x14ac:dyDescent="0.3"/>
    <row r="54" spans="3:12" ht="15.75" thickBot="1" x14ac:dyDescent="0.3">
      <c r="C54" s="179" t="s">
        <v>53</v>
      </c>
      <c r="D54" s="127">
        <f>SUM(F61:F95)</f>
        <v>0</v>
      </c>
      <c r="F54" s="73"/>
      <c r="G54" s="95"/>
      <c r="H54" s="73"/>
      <c r="I54" s="73"/>
    </row>
    <row r="55" spans="3:12" x14ac:dyDescent="0.25">
      <c r="C55" s="73"/>
      <c r="D55" s="31"/>
      <c r="E55" s="112"/>
      <c r="F55" s="112"/>
      <c r="G55" s="112"/>
      <c r="H55" s="92"/>
      <c r="I55" s="92"/>
      <c r="J55" s="92"/>
      <c r="K55" s="132"/>
    </row>
    <row r="56" spans="3:12" ht="15.75" x14ac:dyDescent="0.25">
      <c r="C56" s="385" t="s">
        <v>532</v>
      </c>
      <c r="D56" s="233"/>
      <c r="E56" s="112"/>
      <c r="F56" s="112"/>
      <c r="G56" s="112"/>
      <c r="H56" s="92"/>
      <c r="I56" s="92"/>
      <c r="J56" s="92"/>
      <c r="K56" s="132"/>
    </row>
    <row r="57" spans="3:12" ht="18.75" x14ac:dyDescent="0.25">
      <c r="C57" s="240" t="e">
        <f>IFERROR(VLOOKUP(D56,'Desarrollo Curricular'!$E:$F,2,FALSE),IFERROR(VLOOKUP(D56,Investigación!$E:$F,2,FALSE),IFERROR(VLOOKUP(D56,'Vinculación Univ. Sociedad'!$E:$F,2,FALSE),IFERROR(VLOOKUP(D56,'Docencia y Recursos Humanos '!$E:$F,2,FALSE),IFERROR(VLOOKUP(D56,Estudiantes!$E:$F,2,FALSE),IFERROR(VLOOKUP(D56,'Gestion Administrativa'!$E:$F,2,FALSE),IFERROR(VLOOKUP(D56,'Gestion Academica'!$E:$F,2,FALSE),IFERROR(VLOOKUP(D56,Graduados!$E:$F,2,FALSE),IFERROR(VLOOKUP(D56,'Gestión del Conocimiento'!$E:$F,2,FALSE),IFERROR(VLOOKUP(D56,Gobernabilidad!$E:$F,2,FALSE),IFERROR(VLOOKUP(D56,'NIVEL DE ES Y  SISTEMA NACIONAL'!$E:$F,2,FALSE),VLOOKUP(D56,'Lo Esencial'!$E:$F,2,0))))))))))))</f>
        <v>#N/A</v>
      </c>
      <c r="D57" s="31"/>
      <c r="E57" s="112"/>
      <c r="F57" s="112"/>
      <c r="G57" s="112"/>
      <c r="H57" s="92"/>
      <c r="I57" s="92"/>
      <c r="J57" s="92"/>
      <c r="K57" s="132"/>
    </row>
    <row r="58" spans="3:12" x14ac:dyDescent="0.25">
      <c r="E58" s="112"/>
      <c r="F58" s="112"/>
      <c r="G58" s="112"/>
      <c r="H58" s="92"/>
      <c r="I58" s="92"/>
      <c r="J58" s="92"/>
      <c r="K58" s="132"/>
    </row>
    <row r="59" spans="3:12" ht="15.75" thickBot="1" x14ac:dyDescent="0.3">
      <c r="F59" s="112"/>
      <c r="G59" s="92"/>
      <c r="H59" s="92"/>
      <c r="I59" s="92"/>
    </row>
    <row r="60" spans="3:12" ht="30.75" thickBot="1" x14ac:dyDescent="0.3">
      <c r="C60" s="149" t="s">
        <v>44</v>
      </c>
      <c r="D60" s="154" t="s">
        <v>55</v>
      </c>
      <c r="E60" s="156" t="s">
        <v>57</v>
      </c>
      <c r="F60" s="155" t="s">
        <v>27</v>
      </c>
      <c r="G60" s="153" t="s">
        <v>253</v>
      </c>
      <c r="H60" s="156" t="s">
        <v>46</v>
      </c>
      <c r="I60" s="153" t="s">
        <v>254</v>
      </c>
      <c r="J60" s="153" t="s">
        <v>551</v>
      </c>
      <c r="K60" s="153" t="s">
        <v>552</v>
      </c>
      <c r="L60" s="153" t="s">
        <v>178</v>
      </c>
    </row>
    <row r="61" spans="3:12" x14ac:dyDescent="0.25">
      <c r="C61" s="161"/>
      <c r="D61" s="180"/>
      <c r="E61" s="135"/>
      <c r="F61" s="116">
        <f t="shared" ref="F61:F95" si="3">D61*E61</f>
        <v>0</v>
      </c>
      <c r="G61" s="183"/>
      <c r="H61" s="162"/>
      <c r="I61" s="150" t="e">
        <f>VLOOKUP(H61,Presupuesto!$B$8:$C$158,2,0)</f>
        <v>#N/A</v>
      </c>
      <c r="J61" s="252"/>
      <c r="K61" s="117"/>
      <c r="L61" s="117"/>
    </row>
    <row r="62" spans="3:12" x14ac:dyDescent="0.25">
      <c r="C62" s="161"/>
      <c r="D62" s="180"/>
      <c r="E62" s="143"/>
      <c r="F62" s="116">
        <f t="shared" si="3"/>
        <v>0</v>
      </c>
      <c r="G62" s="183"/>
      <c r="H62" s="162"/>
      <c r="I62" s="150" t="e">
        <f>VLOOKUP(H62,Presupuesto!$B$8:$C$158,2,0)</f>
        <v>#N/A</v>
      </c>
      <c r="J62" s="117" t="str">
        <f>$J$17</f>
        <v>Procesos de Gestión Universitaria</v>
      </c>
      <c r="K62" s="117"/>
      <c r="L62" s="117"/>
    </row>
    <row r="63" spans="3:12" x14ac:dyDescent="0.25">
      <c r="C63" s="161"/>
      <c r="D63" s="180"/>
      <c r="E63" s="143"/>
      <c r="F63" s="116">
        <f t="shared" si="3"/>
        <v>0</v>
      </c>
      <c r="G63" s="183"/>
      <c r="H63" s="162"/>
      <c r="I63" s="150" t="e">
        <f>VLOOKUP(H63,Presupuesto!$B$8:$C$158,2,0)</f>
        <v>#N/A</v>
      </c>
      <c r="J63" s="117" t="str">
        <f t="shared" ref="J63:J94" si="4">$J$17</f>
        <v>Procesos de Gestión Universitaria</v>
      </c>
      <c r="K63" s="117"/>
      <c r="L63" s="117"/>
    </row>
    <row r="64" spans="3:12" x14ac:dyDescent="0.25">
      <c r="C64" s="161"/>
      <c r="D64" s="180"/>
      <c r="E64" s="143"/>
      <c r="F64" s="116">
        <f t="shared" si="3"/>
        <v>0</v>
      </c>
      <c r="G64" s="183"/>
      <c r="H64" s="162"/>
      <c r="I64" s="150" t="e">
        <f>VLOOKUP(H64,Presupuesto!$B$8:$C$158,2,0)</f>
        <v>#N/A</v>
      </c>
      <c r="J64" s="117" t="str">
        <f t="shared" si="4"/>
        <v>Procesos de Gestión Universitaria</v>
      </c>
      <c r="K64" s="117"/>
      <c r="L64" s="117"/>
    </row>
    <row r="65" spans="3:12" x14ac:dyDescent="0.25">
      <c r="C65" s="161"/>
      <c r="D65" s="180"/>
      <c r="E65" s="143"/>
      <c r="F65" s="116">
        <f t="shared" si="3"/>
        <v>0</v>
      </c>
      <c r="G65" s="183"/>
      <c r="H65" s="162"/>
      <c r="I65" s="150" t="e">
        <f>VLOOKUP(H65,Presupuesto!$B$8:$C$158,2,0)</f>
        <v>#N/A</v>
      </c>
      <c r="J65" s="117" t="str">
        <f t="shared" si="4"/>
        <v>Procesos de Gestión Universitaria</v>
      </c>
      <c r="K65" s="117"/>
      <c r="L65" s="117"/>
    </row>
    <row r="66" spans="3:12" x14ac:dyDescent="0.25">
      <c r="C66" s="161"/>
      <c r="D66" s="180"/>
      <c r="E66" s="143"/>
      <c r="F66" s="116">
        <f t="shared" si="3"/>
        <v>0</v>
      </c>
      <c r="G66" s="183"/>
      <c r="H66" s="162"/>
      <c r="I66" s="150" t="e">
        <f>VLOOKUP(H66,Presupuesto!$B$8:$C$158,2,0)</f>
        <v>#N/A</v>
      </c>
      <c r="J66" s="117" t="str">
        <f t="shared" si="4"/>
        <v>Procesos de Gestión Universitaria</v>
      </c>
      <c r="K66" s="117"/>
      <c r="L66" s="117"/>
    </row>
    <row r="67" spans="3:12" x14ac:dyDescent="0.25">
      <c r="C67" s="161"/>
      <c r="D67" s="180"/>
      <c r="E67" s="143"/>
      <c r="F67" s="116">
        <f t="shared" si="3"/>
        <v>0</v>
      </c>
      <c r="G67" s="183"/>
      <c r="H67" s="162"/>
      <c r="I67" s="150" t="e">
        <f>VLOOKUP(H67,Presupuesto!$B$8:$C$158,2,0)</f>
        <v>#N/A</v>
      </c>
      <c r="J67" s="117" t="str">
        <f t="shared" si="4"/>
        <v>Procesos de Gestión Universitaria</v>
      </c>
      <c r="K67" s="117"/>
      <c r="L67" s="117"/>
    </row>
    <row r="68" spans="3:12" x14ac:dyDescent="0.25">
      <c r="C68" s="161"/>
      <c r="D68" s="180"/>
      <c r="E68" s="143"/>
      <c r="F68" s="116">
        <f t="shared" si="3"/>
        <v>0</v>
      </c>
      <c r="G68" s="183"/>
      <c r="H68" s="162"/>
      <c r="I68" s="150" t="e">
        <f>VLOOKUP(H68,Presupuesto!$B$8:$C$158,2,0)</f>
        <v>#N/A</v>
      </c>
      <c r="J68" s="117" t="str">
        <f t="shared" si="4"/>
        <v>Procesos de Gestión Universitaria</v>
      </c>
      <c r="K68" s="117"/>
      <c r="L68" s="117"/>
    </row>
    <row r="69" spans="3:12" x14ac:dyDescent="0.25">
      <c r="C69" s="161"/>
      <c r="D69" s="180"/>
      <c r="E69" s="143"/>
      <c r="F69" s="116">
        <f t="shared" si="3"/>
        <v>0</v>
      </c>
      <c r="G69" s="183"/>
      <c r="H69" s="162"/>
      <c r="I69" s="150" t="e">
        <f>VLOOKUP(H69,Presupuesto!$B$8:$C$158,2,0)</f>
        <v>#N/A</v>
      </c>
      <c r="J69" s="117" t="str">
        <f t="shared" si="4"/>
        <v>Procesos de Gestión Universitaria</v>
      </c>
      <c r="K69" s="117"/>
      <c r="L69" s="117"/>
    </row>
    <row r="70" spans="3:12" x14ac:dyDescent="0.25">
      <c r="C70" s="161"/>
      <c r="D70" s="180"/>
      <c r="E70" s="143"/>
      <c r="F70" s="116">
        <f t="shared" si="3"/>
        <v>0</v>
      </c>
      <c r="G70" s="183"/>
      <c r="H70" s="162"/>
      <c r="I70" s="150" t="e">
        <f>VLOOKUP(H70,Presupuesto!$B$8:$C$158,2,0)</f>
        <v>#N/A</v>
      </c>
      <c r="J70" s="117" t="str">
        <f t="shared" si="4"/>
        <v>Procesos de Gestión Universitaria</v>
      </c>
      <c r="K70" s="117"/>
      <c r="L70" s="117"/>
    </row>
    <row r="71" spans="3:12" x14ac:dyDescent="0.25">
      <c r="C71" s="161"/>
      <c r="D71" s="180"/>
      <c r="E71" s="143"/>
      <c r="F71" s="116">
        <f t="shared" si="3"/>
        <v>0</v>
      </c>
      <c r="G71" s="183"/>
      <c r="H71" s="162"/>
      <c r="I71" s="150" t="e">
        <f>VLOOKUP(H71,Presupuesto!$B$8:$C$158,2,0)</f>
        <v>#N/A</v>
      </c>
      <c r="J71" s="117" t="str">
        <f t="shared" si="4"/>
        <v>Procesos de Gestión Universitaria</v>
      </c>
      <c r="K71" s="117"/>
      <c r="L71" s="117"/>
    </row>
    <row r="72" spans="3:12" x14ac:dyDescent="0.25">
      <c r="C72" s="161"/>
      <c r="D72" s="180"/>
      <c r="E72" s="143"/>
      <c r="F72" s="116">
        <f t="shared" si="3"/>
        <v>0</v>
      </c>
      <c r="G72" s="183"/>
      <c r="H72" s="162"/>
      <c r="I72" s="150" t="e">
        <f>VLOOKUP(H72,Presupuesto!$B$8:$C$158,2,0)</f>
        <v>#N/A</v>
      </c>
      <c r="J72" s="117" t="str">
        <f t="shared" si="4"/>
        <v>Procesos de Gestión Universitaria</v>
      </c>
      <c r="K72" s="117"/>
      <c r="L72" s="117"/>
    </row>
    <row r="73" spans="3:12" x14ac:dyDescent="0.25">
      <c r="C73" s="161"/>
      <c r="D73" s="180"/>
      <c r="E73" s="143"/>
      <c r="F73" s="116">
        <f t="shared" si="3"/>
        <v>0</v>
      </c>
      <c r="G73" s="183"/>
      <c r="H73" s="162"/>
      <c r="I73" s="150" t="e">
        <f>VLOOKUP(H73,Presupuesto!$B$8:$C$158,2,0)</f>
        <v>#N/A</v>
      </c>
      <c r="J73" s="117" t="str">
        <f t="shared" si="4"/>
        <v>Procesos de Gestión Universitaria</v>
      </c>
      <c r="K73" s="117"/>
      <c r="L73" s="117"/>
    </row>
    <row r="74" spans="3:12" x14ac:dyDescent="0.25">
      <c r="C74" s="161"/>
      <c r="D74" s="180"/>
      <c r="E74" s="143"/>
      <c r="F74" s="116">
        <f t="shared" si="3"/>
        <v>0</v>
      </c>
      <c r="G74" s="183"/>
      <c r="H74" s="162"/>
      <c r="I74" s="150" t="e">
        <f>VLOOKUP(H74,Presupuesto!$B$8:$C$158,2,0)</f>
        <v>#N/A</v>
      </c>
      <c r="J74" s="117" t="str">
        <f t="shared" si="4"/>
        <v>Procesos de Gestión Universitaria</v>
      </c>
      <c r="K74" s="117"/>
      <c r="L74" s="117"/>
    </row>
    <row r="75" spans="3:12" x14ac:dyDescent="0.25">
      <c r="C75" s="161"/>
      <c r="D75" s="180"/>
      <c r="E75" s="143"/>
      <c r="F75" s="116">
        <f t="shared" si="3"/>
        <v>0</v>
      </c>
      <c r="G75" s="183"/>
      <c r="H75" s="162"/>
      <c r="I75" s="150" t="e">
        <f>VLOOKUP(H75,Presupuesto!$B$8:$C$158,2,0)</f>
        <v>#N/A</v>
      </c>
      <c r="J75" s="117" t="str">
        <f t="shared" si="4"/>
        <v>Procesos de Gestión Universitaria</v>
      </c>
      <c r="K75" s="117"/>
      <c r="L75" s="117"/>
    </row>
    <row r="76" spans="3:12" x14ac:dyDescent="0.25">
      <c r="C76" s="161"/>
      <c r="D76" s="180"/>
      <c r="E76" s="143"/>
      <c r="F76" s="116">
        <f t="shared" si="3"/>
        <v>0</v>
      </c>
      <c r="G76" s="183"/>
      <c r="H76" s="162"/>
      <c r="I76" s="150" t="e">
        <f>VLOOKUP(H76,Presupuesto!$B$8:$C$158,2,0)</f>
        <v>#N/A</v>
      </c>
      <c r="J76" s="117" t="str">
        <f t="shared" si="4"/>
        <v>Procesos de Gestión Universitaria</v>
      </c>
      <c r="K76" s="117"/>
      <c r="L76" s="117"/>
    </row>
    <row r="77" spans="3:12" x14ac:dyDescent="0.25">
      <c r="C77" s="161"/>
      <c r="D77" s="180"/>
      <c r="E77" s="143"/>
      <c r="F77" s="116">
        <f t="shared" si="3"/>
        <v>0</v>
      </c>
      <c r="G77" s="183"/>
      <c r="H77" s="162"/>
      <c r="I77" s="150" t="e">
        <f>VLOOKUP(H77,Presupuesto!$B$8:$C$158,2,0)</f>
        <v>#N/A</v>
      </c>
      <c r="J77" s="117" t="str">
        <f t="shared" si="4"/>
        <v>Procesos de Gestión Universitaria</v>
      </c>
      <c r="K77" s="117"/>
      <c r="L77" s="117"/>
    </row>
    <row r="78" spans="3:12" x14ac:dyDescent="0.25">
      <c r="C78" s="161"/>
      <c r="D78" s="180"/>
      <c r="E78" s="143"/>
      <c r="F78" s="116">
        <f t="shared" si="3"/>
        <v>0</v>
      </c>
      <c r="G78" s="183"/>
      <c r="H78" s="162"/>
      <c r="I78" s="150" t="e">
        <f>VLOOKUP(H78,Presupuesto!$B$8:$C$158,2,0)</f>
        <v>#N/A</v>
      </c>
      <c r="J78" s="117" t="str">
        <f t="shared" si="4"/>
        <v>Procesos de Gestión Universitaria</v>
      </c>
      <c r="K78" s="117"/>
      <c r="L78" s="117"/>
    </row>
    <row r="79" spans="3:12" x14ac:dyDescent="0.25">
      <c r="C79" s="161"/>
      <c r="D79" s="180"/>
      <c r="E79" s="143"/>
      <c r="F79" s="116">
        <f t="shared" si="3"/>
        <v>0</v>
      </c>
      <c r="G79" s="183"/>
      <c r="H79" s="162"/>
      <c r="I79" s="150" t="e">
        <f>VLOOKUP(H79,Presupuesto!$B$8:$C$158,2,0)</f>
        <v>#N/A</v>
      </c>
      <c r="J79" s="117" t="str">
        <f t="shared" si="4"/>
        <v>Procesos de Gestión Universitaria</v>
      </c>
      <c r="K79" s="117"/>
      <c r="L79" s="117"/>
    </row>
    <row r="80" spans="3:12" x14ac:dyDescent="0.25">
      <c r="C80" s="161"/>
      <c r="D80" s="180"/>
      <c r="E80" s="143"/>
      <c r="F80" s="116">
        <f t="shared" si="3"/>
        <v>0</v>
      </c>
      <c r="G80" s="183"/>
      <c r="H80" s="162"/>
      <c r="I80" s="150" t="e">
        <f>VLOOKUP(H80,Presupuesto!$B$8:$C$158,2,0)</f>
        <v>#N/A</v>
      </c>
      <c r="J80" s="117" t="str">
        <f t="shared" si="4"/>
        <v>Procesos de Gestión Universitaria</v>
      </c>
      <c r="K80" s="117"/>
      <c r="L80" s="117"/>
    </row>
    <row r="81" spans="3:12" x14ac:dyDescent="0.25">
      <c r="C81" s="161"/>
      <c r="D81" s="180"/>
      <c r="E81" s="143"/>
      <c r="F81" s="116">
        <f t="shared" si="3"/>
        <v>0</v>
      </c>
      <c r="G81" s="183"/>
      <c r="H81" s="162"/>
      <c r="I81" s="150" t="e">
        <f>VLOOKUP(H81,Presupuesto!$B$8:$C$158,2,0)</f>
        <v>#N/A</v>
      </c>
      <c r="J81" s="117" t="str">
        <f t="shared" si="4"/>
        <v>Procesos de Gestión Universitaria</v>
      </c>
      <c r="K81" s="117"/>
      <c r="L81" s="117"/>
    </row>
    <row r="82" spans="3:12" x14ac:dyDescent="0.25">
      <c r="C82" s="161"/>
      <c r="D82" s="180"/>
      <c r="E82" s="143"/>
      <c r="F82" s="116">
        <f t="shared" si="3"/>
        <v>0</v>
      </c>
      <c r="G82" s="183"/>
      <c r="H82" s="162"/>
      <c r="I82" s="150" t="e">
        <f>VLOOKUP(H82,Presupuesto!$B$8:$C$158,2,0)</f>
        <v>#N/A</v>
      </c>
      <c r="J82" s="117" t="str">
        <f t="shared" si="4"/>
        <v>Procesos de Gestión Universitaria</v>
      </c>
      <c r="K82" s="117"/>
      <c r="L82" s="117"/>
    </row>
    <row r="83" spans="3:12" x14ac:dyDescent="0.25">
      <c r="C83" s="164"/>
      <c r="D83" s="180"/>
      <c r="E83" s="138"/>
      <c r="F83" s="116">
        <f t="shared" si="3"/>
        <v>0</v>
      </c>
      <c r="G83" s="183"/>
      <c r="H83" s="165"/>
      <c r="I83" s="150" t="e">
        <f>VLOOKUP(H83,Presupuesto!$B$8:$C$158,2,0)</f>
        <v>#N/A</v>
      </c>
      <c r="J83" s="117" t="str">
        <f t="shared" si="4"/>
        <v>Procesos de Gestión Universitaria</v>
      </c>
      <c r="K83" s="117"/>
      <c r="L83" s="117"/>
    </row>
    <row r="84" spans="3:12" x14ac:dyDescent="0.25">
      <c r="C84" s="164"/>
      <c r="D84" s="180"/>
      <c r="E84" s="138"/>
      <c r="F84" s="116">
        <f t="shared" si="3"/>
        <v>0</v>
      </c>
      <c r="G84" s="183"/>
      <c r="H84" s="165"/>
      <c r="I84" s="150" t="e">
        <f>VLOOKUP(H84,Presupuesto!$B$8:$C$158,2,0)</f>
        <v>#N/A</v>
      </c>
      <c r="J84" s="117" t="str">
        <f t="shared" si="4"/>
        <v>Procesos de Gestión Universitaria</v>
      </c>
      <c r="K84" s="117"/>
      <c r="L84" s="117"/>
    </row>
    <row r="85" spans="3:12" x14ac:dyDescent="0.25">
      <c r="C85" s="164"/>
      <c r="D85" s="180"/>
      <c r="E85" s="138"/>
      <c r="F85" s="116">
        <f t="shared" si="3"/>
        <v>0</v>
      </c>
      <c r="G85" s="183"/>
      <c r="H85" s="165"/>
      <c r="I85" s="150" t="e">
        <f>VLOOKUP(H85,Presupuesto!$B$8:$C$158,2,0)</f>
        <v>#N/A</v>
      </c>
      <c r="J85" s="117" t="str">
        <f t="shared" si="4"/>
        <v>Procesos de Gestión Universitaria</v>
      </c>
      <c r="K85" s="117"/>
      <c r="L85" s="117"/>
    </row>
    <row r="86" spans="3:12" x14ac:dyDescent="0.25">
      <c r="C86" s="164"/>
      <c r="D86" s="180"/>
      <c r="E86" s="138"/>
      <c r="F86" s="116">
        <f t="shared" si="3"/>
        <v>0</v>
      </c>
      <c r="G86" s="183"/>
      <c r="H86" s="165"/>
      <c r="I86" s="150" t="e">
        <f>VLOOKUP(H86,Presupuesto!$B$8:$C$158,2,0)</f>
        <v>#N/A</v>
      </c>
      <c r="J86" s="117" t="str">
        <f t="shared" si="4"/>
        <v>Procesos de Gestión Universitaria</v>
      </c>
      <c r="K86" s="117"/>
      <c r="L86" s="117"/>
    </row>
    <row r="87" spans="3:12" x14ac:dyDescent="0.25">
      <c r="C87" s="164"/>
      <c r="D87" s="180"/>
      <c r="E87" s="138"/>
      <c r="F87" s="116">
        <f t="shared" si="3"/>
        <v>0</v>
      </c>
      <c r="G87" s="183"/>
      <c r="H87" s="165"/>
      <c r="I87" s="150" t="e">
        <f>VLOOKUP(H87,Presupuesto!$B$8:$C$158,2,0)</f>
        <v>#N/A</v>
      </c>
      <c r="J87" s="117" t="str">
        <f t="shared" si="4"/>
        <v>Procesos de Gestión Universitaria</v>
      </c>
      <c r="K87" s="117"/>
      <c r="L87" s="117"/>
    </row>
    <row r="88" spans="3:12" x14ac:dyDescent="0.25">
      <c r="C88" s="164"/>
      <c r="D88" s="180"/>
      <c r="E88" s="138"/>
      <c r="F88" s="116">
        <f t="shared" si="3"/>
        <v>0</v>
      </c>
      <c r="G88" s="183"/>
      <c r="H88" s="165"/>
      <c r="I88" s="150" t="e">
        <f>VLOOKUP(H88,Presupuesto!$B$8:$C$158,2,0)</f>
        <v>#N/A</v>
      </c>
      <c r="J88" s="117" t="str">
        <f t="shared" si="4"/>
        <v>Procesos de Gestión Universitaria</v>
      </c>
      <c r="K88" s="117"/>
      <c r="L88" s="117"/>
    </row>
    <row r="89" spans="3:12" x14ac:dyDescent="0.25">
      <c r="C89" s="164"/>
      <c r="D89" s="180"/>
      <c r="E89" s="138"/>
      <c r="F89" s="116">
        <f t="shared" si="3"/>
        <v>0</v>
      </c>
      <c r="G89" s="183"/>
      <c r="H89" s="165"/>
      <c r="I89" s="150" t="e">
        <f>VLOOKUP(H89,Presupuesto!$B$8:$C$158,2,0)</f>
        <v>#N/A</v>
      </c>
      <c r="J89" s="117" t="str">
        <f t="shared" si="4"/>
        <v>Procesos de Gestión Universitaria</v>
      </c>
      <c r="K89" s="117"/>
      <c r="L89" s="117"/>
    </row>
    <row r="90" spans="3:12" x14ac:dyDescent="0.25">
      <c r="C90" s="164"/>
      <c r="D90" s="180"/>
      <c r="E90" s="138"/>
      <c r="F90" s="116">
        <f t="shared" si="3"/>
        <v>0</v>
      </c>
      <c r="G90" s="183"/>
      <c r="H90" s="165"/>
      <c r="I90" s="150" t="e">
        <f>VLOOKUP(H90,Presupuesto!$B$8:$C$158,2,0)</f>
        <v>#N/A</v>
      </c>
      <c r="J90" s="117" t="str">
        <f t="shared" si="4"/>
        <v>Procesos de Gestión Universitaria</v>
      </c>
      <c r="K90" s="117"/>
      <c r="L90" s="117"/>
    </row>
    <row r="91" spans="3:12" x14ac:dyDescent="0.25">
      <c r="C91" s="166"/>
      <c r="D91" s="180"/>
      <c r="E91" s="138"/>
      <c r="F91" s="116">
        <f t="shared" si="3"/>
        <v>0</v>
      </c>
      <c r="G91" s="183"/>
      <c r="H91" s="167"/>
      <c r="I91" s="150" t="e">
        <f>VLOOKUP(H91,Presupuesto!$B$8:$C$158,2,0)</f>
        <v>#N/A</v>
      </c>
      <c r="J91" s="117" t="str">
        <f t="shared" si="4"/>
        <v>Procesos de Gestión Universitaria</v>
      </c>
      <c r="K91" s="117"/>
      <c r="L91" s="117"/>
    </row>
    <row r="92" spans="3:12" x14ac:dyDescent="0.25">
      <c r="C92" s="166"/>
      <c r="D92" s="180"/>
      <c r="E92" s="138"/>
      <c r="F92" s="116">
        <f t="shared" si="3"/>
        <v>0</v>
      </c>
      <c r="G92" s="183"/>
      <c r="H92" s="167"/>
      <c r="I92" s="150" t="e">
        <f>VLOOKUP(H92,Presupuesto!$B$8:$C$158,2,0)</f>
        <v>#N/A</v>
      </c>
      <c r="J92" s="117" t="str">
        <f t="shared" si="4"/>
        <v>Procesos de Gestión Universitaria</v>
      </c>
      <c r="K92" s="117"/>
      <c r="L92" s="117"/>
    </row>
    <row r="93" spans="3:12" x14ac:dyDescent="0.25">
      <c r="C93" s="166"/>
      <c r="D93" s="180"/>
      <c r="E93" s="138"/>
      <c r="F93" s="116">
        <f t="shared" si="3"/>
        <v>0</v>
      </c>
      <c r="G93" s="183"/>
      <c r="H93" s="167"/>
      <c r="I93" s="150" t="e">
        <f>VLOOKUP(H93,Presupuesto!$B$8:$C$158,2,0)</f>
        <v>#N/A</v>
      </c>
      <c r="J93" s="117" t="str">
        <f t="shared" si="4"/>
        <v>Procesos de Gestión Universitaria</v>
      </c>
      <c r="K93" s="117"/>
      <c r="L93" s="117"/>
    </row>
    <row r="94" spans="3:12" x14ac:dyDescent="0.25">
      <c r="C94" s="166"/>
      <c r="D94" s="180"/>
      <c r="E94" s="138"/>
      <c r="F94" s="116">
        <f t="shared" si="3"/>
        <v>0</v>
      </c>
      <c r="G94" s="183"/>
      <c r="H94" s="167"/>
      <c r="I94" s="150" t="e">
        <f>VLOOKUP(H94,Presupuesto!$B$8:$C$158,2,0)</f>
        <v>#N/A</v>
      </c>
      <c r="J94" s="117" t="str">
        <f t="shared" si="4"/>
        <v>Procesos de Gestión Universitaria</v>
      </c>
      <c r="K94" s="117"/>
      <c r="L94" s="117"/>
    </row>
    <row r="95" spans="3:12" ht="15.75" thickBot="1" x14ac:dyDescent="0.3">
      <c r="C95" s="168"/>
      <c r="D95" s="256"/>
      <c r="E95" s="122"/>
      <c r="F95" s="124">
        <f t="shared" si="3"/>
        <v>0</v>
      </c>
      <c r="G95" s="184"/>
      <c r="H95" s="169"/>
      <c r="I95" s="152" t="e">
        <f>VLOOKUP(H95,Presupuesto!$B$8:$C$158,2,0)</f>
        <v>#N/A</v>
      </c>
      <c r="J95" s="125" t="str">
        <f t="shared" ref="J95" si="5">$J$20</f>
        <v>Procesos de Gestión Universitaria</v>
      </c>
      <c r="K95" s="144"/>
      <c r="L95" s="125"/>
    </row>
    <row r="97" spans="3:12" ht="15.75" thickBot="1" x14ac:dyDescent="0.3"/>
    <row r="98" spans="3:12" ht="15.75" thickBot="1" x14ac:dyDescent="0.3">
      <c r="C98" s="179" t="s">
        <v>53</v>
      </c>
      <c r="D98" s="127">
        <f>SUM(F105:F139)</f>
        <v>0</v>
      </c>
      <c r="F98" s="73"/>
      <c r="G98" s="95"/>
      <c r="H98" s="73"/>
      <c r="I98" s="73"/>
    </row>
    <row r="99" spans="3:12" x14ac:dyDescent="0.25">
      <c r="C99" s="73"/>
      <c r="D99" s="31"/>
      <c r="E99" s="112"/>
      <c r="F99" s="112"/>
      <c r="G99" s="112"/>
      <c r="H99" s="92"/>
      <c r="I99" s="92"/>
      <c r="J99" s="92"/>
      <c r="K99" s="132"/>
    </row>
    <row r="100" spans="3:12" ht="15.75" x14ac:dyDescent="0.25">
      <c r="C100" s="385" t="s">
        <v>532</v>
      </c>
      <c r="D100" s="233"/>
      <c r="E100" s="112"/>
      <c r="F100" s="112"/>
      <c r="G100" s="112"/>
      <c r="H100" s="92"/>
      <c r="I100" s="92"/>
      <c r="J100" s="92"/>
      <c r="K100" s="132"/>
    </row>
    <row r="101" spans="3:12" ht="18.75" x14ac:dyDescent="0.25">
      <c r="C101" s="240" t="e">
        <f>IFERROR(VLOOKUP(D100,'Desarrollo Curricular'!$E:$F,2,FALSE),IFERROR(VLOOKUP(D100,Investigación!$E:$F,2,FALSE),IFERROR(VLOOKUP(D100,'Vinculación Univ. Sociedad'!$E:$F,2,FALSE),IFERROR(VLOOKUP(D100,'Docencia y Recursos Humanos '!$E:$F,2,FALSE),IFERROR(VLOOKUP(D100,Estudiantes!$E:$F,2,FALSE),IFERROR(VLOOKUP(D100,'Gestion Administrativa'!$E:$F,2,FALSE),IFERROR(VLOOKUP(D100,'Gestion Academica'!$E:$F,2,FALSE),IFERROR(VLOOKUP(D100,Graduados!$E:$F,2,FALSE),IFERROR(VLOOKUP(D100,'Gestión del Conocimiento'!$E:$F,2,FALSE),IFERROR(VLOOKUP(D100,Gobernabilidad!$E:$F,2,FALSE),IFERROR(VLOOKUP(D100,'NIVEL DE ES Y  SISTEMA NACIONAL'!$E:$F,2,FALSE),VLOOKUP(D100,'Lo Esencial'!$E:$F,2,0))))))))))))</f>
        <v>#N/A</v>
      </c>
      <c r="D101" s="31"/>
      <c r="E101" s="112"/>
      <c r="F101" s="112"/>
      <c r="G101" s="112"/>
      <c r="H101" s="92"/>
      <c r="I101" s="92"/>
      <c r="J101" s="92"/>
      <c r="K101" s="132"/>
    </row>
    <row r="102" spans="3:12" x14ac:dyDescent="0.25">
      <c r="E102" s="112"/>
      <c r="F102" s="112"/>
      <c r="G102" s="112"/>
      <c r="H102" s="92"/>
      <c r="I102" s="92"/>
      <c r="J102" s="92"/>
      <c r="K102" s="132"/>
    </row>
    <row r="103" spans="3:12" ht="15.75" thickBot="1" x14ac:dyDescent="0.3">
      <c r="F103" s="112"/>
      <c r="G103" s="92"/>
      <c r="H103" s="92"/>
      <c r="I103" s="92"/>
    </row>
    <row r="104" spans="3:12" ht="30.75" thickBot="1" x14ac:dyDescent="0.3">
      <c r="C104" s="149" t="s">
        <v>44</v>
      </c>
      <c r="D104" s="154" t="s">
        <v>55</v>
      </c>
      <c r="E104" s="156" t="s">
        <v>57</v>
      </c>
      <c r="F104" s="155" t="s">
        <v>27</v>
      </c>
      <c r="G104" s="153" t="s">
        <v>253</v>
      </c>
      <c r="H104" s="156" t="s">
        <v>46</v>
      </c>
      <c r="I104" s="153" t="s">
        <v>254</v>
      </c>
      <c r="J104" s="153" t="s">
        <v>551</v>
      </c>
      <c r="K104" s="153" t="s">
        <v>552</v>
      </c>
      <c r="L104" s="153" t="s">
        <v>178</v>
      </c>
    </row>
    <row r="105" spans="3:12" x14ac:dyDescent="0.25">
      <c r="C105" s="161"/>
      <c r="D105" s="180"/>
      <c r="E105" s="135"/>
      <c r="F105" s="116">
        <f t="shared" ref="F105:F139" si="6">D105*E105</f>
        <v>0</v>
      </c>
      <c r="G105" s="183"/>
      <c r="H105" s="162"/>
      <c r="I105" s="150" t="e">
        <f>VLOOKUP(H105,Presupuesto!$B$8:$C$158,2,0)</f>
        <v>#N/A</v>
      </c>
      <c r="J105" s="252"/>
      <c r="K105" s="117"/>
      <c r="L105" s="117"/>
    </row>
    <row r="106" spans="3:12" x14ac:dyDescent="0.25">
      <c r="C106" s="161"/>
      <c r="D106" s="180"/>
      <c r="E106" s="143"/>
      <c r="F106" s="116">
        <f t="shared" si="6"/>
        <v>0</v>
      </c>
      <c r="G106" s="183"/>
      <c r="H106" s="162"/>
      <c r="I106" s="150" t="e">
        <f>VLOOKUP(H106,Presupuesto!$B$8:$C$158,2,0)</f>
        <v>#N/A</v>
      </c>
      <c r="J106" s="117" t="str">
        <f>$J$17</f>
        <v>Procesos de Gestión Universitaria</v>
      </c>
      <c r="K106" s="117"/>
      <c r="L106" s="117"/>
    </row>
    <row r="107" spans="3:12" x14ac:dyDescent="0.25">
      <c r="C107" s="161"/>
      <c r="D107" s="180"/>
      <c r="E107" s="143"/>
      <c r="F107" s="116">
        <f t="shared" si="6"/>
        <v>0</v>
      </c>
      <c r="G107" s="183"/>
      <c r="H107" s="162"/>
      <c r="I107" s="150" t="e">
        <f>VLOOKUP(H107,Presupuesto!$B$8:$C$158,2,0)</f>
        <v>#N/A</v>
      </c>
      <c r="J107" s="117" t="str">
        <f t="shared" ref="J107:J138" si="7">$J$17</f>
        <v>Procesos de Gestión Universitaria</v>
      </c>
      <c r="K107" s="117"/>
      <c r="L107" s="117"/>
    </row>
    <row r="108" spans="3:12" x14ac:dyDescent="0.25">
      <c r="C108" s="161"/>
      <c r="D108" s="180"/>
      <c r="E108" s="143"/>
      <c r="F108" s="116">
        <f t="shared" si="6"/>
        <v>0</v>
      </c>
      <c r="G108" s="183"/>
      <c r="H108" s="162"/>
      <c r="I108" s="150" t="e">
        <f>VLOOKUP(H108,Presupuesto!$B$8:$C$158,2,0)</f>
        <v>#N/A</v>
      </c>
      <c r="J108" s="117" t="str">
        <f t="shared" si="7"/>
        <v>Procesos de Gestión Universitaria</v>
      </c>
      <c r="K108" s="117"/>
      <c r="L108" s="117"/>
    </row>
    <row r="109" spans="3:12" x14ac:dyDescent="0.25">
      <c r="C109" s="161"/>
      <c r="D109" s="180"/>
      <c r="E109" s="143"/>
      <c r="F109" s="116">
        <f t="shared" si="6"/>
        <v>0</v>
      </c>
      <c r="G109" s="183"/>
      <c r="H109" s="162"/>
      <c r="I109" s="150" t="e">
        <f>VLOOKUP(H109,Presupuesto!$B$8:$C$158,2,0)</f>
        <v>#N/A</v>
      </c>
      <c r="J109" s="117" t="str">
        <f t="shared" si="7"/>
        <v>Procesos de Gestión Universitaria</v>
      </c>
      <c r="K109" s="117"/>
      <c r="L109" s="117"/>
    </row>
    <row r="110" spans="3:12" x14ac:dyDescent="0.25">
      <c r="C110" s="161"/>
      <c r="D110" s="180"/>
      <c r="E110" s="143"/>
      <c r="F110" s="116">
        <f t="shared" si="6"/>
        <v>0</v>
      </c>
      <c r="G110" s="183"/>
      <c r="H110" s="162"/>
      <c r="I110" s="150" t="e">
        <f>VLOOKUP(H110,Presupuesto!$B$8:$C$158,2,0)</f>
        <v>#N/A</v>
      </c>
      <c r="J110" s="117" t="str">
        <f t="shared" si="7"/>
        <v>Procesos de Gestión Universitaria</v>
      </c>
      <c r="K110" s="117"/>
      <c r="L110" s="117"/>
    </row>
    <row r="111" spans="3:12" x14ac:dyDescent="0.25">
      <c r="C111" s="161"/>
      <c r="D111" s="180"/>
      <c r="E111" s="143"/>
      <c r="F111" s="116">
        <f t="shared" si="6"/>
        <v>0</v>
      </c>
      <c r="G111" s="183"/>
      <c r="H111" s="162"/>
      <c r="I111" s="150" t="e">
        <f>VLOOKUP(H111,Presupuesto!$B$8:$C$158,2,0)</f>
        <v>#N/A</v>
      </c>
      <c r="J111" s="117" t="str">
        <f t="shared" si="7"/>
        <v>Procesos de Gestión Universitaria</v>
      </c>
      <c r="K111" s="117"/>
      <c r="L111" s="117"/>
    </row>
    <row r="112" spans="3:12" x14ac:dyDescent="0.25">
      <c r="C112" s="161"/>
      <c r="D112" s="180"/>
      <c r="E112" s="143"/>
      <c r="F112" s="116">
        <f t="shared" si="6"/>
        <v>0</v>
      </c>
      <c r="G112" s="183"/>
      <c r="H112" s="162"/>
      <c r="I112" s="150" t="e">
        <f>VLOOKUP(H112,Presupuesto!$B$8:$C$158,2,0)</f>
        <v>#N/A</v>
      </c>
      <c r="J112" s="117" t="str">
        <f t="shared" si="7"/>
        <v>Procesos de Gestión Universitaria</v>
      </c>
      <c r="K112" s="117"/>
      <c r="L112" s="117"/>
    </row>
    <row r="113" spans="3:12" x14ac:dyDescent="0.25">
      <c r="C113" s="161"/>
      <c r="D113" s="180"/>
      <c r="E113" s="143"/>
      <c r="F113" s="116">
        <f t="shared" si="6"/>
        <v>0</v>
      </c>
      <c r="G113" s="183"/>
      <c r="H113" s="162"/>
      <c r="I113" s="150" t="e">
        <f>VLOOKUP(H113,Presupuesto!$B$8:$C$158,2,0)</f>
        <v>#N/A</v>
      </c>
      <c r="J113" s="117" t="str">
        <f t="shared" si="7"/>
        <v>Procesos de Gestión Universitaria</v>
      </c>
      <c r="K113" s="117"/>
      <c r="L113" s="117"/>
    </row>
    <row r="114" spans="3:12" x14ac:dyDescent="0.25">
      <c r="C114" s="161"/>
      <c r="D114" s="180"/>
      <c r="E114" s="143"/>
      <c r="F114" s="116">
        <f t="shared" si="6"/>
        <v>0</v>
      </c>
      <c r="G114" s="183"/>
      <c r="H114" s="162"/>
      <c r="I114" s="150" t="e">
        <f>VLOOKUP(H114,Presupuesto!$B$8:$C$158,2,0)</f>
        <v>#N/A</v>
      </c>
      <c r="J114" s="117" t="str">
        <f t="shared" si="7"/>
        <v>Procesos de Gestión Universitaria</v>
      </c>
      <c r="K114" s="117"/>
      <c r="L114" s="117"/>
    </row>
    <row r="115" spans="3:12" x14ac:dyDescent="0.25">
      <c r="C115" s="161"/>
      <c r="D115" s="180"/>
      <c r="E115" s="143"/>
      <c r="F115" s="116">
        <f t="shared" si="6"/>
        <v>0</v>
      </c>
      <c r="G115" s="183"/>
      <c r="H115" s="162"/>
      <c r="I115" s="150" t="e">
        <f>VLOOKUP(H115,Presupuesto!$B$8:$C$158,2,0)</f>
        <v>#N/A</v>
      </c>
      <c r="J115" s="117" t="str">
        <f t="shared" si="7"/>
        <v>Procesos de Gestión Universitaria</v>
      </c>
      <c r="K115" s="117"/>
      <c r="L115" s="117"/>
    </row>
    <row r="116" spans="3:12" x14ac:dyDescent="0.25">
      <c r="C116" s="161"/>
      <c r="D116" s="180"/>
      <c r="E116" s="143"/>
      <c r="F116" s="116">
        <f t="shared" si="6"/>
        <v>0</v>
      </c>
      <c r="G116" s="183"/>
      <c r="H116" s="162"/>
      <c r="I116" s="150" t="e">
        <f>VLOOKUP(H116,Presupuesto!$B$8:$C$158,2,0)</f>
        <v>#N/A</v>
      </c>
      <c r="J116" s="117" t="str">
        <f t="shared" si="7"/>
        <v>Procesos de Gestión Universitaria</v>
      </c>
      <c r="K116" s="117"/>
      <c r="L116" s="117"/>
    </row>
    <row r="117" spans="3:12" x14ac:dyDescent="0.25">
      <c r="C117" s="161"/>
      <c r="D117" s="180"/>
      <c r="E117" s="143"/>
      <c r="F117" s="116">
        <f t="shared" si="6"/>
        <v>0</v>
      </c>
      <c r="G117" s="183"/>
      <c r="H117" s="162"/>
      <c r="I117" s="150" t="e">
        <f>VLOOKUP(H117,Presupuesto!$B$8:$C$158,2,0)</f>
        <v>#N/A</v>
      </c>
      <c r="J117" s="117" t="str">
        <f t="shared" si="7"/>
        <v>Procesos de Gestión Universitaria</v>
      </c>
      <c r="K117" s="117"/>
      <c r="L117" s="117"/>
    </row>
    <row r="118" spans="3:12" x14ac:dyDescent="0.25">
      <c r="C118" s="161"/>
      <c r="D118" s="180"/>
      <c r="E118" s="143"/>
      <c r="F118" s="116">
        <f t="shared" si="6"/>
        <v>0</v>
      </c>
      <c r="G118" s="183"/>
      <c r="H118" s="162"/>
      <c r="I118" s="150" t="e">
        <f>VLOOKUP(H118,Presupuesto!$B$8:$C$158,2,0)</f>
        <v>#N/A</v>
      </c>
      <c r="J118" s="117" t="str">
        <f t="shared" si="7"/>
        <v>Procesos de Gestión Universitaria</v>
      </c>
      <c r="K118" s="117"/>
      <c r="L118" s="117"/>
    </row>
    <row r="119" spans="3:12" x14ac:dyDescent="0.25">
      <c r="C119" s="161"/>
      <c r="D119" s="180"/>
      <c r="E119" s="143"/>
      <c r="F119" s="116">
        <f t="shared" si="6"/>
        <v>0</v>
      </c>
      <c r="G119" s="183"/>
      <c r="H119" s="162"/>
      <c r="I119" s="150" t="e">
        <f>VLOOKUP(H119,Presupuesto!$B$8:$C$158,2,0)</f>
        <v>#N/A</v>
      </c>
      <c r="J119" s="117" t="str">
        <f t="shared" si="7"/>
        <v>Procesos de Gestión Universitaria</v>
      </c>
      <c r="K119" s="117"/>
      <c r="L119" s="117"/>
    </row>
    <row r="120" spans="3:12" x14ac:dyDescent="0.25">
      <c r="C120" s="161"/>
      <c r="D120" s="180"/>
      <c r="E120" s="143"/>
      <c r="F120" s="116">
        <f t="shared" si="6"/>
        <v>0</v>
      </c>
      <c r="G120" s="183"/>
      <c r="H120" s="162"/>
      <c r="I120" s="150" t="e">
        <f>VLOOKUP(H120,Presupuesto!$B$8:$C$158,2,0)</f>
        <v>#N/A</v>
      </c>
      <c r="J120" s="117" t="str">
        <f t="shared" si="7"/>
        <v>Procesos de Gestión Universitaria</v>
      </c>
      <c r="K120" s="117"/>
      <c r="L120" s="117"/>
    </row>
    <row r="121" spans="3:12" x14ac:dyDescent="0.25">
      <c r="C121" s="161"/>
      <c r="D121" s="180"/>
      <c r="E121" s="143"/>
      <c r="F121" s="116">
        <f t="shared" si="6"/>
        <v>0</v>
      </c>
      <c r="G121" s="183"/>
      <c r="H121" s="162"/>
      <c r="I121" s="150" t="e">
        <f>VLOOKUP(H121,Presupuesto!$B$8:$C$158,2,0)</f>
        <v>#N/A</v>
      </c>
      <c r="J121" s="117" t="str">
        <f t="shared" si="7"/>
        <v>Procesos de Gestión Universitaria</v>
      </c>
      <c r="K121" s="117"/>
      <c r="L121" s="117"/>
    </row>
    <row r="122" spans="3:12" x14ac:dyDescent="0.25">
      <c r="C122" s="161"/>
      <c r="D122" s="180"/>
      <c r="E122" s="143"/>
      <c r="F122" s="116">
        <f t="shared" si="6"/>
        <v>0</v>
      </c>
      <c r="G122" s="183"/>
      <c r="H122" s="162"/>
      <c r="I122" s="150" t="e">
        <f>VLOOKUP(H122,Presupuesto!$B$8:$C$158,2,0)</f>
        <v>#N/A</v>
      </c>
      <c r="J122" s="117" t="str">
        <f t="shared" si="7"/>
        <v>Procesos de Gestión Universitaria</v>
      </c>
      <c r="K122" s="117"/>
      <c r="L122" s="117"/>
    </row>
    <row r="123" spans="3:12" x14ac:dyDescent="0.25">
      <c r="C123" s="161"/>
      <c r="D123" s="180"/>
      <c r="E123" s="143"/>
      <c r="F123" s="116">
        <f t="shared" si="6"/>
        <v>0</v>
      </c>
      <c r="G123" s="183"/>
      <c r="H123" s="162"/>
      <c r="I123" s="150" t="e">
        <f>VLOOKUP(H123,Presupuesto!$B$8:$C$158,2,0)</f>
        <v>#N/A</v>
      </c>
      <c r="J123" s="117" t="str">
        <f t="shared" si="7"/>
        <v>Procesos de Gestión Universitaria</v>
      </c>
      <c r="K123" s="117"/>
      <c r="L123" s="117"/>
    </row>
    <row r="124" spans="3:12" x14ac:dyDescent="0.25">
      <c r="C124" s="161"/>
      <c r="D124" s="180"/>
      <c r="E124" s="143"/>
      <c r="F124" s="116">
        <f t="shared" si="6"/>
        <v>0</v>
      </c>
      <c r="G124" s="183"/>
      <c r="H124" s="162"/>
      <c r="I124" s="150" t="e">
        <f>VLOOKUP(H124,Presupuesto!$B$8:$C$158,2,0)</f>
        <v>#N/A</v>
      </c>
      <c r="J124" s="117" t="str">
        <f t="shared" si="7"/>
        <v>Procesos de Gestión Universitaria</v>
      </c>
      <c r="K124" s="117"/>
      <c r="L124" s="117"/>
    </row>
    <row r="125" spans="3:12" x14ac:dyDescent="0.25">
      <c r="C125" s="161"/>
      <c r="D125" s="180"/>
      <c r="E125" s="143"/>
      <c r="F125" s="116">
        <f t="shared" si="6"/>
        <v>0</v>
      </c>
      <c r="G125" s="183"/>
      <c r="H125" s="162"/>
      <c r="I125" s="150" t="e">
        <f>VLOOKUP(H125,Presupuesto!$B$8:$C$158,2,0)</f>
        <v>#N/A</v>
      </c>
      <c r="J125" s="117" t="str">
        <f t="shared" si="7"/>
        <v>Procesos de Gestión Universitaria</v>
      </c>
      <c r="K125" s="117"/>
      <c r="L125" s="117"/>
    </row>
    <row r="126" spans="3:12" x14ac:dyDescent="0.25">
      <c r="C126" s="161"/>
      <c r="D126" s="180"/>
      <c r="E126" s="143"/>
      <c r="F126" s="116">
        <f t="shared" si="6"/>
        <v>0</v>
      </c>
      <c r="G126" s="183"/>
      <c r="H126" s="162"/>
      <c r="I126" s="150" t="e">
        <f>VLOOKUP(H126,Presupuesto!$B$8:$C$158,2,0)</f>
        <v>#N/A</v>
      </c>
      <c r="J126" s="117" t="str">
        <f t="shared" si="7"/>
        <v>Procesos de Gestión Universitaria</v>
      </c>
      <c r="K126" s="117"/>
      <c r="L126" s="117"/>
    </row>
    <row r="127" spans="3:12" x14ac:dyDescent="0.25">
      <c r="C127" s="164"/>
      <c r="D127" s="180"/>
      <c r="E127" s="138"/>
      <c r="F127" s="116">
        <f t="shared" si="6"/>
        <v>0</v>
      </c>
      <c r="G127" s="183"/>
      <c r="H127" s="165"/>
      <c r="I127" s="150" t="e">
        <f>VLOOKUP(H127,Presupuesto!$B$8:$C$158,2,0)</f>
        <v>#N/A</v>
      </c>
      <c r="J127" s="117" t="str">
        <f t="shared" si="7"/>
        <v>Procesos de Gestión Universitaria</v>
      </c>
      <c r="K127" s="117"/>
      <c r="L127" s="117"/>
    </row>
    <row r="128" spans="3:12" x14ac:dyDescent="0.25">
      <c r="C128" s="164"/>
      <c r="D128" s="180"/>
      <c r="E128" s="138"/>
      <c r="F128" s="116">
        <f t="shared" si="6"/>
        <v>0</v>
      </c>
      <c r="G128" s="183"/>
      <c r="H128" s="165"/>
      <c r="I128" s="150" t="e">
        <f>VLOOKUP(H128,Presupuesto!$B$8:$C$158,2,0)</f>
        <v>#N/A</v>
      </c>
      <c r="J128" s="117" t="str">
        <f t="shared" si="7"/>
        <v>Procesos de Gestión Universitaria</v>
      </c>
      <c r="K128" s="117"/>
      <c r="L128" s="117"/>
    </row>
    <row r="129" spans="3:12" x14ac:dyDescent="0.25">
      <c r="C129" s="164"/>
      <c r="D129" s="180"/>
      <c r="E129" s="138"/>
      <c r="F129" s="116">
        <f t="shared" si="6"/>
        <v>0</v>
      </c>
      <c r="G129" s="183"/>
      <c r="H129" s="165"/>
      <c r="I129" s="150" t="e">
        <f>VLOOKUP(H129,Presupuesto!$B$8:$C$158,2,0)</f>
        <v>#N/A</v>
      </c>
      <c r="J129" s="117" t="str">
        <f t="shared" si="7"/>
        <v>Procesos de Gestión Universitaria</v>
      </c>
      <c r="K129" s="117"/>
      <c r="L129" s="117"/>
    </row>
    <row r="130" spans="3:12" x14ac:dyDescent="0.25">
      <c r="C130" s="164"/>
      <c r="D130" s="180"/>
      <c r="E130" s="138"/>
      <c r="F130" s="116">
        <f t="shared" si="6"/>
        <v>0</v>
      </c>
      <c r="G130" s="183"/>
      <c r="H130" s="165"/>
      <c r="I130" s="150" t="e">
        <f>VLOOKUP(H130,Presupuesto!$B$8:$C$158,2,0)</f>
        <v>#N/A</v>
      </c>
      <c r="J130" s="117" t="str">
        <f t="shared" si="7"/>
        <v>Procesos de Gestión Universitaria</v>
      </c>
      <c r="K130" s="117"/>
      <c r="L130" s="117"/>
    </row>
    <row r="131" spans="3:12" x14ac:dyDescent="0.25">
      <c r="C131" s="164"/>
      <c r="D131" s="180"/>
      <c r="E131" s="138"/>
      <c r="F131" s="116">
        <f t="shared" si="6"/>
        <v>0</v>
      </c>
      <c r="G131" s="183"/>
      <c r="H131" s="165"/>
      <c r="I131" s="150" t="e">
        <f>VLOOKUP(H131,Presupuesto!$B$8:$C$158,2,0)</f>
        <v>#N/A</v>
      </c>
      <c r="J131" s="117" t="str">
        <f t="shared" si="7"/>
        <v>Procesos de Gestión Universitaria</v>
      </c>
      <c r="K131" s="117"/>
      <c r="L131" s="117"/>
    </row>
    <row r="132" spans="3:12" x14ac:dyDescent="0.25">
      <c r="C132" s="164"/>
      <c r="D132" s="180"/>
      <c r="E132" s="138"/>
      <c r="F132" s="116">
        <f t="shared" si="6"/>
        <v>0</v>
      </c>
      <c r="G132" s="183"/>
      <c r="H132" s="165"/>
      <c r="I132" s="150" t="e">
        <f>VLOOKUP(H132,Presupuesto!$B$8:$C$158,2,0)</f>
        <v>#N/A</v>
      </c>
      <c r="J132" s="117" t="str">
        <f t="shared" si="7"/>
        <v>Procesos de Gestión Universitaria</v>
      </c>
      <c r="K132" s="117"/>
      <c r="L132" s="117"/>
    </row>
    <row r="133" spans="3:12" x14ac:dyDescent="0.25">
      <c r="C133" s="164"/>
      <c r="D133" s="180"/>
      <c r="E133" s="138"/>
      <c r="F133" s="116">
        <f t="shared" si="6"/>
        <v>0</v>
      </c>
      <c r="G133" s="183"/>
      <c r="H133" s="165"/>
      <c r="I133" s="150" t="e">
        <f>VLOOKUP(H133,Presupuesto!$B$8:$C$158,2,0)</f>
        <v>#N/A</v>
      </c>
      <c r="J133" s="117" t="str">
        <f t="shared" si="7"/>
        <v>Procesos de Gestión Universitaria</v>
      </c>
      <c r="K133" s="117"/>
      <c r="L133" s="117"/>
    </row>
    <row r="134" spans="3:12" x14ac:dyDescent="0.25">
      <c r="C134" s="164"/>
      <c r="D134" s="180"/>
      <c r="E134" s="138"/>
      <c r="F134" s="116">
        <f t="shared" si="6"/>
        <v>0</v>
      </c>
      <c r="G134" s="183"/>
      <c r="H134" s="165"/>
      <c r="I134" s="150" t="e">
        <f>VLOOKUP(H134,Presupuesto!$B$8:$C$158,2,0)</f>
        <v>#N/A</v>
      </c>
      <c r="J134" s="117" t="str">
        <f t="shared" si="7"/>
        <v>Procesos de Gestión Universitaria</v>
      </c>
      <c r="K134" s="117"/>
      <c r="L134" s="117"/>
    </row>
    <row r="135" spans="3:12" x14ac:dyDescent="0.25">
      <c r="C135" s="166"/>
      <c r="D135" s="180"/>
      <c r="E135" s="138"/>
      <c r="F135" s="116">
        <f t="shared" si="6"/>
        <v>0</v>
      </c>
      <c r="G135" s="183"/>
      <c r="H135" s="167"/>
      <c r="I135" s="150" t="e">
        <f>VLOOKUP(H135,Presupuesto!$B$8:$C$158,2,0)</f>
        <v>#N/A</v>
      </c>
      <c r="J135" s="117" t="str">
        <f t="shared" si="7"/>
        <v>Procesos de Gestión Universitaria</v>
      </c>
      <c r="K135" s="117"/>
      <c r="L135" s="117"/>
    </row>
    <row r="136" spans="3:12" x14ac:dyDescent="0.25">
      <c r="C136" s="166"/>
      <c r="D136" s="180"/>
      <c r="E136" s="138"/>
      <c r="F136" s="116">
        <f t="shared" si="6"/>
        <v>0</v>
      </c>
      <c r="G136" s="183"/>
      <c r="H136" s="167"/>
      <c r="I136" s="150" t="e">
        <f>VLOOKUP(H136,Presupuesto!$B$8:$C$158,2,0)</f>
        <v>#N/A</v>
      </c>
      <c r="J136" s="117" t="str">
        <f t="shared" si="7"/>
        <v>Procesos de Gestión Universitaria</v>
      </c>
      <c r="K136" s="117"/>
      <c r="L136" s="117"/>
    </row>
    <row r="137" spans="3:12" x14ac:dyDescent="0.25">
      <c r="C137" s="166"/>
      <c r="D137" s="180"/>
      <c r="E137" s="138"/>
      <c r="F137" s="116">
        <f t="shared" si="6"/>
        <v>0</v>
      </c>
      <c r="G137" s="183"/>
      <c r="H137" s="167"/>
      <c r="I137" s="150" t="e">
        <f>VLOOKUP(H137,Presupuesto!$B$8:$C$158,2,0)</f>
        <v>#N/A</v>
      </c>
      <c r="J137" s="117" t="str">
        <f t="shared" si="7"/>
        <v>Procesos de Gestión Universitaria</v>
      </c>
      <c r="K137" s="117"/>
      <c r="L137" s="117"/>
    </row>
    <row r="138" spans="3:12" x14ac:dyDescent="0.25">
      <c r="C138" s="166"/>
      <c r="D138" s="180"/>
      <c r="E138" s="138"/>
      <c r="F138" s="116">
        <f t="shared" si="6"/>
        <v>0</v>
      </c>
      <c r="G138" s="183"/>
      <c r="H138" s="167"/>
      <c r="I138" s="150" t="e">
        <f>VLOOKUP(H138,Presupuesto!$B$8:$C$158,2,0)</f>
        <v>#N/A</v>
      </c>
      <c r="J138" s="117" t="str">
        <f t="shared" si="7"/>
        <v>Procesos de Gestión Universitaria</v>
      </c>
      <c r="K138" s="117"/>
      <c r="L138" s="117"/>
    </row>
    <row r="139" spans="3:12" ht="15.75" thickBot="1" x14ac:dyDescent="0.3">
      <c r="C139" s="168"/>
      <c r="D139" s="256"/>
      <c r="E139" s="122"/>
      <c r="F139" s="124">
        <f t="shared" si="6"/>
        <v>0</v>
      </c>
      <c r="G139" s="184"/>
      <c r="H139" s="169"/>
      <c r="I139" s="152" t="e">
        <f>VLOOKUP(H139,Presupuesto!$B$8:$C$158,2,0)</f>
        <v>#N/A</v>
      </c>
      <c r="J139" s="125" t="str">
        <f t="shared" ref="J139" si="8">$J$20</f>
        <v>Procesos de Gestión Universitaria</v>
      </c>
      <c r="K139" s="144"/>
      <c r="L139" s="125"/>
    </row>
    <row r="141" spans="3:12" ht="15.75" thickBot="1" x14ac:dyDescent="0.3"/>
    <row r="142" spans="3:12" ht="15.75" thickBot="1" x14ac:dyDescent="0.3">
      <c r="C142" s="179" t="s">
        <v>53</v>
      </c>
      <c r="D142" s="127">
        <f>SUM(F149:F183)</f>
        <v>0</v>
      </c>
      <c r="F142" s="73"/>
      <c r="G142" s="95"/>
      <c r="H142" s="73"/>
      <c r="I142" s="73"/>
    </row>
    <row r="143" spans="3:12" x14ac:dyDescent="0.25">
      <c r="C143" s="73"/>
      <c r="D143" s="31"/>
      <c r="E143" s="112"/>
      <c r="F143" s="112"/>
      <c r="G143" s="112"/>
      <c r="H143" s="92"/>
      <c r="I143" s="92"/>
      <c r="J143" s="92"/>
      <c r="K143" s="132"/>
    </row>
    <row r="144" spans="3:12" ht="15.75" x14ac:dyDescent="0.25">
      <c r="C144" s="385" t="s">
        <v>532</v>
      </c>
      <c r="D144" s="233"/>
      <c r="E144" s="112"/>
      <c r="F144" s="112"/>
      <c r="G144" s="112"/>
      <c r="H144" s="92"/>
      <c r="I144" s="92"/>
      <c r="J144" s="92"/>
      <c r="K144" s="132"/>
    </row>
    <row r="145" spans="3:12" ht="18.75" x14ac:dyDescent="0.25">
      <c r="C145" s="240" t="e">
        <f>IFERROR(VLOOKUP(D144,'Desarrollo Curricular'!$E:$F,2,FALSE),IFERROR(VLOOKUP(D144,Investigación!$E:$F,2,FALSE),IFERROR(VLOOKUP(D144,'Vinculación Univ. Sociedad'!$E:$F,2,FALSE),IFERROR(VLOOKUP(D144,'Docencia y Recursos Humanos '!$E:$F,2,FALSE),IFERROR(VLOOKUP(D144,Estudiantes!$E:$F,2,FALSE),IFERROR(VLOOKUP(D144,'Gestion Administrativa'!$E:$F,2,FALSE),IFERROR(VLOOKUP(D144,'Gestion Academica'!$E:$F,2,FALSE),IFERROR(VLOOKUP(D144,Graduados!$E:$F,2,FALSE),IFERROR(VLOOKUP(D144,'Gestión del Conocimiento'!$E:$F,2,FALSE),IFERROR(VLOOKUP(D144,Gobernabilidad!$E:$F,2,FALSE),IFERROR(VLOOKUP(D144,'NIVEL DE ES Y  SISTEMA NACIONAL'!$E:$F,2,FALSE),VLOOKUP(D144,'Lo Esencial'!$E:$F,2,0))))))))))))</f>
        <v>#N/A</v>
      </c>
      <c r="D145" s="31"/>
      <c r="E145" s="112"/>
      <c r="F145" s="112"/>
      <c r="G145" s="112"/>
      <c r="H145" s="92"/>
      <c r="I145" s="92"/>
      <c r="J145" s="92"/>
      <c r="K145" s="132"/>
    </row>
    <row r="146" spans="3:12" x14ac:dyDescent="0.25">
      <c r="E146" s="112"/>
      <c r="F146" s="112"/>
      <c r="G146" s="112"/>
      <c r="H146" s="92"/>
      <c r="I146" s="92"/>
      <c r="J146" s="92"/>
      <c r="K146" s="132"/>
    </row>
    <row r="147" spans="3:12" ht="15.75" thickBot="1" x14ac:dyDescent="0.3">
      <c r="F147" s="112"/>
      <c r="G147" s="92"/>
      <c r="H147" s="92"/>
      <c r="I147" s="92"/>
    </row>
    <row r="148" spans="3:12" ht="30.75" thickBot="1" x14ac:dyDescent="0.3">
      <c r="C148" s="149" t="s">
        <v>44</v>
      </c>
      <c r="D148" s="154" t="s">
        <v>55</v>
      </c>
      <c r="E148" s="156" t="s">
        <v>57</v>
      </c>
      <c r="F148" s="155" t="s">
        <v>27</v>
      </c>
      <c r="G148" s="153" t="s">
        <v>253</v>
      </c>
      <c r="H148" s="156" t="s">
        <v>46</v>
      </c>
      <c r="I148" s="153" t="s">
        <v>254</v>
      </c>
      <c r="J148" s="153" t="s">
        <v>551</v>
      </c>
      <c r="K148" s="153" t="s">
        <v>552</v>
      </c>
      <c r="L148" s="153" t="s">
        <v>178</v>
      </c>
    </row>
    <row r="149" spans="3:12" x14ac:dyDescent="0.25">
      <c r="C149" s="161"/>
      <c r="D149" s="180"/>
      <c r="E149" s="135"/>
      <c r="F149" s="116">
        <f t="shared" ref="F149:F183" si="9">D149*E149</f>
        <v>0</v>
      </c>
      <c r="G149" s="183"/>
      <c r="H149" s="162"/>
      <c r="I149" s="150" t="e">
        <f>VLOOKUP(H149,Presupuesto!$B$8:$C$158,2,0)</f>
        <v>#N/A</v>
      </c>
      <c r="J149" s="252"/>
      <c r="K149" s="117"/>
      <c r="L149" s="117"/>
    </row>
    <row r="150" spans="3:12" x14ac:dyDescent="0.25">
      <c r="C150" s="161"/>
      <c r="D150" s="180"/>
      <c r="E150" s="143"/>
      <c r="F150" s="116">
        <f t="shared" si="9"/>
        <v>0</v>
      </c>
      <c r="G150" s="183"/>
      <c r="H150" s="162"/>
      <c r="I150" s="150" t="e">
        <f>VLOOKUP(H150,Presupuesto!$B$8:$C$158,2,0)</f>
        <v>#N/A</v>
      </c>
      <c r="J150" s="117" t="str">
        <f>$J$17</f>
        <v>Procesos de Gestión Universitaria</v>
      </c>
      <c r="K150" s="117"/>
      <c r="L150" s="117"/>
    </row>
    <row r="151" spans="3:12" x14ac:dyDescent="0.25">
      <c r="C151" s="161"/>
      <c r="D151" s="180"/>
      <c r="E151" s="143"/>
      <c r="F151" s="116">
        <f t="shared" si="9"/>
        <v>0</v>
      </c>
      <c r="G151" s="183"/>
      <c r="H151" s="162"/>
      <c r="I151" s="150" t="e">
        <f>VLOOKUP(H151,Presupuesto!$B$8:$C$158,2,0)</f>
        <v>#N/A</v>
      </c>
      <c r="J151" s="117" t="str">
        <f t="shared" ref="J151:J182" si="10">$J$17</f>
        <v>Procesos de Gestión Universitaria</v>
      </c>
      <c r="K151" s="117"/>
      <c r="L151" s="117"/>
    </row>
    <row r="152" spans="3:12" x14ac:dyDescent="0.25">
      <c r="C152" s="161"/>
      <c r="D152" s="180"/>
      <c r="E152" s="143"/>
      <c r="F152" s="116">
        <f t="shared" si="9"/>
        <v>0</v>
      </c>
      <c r="G152" s="183"/>
      <c r="H152" s="162"/>
      <c r="I152" s="150" t="e">
        <f>VLOOKUP(H152,Presupuesto!$B$8:$C$158,2,0)</f>
        <v>#N/A</v>
      </c>
      <c r="J152" s="117" t="str">
        <f t="shared" si="10"/>
        <v>Procesos de Gestión Universitaria</v>
      </c>
      <c r="K152" s="117"/>
      <c r="L152" s="117"/>
    </row>
    <row r="153" spans="3:12" x14ac:dyDescent="0.25">
      <c r="C153" s="161"/>
      <c r="D153" s="180"/>
      <c r="E153" s="143"/>
      <c r="F153" s="116">
        <f t="shared" si="9"/>
        <v>0</v>
      </c>
      <c r="G153" s="183"/>
      <c r="H153" s="162"/>
      <c r="I153" s="150" t="e">
        <f>VLOOKUP(H153,Presupuesto!$B$8:$C$158,2,0)</f>
        <v>#N/A</v>
      </c>
      <c r="J153" s="117" t="str">
        <f t="shared" si="10"/>
        <v>Procesos de Gestión Universitaria</v>
      </c>
      <c r="K153" s="117"/>
      <c r="L153" s="117"/>
    </row>
    <row r="154" spans="3:12" x14ac:dyDescent="0.25">
      <c r="C154" s="161"/>
      <c r="D154" s="180"/>
      <c r="E154" s="143"/>
      <c r="F154" s="116">
        <f t="shared" si="9"/>
        <v>0</v>
      </c>
      <c r="G154" s="183"/>
      <c r="H154" s="162"/>
      <c r="I154" s="150" t="e">
        <f>VLOOKUP(H154,Presupuesto!$B$8:$C$158,2,0)</f>
        <v>#N/A</v>
      </c>
      <c r="J154" s="117" t="str">
        <f t="shared" si="10"/>
        <v>Procesos de Gestión Universitaria</v>
      </c>
      <c r="K154" s="117"/>
      <c r="L154" s="117"/>
    </row>
    <row r="155" spans="3:12" x14ac:dyDescent="0.25">
      <c r="C155" s="161"/>
      <c r="D155" s="180"/>
      <c r="E155" s="143"/>
      <c r="F155" s="116">
        <f t="shared" si="9"/>
        <v>0</v>
      </c>
      <c r="G155" s="183"/>
      <c r="H155" s="162"/>
      <c r="I155" s="150" t="e">
        <f>VLOOKUP(H155,Presupuesto!$B$8:$C$158,2,0)</f>
        <v>#N/A</v>
      </c>
      <c r="J155" s="117" t="str">
        <f t="shared" si="10"/>
        <v>Procesos de Gestión Universitaria</v>
      </c>
      <c r="K155" s="117"/>
      <c r="L155" s="117"/>
    </row>
    <row r="156" spans="3:12" x14ac:dyDescent="0.25">
      <c r="C156" s="161"/>
      <c r="D156" s="180"/>
      <c r="E156" s="143"/>
      <c r="F156" s="116">
        <f t="shared" si="9"/>
        <v>0</v>
      </c>
      <c r="G156" s="183"/>
      <c r="H156" s="162"/>
      <c r="I156" s="150" t="e">
        <f>VLOOKUP(H156,Presupuesto!$B$8:$C$158,2,0)</f>
        <v>#N/A</v>
      </c>
      <c r="J156" s="117" t="str">
        <f t="shared" si="10"/>
        <v>Procesos de Gestión Universitaria</v>
      </c>
      <c r="K156" s="117"/>
      <c r="L156" s="117"/>
    </row>
    <row r="157" spans="3:12" x14ac:dyDescent="0.25">
      <c r="C157" s="161"/>
      <c r="D157" s="180"/>
      <c r="E157" s="143"/>
      <c r="F157" s="116">
        <f t="shared" si="9"/>
        <v>0</v>
      </c>
      <c r="G157" s="183"/>
      <c r="H157" s="162"/>
      <c r="I157" s="150" t="e">
        <f>VLOOKUP(H157,Presupuesto!$B$8:$C$158,2,0)</f>
        <v>#N/A</v>
      </c>
      <c r="J157" s="117" t="str">
        <f t="shared" si="10"/>
        <v>Procesos de Gestión Universitaria</v>
      </c>
      <c r="K157" s="117"/>
      <c r="L157" s="117"/>
    </row>
    <row r="158" spans="3:12" x14ac:dyDescent="0.25">
      <c r="C158" s="161"/>
      <c r="D158" s="180"/>
      <c r="E158" s="143"/>
      <c r="F158" s="116">
        <f t="shared" si="9"/>
        <v>0</v>
      </c>
      <c r="G158" s="183"/>
      <c r="H158" s="162"/>
      <c r="I158" s="150" t="e">
        <f>VLOOKUP(H158,Presupuesto!$B$8:$C$158,2,0)</f>
        <v>#N/A</v>
      </c>
      <c r="J158" s="117" t="str">
        <f t="shared" si="10"/>
        <v>Procesos de Gestión Universitaria</v>
      </c>
      <c r="K158" s="117"/>
      <c r="L158" s="117"/>
    </row>
    <row r="159" spans="3:12" x14ac:dyDescent="0.25">
      <c r="C159" s="161"/>
      <c r="D159" s="180"/>
      <c r="E159" s="143"/>
      <c r="F159" s="116">
        <f t="shared" si="9"/>
        <v>0</v>
      </c>
      <c r="G159" s="183"/>
      <c r="H159" s="162"/>
      <c r="I159" s="150" t="e">
        <f>VLOOKUP(H159,Presupuesto!$B$8:$C$158,2,0)</f>
        <v>#N/A</v>
      </c>
      <c r="J159" s="117" t="str">
        <f t="shared" si="10"/>
        <v>Procesos de Gestión Universitaria</v>
      </c>
      <c r="K159" s="117"/>
      <c r="L159" s="117"/>
    </row>
    <row r="160" spans="3:12" x14ac:dyDescent="0.25">
      <c r="C160" s="161"/>
      <c r="D160" s="180"/>
      <c r="E160" s="143"/>
      <c r="F160" s="116">
        <f t="shared" si="9"/>
        <v>0</v>
      </c>
      <c r="G160" s="183"/>
      <c r="H160" s="162"/>
      <c r="I160" s="150" t="e">
        <f>VLOOKUP(H160,Presupuesto!$B$8:$C$158,2,0)</f>
        <v>#N/A</v>
      </c>
      <c r="J160" s="117" t="str">
        <f t="shared" si="10"/>
        <v>Procesos de Gestión Universitaria</v>
      </c>
      <c r="K160" s="117"/>
      <c r="L160" s="117"/>
    </row>
    <row r="161" spans="3:12" x14ac:dyDescent="0.25">
      <c r="C161" s="161"/>
      <c r="D161" s="180"/>
      <c r="E161" s="143"/>
      <c r="F161" s="116">
        <f t="shared" si="9"/>
        <v>0</v>
      </c>
      <c r="G161" s="183"/>
      <c r="H161" s="162"/>
      <c r="I161" s="150" t="e">
        <f>VLOOKUP(H161,Presupuesto!$B$8:$C$158,2,0)</f>
        <v>#N/A</v>
      </c>
      <c r="J161" s="117" t="str">
        <f t="shared" si="10"/>
        <v>Procesos de Gestión Universitaria</v>
      </c>
      <c r="K161" s="117"/>
      <c r="L161" s="117"/>
    </row>
    <row r="162" spans="3:12" x14ac:dyDescent="0.25">
      <c r="C162" s="161"/>
      <c r="D162" s="180"/>
      <c r="E162" s="143"/>
      <c r="F162" s="116">
        <f t="shared" si="9"/>
        <v>0</v>
      </c>
      <c r="G162" s="183"/>
      <c r="H162" s="162"/>
      <c r="I162" s="150" t="e">
        <f>VLOOKUP(H162,Presupuesto!$B$8:$C$158,2,0)</f>
        <v>#N/A</v>
      </c>
      <c r="J162" s="117" t="str">
        <f t="shared" si="10"/>
        <v>Procesos de Gestión Universitaria</v>
      </c>
      <c r="K162" s="117"/>
      <c r="L162" s="117"/>
    </row>
    <row r="163" spans="3:12" x14ac:dyDescent="0.25">
      <c r="C163" s="161"/>
      <c r="D163" s="180"/>
      <c r="E163" s="143"/>
      <c r="F163" s="116">
        <f t="shared" si="9"/>
        <v>0</v>
      </c>
      <c r="G163" s="183"/>
      <c r="H163" s="162"/>
      <c r="I163" s="150" t="e">
        <f>VLOOKUP(H163,Presupuesto!$B$8:$C$158,2,0)</f>
        <v>#N/A</v>
      </c>
      <c r="J163" s="117" t="str">
        <f t="shared" si="10"/>
        <v>Procesos de Gestión Universitaria</v>
      </c>
      <c r="K163" s="117"/>
      <c r="L163" s="117"/>
    </row>
    <row r="164" spans="3:12" x14ac:dyDescent="0.25">
      <c r="C164" s="161"/>
      <c r="D164" s="180"/>
      <c r="E164" s="143"/>
      <c r="F164" s="116">
        <f t="shared" si="9"/>
        <v>0</v>
      </c>
      <c r="G164" s="183"/>
      <c r="H164" s="162"/>
      <c r="I164" s="150" t="e">
        <f>VLOOKUP(H164,Presupuesto!$B$8:$C$158,2,0)</f>
        <v>#N/A</v>
      </c>
      <c r="J164" s="117" t="str">
        <f t="shared" si="10"/>
        <v>Procesos de Gestión Universitaria</v>
      </c>
      <c r="K164" s="117"/>
      <c r="L164" s="117"/>
    </row>
    <row r="165" spans="3:12" x14ac:dyDescent="0.25">
      <c r="C165" s="161"/>
      <c r="D165" s="180"/>
      <c r="E165" s="143"/>
      <c r="F165" s="116">
        <f t="shared" si="9"/>
        <v>0</v>
      </c>
      <c r="G165" s="183"/>
      <c r="H165" s="162"/>
      <c r="I165" s="150" t="e">
        <f>VLOOKUP(H165,Presupuesto!$B$8:$C$158,2,0)</f>
        <v>#N/A</v>
      </c>
      <c r="J165" s="117" t="str">
        <f t="shared" si="10"/>
        <v>Procesos de Gestión Universitaria</v>
      </c>
      <c r="K165" s="117"/>
      <c r="L165" s="117"/>
    </row>
    <row r="166" spans="3:12" x14ac:dyDescent="0.25">
      <c r="C166" s="161"/>
      <c r="D166" s="180"/>
      <c r="E166" s="143"/>
      <c r="F166" s="116">
        <f t="shared" si="9"/>
        <v>0</v>
      </c>
      <c r="G166" s="183"/>
      <c r="H166" s="162"/>
      <c r="I166" s="150" t="e">
        <f>VLOOKUP(H166,Presupuesto!$B$8:$C$158,2,0)</f>
        <v>#N/A</v>
      </c>
      <c r="J166" s="117" t="str">
        <f t="shared" si="10"/>
        <v>Procesos de Gestión Universitaria</v>
      </c>
      <c r="K166" s="117"/>
      <c r="L166" s="117"/>
    </row>
    <row r="167" spans="3:12" x14ac:dyDescent="0.25">
      <c r="C167" s="161"/>
      <c r="D167" s="180"/>
      <c r="E167" s="143"/>
      <c r="F167" s="116">
        <f t="shared" si="9"/>
        <v>0</v>
      </c>
      <c r="G167" s="183"/>
      <c r="H167" s="162"/>
      <c r="I167" s="150" t="e">
        <f>VLOOKUP(H167,Presupuesto!$B$8:$C$158,2,0)</f>
        <v>#N/A</v>
      </c>
      <c r="J167" s="117" t="str">
        <f t="shared" si="10"/>
        <v>Procesos de Gestión Universitaria</v>
      </c>
      <c r="K167" s="117"/>
      <c r="L167" s="117"/>
    </row>
    <row r="168" spans="3:12" x14ac:dyDescent="0.25">
      <c r="C168" s="161"/>
      <c r="D168" s="180"/>
      <c r="E168" s="143"/>
      <c r="F168" s="116">
        <f t="shared" si="9"/>
        <v>0</v>
      </c>
      <c r="G168" s="183"/>
      <c r="H168" s="162"/>
      <c r="I168" s="150" t="e">
        <f>VLOOKUP(H168,Presupuesto!$B$8:$C$158,2,0)</f>
        <v>#N/A</v>
      </c>
      <c r="J168" s="117" t="str">
        <f t="shared" si="10"/>
        <v>Procesos de Gestión Universitaria</v>
      </c>
      <c r="K168" s="117"/>
      <c r="L168" s="117"/>
    </row>
    <row r="169" spans="3:12" x14ac:dyDescent="0.25">
      <c r="C169" s="161"/>
      <c r="D169" s="180"/>
      <c r="E169" s="143"/>
      <c r="F169" s="116">
        <f t="shared" si="9"/>
        <v>0</v>
      </c>
      <c r="G169" s="183"/>
      <c r="H169" s="162"/>
      <c r="I169" s="150" t="e">
        <f>VLOOKUP(H169,Presupuesto!$B$8:$C$158,2,0)</f>
        <v>#N/A</v>
      </c>
      <c r="J169" s="117" t="str">
        <f t="shared" si="10"/>
        <v>Procesos de Gestión Universitaria</v>
      </c>
      <c r="K169" s="117"/>
      <c r="L169" s="117"/>
    </row>
    <row r="170" spans="3:12" x14ac:dyDescent="0.25">
      <c r="C170" s="161"/>
      <c r="D170" s="180"/>
      <c r="E170" s="143"/>
      <c r="F170" s="116">
        <f t="shared" si="9"/>
        <v>0</v>
      </c>
      <c r="G170" s="183"/>
      <c r="H170" s="162"/>
      <c r="I170" s="150" t="e">
        <f>VLOOKUP(H170,Presupuesto!$B$8:$C$158,2,0)</f>
        <v>#N/A</v>
      </c>
      <c r="J170" s="117" t="str">
        <f t="shared" si="10"/>
        <v>Procesos de Gestión Universitaria</v>
      </c>
      <c r="K170" s="117"/>
      <c r="L170" s="117"/>
    </row>
    <row r="171" spans="3:12" x14ac:dyDescent="0.25">
      <c r="C171" s="164"/>
      <c r="D171" s="180"/>
      <c r="E171" s="138"/>
      <c r="F171" s="116">
        <f t="shared" si="9"/>
        <v>0</v>
      </c>
      <c r="G171" s="183"/>
      <c r="H171" s="165"/>
      <c r="I171" s="150" t="e">
        <f>VLOOKUP(H171,Presupuesto!$B$8:$C$158,2,0)</f>
        <v>#N/A</v>
      </c>
      <c r="J171" s="117" t="str">
        <f t="shared" si="10"/>
        <v>Procesos de Gestión Universitaria</v>
      </c>
      <c r="K171" s="117"/>
      <c r="L171" s="117"/>
    </row>
    <row r="172" spans="3:12" x14ac:dyDescent="0.25">
      <c r="C172" s="164"/>
      <c r="D172" s="180"/>
      <c r="E172" s="138"/>
      <c r="F172" s="116">
        <f t="shared" si="9"/>
        <v>0</v>
      </c>
      <c r="G172" s="183"/>
      <c r="H172" s="165"/>
      <c r="I172" s="150" t="e">
        <f>VLOOKUP(H172,Presupuesto!$B$8:$C$158,2,0)</f>
        <v>#N/A</v>
      </c>
      <c r="J172" s="117" t="str">
        <f t="shared" si="10"/>
        <v>Procesos de Gestión Universitaria</v>
      </c>
      <c r="K172" s="117"/>
      <c r="L172" s="117"/>
    </row>
    <row r="173" spans="3:12" x14ac:dyDescent="0.25">
      <c r="C173" s="164"/>
      <c r="D173" s="180"/>
      <c r="E173" s="138"/>
      <c r="F173" s="116">
        <f t="shared" si="9"/>
        <v>0</v>
      </c>
      <c r="G173" s="183"/>
      <c r="H173" s="165"/>
      <c r="I173" s="150" t="e">
        <f>VLOOKUP(H173,Presupuesto!$B$8:$C$158,2,0)</f>
        <v>#N/A</v>
      </c>
      <c r="J173" s="117" t="str">
        <f t="shared" si="10"/>
        <v>Procesos de Gestión Universitaria</v>
      </c>
      <c r="K173" s="117"/>
      <c r="L173" s="117"/>
    </row>
    <row r="174" spans="3:12" x14ac:dyDescent="0.25">
      <c r="C174" s="164"/>
      <c r="D174" s="180"/>
      <c r="E174" s="138"/>
      <c r="F174" s="116">
        <f t="shared" si="9"/>
        <v>0</v>
      </c>
      <c r="G174" s="183"/>
      <c r="H174" s="165"/>
      <c r="I174" s="150" t="e">
        <f>VLOOKUP(H174,Presupuesto!$B$8:$C$158,2,0)</f>
        <v>#N/A</v>
      </c>
      <c r="J174" s="117" t="str">
        <f t="shared" si="10"/>
        <v>Procesos de Gestión Universitaria</v>
      </c>
      <c r="K174" s="117"/>
      <c r="L174" s="117"/>
    </row>
    <row r="175" spans="3:12" x14ac:dyDescent="0.25">
      <c r="C175" s="164"/>
      <c r="D175" s="180"/>
      <c r="E175" s="138"/>
      <c r="F175" s="116">
        <f t="shared" si="9"/>
        <v>0</v>
      </c>
      <c r="G175" s="183"/>
      <c r="H175" s="165"/>
      <c r="I175" s="150" t="e">
        <f>VLOOKUP(H175,Presupuesto!$B$8:$C$158,2,0)</f>
        <v>#N/A</v>
      </c>
      <c r="J175" s="117" t="str">
        <f t="shared" si="10"/>
        <v>Procesos de Gestión Universitaria</v>
      </c>
      <c r="K175" s="117"/>
      <c r="L175" s="117"/>
    </row>
    <row r="176" spans="3:12" x14ac:dyDescent="0.25">
      <c r="C176" s="164"/>
      <c r="D176" s="180"/>
      <c r="E176" s="138"/>
      <c r="F176" s="116">
        <f t="shared" si="9"/>
        <v>0</v>
      </c>
      <c r="G176" s="183"/>
      <c r="H176" s="165"/>
      <c r="I176" s="150" t="e">
        <f>VLOOKUP(H176,Presupuesto!$B$8:$C$158,2,0)</f>
        <v>#N/A</v>
      </c>
      <c r="J176" s="117" t="str">
        <f t="shared" si="10"/>
        <v>Procesos de Gestión Universitaria</v>
      </c>
      <c r="K176" s="117"/>
      <c r="L176" s="117"/>
    </row>
    <row r="177" spans="3:12" x14ac:dyDescent="0.25">
      <c r="C177" s="164"/>
      <c r="D177" s="180"/>
      <c r="E177" s="138"/>
      <c r="F177" s="116">
        <f t="shared" si="9"/>
        <v>0</v>
      </c>
      <c r="G177" s="183"/>
      <c r="H177" s="165"/>
      <c r="I177" s="150" t="e">
        <f>VLOOKUP(H177,Presupuesto!$B$8:$C$158,2,0)</f>
        <v>#N/A</v>
      </c>
      <c r="J177" s="117" t="str">
        <f t="shared" si="10"/>
        <v>Procesos de Gestión Universitaria</v>
      </c>
      <c r="K177" s="117"/>
      <c r="L177" s="117"/>
    </row>
    <row r="178" spans="3:12" x14ac:dyDescent="0.25">
      <c r="C178" s="164"/>
      <c r="D178" s="180"/>
      <c r="E178" s="138"/>
      <c r="F178" s="116">
        <f t="shared" si="9"/>
        <v>0</v>
      </c>
      <c r="G178" s="183"/>
      <c r="H178" s="165"/>
      <c r="I178" s="150" t="e">
        <f>VLOOKUP(H178,Presupuesto!$B$8:$C$158,2,0)</f>
        <v>#N/A</v>
      </c>
      <c r="J178" s="117" t="str">
        <f t="shared" si="10"/>
        <v>Procesos de Gestión Universitaria</v>
      </c>
      <c r="K178" s="117"/>
      <c r="L178" s="117"/>
    </row>
    <row r="179" spans="3:12" x14ac:dyDescent="0.25">
      <c r="C179" s="166"/>
      <c r="D179" s="180"/>
      <c r="E179" s="138"/>
      <c r="F179" s="116">
        <f t="shared" si="9"/>
        <v>0</v>
      </c>
      <c r="G179" s="183"/>
      <c r="H179" s="167"/>
      <c r="I179" s="150" t="e">
        <f>VLOOKUP(H179,Presupuesto!$B$8:$C$158,2,0)</f>
        <v>#N/A</v>
      </c>
      <c r="J179" s="117" t="str">
        <f t="shared" si="10"/>
        <v>Procesos de Gestión Universitaria</v>
      </c>
      <c r="K179" s="117"/>
      <c r="L179" s="117"/>
    </row>
    <row r="180" spans="3:12" x14ac:dyDescent="0.25">
      <c r="C180" s="166"/>
      <c r="D180" s="180"/>
      <c r="E180" s="138"/>
      <c r="F180" s="116">
        <f t="shared" si="9"/>
        <v>0</v>
      </c>
      <c r="G180" s="183"/>
      <c r="H180" s="167"/>
      <c r="I180" s="150" t="e">
        <f>VLOOKUP(H180,Presupuesto!$B$8:$C$158,2,0)</f>
        <v>#N/A</v>
      </c>
      <c r="J180" s="117" t="str">
        <f t="shared" si="10"/>
        <v>Procesos de Gestión Universitaria</v>
      </c>
      <c r="K180" s="117"/>
      <c r="L180" s="117"/>
    </row>
    <row r="181" spans="3:12" x14ac:dyDescent="0.25">
      <c r="C181" s="166"/>
      <c r="D181" s="180"/>
      <c r="E181" s="138"/>
      <c r="F181" s="116">
        <f t="shared" si="9"/>
        <v>0</v>
      </c>
      <c r="G181" s="183"/>
      <c r="H181" s="167"/>
      <c r="I181" s="150" t="e">
        <f>VLOOKUP(H181,Presupuesto!$B$8:$C$158,2,0)</f>
        <v>#N/A</v>
      </c>
      <c r="J181" s="117" t="str">
        <f t="shared" si="10"/>
        <v>Procesos de Gestión Universitaria</v>
      </c>
      <c r="K181" s="117"/>
      <c r="L181" s="117"/>
    </row>
    <row r="182" spans="3:12" x14ac:dyDescent="0.25">
      <c r="C182" s="166"/>
      <c r="D182" s="180"/>
      <c r="E182" s="138"/>
      <c r="F182" s="116">
        <f t="shared" si="9"/>
        <v>0</v>
      </c>
      <c r="G182" s="183"/>
      <c r="H182" s="167"/>
      <c r="I182" s="150" t="e">
        <f>VLOOKUP(H182,Presupuesto!$B$8:$C$158,2,0)</f>
        <v>#N/A</v>
      </c>
      <c r="J182" s="117" t="str">
        <f t="shared" si="10"/>
        <v>Procesos de Gestión Universitaria</v>
      </c>
      <c r="K182" s="117"/>
      <c r="L182" s="117"/>
    </row>
    <row r="183" spans="3:12" ht="15.75" thickBot="1" x14ac:dyDescent="0.3">
      <c r="C183" s="168"/>
      <c r="D183" s="256"/>
      <c r="E183" s="122"/>
      <c r="F183" s="124">
        <f t="shared" si="9"/>
        <v>0</v>
      </c>
      <c r="G183" s="184"/>
      <c r="H183" s="169"/>
      <c r="I183" s="152" t="e">
        <f>VLOOKUP(H183,Presupuesto!$B$8:$C$158,2,0)</f>
        <v>#N/A</v>
      </c>
      <c r="J183" s="125" t="str">
        <f t="shared" ref="J183" si="11">$J$20</f>
        <v>Procesos de Gestión Universitaria</v>
      </c>
      <c r="K183" s="144"/>
      <c r="L183" s="125"/>
    </row>
    <row r="184" spans="3:12" x14ac:dyDescent="0.25">
      <c r="F184" s="109"/>
      <c r="G184" s="108"/>
      <c r="H184" s="109"/>
      <c r="I184" s="109"/>
    </row>
    <row r="185" spans="3:12" ht="15.75" thickBot="1" x14ac:dyDescent="0.3"/>
    <row r="186" spans="3:12" ht="15.75" thickBot="1" x14ac:dyDescent="0.3">
      <c r="C186" s="179" t="s">
        <v>53</v>
      </c>
      <c r="D186" s="127">
        <f>SUM(F193:F227)</f>
        <v>0</v>
      </c>
      <c r="F186" s="73"/>
      <c r="G186" s="95"/>
      <c r="H186" s="73"/>
      <c r="I186" s="73"/>
    </row>
    <row r="187" spans="3:12" x14ac:dyDescent="0.25">
      <c r="C187" s="73"/>
      <c r="D187" s="31"/>
      <c r="E187" s="112"/>
      <c r="F187" s="112"/>
      <c r="G187" s="112"/>
      <c r="H187" s="92"/>
      <c r="I187" s="92"/>
      <c r="J187" s="92"/>
      <c r="K187" s="132"/>
    </row>
    <row r="188" spans="3:12" ht="15.75" x14ac:dyDescent="0.25">
      <c r="C188" s="385" t="s">
        <v>532</v>
      </c>
      <c r="D188" s="233"/>
      <c r="E188" s="112"/>
      <c r="F188" s="112"/>
      <c r="G188" s="112"/>
      <c r="H188" s="92"/>
      <c r="I188" s="92"/>
      <c r="J188" s="92"/>
      <c r="K188" s="132"/>
    </row>
    <row r="189" spans="3:12" ht="18.75" x14ac:dyDescent="0.25">
      <c r="C189" s="240" t="e">
        <f>IFERROR(VLOOKUP(D188,'Desarrollo Curricular'!$E:$F,2,FALSE),IFERROR(VLOOKUP(D188,Investigación!$E:$F,2,FALSE),IFERROR(VLOOKUP(D188,'Vinculación Univ. Sociedad'!$E:$F,2,FALSE),IFERROR(VLOOKUP(D188,'Docencia y Recursos Humanos '!$E:$F,2,FALSE),IFERROR(VLOOKUP(D188,Estudiantes!$E:$F,2,FALSE),IFERROR(VLOOKUP(D188,'Gestion Administrativa'!$E:$F,2,FALSE),IFERROR(VLOOKUP(D188,'Gestion Academica'!$E:$F,2,FALSE),IFERROR(VLOOKUP(D188,Graduados!$E:$F,2,FALSE),IFERROR(VLOOKUP(D188,'Gestión del Conocimiento'!$E:$F,2,FALSE),IFERROR(VLOOKUP(D188,Gobernabilidad!$E:$F,2,FALSE),IFERROR(VLOOKUP(D188,'NIVEL DE ES Y  SISTEMA NACIONAL'!$E:$F,2,FALSE),VLOOKUP(D188,'Lo Esencial'!$E:$F,2,0))))))))))))</f>
        <v>#N/A</v>
      </c>
      <c r="D189" s="31"/>
      <c r="E189" s="112"/>
      <c r="F189" s="112"/>
      <c r="G189" s="112"/>
      <c r="H189" s="92"/>
      <c r="I189" s="92"/>
      <c r="J189" s="92"/>
      <c r="K189" s="132"/>
    </row>
    <row r="190" spans="3:12" x14ac:dyDescent="0.25">
      <c r="E190" s="112"/>
      <c r="F190" s="112"/>
      <c r="G190" s="112"/>
      <c r="H190" s="92"/>
      <c r="I190" s="92"/>
      <c r="J190" s="92"/>
      <c r="K190" s="132"/>
    </row>
    <row r="191" spans="3:12" ht="15.75" thickBot="1" x14ac:dyDescent="0.3">
      <c r="F191" s="112"/>
      <c r="G191" s="92"/>
      <c r="H191" s="92"/>
      <c r="I191" s="92"/>
    </row>
    <row r="192" spans="3:12" ht="30.75" thickBot="1" x14ac:dyDescent="0.3">
      <c r="C192" s="149" t="s">
        <v>44</v>
      </c>
      <c r="D192" s="154" t="s">
        <v>55</v>
      </c>
      <c r="E192" s="156" t="s">
        <v>57</v>
      </c>
      <c r="F192" s="155" t="s">
        <v>27</v>
      </c>
      <c r="G192" s="153" t="s">
        <v>253</v>
      </c>
      <c r="H192" s="156" t="s">
        <v>46</v>
      </c>
      <c r="I192" s="153" t="s">
        <v>254</v>
      </c>
      <c r="J192" s="153" t="s">
        <v>551</v>
      </c>
      <c r="K192" s="153" t="s">
        <v>552</v>
      </c>
      <c r="L192" s="153" t="s">
        <v>178</v>
      </c>
    </row>
    <row r="193" spans="3:12" x14ac:dyDescent="0.25">
      <c r="C193" s="161"/>
      <c r="D193" s="180"/>
      <c r="E193" s="135"/>
      <c r="F193" s="116">
        <f t="shared" ref="F193:F227" si="12">D193*E193</f>
        <v>0</v>
      </c>
      <c r="G193" s="183"/>
      <c r="H193" s="162"/>
      <c r="I193" s="150" t="e">
        <f>VLOOKUP(H193,Presupuesto!$B$8:$C$158,2,0)</f>
        <v>#N/A</v>
      </c>
      <c r="J193" s="252"/>
      <c r="K193" s="117"/>
      <c r="L193" s="117"/>
    </row>
    <row r="194" spans="3:12" x14ac:dyDescent="0.25">
      <c r="C194" s="161"/>
      <c r="D194" s="180"/>
      <c r="E194" s="143"/>
      <c r="F194" s="116">
        <f t="shared" si="12"/>
        <v>0</v>
      </c>
      <c r="G194" s="183"/>
      <c r="H194" s="162"/>
      <c r="I194" s="150" t="e">
        <f>VLOOKUP(H194,Presupuesto!$B$8:$C$158,2,0)</f>
        <v>#N/A</v>
      </c>
      <c r="J194" s="117" t="str">
        <f>$J$17</f>
        <v>Procesos de Gestión Universitaria</v>
      </c>
      <c r="K194" s="117"/>
      <c r="L194" s="117"/>
    </row>
    <row r="195" spans="3:12" x14ac:dyDescent="0.25">
      <c r="C195" s="161"/>
      <c r="D195" s="180"/>
      <c r="E195" s="143"/>
      <c r="F195" s="116">
        <f t="shared" si="12"/>
        <v>0</v>
      </c>
      <c r="G195" s="183"/>
      <c r="H195" s="162"/>
      <c r="I195" s="150" t="e">
        <f>VLOOKUP(H195,Presupuesto!$B$8:$C$158,2,0)</f>
        <v>#N/A</v>
      </c>
      <c r="J195" s="117" t="str">
        <f t="shared" ref="J195:J226" si="13">$J$17</f>
        <v>Procesos de Gestión Universitaria</v>
      </c>
      <c r="K195" s="117"/>
      <c r="L195" s="117"/>
    </row>
    <row r="196" spans="3:12" x14ac:dyDescent="0.25">
      <c r="C196" s="161"/>
      <c r="D196" s="180"/>
      <c r="E196" s="143"/>
      <c r="F196" s="116">
        <f t="shared" si="12"/>
        <v>0</v>
      </c>
      <c r="G196" s="183"/>
      <c r="H196" s="162"/>
      <c r="I196" s="150" t="e">
        <f>VLOOKUP(H196,Presupuesto!$B$8:$C$158,2,0)</f>
        <v>#N/A</v>
      </c>
      <c r="J196" s="117" t="str">
        <f t="shared" si="13"/>
        <v>Procesos de Gestión Universitaria</v>
      </c>
      <c r="K196" s="117"/>
      <c r="L196" s="117"/>
    </row>
    <row r="197" spans="3:12" x14ac:dyDescent="0.25">
      <c r="C197" s="161"/>
      <c r="D197" s="180"/>
      <c r="E197" s="143"/>
      <c r="F197" s="116">
        <f t="shared" si="12"/>
        <v>0</v>
      </c>
      <c r="G197" s="183"/>
      <c r="H197" s="162"/>
      <c r="I197" s="150" t="e">
        <f>VLOOKUP(H197,Presupuesto!$B$8:$C$158,2,0)</f>
        <v>#N/A</v>
      </c>
      <c r="J197" s="117" t="str">
        <f t="shared" si="13"/>
        <v>Procesos de Gestión Universitaria</v>
      </c>
      <c r="K197" s="117"/>
      <c r="L197" s="117"/>
    </row>
    <row r="198" spans="3:12" x14ac:dyDescent="0.25">
      <c r="C198" s="161"/>
      <c r="D198" s="180"/>
      <c r="E198" s="143"/>
      <c r="F198" s="116">
        <f t="shared" si="12"/>
        <v>0</v>
      </c>
      <c r="G198" s="183"/>
      <c r="H198" s="162"/>
      <c r="I198" s="150" t="e">
        <f>VLOOKUP(H198,Presupuesto!$B$8:$C$158,2,0)</f>
        <v>#N/A</v>
      </c>
      <c r="J198" s="117" t="str">
        <f t="shared" si="13"/>
        <v>Procesos de Gestión Universitaria</v>
      </c>
      <c r="K198" s="117"/>
      <c r="L198" s="117"/>
    </row>
    <row r="199" spans="3:12" x14ac:dyDescent="0.25">
      <c r="C199" s="161"/>
      <c r="D199" s="180"/>
      <c r="E199" s="143"/>
      <c r="F199" s="116">
        <f t="shared" si="12"/>
        <v>0</v>
      </c>
      <c r="G199" s="183"/>
      <c r="H199" s="162"/>
      <c r="I199" s="150" t="e">
        <f>VLOOKUP(H199,Presupuesto!$B$8:$C$158,2,0)</f>
        <v>#N/A</v>
      </c>
      <c r="J199" s="117" t="str">
        <f t="shared" si="13"/>
        <v>Procesos de Gestión Universitaria</v>
      </c>
      <c r="K199" s="117"/>
      <c r="L199" s="117"/>
    </row>
    <row r="200" spans="3:12" x14ac:dyDescent="0.25">
      <c r="C200" s="161"/>
      <c r="D200" s="180"/>
      <c r="E200" s="143"/>
      <c r="F200" s="116">
        <f t="shared" si="12"/>
        <v>0</v>
      </c>
      <c r="G200" s="183"/>
      <c r="H200" s="162"/>
      <c r="I200" s="150" t="e">
        <f>VLOOKUP(H200,Presupuesto!$B$8:$C$158,2,0)</f>
        <v>#N/A</v>
      </c>
      <c r="J200" s="117" t="str">
        <f t="shared" si="13"/>
        <v>Procesos de Gestión Universitaria</v>
      </c>
      <c r="K200" s="117"/>
      <c r="L200" s="117"/>
    </row>
    <row r="201" spans="3:12" x14ac:dyDescent="0.25">
      <c r="C201" s="161"/>
      <c r="D201" s="180"/>
      <c r="E201" s="143"/>
      <c r="F201" s="116">
        <f t="shared" si="12"/>
        <v>0</v>
      </c>
      <c r="G201" s="183"/>
      <c r="H201" s="162"/>
      <c r="I201" s="150" t="e">
        <f>VLOOKUP(H201,Presupuesto!$B$8:$C$158,2,0)</f>
        <v>#N/A</v>
      </c>
      <c r="J201" s="117" t="str">
        <f t="shared" si="13"/>
        <v>Procesos de Gestión Universitaria</v>
      </c>
      <c r="K201" s="117"/>
      <c r="L201" s="117"/>
    </row>
    <row r="202" spans="3:12" x14ac:dyDescent="0.25">
      <c r="C202" s="161"/>
      <c r="D202" s="180"/>
      <c r="E202" s="143"/>
      <c r="F202" s="116">
        <f t="shared" si="12"/>
        <v>0</v>
      </c>
      <c r="G202" s="183"/>
      <c r="H202" s="162"/>
      <c r="I202" s="150" t="e">
        <f>VLOOKUP(H202,Presupuesto!$B$8:$C$158,2,0)</f>
        <v>#N/A</v>
      </c>
      <c r="J202" s="117" t="str">
        <f t="shared" si="13"/>
        <v>Procesos de Gestión Universitaria</v>
      </c>
      <c r="K202" s="117"/>
      <c r="L202" s="117"/>
    </row>
    <row r="203" spans="3:12" x14ac:dyDescent="0.25">
      <c r="C203" s="161"/>
      <c r="D203" s="180"/>
      <c r="E203" s="143"/>
      <c r="F203" s="116">
        <f t="shared" si="12"/>
        <v>0</v>
      </c>
      <c r="G203" s="183"/>
      <c r="H203" s="162"/>
      <c r="I203" s="150" t="e">
        <f>VLOOKUP(H203,Presupuesto!$B$8:$C$158,2,0)</f>
        <v>#N/A</v>
      </c>
      <c r="J203" s="117" t="str">
        <f t="shared" si="13"/>
        <v>Procesos de Gestión Universitaria</v>
      </c>
      <c r="K203" s="117"/>
      <c r="L203" s="117"/>
    </row>
    <row r="204" spans="3:12" x14ac:dyDescent="0.25">
      <c r="C204" s="161"/>
      <c r="D204" s="180"/>
      <c r="E204" s="143"/>
      <c r="F204" s="116">
        <f t="shared" si="12"/>
        <v>0</v>
      </c>
      <c r="G204" s="183"/>
      <c r="H204" s="162"/>
      <c r="I204" s="150" t="e">
        <f>VLOOKUP(H204,Presupuesto!$B$8:$C$158,2,0)</f>
        <v>#N/A</v>
      </c>
      <c r="J204" s="117" t="str">
        <f t="shared" si="13"/>
        <v>Procesos de Gestión Universitaria</v>
      </c>
      <c r="K204" s="117"/>
      <c r="L204" s="117"/>
    </row>
    <row r="205" spans="3:12" x14ac:dyDescent="0.25">
      <c r="C205" s="161"/>
      <c r="D205" s="180"/>
      <c r="E205" s="143"/>
      <c r="F205" s="116">
        <f t="shared" si="12"/>
        <v>0</v>
      </c>
      <c r="G205" s="183"/>
      <c r="H205" s="162"/>
      <c r="I205" s="150" t="e">
        <f>VLOOKUP(H205,Presupuesto!$B$8:$C$158,2,0)</f>
        <v>#N/A</v>
      </c>
      <c r="J205" s="117" t="str">
        <f t="shared" si="13"/>
        <v>Procesos de Gestión Universitaria</v>
      </c>
      <c r="K205" s="117"/>
      <c r="L205" s="117"/>
    </row>
    <row r="206" spans="3:12" x14ac:dyDescent="0.25">
      <c r="C206" s="161"/>
      <c r="D206" s="180"/>
      <c r="E206" s="143"/>
      <c r="F206" s="116">
        <f t="shared" si="12"/>
        <v>0</v>
      </c>
      <c r="G206" s="183"/>
      <c r="H206" s="162"/>
      <c r="I206" s="150" t="e">
        <f>VLOOKUP(H206,Presupuesto!$B$8:$C$158,2,0)</f>
        <v>#N/A</v>
      </c>
      <c r="J206" s="117" t="str">
        <f t="shared" si="13"/>
        <v>Procesos de Gestión Universitaria</v>
      </c>
      <c r="K206" s="117"/>
      <c r="L206" s="117"/>
    </row>
    <row r="207" spans="3:12" x14ac:dyDescent="0.25">
      <c r="C207" s="161"/>
      <c r="D207" s="180"/>
      <c r="E207" s="143"/>
      <c r="F207" s="116">
        <f t="shared" si="12"/>
        <v>0</v>
      </c>
      <c r="G207" s="183"/>
      <c r="H207" s="162"/>
      <c r="I207" s="150" t="e">
        <f>VLOOKUP(H207,Presupuesto!$B$8:$C$158,2,0)</f>
        <v>#N/A</v>
      </c>
      <c r="J207" s="117" t="str">
        <f t="shared" si="13"/>
        <v>Procesos de Gestión Universitaria</v>
      </c>
      <c r="K207" s="117"/>
      <c r="L207" s="117"/>
    </row>
    <row r="208" spans="3:12" x14ac:dyDescent="0.25">
      <c r="C208" s="161"/>
      <c r="D208" s="180"/>
      <c r="E208" s="143"/>
      <c r="F208" s="116">
        <f t="shared" si="12"/>
        <v>0</v>
      </c>
      <c r="G208" s="183"/>
      <c r="H208" s="162"/>
      <c r="I208" s="150" t="e">
        <f>VLOOKUP(H208,Presupuesto!$B$8:$C$158,2,0)</f>
        <v>#N/A</v>
      </c>
      <c r="J208" s="117" t="str">
        <f t="shared" si="13"/>
        <v>Procesos de Gestión Universitaria</v>
      </c>
      <c r="K208" s="117"/>
      <c r="L208" s="117"/>
    </row>
    <row r="209" spans="3:12" x14ac:dyDescent="0.25">
      <c r="C209" s="161"/>
      <c r="D209" s="180"/>
      <c r="E209" s="143"/>
      <c r="F209" s="116">
        <f t="shared" si="12"/>
        <v>0</v>
      </c>
      <c r="G209" s="183"/>
      <c r="H209" s="162"/>
      <c r="I209" s="150" t="e">
        <f>VLOOKUP(H209,Presupuesto!$B$8:$C$158,2,0)</f>
        <v>#N/A</v>
      </c>
      <c r="J209" s="117" t="str">
        <f t="shared" si="13"/>
        <v>Procesos de Gestión Universitaria</v>
      </c>
      <c r="K209" s="117"/>
      <c r="L209" s="117"/>
    </row>
    <row r="210" spans="3:12" x14ac:dyDescent="0.25">
      <c r="C210" s="161"/>
      <c r="D210" s="180"/>
      <c r="E210" s="143"/>
      <c r="F210" s="116">
        <f t="shared" si="12"/>
        <v>0</v>
      </c>
      <c r="G210" s="183"/>
      <c r="H210" s="162"/>
      <c r="I210" s="150" t="e">
        <f>VLOOKUP(H210,Presupuesto!$B$8:$C$158,2,0)</f>
        <v>#N/A</v>
      </c>
      <c r="J210" s="117" t="str">
        <f t="shared" si="13"/>
        <v>Procesos de Gestión Universitaria</v>
      </c>
      <c r="K210" s="117"/>
      <c r="L210" s="117"/>
    </row>
    <row r="211" spans="3:12" x14ac:dyDescent="0.25">
      <c r="C211" s="161"/>
      <c r="D211" s="180"/>
      <c r="E211" s="143"/>
      <c r="F211" s="116">
        <f t="shared" si="12"/>
        <v>0</v>
      </c>
      <c r="G211" s="183"/>
      <c r="H211" s="162"/>
      <c r="I211" s="150" t="e">
        <f>VLOOKUP(H211,Presupuesto!$B$8:$C$158,2,0)</f>
        <v>#N/A</v>
      </c>
      <c r="J211" s="117" t="str">
        <f t="shared" si="13"/>
        <v>Procesos de Gestión Universitaria</v>
      </c>
      <c r="K211" s="117"/>
      <c r="L211" s="117"/>
    </row>
    <row r="212" spans="3:12" x14ac:dyDescent="0.25">
      <c r="C212" s="161"/>
      <c r="D212" s="180"/>
      <c r="E212" s="143"/>
      <c r="F212" s="116">
        <f t="shared" si="12"/>
        <v>0</v>
      </c>
      <c r="G212" s="183"/>
      <c r="H212" s="162"/>
      <c r="I212" s="150" t="e">
        <f>VLOOKUP(H212,Presupuesto!$B$8:$C$158,2,0)</f>
        <v>#N/A</v>
      </c>
      <c r="J212" s="117" t="str">
        <f t="shared" si="13"/>
        <v>Procesos de Gestión Universitaria</v>
      </c>
      <c r="K212" s="117"/>
      <c r="L212" s="117"/>
    </row>
    <row r="213" spans="3:12" x14ac:dyDescent="0.25">
      <c r="C213" s="161"/>
      <c r="D213" s="180"/>
      <c r="E213" s="143"/>
      <c r="F213" s="116">
        <f t="shared" si="12"/>
        <v>0</v>
      </c>
      <c r="G213" s="183"/>
      <c r="H213" s="162"/>
      <c r="I213" s="150" t="e">
        <f>VLOOKUP(H213,Presupuesto!$B$8:$C$158,2,0)</f>
        <v>#N/A</v>
      </c>
      <c r="J213" s="117" t="str">
        <f t="shared" si="13"/>
        <v>Procesos de Gestión Universitaria</v>
      </c>
      <c r="K213" s="117"/>
      <c r="L213" s="117"/>
    </row>
    <row r="214" spans="3:12" x14ac:dyDescent="0.25">
      <c r="C214" s="161"/>
      <c r="D214" s="180"/>
      <c r="E214" s="143"/>
      <c r="F214" s="116">
        <f t="shared" si="12"/>
        <v>0</v>
      </c>
      <c r="G214" s="183"/>
      <c r="H214" s="162"/>
      <c r="I214" s="150" t="e">
        <f>VLOOKUP(H214,Presupuesto!$B$8:$C$158,2,0)</f>
        <v>#N/A</v>
      </c>
      <c r="J214" s="117" t="str">
        <f t="shared" si="13"/>
        <v>Procesos de Gestión Universitaria</v>
      </c>
      <c r="K214" s="117"/>
      <c r="L214" s="117"/>
    </row>
    <row r="215" spans="3:12" x14ac:dyDescent="0.25">
      <c r="C215" s="164"/>
      <c r="D215" s="180"/>
      <c r="E215" s="138"/>
      <c r="F215" s="116">
        <f t="shared" si="12"/>
        <v>0</v>
      </c>
      <c r="G215" s="183"/>
      <c r="H215" s="165"/>
      <c r="I215" s="150" t="e">
        <f>VLOOKUP(H215,Presupuesto!$B$8:$C$158,2,0)</f>
        <v>#N/A</v>
      </c>
      <c r="J215" s="117" t="str">
        <f t="shared" si="13"/>
        <v>Procesos de Gestión Universitaria</v>
      </c>
      <c r="K215" s="117"/>
      <c r="L215" s="117"/>
    </row>
    <row r="216" spans="3:12" x14ac:dyDescent="0.25">
      <c r="C216" s="164"/>
      <c r="D216" s="180"/>
      <c r="E216" s="138"/>
      <c r="F216" s="116">
        <f t="shared" si="12"/>
        <v>0</v>
      </c>
      <c r="G216" s="183"/>
      <c r="H216" s="165"/>
      <c r="I216" s="150" t="e">
        <f>VLOOKUP(H216,Presupuesto!$B$8:$C$158,2,0)</f>
        <v>#N/A</v>
      </c>
      <c r="J216" s="117" t="str">
        <f t="shared" si="13"/>
        <v>Procesos de Gestión Universitaria</v>
      </c>
      <c r="K216" s="117"/>
      <c r="L216" s="117"/>
    </row>
    <row r="217" spans="3:12" x14ac:dyDescent="0.25">
      <c r="C217" s="164"/>
      <c r="D217" s="180"/>
      <c r="E217" s="138"/>
      <c r="F217" s="116">
        <f t="shared" si="12"/>
        <v>0</v>
      </c>
      <c r="G217" s="183"/>
      <c r="H217" s="165"/>
      <c r="I217" s="150" t="e">
        <f>VLOOKUP(H217,Presupuesto!$B$8:$C$158,2,0)</f>
        <v>#N/A</v>
      </c>
      <c r="J217" s="117" t="str">
        <f t="shared" si="13"/>
        <v>Procesos de Gestión Universitaria</v>
      </c>
      <c r="K217" s="117"/>
      <c r="L217" s="117"/>
    </row>
    <row r="218" spans="3:12" x14ac:dyDescent="0.25">
      <c r="C218" s="164"/>
      <c r="D218" s="180"/>
      <c r="E218" s="138"/>
      <c r="F218" s="116">
        <f t="shared" si="12"/>
        <v>0</v>
      </c>
      <c r="G218" s="183"/>
      <c r="H218" s="165"/>
      <c r="I218" s="150" t="e">
        <f>VLOOKUP(H218,Presupuesto!$B$8:$C$158,2,0)</f>
        <v>#N/A</v>
      </c>
      <c r="J218" s="117" t="str">
        <f t="shared" si="13"/>
        <v>Procesos de Gestión Universitaria</v>
      </c>
      <c r="K218" s="117"/>
      <c r="L218" s="117"/>
    </row>
    <row r="219" spans="3:12" x14ac:dyDescent="0.25">
      <c r="C219" s="164"/>
      <c r="D219" s="180"/>
      <c r="E219" s="138"/>
      <c r="F219" s="116">
        <f t="shared" si="12"/>
        <v>0</v>
      </c>
      <c r="G219" s="183"/>
      <c r="H219" s="165"/>
      <c r="I219" s="150" t="e">
        <f>VLOOKUP(H219,Presupuesto!$B$8:$C$158,2,0)</f>
        <v>#N/A</v>
      </c>
      <c r="J219" s="117" t="str">
        <f t="shared" si="13"/>
        <v>Procesos de Gestión Universitaria</v>
      </c>
      <c r="K219" s="117"/>
      <c r="L219" s="117"/>
    </row>
    <row r="220" spans="3:12" x14ac:dyDescent="0.25">
      <c r="C220" s="164"/>
      <c r="D220" s="180"/>
      <c r="E220" s="138"/>
      <c r="F220" s="116">
        <f t="shared" si="12"/>
        <v>0</v>
      </c>
      <c r="G220" s="183"/>
      <c r="H220" s="165"/>
      <c r="I220" s="150" t="e">
        <f>VLOOKUP(H220,Presupuesto!$B$8:$C$158,2,0)</f>
        <v>#N/A</v>
      </c>
      <c r="J220" s="117" t="str">
        <f t="shared" si="13"/>
        <v>Procesos de Gestión Universitaria</v>
      </c>
      <c r="K220" s="117"/>
      <c r="L220" s="117"/>
    </row>
    <row r="221" spans="3:12" x14ac:dyDescent="0.25">
      <c r="C221" s="164"/>
      <c r="D221" s="180"/>
      <c r="E221" s="138"/>
      <c r="F221" s="116">
        <f t="shared" si="12"/>
        <v>0</v>
      </c>
      <c r="G221" s="183"/>
      <c r="H221" s="165"/>
      <c r="I221" s="150" t="e">
        <f>VLOOKUP(H221,Presupuesto!$B$8:$C$158,2,0)</f>
        <v>#N/A</v>
      </c>
      <c r="J221" s="117" t="str">
        <f t="shared" si="13"/>
        <v>Procesos de Gestión Universitaria</v>
      </c>
      <c r="K221" s="117"/>
      <c r="L221" s="117"/>
    </row>
    <row r="222" spans="3:12" x14ac:dyDescent="0.25">
      <c r="C222" s="164"/>
      <c r="D222" s="180"/>
      <c r="E222" s="138"/>
      <c r="F222" s="116">
        <f t="shared" si="12"/>
        <v>0</v>
      </c>
      <c r="G222" s="183"/>
      <c r="H222" s="165"/>
      <c r="I222" s="150" t="e">
        <f>VLOOKUP(H222,Presupuesto!$B$8:$C$158,2,0)</f>
        <v>#N/A</v>
      </c>
      <c r="J222" s="117" t="str">
        <f t="shared" si="13"/>
        <v>Procesos de Gestión Universitaria</v>
      </c>
      <c r="K222" s="117"/>
      <c r="L222" s="117"/>
    </row>
    <row r="223" spans="3:12" x14ac:dyDescent="0.25">
      <c r="C223" s="166"/>
      <c r="D223" s="180"/>
      <c r="E223" s="138"/>
      <c r="F223" s="116">
        <f t="shared" si="12"/>
        <v>0</v>
      </c>
      <c r="G223" s="183"/>
      <c r="H223" s="167"/>
      <c r="I223" s="150" t="e">
        <f>VLOOKUP(H223,Presupuesto!$B$8:$C$158,2,0)</f>
        <v>#N/A</v>
      </c>
      <c r="J223" s="117" t="str">
        <f t="shared" si="13"/>
        <v>Procesos de Gestión Universitaria</v>
      </c>
      <c r="K223" s="117"/>
      <c r="L223" s="117"/>
    </row>
    <row r="224" spans="3:12" x14ac:dyDescent="0.25">
      <c r="C224" s="166"/>
      <c r="D224" s="180"/>
      <c r="E224" s="138"/>
      <c r="F224" s="116">
        <f t="shared" si="12"/>
        <v>0</v>
      </c>
      <c r="G224" s="183"/>
      <c r="H224" s="167"/>
      <c r="I224" s="150" t="e">
        <f>VLOOKUP(H224,Presupuesto!$B$8:$C$158,2,0)</f>
        <v>#N/A</v>
      </c>
      <c r="J224" s="117" t="str">
        <f t="shared" si="13"/>
        <v>Procesos de Gestión Universitaria</v>
      </c>
      <c r="K224" s="117"/>
      <c r="L224" s="117"/>
    </row>
    <row r="225" spans="3:12" x14ac:dyDescent="0.25">
      <c r="C225" s="166"/>
      <c r="D225" s="180"/>
      <c r="E225" s="138"/>
      <c r="F225" s="116">
        <f t="shared" si="12"/>
        <v>0</v>
      </c>
      <c r="G225" s="183"/>
      <c r="H225" s="167"/>
      <c r="I225" s="150" t="e">
        <f>VLOOKUP(H225,Presupuesto!$B$8:$C$158,2,0)</f>
        <v>#N/A</v>
      </c>
      <c r="J225" s="117" t="str">
        <f t="shared" si="13"/>
        <v>Procesos de Gestión Universitaria</v>
      </c>
      <c r="K225" s="117"/>
      <c r="L225" s="117"/>
    </row>
    <row r="226" spans="3:12" x14ac:dyDescent="0.25">
      <c r="C226" s="166"/>
      <c r="D226" s="180"/>
      <c r="E226" s="138"/>
      <c r="F226" s="116">
        <f t="shared" si="12"/>
        <v>0</v>
      </c>
      <c r="G226" s="183"/>
      <c r="H226" s="167"/>
      <c r="I226" s="150" t="e">
        <f>VLOOKUP(H226,Presupuesto!$B$8:$C$158,2,0)</f>
        <v>#N/A</v>
      </c>
      <c r="J226" s="117" t="str">
        <f t="shared" si="13"/>
        <v>Procesos de Gestión Universitaria</v>
      </c>
      <c r="K226" s="117"/>
      <c r="L226" s="117"/>
    </row>
    <row r="227" spans="3:12" ht="15.75" thickBot="1" x14ac:dyDescent="0.3">
      <c r="C227" s="168"/>
      <c r="D227" s="256"/>
      <c r="E227" s="122"/>
      <c r="F227" s="124">
        <f t="shared" si="12"/>
        <v>0</v>
      </c>
      <c r="G227" s="184"/>
      <c r="H227" s="169"/>
      <c r="I227" s="152" t="e">
        <f>VLOOKUP(H227,Presupuesto!$B$8:$C$158,2,0)</f>
        <v>#N/A</v>
      </c>
      <c r="J227" s="125" t="str">
        <f t="shared" ref="J227" si="14">$J$20</f>
        <v>Procesos de Gestión Universitaria</v>
      </c>
      <c r="K227" s="144"/>
      <c r="L227" s="125"/>
    </row>
    <row r="229" spans="3:12" ht="15.75" thickBot="1" x14ac:dyDescent="0.3"/>
    <row r="230" spans="3:12" ht="15.75" thickBot="1" x14ac:dyDescent="0.3">
      <c r="C230" s="179" t="s">
        <v>53</v>
      </c>
      <c r="D230" s="127">
        <f>SUM(F237:F271)</f>
        <v>0</v>
      </c>
      <c r="F230" s="73"/>
      <c r="G230" s="95"/>
      <c r="H230" s="73"/>
      <c r="I230" s="73"/>
    </row>
    <row r="231" spans="3:12" x14ac:dyDescent="0.25">
      <c r="C231" s="73"/>
      <c r="D231" s="31"/>
      <c r="E231" s="112"/>
      <c r="F231" s="112"/>
      <c r="G231" s="112"/>
      <c r="H231" s="92"/>
      <c r="I231" s="92"/>
      <c r="J231" s="92"/>
      <c r="K231" s="132"/>
    </row>
    <row r="232" spans="3:12" ht="15.75" x14ac:dyDescent="0.25">
      <c r="C232" s="385" t="s">
        <v>532</v>
      </c>
      <c r="D232" s="233"/>
      <c r="E232" s="112"/>
      <c r="F232" s="112"/>
      <c r="G232" s="112"/>
      <c r="H232" s="92"/>
      <c r="I232" s="92"/>
      <c r="J232" s="92"/>
      <c r="K232" s="132"/>
    </row>
    <row r="233" spans="3:12" ht="18.75" x14ac:dyDescent="0.25">
      <c r="C233" s="240" t="e">
        <f>IFERROR(VLOOKUP(D232,'Desarrollo Curricular'!$E:$F,2,FALSE),IFERROR(VLOOKUP(D232,Investigación!$E:$F,2,FALSE),IFERROR(VLOOKUP(D232,'Vinculación Univ. Sociedad'!$E:$F,2,FALSE),IFERROR(VLOOKUP(D232,'Docencia y Recursos Humanos '!$E:$F,2,FALSE),IFERROR(VLOOKUP(D232,Estudiantes!$E:$F,2,FALSE),IFERROR(VLOOKUP(D232,'Gestion Administrativa'!$E:$F,2,FALSE),IFERROR(VLOOKUP(D232,'Gestion Academica'!$E:$F,2,FALSE),IFERROR(VLOOKUP(D232,Graduados!$E:$F,2,FALSE),IFERROR(VLOOKUP(D232,'Gestión del Conocimiento'!$E:$F,2,FALSE),IFERROR(VLOOKUP(D232,Gobernabilidad!$E:$F,2,FALSE),IFERROR(VLOOKUP(D232,'NIVEL DE ES Y  SISTEMA NACIONAL'!$E:$F,2,FALSE),VLOOKUP(D232,'Lo Esencial'!$E:$F,2,0))))))))))))</f>
        <v>#N/A</v>
      </c>
      <c r="D233" s="31"/>
      <c r="E233" s="112"/>
      <c r="F233" s="112"/>
      <c r="G233" s="112"/>
      <c r="H233" s="92"/>
      <c r="I233" s="92"/>
      <c r="J233" s="92"/>
      <c r="K233" s="132"/>
    </row>
    <row r="234" spans="3:12" x14ac:dyDescent="0.25">
      <c r="E234" s="112"/>
      <c r="F234" s="112"/>
      <c r="G234" s="112"/>
      <c r="H234" s="92"/>
      <c r="I234" s="92"/>
      <c r="J234" s="92"/>
      <c r="K234" s="132"/>
    </row>
    <row r="235" spans="3:12" ht="15.75" thickBot="1" x14ac:dyDescent="0.3">
      <c r="F235" s="112"/>
      <c r="G235" s="92"/>
      <c r="H235" s="92"/>
      <c r="I235" s="92"/>
    </row>
    <row r="236" spans="3:12" ht="30.75" thickBot="1" x14ac:dyDescent="0.3">
      <c r="C236" s="149" t="s">
        <v>44</v>
      </c>
      <c r="D236" s="154" t="s">
        <v>55</v>
      </c>
      <c r="E236" s="156" t="s">
        <v>57</v>
      </c>
      <c r="F236" s="155" t="s">
        <v>27</v>
      </c>
      <c r="G236" s="153" t="s">
        <v>253</v>
      </c>
      <c r="H236" s="156" t="s">
        <v>46</v>
      </c>
      <c r="I236" s="153" t="s">
        <v>254</v>
      </c>
      <c r="J236" s="153" t="s">
        <v>551</v>
      </c>
      <c r="K236" s="153" t="s">
        <v>552</v>
      </c>
      <c r="L236" s="153" t="s">
        <v>178</v>
      </c>
    </row>
    <row r="237" spans="3:12" x14ac:dyDescent="0.25">
      <c r="C237" s="161"/>
      <c r="D237" s="180"/>
      <c r="E237" s="135"/>
      <c r="F237" s="116">
        <f t="shared" ref="F237:F271" si="15">D237*E237</f>
        <v>0</v>
      </c>
      <c r="G237" s="183"/>
      <c r="H237" s="162"/>
      <c r="I237" s="150" t="e">
        <f>VLOOKUP(H237,Presupuesto!$B$8:$C$158,2,0)</f>
        <v>#N/A</v>
      </c>
      <c r="J237" s="252"/>
      <c r="K237" s="117"/>
      <c r="L237" s="117"/>
    </row>
    <row r="238" spans="3:12" x14ac:dyDescent="0.25">
      <c r="C238" s="161"/>
      <c r="D238" s="180"/>
      <c r="E238" s="143"/>
      <c r="F238" s="116">
        <f t="shared" si="15"/>
        <v>0</v>
      </c>
      <c r="G238" s="183"/>
      <c r="H238" s="162"/>
      <c r="I238" s="150" t="e">
        <f>VLOOKUP(H238,Presupuesto!$B$8:$C$158,2,0)</f>
        <v>#N/A</v>
      </c>
      <c r="J238" s="117" t="str">
        <f>$J$17</f>
        <v>Procesos de Gestión Universitaria</v>
      </c>
      <c r="K238" s="117"/>
      <c r="L238" s="117"/>
    </row>
    <row r="239" spans="3:12" x14ac:dyDescent="0.25">
      <c r="C239" s="161"/>
      <c r="D239" s="180"/>
      <c r="E239" s="143"/>
      <c r="F239" s="116">
        <f t="shared" si="15"/>
        <v>0</v>
      </c>
      <c r="G239" s="183"/>
      <c r="H239" s="162"/>
      <c r="I239" s="150" t="e">
        <f>VLOOKUP(H239,Presupuesto!$B$8:$C$158,2,0)</f>
        <v>#N/A</v>
      </c>
      <c r="J239" s="117" t="str">
        <f t="shared" ref="J239:J270" si="16">$J$17</f>
        <v>Procesos de Gestión Universitaria</v>
      </c>
      <c r="K239" s="117"/>
      <c r="L239" s="117"/>
    </row>
    <row r="240" spans="3:12" x14ac:dyDescent="0.25">
      <c r="C240" s="161"/>
      <c r="D240" s="180"/>
      <c r="E240" s="143"/>
      <c r="F240" s="116">
        <f t="shared" si="15"/>
        <v>0</v>
      </c>
      <c r="G240" s="183"/>
      <c r="H240" s="162"/>
      <c r="I240" s="150" t="e">
        <f>VLOOKUP(H240,Presupuesto!$B$8:$C$158,2,0)</f>
        <v>#N/A</v>
      </c>
      <c r="J240" s="117" t="str">
        <f t="shared" si="16"/>
        <v>Procesos de Gestión Universitaria</v>
      </c>
      <c r="K240" s="117"/>
      <c r="L240" s="117"/>
    </row>
    <row r="241" spans="3:12" x14ac:dyDescent="0.25">
      <c r="C241" s="161"/>
      <c r="D241" s="180"/>
      <c r="E241" s="143"/>
      <c r="F241" s="116">
        <f t="shared" si="15"/>
        <v>0</v>
      </c>
      <c r="G241" s="183"/>
      <c r="H241" s="162"/>
      <c r="I241" s="150" t="e">
        <f>VLOOKUP(H241,Presupuesto!$B$8:$C$158,2,0)</f>
        <v>#N/A</v>
      </c>
      <c r="J241" s="117" t="str">
        <f t="shared" si="16"/>
        <v>Procesos de Gestión Universitaria</v>
      </c>
      <c r="K241" s="117"/>
      <c r="L241" s="117"/>
    </row>
    <row r="242" spans="3:12" x14ac:dyDescent="0.25">
      <c r="C242" s="161"/>
      <c r="D242" s="180"/>
      <c r="E242" s="143"/>
      <c r="F242" s="116">
        <f t="shared" si="15"/>
        <v>0</v>
      </c>
      <c r="G242" s="183"/>
      <c r="H242" s="162"/>
      <c r="I242" s="150" t="e">
        <f>VLOOKUP(H242,Presupuesto!$B$8:$C$158,2,0)</f>
        <v>#N/A</v>
      </c>
      <c r="J242" s="117" t="str">
        <f t="shared" si="16"/>
        <v>Procesos de Gestión Universitaria</v>
      </c>
      <c r="K242" s="117"/>
      <c r="L242" s="117"/>
    </row>
    <row r="243" spans="3:12" x14ac:dyDescent="0.25">
      <c r="C243" s="161"/>
      <c r="D243" s="180"/>
      <c r="E243" s="143"/>
      <c r="F243" s="116">
        <f t="shared" si="15"/>
        <v>0</v>
      </c>
      <c r="G243" s="183"/>
      <c r="H243" s="162"/>
      <c r="I243" s="150" t="e">
        <f>VLOOKUP(H243,Presupuesto!$B$8:$C$158,2,0)</f>
        <v>#N/A</v>
      </c>
      <c r="J243" s="117" t="str">
        <f t="shared" si="16"/>
        <v>Procesos de Gestión Universitaria</v>
      </c>
      <c r="K243" s="117"/>
      <c r="L243" s="117"/>
    </row>
    <row r="244" spans="3:12" x14ac:dyDescent="0.25">
      <c r="C244" s="161"/>
      <c r="D244" s="180"/>
      <c r="E244" s="143"/>
      <c r="F244" s="116">
        <f t="shared" si="15"/>
        <v>0</v>
      </c>
      <c r="G244" s="183"/>
      <c r="H244" s="162"/>
      <c r="I244" s="150" t="e">
        <f>VLOOKUP(H244,Presupuesto!$B$8:$C$158,2,0)</f>
        <v>#N/A</v>
      </c>
      <c r="J244" s="117" t="str">
        <f t="shared" si="16"/>
        <v>Procesos de Gestión Universitaria</v>
      </c>
      <c r="K244" s="117"/>
      <c r="L244" s="117"/>
    </row>
    <row r="245" spans="3:12" x14ac:dyDescent="0.25">
      <c r="C245" s="161"/>
      <c r="D245" s="180"/>
      <c r="E245" s="143"/>
      <c r="F245" s="116">
        <f t="shared" si="15"/>
        <v>0</v>
      </c>
      <c r="G245" s="183"/>
      <c r="H245" s="162"/>
      <c r="I245" s="150" t="e">
        <f>VLOOKUP(H245,Presupuesto!$B$8:$C$158,2,0)</f>
        <v>#N/A</v>
      </c>
      <c r="J245" s="117" t="str">
        <f t="shared" si="16"/>
        <v>Procesos de Gestión Universitaria</v>
      </c>
      <c r="K245" s="117"/>
      <c r="L245" s="117"/>
    </row>
    <row r="246" spans="3:12" x14ac:dyDescent="0.25">
      <c r="C246" s="161"/>
      <c r="D246" s="180"/>
      <c r="E246" s="143"/>
      <c r="F246" s="116">
        <f t="shared" si="15"/>
        <v>0</v>
      </c>
      <c r="G246" s="183"/>
      <c r="H246" s="162"/>
      <c r="I246" s="150" t="e">
        <f>VLOOKUP(H246,Presupuesto!$B$8:$C$158,2,0)</f>
        <v>#N/A</v>
      </c>
      <c r="J246" s="117" t="str">
        <f t="shared" si="16"/>
        <v>Procesos de Gestión Universitaria</v>
      </c>
      <c r="K246" s="117"/>
      <c r="L246" s="117"/>
    </row>
    <row r="247" spans="3:12" x14ac:dyDescent="0.25">
      <c r="C247" s="161"/>
      <c r="D247" s="180"/>
      <c r="E247" s="143"/>
      <c r="F247" s="116">
        <f t="shared" si="15"/>
        <v>0</v>
      </c>
      <c r="G247" s="183"/>
      <c r="H247" s="162"/>
      <c r="I247" s="150" t="e">
        <f>VLOOKUP(H247,Presupuesto!$B$8:$C$158,2,0)</f>
        <v>#N/A</v>
      </c>
      <c r="J247" s="117" t="str">
        <f t="shared" si="16"/>
        <v>Procesos de Gestión Universitaria</v>
      </c>
      <c r="K247" s="117"/>
      <c r="L247" s="117"/>
    </row>
    <row r="248" spans="3:12" x14ac:dyDescent="0.25">
      <c r="C248" s="161"/>
      <c r="D248" s="180"/>
      <c r="E248" s="143"/>
      <c r="F248" s="116">
        <f t="shared" si="15"/>
        <v>0</v>
      </c>
      <c r="G248" s="183"/>
      <c r="H248" s="162"/>
      <c r="I248" s="150" t="e">
        <f>VLOOKUP(H248,Presupuesto!$B$8:$C$158,2,0)</f>
        <v>#N/A</v>
      </c>
      <c r="J248" s="117" t="str">
        <f t="shared" si="16"/>
        <v>Procesos de Gestión Universitaria</v>
      </c>
      <c r="K248" s="117"/>
      <c r="L248" s="117"/>
    </row>
    <row r="249" spans="3:12" x14ac:dyDescent="0.25">
      <c r="C249" s="161"/>
      <c r="D249" s="180"/>
      <c r="E249" s="143"/>
      <c r="F249" s="116">
        <f t="shared" si="15"/>
        <v>0</v>
      </c>
      <c r="G249" s="183"/>
      <c r="H249" s="162"/>
      <c r="I249" s="150" t="e">
        <f>VLOOKUP(H249,Presupuesto!$B$8:$C$158,2,0)</f>
        <v>#N/A</v>
      </c>
      <c r="J249" s="117" t="str">
        <f t="shared" si="16"/>
        <v>Procesos de Gestión Universitaria</v>
      </c>
      <c r="K249" s="117"/>
      <c r="L249" s="117"/>
    </row>
    <row r="250" spans="3:12" x14ac:dyDescent="0.25">
      <c r="C250" s="161"/>
      <c r="D250" s="180"/>
      <c r="E250" s="143"/>
      <c r="F250" s="116">
        <f t="shared" si="15"/>
        <v>0</v>
      </c>
      <c r="G250" s="183"/>
      <c r="H250" s="162"/>
      <c r="I250" s="150" t="e">
        <f>VLOOKUP(H250,Presupuesto!$B$8:$C$158,2,0)</f>
        <v>#N/A</v>
      </c>
      <c r="J250" s="117" t="str">
        <f t="shared" si="16"/>
        <v>Procesos de Gestión Universitaria</v>
      </c>
      <c r="K250" s="117"/>
      <c r="L250" s="117"/>
    </row>
    <row r="251" spans="3:12" x14ac:dyDescent="0.25">
      <c r="C251" s="161"/>
      <c r="D251" s="180"/>
      <c r="E251" s="143"/>
      <c r="F251" s="116">
        <f t="shared" si="15"/>
        <v>0</v>
      </c>
      <c r="G251" s="183"/>
      <c r="H251" s="162"/>
      <c r="I251" s="150" t="e">
        <f>VLOOKUP(H251,Presupuesto!$B$8:$C$158,2,0)</f>
        <v>#N/A</v>
      </c>
      <c r="J251" s="117" t="str">
        <f t="shared" si="16"/>
        <v>Procesos de Gestión Universitaria</v>
      </c>
      <c r="K251" s="117"/>
      <c r="L251" s="117"/>
    </row>
    <row r="252" spans="3:12" x14ac:dyDescent="0.25">
      <c r="C252" s="161"/>
      <c r="D252" s="180"/>
      <c r="E252" s="143"/>
      <c r="F252" s="116">
        <f t="shared" si="15"/>
        <v>0</v>
      </c>
      <c r="G252" s="183"/>
      <c r="H252" s="162"/>
      <c r="I252" s="150" t="e">
        <f>VLOOKUP(H252,Presupuesto!$B$8:$C$158,2,0)</f>
        <v>#N/A</v>
      </c>
      <c r="J252" s="117" t="str">
        <f t="shared" si="16"/>
        <v>Procesos de Gestión Universitaria</v>
      </c>
      <c r="K252" s="117"/>
      <c r="L252" s="117"/>
    </row>
    <row r="253" spans="3:12" x14ac:dyDescent="0.25">
      <c r="C253" s="161"/>
      <c r="D253" s="180"/>
      <c r="E253" s="143"/>
      <c r="F253" s="116">
        <f t="shared" si="15"/>
        <v>0</v>
      </c>
      <c r="G253" s="183"/>
      <c r="H253" s="162"/>
      <c r="I253" s="150" t="e">
        <f>VLOOKUP(H253,Presupuesto!$B$8:$C$158,2,0)</f>
        <v>#N/A</v>
      </c>
      <c r="J253" s="117" t="str">
        <f t="shared" si="16"/>
        <v>Procesos de Gestión Universitaria</v>
      </c>
      <c r="K253" s="117"/>
      <c r="L253" s="117"/>
    </row>
    <row r="254" spans="3:12" x14ac:dyDescent="0.25">
      <c r="C254" s="161"/>
      <c r="D254" s="180"/>
      <c r="E254" s="143"/>
      <c r="F254" s="116">
        <f t="shared" si="15"/>
        <v>0</v>
      </c>
      <c r="G254" s="183"/>
      <c r="H254" s="162"/>
      <c r="I254" s="150" t="e">
        <f>VLOOKUP(H254,Presupuesto!$B$8:$C$158,2,0)</f>
        <v>#N/A</v>
      </c>
      <c r="J254" s="117" t="str">
        <f t="shared" si="16"/>
        <v>Procesos de Gestión Universitaria</v>
      </c>
      <c r="K254" s="117"/>
      <c r="L254" s="117"/>
    </row>
    <row r="255" spans="3:12" x14ac:dyDescent="0.25">
      <c r="C255" s="161"/>
      <c r="D255" s="180"/>
      <c r="E255" s="143"/>
      <c r="F255" s="116">
        <f t="shared" si="15"/>
        <v>0</v>
      </c>
      <c r="G255" s="183"/>
      <c r="H255" s="162"/>
      <c r="I255" s="150" t="e">
        <f>VLOOKUP(H255,Presupuesto!$B$8:$C$158,2,0)</f>
        <v>#N/A</v>
      </c>
      <c r="J255" s="117" t="str">
        <f t="shared" si="16"/>
        <v>Procesos de Gestión Universitaria</v>
      </c>
      <c r="K255" s="117"/>
      <c r="L255" s="117"/>
    </row>
    <row r="256" spans="3:12" x14ac:dyDescent="0.25">
      <c r="C256" s="161"/>
      <c r="D256" s="180"/>
      <c r="E256" s="143"/>
      <c r="F256" s="116">
        <f t="shared" si="15"/>
        <v>0</v>
      </c>
      <c r="G256" s="183"/>
      <c r="H256" s="162"/>
      <c r="I256" s="150" t="e">
        <f>VLOOKUP(H256,Presupuesto!$B$8:$C$158,2,0)</f>
        <v>#N/A</v>
      </c>
      <c r="J256" s="117" t="str">
        <f t="shared" si="16"/>
        <v>Procesos de Gestión Universitaria</v>
      </c>
      <c r="K256" s="117"/>
      <c r="L256" s="117"/>
    </row>
    <row r="257" spans="3:12" x14ac:dyDescent="0.25">
      <c r="C257" s="161"/>
      <c r="D257" s="180"/>
      <c r="E257" s="143"/>
      <c r="F257" s="116">
        <f t="shared" si="15"/>
        <v>0</v>
      </c>
      <c r="G257" s="183"/>
      <c r="H257" s="162"/>
      <c r="I257" s="150" t="e">
        <f>VLOOKUP(H257,Presupuesto!$B$8:$C$158,2,0)</f>
        <v>#N/A</v>
      </c>
      <c r="J257" s="117" t="str">
        <f t="shared" si="16"/>
        <v>Procesos de Gestión Universitaria</v>
      </c>
      <c r="K257" s="117"/>
      <c r="L257" s="117"/>
    </row>
    <row r="258" spans="3:12" x14ac:dyDescent="0.25">
      <c r="C258" s="161"/>
      <c r="D258" s="180"/>
      <c r="E258" s="143"/>
      <c r="F258" s="116">
        <f t="shared" si="15"/>
        <v>0</v>
      </c>
      <c r="G258" s="183"/>
      <c r="H258" s="162"/>
      <c r="I258" s="150" t="e">
        <f>VLOOKUP(H258,Presupuesto!$B$8:$C$158,2,0)</f>
        <v>#N/A</v>
      </c>
      <c r="J258" s="117" t="str">
        <f t="shared" si="16"/>
        <v>Procesos de Gestión Universitaria</v>
      </c>
      <c r="K258" s="117"/>
      <c r="L258" s="117"/>
    </row>
    <row r="259" spans="3:12" x14ac:dyDescent="0.25">
      <c r="C259" s="164"/>
      <c r="D259" s="180"/>
      <c r="E259" s="138"/>
      <c r="F259" s="116">
        <f t="shared" si="15"/>
        <v>0</v>
      </c>
      <c r="G259" s="183"/>
      <c r="H259" s="165"/>
      <c r="I259" s="150" t="e">
        <f>VLOOKUP(H259,Presupuesto!$B$8:$C$158,2,0)</f>
        <v>#N/A</v>
      </c>
      <c r="J259" s="117" t="str">
        <f t="shared" si="16"/>
        <v>Procesos de Gestión Universitaria</v>
      </c>
      <c r="K259" s="117"/>
      <c r="L259" s="117"/>
    </row>
    <row r="260" spans="3:12" x14ac:dyDescent="0.25">
      <c r="C260" s="164"/>
      <c r="D260" s="180"/>
      <c r="E260" s="138"/>
      <c r="F260" s="116">
        <f t="shared" si="15"/>
        <v>0</v>
      </c>
      <c r="G260" s="183"/>
      <c r="H260" s="165"/>
      <c r="I260" s="150" t="e">
        <f>VLOOKUP(H260,Presupuesto!$B$8:$C$158,2,0)</f>
        <v>#N/A</v>
      </c>
      <c r="J260" s="117" t="str">
        <f t="shared" si="16"/>
        <v>Procesos de Gestión Universitaria</v>
      </c>
      <c r="K260" s="117"/>
      <c r="L260" s="117"/>
    </row>
    <row r="261" spans="3:12" x14ac:dyDescent="0.25">
      <c r="C261" s="164"/>
      <c r="D261" s="180"/>
      <c r="E261" s="138"/>
      <c r="F261" s="116">
        <f t="shared" si="15"/>
        <v>0</v>
      </c>
      <c r="G261" s="183"/>
      <c r="H261" s="165"/>
      <c r="I261" s="150" t="e">
        <f>VLOOKUP(H261,Presupuesto!$B$8:$C$158,2,0)</f>
        <v>#N/A</v>
      </c>
      <c r="J261" s="117" t="str">
        <f t="shared" si="16"/>
        <v>Procesos de Gestión Universitaria</v>
      </c>
      <c r="K261" s="117"/>
      <c r="L261" s="117"/>
    </row>
    <row r="262" spans="3:12" x14ac:dyDescent="0.25">
      <c r="C262" s="164"/>
      <c r="D262" s="180"/>
      <c r="E262" s="138"/>
      <c r="F262" s="116">
        <f t="shared" si="15"/>
        <v>0</v>
      </c>
      <c r="G262" s="183"/>
      <c r="H262" s="165"/>
      <c r="I262" s="150" t="e">
        <f>VLOOKUP(H262,Presupuesto!$B$8:$C$158,2,0)</f>
        <v>#N/A</v>
      </c>
      <c r="J262" s="117" t="str">
        <f t="shared" si="16"/>
        <v>Procesos de Gestión Universitaria</v>
      </c>
      <c r="K262" s="117"/>
      <c r="L262" s="117"/>
    </row>
    <row r="263" spans="3:12" x14ac:dyDescent="0.25">
      <c r="C263" s="164"/>
      <c r="D263" s="180"/>
      <c r="E263" s="138"/>
      <c r="F263" s="116">
        <f t="shared" si="15"/>
        <v>0</v>
      </c>
      <c r="G263" s="183"/>
      <c r="H263" s="165"/>
      <c r="I263" s="150" t="e">
        <f>VLOOKUP(H263,Presupuesto!$B$8:$C$158,2,0)</f>
        <v>#N/A</v>
      </c>
      <c r="J263" s="117" t="str">
        <f t="shared" si="16"/>
        <v>Procesos de Gestión Universitaria</v>
      </c>
      <c r="K263" s="117"/>
      <c r="L263" s="117"/>
    </row>
    <row r="264" spans="3:12" x14ac:dyDescent="0.25">
      <c r="C264" s="164"/>
      <c r="D264" s="180"/>
      <c r="E264" s="138"/>
      <c r="F264" s="116">
        <f t="shared" si="15"/>
        <v>0</v>
      </c>
      <c r="G264" s="183"/>
      <c r="H264" s="165"/>
      <c r="I264" s="150" t="e">
        <f>VLOOKUP(H264,Presupuesto!$B$8:$C$158,2,0)</f>
        <v>#N/A</v>
      </c>
      <c r="J264" s="117" t="str">
        <f t="shared" si="16"/>
        <v>Procesos de Gestión Universitaria</v>
      </c>
      <c r="K264" s="117"/>
      <c r="L264" s="117"/>
    </row>
    <row r="265" spans="3:12" x14ac:dyDescent="0.25">
      <c r="C265" s="164"/>
      <c r="D265" s="180"/>
      <c r="E265" s="138"/>
      <c r="F265" s="116">
        <f t="shared" si="15"/>
        <v>0</v>
      </c>
      <c r="G265" s="183"/>
      <c r="H265" s="165"/>
      <c r="I265" s="150" t="e">
        <f>VLOOKUP(H265,Presupuesto!$B$8:$C$158,2,0)</f>
        <v>#N/A</v>
      </c>
      <c r="J265" s="117" t="str">
        <f t="shared" si="16"/>
        <v>Procesos de Gestión Universitaria</v>
      </c>
      <c r="K265" s="117"/>
      <c r="L265" s="117"/>
    </row>
    <row r="266" spans="3:12" x14ac:dyDescent="0.25">
      <c r="C266" s="164"/>
      <c r="D266" s="180"/>
      <c r="E266" s="138"/>
      <c r="F266" s="116">
        <f t="shared" si="15"/>
        <v>0</v>
      </c>
      <c r="G266" s="183"/>
      <c r="H266" s="165"/>
      <c r="I266" s="150" t="e">
        <f>VLOOKUP(H266,Presupuesto!$B$8:$C$158,2,0)</f>
        <v>#N/A</v>
      </c>
      <c r="J266" s="117" t="str">
        <f t="shared" si="16"/>
        <v>Procesos de Gestión Universitaria</v>
      </c>
      <c r="K266" s="117"/>
      <c r="L266" s="117"/>
    </row>
    <row r="267" spans="3:12" x14ac:dyDescent="0.25">
      <c r="C267" s="166"/>
      <c r="D267" s="180"/>
      <c r="E267" s="138"/>
      <c r="F267" s="116">
        <f t="shared" si="15"/>
        <v>0</v>
      </c>
      <c r="G267" s="183"/>
      <c r="H267" s="167"/>
      <c r="I267" s="150" t="e">
        <f>VLOOKUP(H267,Presupuesto!$B$8:$C$158,2,0)</f>
        <v>#N/A</v>
      </c>
      <c r="J267" s="117" t="str">
        <f t="shared" si="16"/>
        <v>Procesos de Gestión Universitaria</v>
      </c>
      <c r="K267" s="117"/>
      <c r="L267" s="117"/>
    </row>
    <row r="268" spans="3:12" x14ac:dyDescent="0.25">
      <c r="C268" s="166"/>
      <c r="D268" s="180"/>
      <c r="E268" s="138"/>
      <c r="F268" s="116">
        <f t="shared" si="15"/>
        <v>0</v>
      </c>
      <c r="G268" s="183"/>
      <c r="H268" s="167"/>
      <c r="I268" s="150" t="e">
        <f>VLOOKUP(H268,Presupuesto!$B$8:$C$158,2,0)</f>
        <v>#N/A</v>
      </c>
      <c r="J268" s="117" t="str">
        <f t="shared" si="16"/>
        <v>Procesos de Gestión Universitaria</v>
      </c>
      <c r="K268" s="117"/>
      <c r="L268" s="117"/>
    </row>
    <row r="269" spans="3:12" x14ac:dyDescent="0.25">
      <c r="C269" s="166"/>
      <c r="D269" s="180"/>
      <c r="E269" s="138"/>
      <c r="F269" s="116">
        <f t="shared" si="15"/>
        <v>0</v>
      </c>
      <c r="G269" s="183"/>
      <c r="H269" s="167"/>
      <c r="I269" s="150" t="e">
        <f>VLOOKUP(H269,Presupuesto!$B$8:$C$158,2,0)</f>
        <v>#N/A</v>
      </c>
      <c r="J269" s="117" t="str">
        <f t="shared" si="16"/>
        <v>Procesos de Gestión Universitaria</v>
      </c>
      <c r="K269" s="117"/>
      <c r="L269" s="117"/>
    </row>
    <row r="270" spans="3:12" x14ac:dyDescent="0.25">
      <c r="C270" s="166"/>
      <c r="D270" s="180"/>
      <c r="E270" s="138"/>
      <c r="F270" s="116">
        <f t="shared" si="15"/>
        <v>0</v>
      </c>
      <c r="G270" s="183"/>
      <c r="H270" s="167"/>
      <c r="I270" s="150" t="e">
        <f>VLOOKUP(H270,Presupuesto!$B$8:$C$158,2,0)</f>
        <v>#N/A</v>
      </c>
      <c r="J270" s="117" t="str">
        <f t="shared" si="16"/>
        <v>Procesos de Gestión Universitaria</v>
      </c>
      <c r="K270" s="117"/>
      <c r="L270" s="117"/>
    </row>
    <row r="271" spans="3:12" ht="15.75" thickBot="1" x14ac:dyDescent="0.3">
      <c r="C271" s="168"/>
      <c r="D271" s="256"/>
      <c r="E271" s="122"/>
      <c r="F271" s="124">
        <f t="shared" si="15"/>
        <v>0</v>
      </c>
      <c r="G271" s="184"/>
      <c r="H271" s="169"/>
      <c r="I271" s="152" t="e">
        <f>VLOOKUP(H271,Presupuesto!$B$8:$C$158,2,0)</f>
        <v>#N/A</v>
      </c>
      <c r="J271" s="125" t="str">
        <f t="shared" ref="J271" si="17">$J$20</f>
        <v>Procesos de Gestión Universitaria</v>
      </c>
      <c r="K271" s="144"/>
      <c r="L271" s="125"/>
    </row>
    <row r="273" spans="3:12" ht="15.75" thickBot="1" x14ac:dyDescent="0.3"/>
    <row r="274" spans="3:12" ht="15.75" thickBot="1" x14ac:dyDescent="0.3">
      <c r="C274" s="179" t="s">
        <v>53</v>
      </c>
      <c r="D274" s="127">
        <f>SUM(F281:F315)</f>
        <v>0</v>
      </c>
      <c r="F274" s="73"/>
      <c r="G274" s="95"/>
      <c r="H274" s="73"/>
      <c r="I274" s="73"/>
    </row>
    <row r="275" spans="3:12" x14ac:dyDescent="0.25">
      <c r="C275" s="73"/>
      <c r="D275" s="31"/>
      <c r="E275" s="112"/>
      <c r="F275" s="112"/>
      <c r="G275" s="112"/>
      <c r="H275" s="92"/>
      <c r="I275" s="92"/>
      <c r="J275" s="92"/>
      <c r="K275" s="132"/>
    </row>
    <row r="276" spans="3:12" ht="15.75" x14ac:dyDescent="0.25">
      <c r="C276" s="385" t="s">
        <v>532</v>
      </c>
      <c r="D276" s="233"/>
      <c r="E276" s="112"/>
      <c r="F276" s="112"/>
      <c r="G276" s="112"/>
      <c r="H276" s="92"/>
      <c r="I276" s="92"/>
      <c r="J276" s="92"/>
      <c r="K276" s="132"/>
    </row>
    <row r="277" spans="3:12" ht="18.75" x14ac:dyDescent="0.25">
      <c r="C277" s="240" t="e">
        <f>IFERROR(VLOOKUP(D276,'Desarrollo Curricular'!$E:$F,2,FALSE),IFERROR(VLOOKUP(D276,Investigación!$E:$F,2,FALSE),IFERROR(VLOOKUP(D276,'Vinculación Univ. Sociedad'!$E:$F,2,FALSE),IFERROR(VLOOKUP(D276,'Docencia y Recursos Humanos '!$E:$F,2,FALSE),IFERROR(VLOOKUP(D276,Estudiantes!$E:$F,2,FALSE),IFERROR(VLOOKUP(D276,'Gestion Administrativa'!$E:$F,2,FALSE),IFERROR(VLOOKUP(D276,'Gestion Academica'!$E:$F,2,FALSE),IFERROR(VLOOKUP(D276,Graduados!$E:$F,2,FALSE),IFERROR(VLOOKUP(D276,'Gestión del Conocimiento'!$E:$F,2,FALSE),IFERROR(VLOOKUP(D276,Gobernabilidad!$E:$F,2,FALSE),IFERROR(VLOOKUP(D276,'NIVEL DE ES Y  SISTEMA NACIONAL'!$E:$F,2,FALSE),VLOOKUP(D276,'Lo Esencial'!$E:$F,2,0))))))))))))</f>
        <v>#N/A</v>
      </c>
      <c r="D277" s="31"/>
      <c r="E277" s="112"/>
      <c r="F277" s="112"/>
      <c r="G277" s="112"/>
      <c r="H277" s="92"/>
      <c r="I277" s="92"/>
      <c r="J277" s="92"/>
      <c r="K277" s="132"/>
    </row>
    <row r="278" spans="3:12" x14ac:dyDescent="0.25">
      <c r="E278" s="112"/>
      <c r="F278" s="112"/>
      <c r="G278" s="112"/>
      <c r="H278" s="92"/>
      <c r="I278" s="92"/>
      <c r="J278" s="92"/>
      <c r="K278" s="132"/>
    </row>
    <row r="279" spans="3:12" ht="15.75" thickBot="1" x14ac:dyDescent="0.3">
      <c r="F279" s="112"/>
      <c r="G279" s="92"/>
      <c r="H279" s="92"/>
      <c r="I279" s="92"/>
    </row>
    <row r="280" spans="3:12" ht="30.75" thickBot="1" x14ac:dyDescent="0.3">
      <c r="C280" s="149" t="s">
        <v>44</v>
      </c>
      <c r="D280" s="154" t="s">
        <v>55</v>
      </c>
      <c r="E280" s="156" t="s">
        <v>57</v>
      </c>
      <c r="F280" s="155" t="s">
        <v>27</v>
      </c>
      <c r="G280" s="153" t="s">
        <v>253</v>
      </c>
      <c r="H280" s="156" t="s">
        <v>46</v>
      </c>
      <c r="I280" s="153" t="s">
        <v>254</v>
      </c>
      <c r="J280" s="153" t="s">
        <v>551</v>
      </c>
      <c r="K280" s="153" t="s">
        <v>552</v>
      </c>
      <c r="L280" s="153" t="s">
        <v>178</v>
      </c>
    </row>
    <row r="281" spans="3:12" x14ac:dyDescent="0.25">
      <c r="C281" s="161"/>
      <c r="D281" s="180"/>
      <c r="E281" s="135"/>
      <c r="F281" s="116">
        <f t="shared" ref="F281:F315" si="18">D281*E281</f>
        <v>0</v>
      </c>
      <c r="G281" s="183"/>
      <c r="H281" s="162"/>
      <c r="I281" s="150" t="e">
        <f>VLOOKUP(H281,Presupuesto!$B$8:$C$158,2,0)</f>
        <v>#N/A</v>
      </c>
      <c r="J281" s="252"/>
      <c r="K281" s="117"/>
      <c r="L281" s="117"/>
    </row>
    <row r="282" spans="3:12" x14ac:dyDescent="0.25">
      <c r="C282" s="161"/>
      <c r="D282" s="180"/>
      <c r="E282" s="143"/>
      <c r="F282" s="116">
        <f t="shared" si="18"/>
        <v>0</v>
      </c>
      <c r="G282" s="183"/>
      <c r="H282" s="162"/>
      <c r="I282" s="150" t="e">
        <f>VLOOKUP(H282,Presupuesto!$B$8:$C$158,2,0)</f>
        <v>#N/A</v>
      </c>
      <c r="J282" s="117" t="str">
        <f>$J$17</f>
        <v>Procesos de Gestión Universitaria</v>
      </c>
      <c r="K282" s="117"/>
      <c r="L282" s="117"/>
    </row>
    <row r="283" spans="3:12" x14ac:dyDescent="0.25">
      <c r="C283" s="161"/>
      <c r="D283" s="180"/>
      <c r="E283" s="143"/>
      <c r="F283" s="116">
        <f t="shared" si="18"/>
        <v>0</v>
      </c>
      <c r="G283" s="183"/>
      <c r="H283" s="162"/>
      <c r="I283" s="150" t="e">
        <f>VLOOKUP(H283,Presupuesto!$B$8:$C$158,2,0)</f>
        <v>#N/A</v>
      </c>
      <c r="J283" s="117" t="str">
        <f t="shared" ref="J283:J314" si="19">$J$17</f>
        <v>Procesos de Gestión Universitaria</v>
      </c>
      <c r="K283" s="117"/>
      <c r="L283" s="117"/>
    </row>
    <row r="284" spans="3:12" x14ac:dyDescent="0.25">
      <c r="C284" s="161"/>
      <c r="D284" s="180"/>
      <c r="E284" s="143"/>
      <c r="F284" s="116">
        <f t="shared" si="18"/>
        <v>0</v>
      </c>
      <c r="G284" s="183"/>
      <c r="H284" s="162"/>
      <c r="I284" s="150" t="e">
        <f>VLOOKUP(H284,Presupuesto!$B$8:$C$158,2,0)</f>
        <v>#N/A</v>
      </c>
      <c r="J284" s="117" t="str">
        <f t="shared" si="19"/>
        <v>Procesos de Gestión Universitaria</v>
      </c>
      <c r="K284" s="117"/>
      <c r="L284" s="117"/>
    </row>
    <row r="285" spans="3:12" x14ac:dyDescent="0.25">
      <c r="C285" s="161"/>
      <c r="D285" s="180"/>
      <c r="E285" s="143"/>
      <c r="F285" s="116">
        <f t="shared" si="18"/>
        <v>0</v>
      </c>
      <c r="G285" s="183"/>
      <c r="H285" s="162"/>
      <c r="I285" s="150" t="e">
        <f>VLOOKUP(H285,Presupuesto!$B$8:$C$158,2,0)</f>
        <v>#N/A</v>
      </c>
      <c r="J285" s="117" t="str">
        <f t="shared" si="19"/>
        <v>Procesos de Gestión Universitaria</v>
      </c>
      <c r="K285" s="117"/>
      <c r="L285" s="117"/>
    </row>
    <row r="286" spans="3:12" x14ac:dyDescent="0.25">
      <c r="C286" s="161"/>
      <c r="D286" s="180"/>
      <c r="E286" s="143"/>
      <c r="F286" s="116">
        <f t="shared" si="18"/>
        <v>0</v>
      </c>
      <c r="G286" s="183"/>
      <c r="H286" s="162"/>
      <c r="I286" s="150" t="e">
        <f>VLOOKUP(H286,Presupuesto!$B$8:$C$158,2,0)</f>
        <v>#N/A</v>
      </c>
      <c r="J286" s="117" t="str">
        <f t="shared" si="19"/>
        <v>Procesos de Gestión Universitaria</v>
      </c>
      <c r="K286" s="117"/>
      <c r="L286" s="117"/>
    </row>
    <row r="287" spans="3:12" x14ac:dyDescent="0.25">
      <c r="C287" s="161"/>
      <c r="D287" s="180"/>
      <c r="E287" s="143"/>
      <c r="F287" s="116">
        <f t="shared" si="18"/>
        <v>0</v>
      </c>
      <c r="G287" s="183"/>
      <c r="H287" s="162"/>
      <c r="I287" s="150" t="e">
        <f>VLOOKUP(H287,Presupuesto!$B$8:$C$158,2,0)</f>
        <v>#N/A</v>
      </c>
      <c r="J287" s="117" t="str">
        <f t="shared" si="19"/>
        <v>Procesos de Gestión Universitaria</v>
      </c>
      <c r="K287" s="117"/>
      <c r="L287" s="117"/>
    </row>
    <row r="288" spans="3:12" x14ac:dyDescent="0.25">
      <c r="C288" s="161"/>
      <c r="D288" s="180"/>
      <c r="E288" s="143"/>
      <c r="F288" s="116">
        <f t="shared" si="18"/>
        <v>0</v>
      </c>
      <c r="G288" s="183"/>
      <c r="H288" s="162"/>
      <c r="I288" s="150" t="e">
        <f>VLOOKUP(H288,Presupuesto!$B$8:$C$158,2,0)</f>
        <v>#N/A</v>
      </c>
      <c r="J288" s="117" t="str">
        <f t="shared" si="19"/>
        <v>Procesos de Gestión Universitaria</v>
      </c>
      <c r="K288" s="117"/>
      <c r="L288" s="117"/>
    </row>
    <row r="289" spans="3:12" x14ac:dyDescent="0.25">
      <c r="C289" s="161"/>
      <c r="D289" s="180"/>
      <c r="E289" s="143"/>
      <c r="F289" s="116">
        <f t="shared" si="18"/>
        <v>0</v>
      </c>
      <c r="G289" s="183"/>
      <c r="H289" s="162"/>
      <c r="I289" s="150" t="e">
        <f>VLOOKUP(H289,Presupuesto!$B$8:$C$158,2,0)</f>
        <v>#N/A</v>
      </c>
      <c r="J289" s="117" t="str">
        <f t="shared" si="19"/>
        <v>Procesos de Gestión Universitaria</v>
      </c>
      <c r="K289" s="117"/>
      <c r="L289" s="117"/>
    </row>
    <row r="290" spans="3:12" x14ac:dyDescent="0.25">
      <c r="C290" s="161"/>
      <c r="D290" s="180"/>
      <c r="E290" s="143"/>
      <c r="F290" s="116">
        <f t="shared" si="18"/>
        <v>0</v>
      </c>
      <c r="G290" s="183"/>
      <c r="H290" s="162"/>
      <c r="I290" s="150" t="e">
        <f>VLOOKUP(H290,Presupuesto!$B$8:$C$158,2,0)</f>
        <v>#N/A</v>
      </c>
      <c r="J290" s="117" t="str">
        <f t="shared" si="19"/>
        <v>Procesos de Gestión Universitaria</v>
      </c>
      <c r="K290" s="117"/>
      <c r="L290" s="117"/>
    </row>
    <row r="291" spans="3:12" x14ac:dyDescent="0.25">
      <c r="C291" s="161"/>
      <c r="D291" s="180"/>
      <c r="E291" s="143"/>
      <c r="F291" s="116">
        <f t="shared" si="18"/>
        <v>0</v>
      </c>
      <c r="G291" s="183"/>
      <c r="H291" s="162"/>
      <c r="I291" s="150" t="e">
        <f>VLOOKUP(H291,Presupuesto!$B$8:$C$158,2,0)</f>
        <v>#N/A</v>
      </c>
      <c r="J291" s="117" t="str">
        <f t="shared" si="19"/>
        <v>Procesos de Gestión Universitaria</v>
      </c>
      <c r="K291" s="117"/>
      <c r="L291" s="117"/>
    </row>
    <row r="292" spans="3:12" x14ac:dyDescent="0.25">
      <c r="C292" s="161"/>
      <c r="D292" s="180"/>
      <c r="E292" s="143"/>
      <c r="F292" s="116">
        <f t="shared" si="18"/>
        <v>0</v>
      </c>
      <c r="G292" s="183"/>
      <c r="H292" s="162"/>
      <c r="I292" s="150" t="e">
        <f>VLOOKUP(H292,Presupuesto!$B$8:$C$158,2,0)</f>
        <v>#N/A</v>
      </c>
      <c r="J292" s="117" t="str">
        <f t="shared" si="19"/>
        <v>Procesos de Gestión Universitaria</v>
      </c>
      <c r="K292" s="117"/>
      <c r="L292" s="117"/>
    </row>
    <row r="293" spans="3:12" x14ac:dyDescent="0.25">
      <c r="C293" s="161"/>
      <c r="D293" s="180"/>
      <c r="E293" s="143"/>
      <c r="F293" s="116">
        <f t="shared" si="18"/>
        <v>0</v>
      </c>
      <c r="G293" s="183"/>
      <c r="H293" s="162"/>
      <c r="I293" s="150" t="e">
        <f>VLOOKUP(H293,Presupuesto!$B$8:$C$158,2,0)</f>
        <v>#N/A</v>
      </c>
      <c r="J293" s="117" t="str">
        <f t="shared" si="19"/>
        <v>Procesos de Gestión Universitaria</v>
      </c>
      <c r="K293" s="117"/>
      <c r="L293" s="117"/>
    </row>
    <row r="294" spans="3:12" x14ac:dyDescent="0.25">
      <c r="C294" s="161"/>
      <c r="D294" s="180"/>
      <c r="E294" s="143"/>
      <c r="F294" s="116">
        <f t="shared" si="18"/>
        <v>0</v>
      </c>
      <c r="G294" s="183"/>
      <c r="H294" s="162"/>
      <c r="I294" s="150" t="e">
        <f>VLOOKUP(H294,Presupuesto!$B$8:$C$158,2,0)</f>
        <v>#N/A</v>
      </c>
      <c r="J294" s="117" t="str">
        <f t="shared" si="19"/>
        <v>Procesos de Gestión Universitaria</v>
      </c>
      <c r="K294" s="117"/>
      <c r="L294" s="117"/>
    </row>
    <row r="295" spans="3:12" x14ac:dyDescent="0.25">
      <c r="C295" s="161"/>
      <c r="D295" s="180"/>
      <c r="E295" s="143"/>
      <c r="F295" s="116">
        <f t="shared" si="18"/>
        <v>0</v>
      </c>
      <c r="G295" s="183"/>
      <c r="H295" s="162"/>
      <c r="I295" s="150" t="e">
        <f>VLOOKUP(H295,Presupuesto!$B$8:$C$158,2,0)</f>
        <v>#N/A</v>
      </c>
      <c r="J295" s="117" t="str">
        <f t="shared" si="19"/>
        <v>Procesos de Gestión Universitaria</v>
      </c>
      <c r="K295" s="117"/>
      <c r="L295" s="117"/>
    </row>
    <row r="296" spans="3:12" x14ac:dyDescent="0.25">
      <c r="C296" s="161"/>
      <c r="D296" s="180"/>
      <c r="E296" s="143"/>
      <c r="F296" s="116">
        <f t="shared" si="18"/>
        <v>0</v>
      </c>
      <c r="G296" s="183"/>
      <c r="H296" s="162"/>
      <c r="I296" s="150" t="e">
        <f>VLOOKUP(H296,Presupuesto!$B$8:$C$158,2,0)</f>
        <v>#N/A</v>
      </c>
      <c r="J296" s="117" t="str">
        <f t="shared" si="19"/>
        <v>Procesos de Gestión Universitaria</v>
      </c>
      <c r="K296" s="117"/>
      <c r="L296" s="117"/>
    </row>
    <row r="297" spans="3:12" x14ac:dyDescent="0.25">
      <c r="C297" s="161"/>
      <c r="D297" s="180"/>
      <c r="E297" s="143"/>
      <c r="F297" s="116">
        <f t="shared" si="18"/>
        <v>0</v>
      </c>
      <c r="G297" s="183"/>
      <c r="H297" s="162"/>
      <c r="I297" s="150" t="e">
        <f>VLOOKUP(H297,Presupuesto!$B$8:$C$158,2,0)</f>
        <v>#N/A</v>
      </c>
      <c r="J297" s="117" t="str">
        <f t="shared" si="19"/>
        <v>Procesos de Gestión Universitaria</v>
      </c>
      <c r="K297" s="117"/>
      <c r="L297" s="117"/>
    </row>
    <row r="298" spans="3:12" x14ac:dyDescent="0.25">
      <c r="C298" s="161"/>
      <c r="D298" s="180"/>
      <c r="E298" s="143"/>
      <c r="F298" s="116">
        <f t="shared" si="18"/>
        <v>0</v>
      </c>
      <c r="G298" s="183"/>
      <c r="H298" s="162"/>
      <c r="I298" s="150" t="e">
        <f>VLOOKUP(H298,Presupuesto!$B$8:$C$158,2,0)</f>
        <v>#N/A</v>
      </c>
      <c r="J298" s="117" t="str">
        <f t="shared" si="19"/>
        <v>Procesos de Gestión Universitaria</v>
      </c>
      <c r="K298" s="117"/>
      <c r="L298" s="117"/>
    </row>
    <row r="299" spans="3:12" x14ac:dyDescent="0.25">
      <c r="C299" s="161"/>
      <c r="D299" s="180"/>
      <c r="E299" s="143"/>
      <c r="F299" s="116">
        <f t="shared" si="18"/>
        <v>0</v>
      </c>
      <c r="G299" s="183"/>
      <c r="H299" s="162"/>
      <c r="I299" s="150" t="e">
        <f>VLOOKUP(H299,Presupuesto!$B$8:$C$158,2,0)</f>
        <v>#N/A</v>
      </c>
      <c r="J299" s="117" t="str">
        <f t="shared" si="19"/>
        <v>Procesos de Gestión Universitaria</v>
      </c>
      <c r="K299" s="117"/>
      <c r="L299" s="117"/>
    </row>
    <row r="300" spans="3:12" x14ac:dyDescent="0.25">
      <c r="C300" s="161"/>
      <c r="D300" s="180"/>
      <c r="E300" s="143"/>
      <c r="F300" s="116">
        <f t="shared" si="18"/>
        <v>0</v>
      </c>
      <c r="G300" s="183"/>
      <c r="H300" s="162"/>
      <c r="I300" s="150" t="e">
        <f>VLOOKUP(H300,Presupuesto!$B$8:$C$158,2,0)</f>
        <v>#N/A</v>
      </c>
      <c r="J300" s="117" t="str">
        <f t="shared" si="19"/>
        <v>Procesos de Gestión Universitaria</v>
      </c>
      <c r="K300" s="117"/>
      <c r="L300" s="117"/>
    </row>
    <row r="301" spans="3:12" x14ac:dyDescent="0.25">
      <c r="C301" s="161"/>
      <c r="D301" s="180"/>
      <c r="E301" s="143"/>
      <c r="F301" s="116">
        <f t="shared" si="18"/>
        <v>0</v>
      </c>
      <c r="G301" s="183"/>
      <c r="H301" s="162"/>
      <c r="I301" s="150" t="e">
        <f>VLOOKUP(H301,Presupuesto!$B$8:$C$158,2,0)</f>
        <v>#N/A</v>
      </c>
      <c r="J301" s="117" t="str">
        <f t="shared" si="19"/>
        <v>Procesos de Gestión Universitaria</v>
      </c>
      <c r="K301" s="117"/>
      <c r="L301" s="117"/>
    </row>
    <row r="302" spans="3:12" x14ac:dyDescent="0.25">
      <c r="C302" s="161"/>
      <c r="D302" s="180"/>
      <c r="E302" s="143"/>
      <c r="F302" s="116">
        <f t="shared" si="18"/>
        <v>0</v>
      </c>
      <c r="G302" s="183"/>
      <c r="H302" s="162"/>
      <c r="I302" s="150" t="e">
        <f>VLOOKUP(H302,Presupuesto!$B$8:$C$158,2,0)</f>
        <v>#N/A</v>
      </c>
      <c r="J302" s="117" t="str">
        <f t="shared" si="19"/>
        <v>Procesos de Gestión Universitaria</v>
      </c>
      <c r="K302" s="117"/>
      <c r="L302" s="117"/>
    </row>
    <row r="303" spans="3:12" x14ac:dyDescent="0.25">
      <c r="C303" s="164"/>
      <c r="D303" s="180"/>
      <c r="E303" s="138"/>
      <c r="F303" s="116">
        <f t="shared" si="18"/>
        <v>0</v>
      </c>
      <c r="G303" s="183"/>
      <c r="H303" s="165"/>
      <c r="I303" s="150" t="e">
        <f>VLOOKUP(H303,Presupuesto!$B$8:$C$158,2,0)</f>
        <v>#N/A</v>
      </c>
      <c r="J303" s="117" t="str">
        <f t="shared" si="19"/>
        <v>Procesos de Gestión Universitaria</v>
      </c>
      <c r="K303" s="117"/>
      <c r="L303" s="117"/>
    </row>
    <row r="304" spans="3:12" x14ac:dyDescent="0.25">
      <c r="C304" s="164"/>
      <c r="D304" s="180"/>
      <c r="E304" s="138"/>
      <c r="F304" s="116">
        <f t="shared" si="18"/>
        <v>0</v>
      </c>
      <c r="G304" s="183"/>
      <c r="H304" s="165"/>
      <c r="I304" s="150" t="e">
        <f>VLOOKUP(H304,Presupuesto!$B$8:$C$158,2,0)</f>
        <v>#N/A</v>
      </c>
      <c r="J304" s="117" t="str">
        <f t="shared" si="19"/>
        <v>Procesos de Gestión Universitaria</v>
      </c>
      <c r="K304" s="117"/>
      <c r="L304" s="117"/>
    </row>
    <row r="305" spans="3:12" x14ac:dyDescent="0.25">
      <c r="C305" s="164"/>
      <c r="D305" s="180"/>
      <c r="E305" s="138"/>
      <c r="F305" s="116">
        <f t="shared" si="18"/>
        <v>0</v>
      </c>
      <c r="G305" s="183"/>
      <c r="H305" s="165"/>
      <c r="I305" s="150" t="e">
        <f>VLOOKUP(H305,Presupuesto!$B$8:$C$158,2,0)</f>
        <v>#N/A</v>
      </c>
      <c r="J305" s="117" t="str">
        <f t="shared" si="19"/>
        <v>Procesos de Gestión Universitaria</v>
      </c>
      <c r="K305" s="117"/>
      <c r="L305" s="117"/>
    </row>
    <row r="306" spans="3:12" x14ac:dyDescent="0.25">
      <c r="C306" s="164"/>
      <c r="D306" s="180"/>
      <c r="E306" s="138"/>
      <c r="F306" s="116">
        <f t="shared" si="18"/>
        <v>0</v>
      </c>
      <c r="G306" s="183"/>
      <c r="H306" s="165"/>
      <c r="I306" s="150" t="e">
        <f>VLOOKUP(H306,Presupuesto!$B$8:$C$158,2,0)</f>
        <v>#N/A</v>
      </c>
      <c r="J306" s="117" t="str">
        <f t="shared" si="19"/>
        <v>Procesos de Gestión Universitaria</v>
      </c>
      <c r="K306" s="117"/>
      <c r="L306" s="117"/>
    </row>
    <row r="307" spans="3:12" x14ac:dyDescent="0.25">
      <c r="C307" s="164"/>
      <c r="D307" s="180"/>
      <c r="E307" s="138"/>
      <c r="F307" s="116">
        <f t="shared" si="18"/>
        <v>0</v>
      </c>
      <c r="G307" s="183"/>
      <c r="H307" s="165"/>
      <c r="I307" s="150" t="e">
        <f>VLOOKUP(H307,Presupuesto!$B$8:$C$158,2,0)</f>
        <v>#N/A</v>
      </c>
      <c r="J307" s="117" t="str">
        <f t="shared" si="19"/>
        <v>Procesos de Gestión Universitaria</v>
      </c>
      <c r="K307" s="117"/>
      <c r="L307" s="117"/>
    </row>
    <row r="308" spans="3:12" x14ac:dyDescent="0.25">
      <c r="C308" s="164"/>
      <c r="D308" s="180"/>
      <c r="E308" s="138"/>
      <c r="F308" s="116">
        <f t="shared" si="18"/>
        <v>0</v>
      </c>
      <c r="G308" s="183"/>
      <c r="H308" s="165"/>
      <c r="I308" s="150" t="e">
        <f>VLOOKUP(H308,Presupuesto!$B$8:$C$158,2,0)</f>
        <v>#N/A</v>
      </c>
      <c r="J308" s="117" t="str">
        <f t="shared" si="19"/>
        <v>Procesos de Gestión Universitaria</v>
      </c>
      <c r="K308" s="117"/>
      <c r="L308" s="117"/>
    </row>
    <row r="309" spans="3:12" x14ac:dyDescent="0.25">
      <c r="C309" s="164"/>
      <c r="D309" s="180"/>
      <c r="E309" s="138"/>
      <c r="F309" s="116">
        <f t="shared" si="18"/>
        <v>0</v>
      </c>
      <c r="G309" s="183"/>
      <c r="H309" s="165"/>
      <c r="I309" s="150" t="e">
        <f>VLOOKUP(H309,Presupuesto!$B$8:$C$158,2,0)</f>
        <v>#N/A</v>
      </c>
      <c r="J309" s="117" t="str">
        <f t="shared" si="19"/>
        <v>Procesos de Gestión Universitaria</v>
      </c>
      <c r="K309" s="117"/>
      <c r="L309" s="117"/>
    </row>
    <row r="310" spans="3:12" x14ac:dyDescent="0.25">
      <c r="C310" s="164"/>
      <c r="D310" s="180"/>
      <c r="E310" s="138"/>
      <c r="F310" s="116">
        <f t="shared" si="18"/>
        <v>0</v>
      </c>
      <c r="G310" s="183"/>
      <c r="H310" s="165"/>
      <c r="I310" s="150" t="e">
        <f>VLOOKUP(H310,Presupuesto!$B$8:$C$158,2,0)</f>
        <v>#N/A</v>
      </c>
      <c r="J310" s="117" t="str">
        <f t="shared" si="19"/>
        <v>Procesos de Gestión Universitaria</v>
      </c>
      <c r="K310" s="117"/>
      <c r="L310" s="117"/>
    </row>
    <row r="311" spans="3:12" x14ac:dyDescent="0.25">
      <c r="C311" s="166"/>
      <c r="D311" s="180"/>
      <c r="E311" s="138"/>
      <c r="F311" s="116">
        <f t="shared" si="18"/>
        <v>0</v>
      </c>
      <c r="G311" s="183"/>
      <c r="H311" s="167"/>
      <c r="I311" s="150" t="e">
        <f>VLOOKUP(H311,Presupuesto!$B$8:$C$158,2,0)</f>
        <v>#N/A</v>
      </c>
      <c r="J311" s="117" t="str">
        <f t="shared" si="19"/>
        <v>Procesos de Gestión Universitaria</v>
      </c>
      <c r="K311" s="117"/>
      <c r="L311" s="117"/>
    </row>
    <row r="312" spans="3:12" x14ac:dyDescent="0.25">
      <c r="C312" s="166"/>
      <c r="D312" s="180"/>
      <c r="E312" s="138"/>
      <c r="F312" s="116">
        <f t="shared" si="18"/>
        <v>0</v>
      </c>
      <c r="G312" s="183"/>
      <c r="H312" s="167"/>
      <c r="I312" s="150" t="e">
        <f>VLOOKUP(H312,Presupuesto!$B$8:$C$158,2,0)</f>
        <v>#N/A</v>
      </c>
      <c r="J312" s="117" t="str">
        <f t="shared" si="19"/>
        <v>Procesos de Gestión Universitaria</v>
      </c>
      <c r="K312" s="117"/>
      <c r="L312" s="117"/>
    </row>
    <row r="313" spans="3:12" x14ac:dyDescent="0.25">
      <c r="C313" s="166"/>
      <c r="D313" s="180"/>
      <c r="E313" s="138"/>
      <c r="F313" s="116">
        <f t="shared" si="18"/>
        <v>0</v>
      </c>
      <c r="G313" s="183"/>
      <c r="H313" s="167"/>
      <c r="I313" s="150" t="e">
        <f>VLOOKUP(H313,Presupuesto!$B$8:$C$158,2,0)</f>
        <v>#N/A</v>
      </c>
      <c r="J313" s="117" t="str">
        <f t="shared" si="19"/>
        <v>Procesos de Gestión Universitaria</v>
      </c>
      <c r="K313" s="117"/>
      <c r="L313" s="117"/>
    </row>
    <row r="314" spans="3:12" x14ac:dyDescent="0.25">
      <c r="C314" s="166"/>
      <c r="D314" s="180"/>
      <c r="E314" s="138"/>
      <c r="F314" s="116">
        <f t="shared" si="18"/>
        <v>0</v>
      </c>
      <c r="G314" s="183"/>
      <c r="H314" s="167"/>
      <c r="I314" s="150" t="e">
        <f>VLOOKUP(H314,Presupuesto!$B$8:$C$158,2,0)</f>
        <v>#N/A</v>
      </c>
      <c r="J314" s="117" t="str">
        <f t="shared" si="19"/>
        <v>Procesos de Gestión Universitaria</v>
      </c>
      <c r="K314" s="117"/>
      <c r="L314" s="117"/>
    </row>
    <row r="315" spans="3:12" ht="15.75" thickBot="1" x14ac:dyDescent="0.3">
      <c r="C315" s="168"/>
      <c r="D315" s="256"/>
      <c r="E315" s="122"/>
      <c r="F315" s="124">
        <f t="shared" si="18"/>
        <v>0</v>
      </c>
      <c r="G315" s="184"/>
      <c r="H315" s="169"/>
      <c r="I315" s="152" t="e">
        <f>VLOOKUP(H315,Presupuesto!$B$8:$C$158,2,0)</f>
        <v>#N/A</v>
      </c>
      <c r="J315" s="125" t="str">
        <f t="shared" ref="J315" si="20">$J$20</f>
        <v>Procesos de Gestión Universitaria</v>
      </c>
      <c r="K315" s="144"/>
      <c r="L315" s="125"/>
    </row>
    <row r="316" spans="3:12" x14ac:dyDescent="0.25">
      <c r="F316" s="109"/>
      <c r="G316" s="108"/>
      <c r="H316" s="109"/>
      <c r="I316" s="109"/>
    </row>
    <row r="317" spans="3:12" ht="15.75" thickBot="1" x14ac:dyDescent="0.3"/>
    <row r="318" spans="3:12" ht="15.75" thickBot="1" x14ac:dyDescent="0.3">
      <c r="C318" s="179" t="s">
        <v>53</v>
      </c>
      <c r="D318" s="127">
        <f>SUM(F325:F359)</f>
        <v>0</v>
      </c>
      <c r="F318" s="73"/>
      <c r="G318" s="95"/>
      <c r="H318" s="73"/>
      <c r="I318" s="73"/>
    </row>
    <row r="319" spans="3:12" x14ac:dyDescent="0.25">
      <c r="C319" s="73"/>
      <c r="D319" s="31"/>
      <c r="E319" s="112"/>
      <c r="F319" s="112"/>
      <c r="G319" s="112"/>
      <c r="H319" s="92"/>
      <c r="I319" s="92"/>
      <c r="J319" s="92"/>
      <c r="K319" s="132"/>
    </row>
    <row r="320" spans="3:12" ht="15.75" x14ac:dyDescent="0.25">
      <c r="C320" s="385" t="s">
        <v>532</v>
      </c>
      <c r="D320" s="233"/>
      <c r="E320" s="112"/>
      <c r="F320" s="112"/>
      <c r="G320" s="112"/>
      <c r="H320" s="92"/>
      <c r="I320" s="92"/>
      <c r="J320" s="92"/>
      <c r="K320" s="132"/>
    </row>
    <row r="321" spans="3:12" ht="18.75" x14ac:dyDescent="0.25">
      <c r="C321" s="240" t="e">
        <f>IFERROR(VLOOKUP(D320,'Desarrollo Curricular'!$E:$F,2,FALSE),IFERROR(VLOOKUP(D320,Investigación!$E:$F,2,FALSE),IFERROR(VLOOKUP(D320,'Vinculación Univ. Sociedad'!$E:$F,2,FALSE),IFERROR(VLOOKUP(D320,'Docencia y Recursos Humanos '!$E:$F,2,FALSE),IFERROR(VLOOKUP(D320,Estudiantes!$E:$F,2,FALSE),IFERROR(VLOOKUP(D320,'Gestion Administrativa'!$E:$F,2,FALSE),IFERROR(VLOOKUP(D320,'Gestion Academica'!$E:$F,2,FALSE),IFERROR(VLOOKUP(D320,Graduados!$E:$F,2,FALSE),IFERROR(VLOOKUP(D320,'Gestión del Conocimiento'!$E:$F,2,FALSE),IFERROR(VLOOKUP(D320,Gobernabilidad!$E:$F,2,FALSE),IFERROR(VLOOKUP(D320,'NIVEL DE ES Y  SISTEMA NACIONAL'!$E:$F,2,FALSE),VLOOKUP(D320,'Lo Esencial'!$E:$F,2,0))))))))))))</f>
        <v>#N/A</v>
      </c>
      <c r="D321" s="31"/>
      <c r="E321" s="112"/>
      <c r="F321" s="112"/>
      <c r="G321" s="112"/>
      <c r="H321" s="92"/>
      <c r="I321" s="92"/>
      <c r="J321" s="92"/>
      <c r="K321" s="132"/>
    </row>
    <row r="322" spans="3:12" x14ac:dyDescent="0.25">
      <c r="E322" s="112"/>
      <c r="F322" s="112"/>
      <c r="G322" s="112"/>
      <c r="H322" s="92"/>
      <c r="I322" s="92"/>
      <c r="J322" s="92"/>
      <c r="K322" s="132"/>
    </row>
    <row r="323" spans="3:12" ht="15.75" thickBot="1" x14ac:dyDescent="0.3">
      <c r="F323" s="112"/>
      <c r="G323" s="92"/>
      <c r="H323" s="92"/>
      <c r="I323" s="92"/>
    </row>
    <row r="324" spans="3:12" ht="30.75" thickBot="1" x14ac:dyDescent="0.3">
      <c r="C324" s="149" t="s">
        <v>44</v>
      </c>
      <c r="D324" s="154" t="s">
        <v>55</v>
      </c>
      <c r="E324" s="156" t="s">
        <v>57</v>
      </c>
      <c r="F324" s="155" t="s">
        <v>27</v>
      </c>
      <c r="G324" s="153" t="s">
        <v>253</v>
      </c>
      <c r="H324" s="156" t="s">
        <v>46</v>
      </c>
      <c r="I324" s="153" t="s">
        <v>254</v>
      </c>
      <c r="J324" s="153" t="s">
        <v>551</v>
      </c>
      <c r="K324" s="153" t="s">
        <v>552</v>
      </c>
      <c r="L324" s="153" t="s">
        <v>178</v>
      </c>
    </row>
    <row r="325" spans="3:12" x14ac:dyDescent="0.25">
      <c r="C325" s="161"/>
      <c r="D325" s="180"/>
      <c r="E325" s="135"/>
      <c r="F325" s="116">
        <f t="shared" ref="F325:F359" si="21">D325*E325</f>
        <v>0</v>
      </c>
      <c r="G325" s="183"/>
      <c r="H325" s="162"/>
      <c r="I325" s="150" t="e">
        <f>VLOOKUP(H325,Presupuesto!$B$8:$C$158,2,0)</f>
        <v>#N/A</v>
      </c>
      <c r="J325" s="252"/>
      <c r="K325" s="117"/>
      <c r="L325" s="117"/>
    </row>
    <row r="326" spans="3:12" x14ac:dyDescent="0.25">
      <c r="C326" s="161"/>
      <c r="D326" s="180"/>
      <c r="E326" s="143"/>
      <c r="F326" s="116">
        <f t="shared" si="21"/>
        <v>0</v>
      </c>
      <c r="G326" s="183"/>
      <c r="H326" s="162"/>
      <c r="I326" s="150" t="e">
        <f>VLOOKUP(H326,Presupuesto!$B$8:$C$158,2,0)</f>
        <v>#N/A</v>
      </c>
      <c r="J326" s="117" t="str">
        <f>$J$17</f>
        <v>Procesos de Gestión Universitaria</v>
      </c>
      <c r="K326" s="117"/>
      <c r="L326" s="117"/>
    </row>
    <row r="327" spans="3:12" x14ac:dyDescent="0.25">
      <c r="C327" s="161"/>
      <c r="D327" s="180"/>
      <c r="E327" s="143"/>
      <c r="F327" s="116">
        <f t="shared" si="21"/>
        <v>0</v>
      </c>
      <c r="G327" s="183"/>
      <c r="H327" s="162"/>
      <c r="I327" s="150" t="e">
        <f>VLOOKUP(H327,Presupuesto!$B$8:$C$158,2,0)</f>
        <v>#N/A</v>
      </c>
      <c r="J327" s="117" t="str">
        <f t="shared" ref="J327:J358" si="22">$J$17</f>
        <v>Procesos de Gestión Universitaria</v>
      </c>
      <c r="K327" s="117"/>
      <c r="L327" s="117"/>
    </row>
    <row r="328" spans="3:12" x14ac:dyDescent="0.25">
      <c r="C328" s="161"/>
      <c r="D328" s="180"/>
      <c r="E328" s="143"/>
      <c r="F328" s="116">
        <f t="shared" si="21"/>
        <v>0</v>
      </c>
      <c r="G328" s="183"/>
      <c r="H328" s="162"/>
      <c r="I328" s="150" t="e">
        <f>VLOOKUP(H328,Presupuesto!$B$8:$C$158,2,0)</f>
        <v>#N/A</v>
      </c>
      <c r="J328" s="117" t="str">
        <f t="shared" si="22"/>
        <v>Procesos de Gestión Universitaria</v>
      </c>
      <c r="K328" s="117"/>
      <c r="L328" s="117"/>
    </row>
    <row r="329" spans="3:12" x14ac:dyDescent="0.25">
      <c r="C329" s="161"/>
      <c r="D329" s="180"/>
      <c r="E329" s="143"/>
      <c r="F329" s="116">
        <f t="shared" si="21"/>
        <v>0</v>
      </c>
      <c r="G329" s="183"/>
      <c r="H329" s="162"/>
      <c r="I329" s="150" t="e">
        <f>VLOOKUP(H329,Presupuesto!$B$8:$C$158,2,0)</f>
        <v>#N/A</v>
      </c>
      <c r="J329" s="117" t="str">
        <f t="shared" si="22"/>
        <v>Procesos de Gestión Universitaria</v>
      </c>
      <c r="K329" s="117"/>
      <c r="L329" s="117"/>
    </row>
    <row r="330" spans="3:12" x14ac:dyDescent="0.25">
      <c r="C330" s="161"/>
      <c r="D330" s="180"/>
      <c r="E330" s="143"/>
      <c r="F330" s="116">
        <f t="shared" si="21"/>
        <v>0</v>
      </c>
      <c r="G330" s="183"/>
      <c r="H330" s="162"/>
      <c r="I330" s="150" t="e">
        <f>VLOOKUP(H330,Presupuesto!$B$8:$C$158,2,0)</f>
        <v>#N/A</v>
      </c>
      <c r="J330" s="117" t="str">
        <f t="shared" si="22"/>
        <v>Procesos de Gestión Universitaria</v>
      </c>
      <c r="K330" s="117"/>
      <c r="L330" s="117"/>
    </row>
    <row r="331" spans="3:12" x14ac:dyDescent="0.25">
      <c r="C331" s="161"/>
      <c r="D331" s="180"/>
      <c r="E331" s="143"/>
      <c r="F331" s="116">
        <f t="shared" si="21"/>
        <v>0</v>
      </c>
      <c r="G331" s="183"/>
      <c r="H331" s="162"/>
      <c r="I331" s="150" t="e">
        <f>VLOOKUP(H331,Presupuesto!$B$8:$C$158,2,0)</f>
        <v>#N/A</v>
      </c>
      <c r="J331" s="117" t="str">
        <f t="shared" si="22"/>
        <v>Procesos de Gestión Universitaria</v>
      </c>
      <c r="K331" s="117"/>
      <c r="L331" s="117"/>
    </row>
    <row r="332" spans="3:12" x14ac:dyDescent="0.25">
      <c r="C332" s="161"/>
      <c r="D332" s="180"/>
      <c r="E332" s="143"/>
      <c r="F332" s="116">
        <f t="shared" si="21"/>
        <v>0</v>
      </c>
      <c r="G332" s="183"/>
      <c r="H332" s="162"/>
      <c r="I332" s="150" t="e">
        <f>VLOOKUP(H332,Presupuesto!$B$8:$C$158,2,0)</f>
        <v>#N/A</v>
      </c>
      <c r="J332" s="117" t="str">
        <f t="shared" si="22"/>
        <v>Procesos de Gestión Universitaria</v>
      </c>
      <c r="K332" s="117"/>
      <c r="L332" s="117"/>
    </row>
    <row r="333" spans="3:12" x14ac:dyDescent="0.25">
      <c r="C333" s="161"/>
      <c r="D333" s="180"/>
      <c r="E333" s="143"/>
      <c r="F333" s="116">
        <f t="shared" si="21"/>
        <v>0</v>
      </c>
      <c r="G333" s="183"/>
      <c r="H333" s="162"/>
      <c r="I333" s="150" t="e">
        <f>VLOOKUP(H333,Presupuesto!$B$8:$C$158,2,0)</f>
        <v>#N/A</v>
      </c>
      <c r="J333" s="117" t="str">
        <f t="shared" si="22"/>
        <v>Procesos de Gestión Universitaria</v>
      </c>
      <c r="K333" s="117"/>
      <c r="L333" s="117"/>
    </row>
    <row r="334" spans="3:12" x14ac:dyDescent="0.25">
      <c r="C334" s="161"/>
      <c r="D334" s="180"/>
      <c r="E334" s="143"/>
      <c r="F334" s="116">
        <f t="shared" si="21"/>
        <v>0</v>
      </c>
      <c r="G334" s="183"/>
      <c r="H334" s="162"/>
      <c r="I334" s="150" t="e">
        <f>VLOOKUP(H334,Presupuesto!$B$8:$C$158,2,0)</f>
        <v>#N/A</v>
      </c>
      <c r="J334" s="117" t="str">
        <f t="shared" si="22"/>
        <v>Procesos de Gestión Universitaria</v>
      </c>
      <c r="K334" s="117"/>
      <c r="L334" s="117"/>
    </row>
    <row r="335" spans="3:12" x14ac:dyDescent="0.25">
      <c r="C335" s="161"/>
      <c r="D335" s="180"/>
      <c r="E335" s="143"/>
      <c r="F335" s="116">
        <f t="shared" si="21"/>
        <v>0</v>
      </c>
      <c r="G335" s="183"/>
      <c r="H335" s="162"/>
      <c r="I335" s="150" t="e">
        <f>VLOOKUP(H335,Presupuesto!$B$8:$C$158,2,0)</f>
        <v>#N/A</v>
      </c>
      <c r="J335" s="117" t="str">
        <f t="shared" si="22"/>
        <v>Procesos de Gestión Universitaria</v>
      </c>
      <c r="K335" s="117"/>
      <c r="L335" s="117"/>
    </row>
    <row r="336" spans="3:12" x14ac:dyDescent="0.25">
      <c r="C336" s="161"/>
      <c r="D336" s="180"/>
      <c r="E336" s="143"/>
      <c r="F336" s="116">
        <f t="shared" si="21"/>
        <v>0</v>
      </c>
      <c r="G336" s="183"/>
      <c r="H336" s="162"/>
      <c r="I336" s="150" t="e">
        <f>VLOOKUP(H336,Presupuesto!$B$8:$C$158,2,0)</f>
        <v>#N/A</v>
      </c>
      <c r="J336" s="117" t="str">
        <f t="shared" si="22"/>
        <v>Procesos de Gestión Universitaria</v>
      </c>
      <c r="K336" s="117"/>
      <c r="L336" s="117"/>
    </row>
    <row r="337" spans="3:12" x14ac:dyDescent="0.25">
      <c r="C337" s="161"/>
      <c r="D337" s="180"/>
      <c r="E337" s="143"/>
      <c r="F337" s="116">
        <f t="shared" si="21"/>
        <v>0</v>
      </c>
      <c r="G337" s="183"/>
      <c r="H337" s="162"/>
      <c r="I337" s="150" t="e">
        <f>VLOOKUP(H337,Presupuesto!$B$8:$C$158,2,0)</f>
        <v>#N/A</v>
      </c>
      <c r="J337" s="117" t="str">
        <f t="shared" si="22"/>
        <v>Procesos de Gestión Universitaria</v>
      </c>
      <c r="K337" s="117"/>
      <c r="L337" s="117"/>
    </row>
    <row r="338" spans="3:12" x14ac:dyDescent="0.25">
      <c r="C338" s="161"/>
      <c r="D338" s="180"/>
      <c r="E338" s="143"/>
      <c r="F338" s="116">
        <f t="shared" si="21"/>
        <v>0</v>
      </c>
      <c r="G338" s="183"/>
      <c r="H338" s="162"/>
      <c r="I338" s="150" t="e">
        <f>VLOOKUP(H338,Presupuesto!$B$8:$C$158,2,0)</f>
        <v>#N/A</v>
      </c>
      <c r="J338" s="117" t="str">
        <f t="shared" si="22"/>
        <v>Procesos de Gestión Universitaria</v>
      </c>
      <c r="K338" s="117"/>
      <c r="L338" s="117"/>
    </row>
    <row r="339" spans="3:12" x14ac:dyDescent="0.25">
      <c r="C339" s="161"/>
      <c r="D339" s="180"/>
      <c r="E339" s="143"/>
      <c r="F339" s="116">
        <f t="shared" si="21"/>
        <v>0</v>
      </c>
      <c r="G339" s="183"/>
      <c r="H339" s="162"/>
      <c r="I339" s="150" t="e">
        <f>VLOOKUP(H339,Presupuesto!$B$8:$C$158,2,0)</f>
        <v>#N/A</v>
      </c>
      <c r="J339" s="117" t="str">
        <f t="shared" si="22"/>
        <v>Procesos de Gestión Universitaria</v>
      </c>
      <c r="K339" s="117"/>
      <c r="L339" s="117"/>
    </row>
    <row r="340" spans="3:12" x14ac:dyDescent="0.25">
      <c r="C340" s="161"/>
      <c r="D340" s="180"/>
      <c r="E340" s="143"/>
      <c r="F340" s="116">
        <f t="shared" si="21"/>
        <v>0</v>
      </c>
      <c r="G340" s="183"/>
      <c r="H340" s="162"/>
      <c r="I340" s="150" t="e">
        <f>VLOOKUP(H340,Presupuesto!$B$8:$C$158,2,0)</f>
        <v>#N/A</v>
      </c>
      <c r="J340" s="117" t="str">
        <f t="shared" si="22"/>
        <v>Procesos de Gestión Universitaria</v>
      </c>
      <c r="K340" s="117"/>
      <c r="L340" s="117"/>
    </row>
    <row r="341" spans="3:12" x14ac:dyDescent="0.25">
      <c r="C341" s="161"/>
      <c r="D341" s="180"/>
      <c r="E341" s="143"/>
      <c r="F341" s="116">
        <f t="shared" si="21"/>
        <v>0</v>
      </c>
      <c r="G341" s="183"/>
      <c r="H341" s="162"/>
      <c r="I341" s="150" t="e">
        <f>VLOOKUP(H341,Presupuesto!$B$8:$C$158,2,0)</f>
        <v>#N/A</v>
      </c>
      <c r="J341" s="117" t="str">
        <f t="shared" si="22"/>
        <v>Procesos de Gestión Universitaria</v>
      </c>
      <c r="K341" s="117"/>
      <c r="L341" s="117"/>
    </row>
    <row r="342" spans="3:12" x14ac:dyDescent="0.25">
      <c r="C342" s="161"/>
      <c r="D342" s="180"/>
      <c r="E342" s="143"/>
      <c r="F342" s="116">
        <f t="shared" si="21"/>
        <v>0</v>
      </c>
      <c r="G342" s="183"/>
      <c r="H342" s="162"/>
      <c r="I342" s="150" t="e">
        <f>VLOOKUP(H342,Presupuesto!$B$8:$C$158,2,0)</f>
        <v>#N/A</v>
      </c>
      <c r="J342" s="117" t="str">
        <f t="shared" si="22"/>
        <v>Procesos de Gestión Universitaria</v>
      </c>
      <c r="K342" s="117"/>
      <c r="L342" s="117"/>
    </row>
    <row r="343" spans="3:12" x14ac:dyDescent="0.25">
      <c r="C343" s="161"/>
      <c r="D343" s="180"/>
      <c r="E343" s="143"/>
      <c r="F343" s="116">
        <f t="shared" si="21"/>
        <v>0</v>
      </c>
      <c r="G343" s="183"/>
      <c r="H343" s="162"/>
      <c r="I343" s="150" t="e">
        <f>VLOOKUP(H343,Presupuesto!$B$8:$C$158,2,0)</f>
        <v>#N/A</v>
      </c>
      <c r="J343" s="117" t="str">
        <f t="shared" si="22"/>
        <v>Procesos de Gestión Universitaria</v>
      </c>
      <c r="K343" s="117"/>
      <c r="L343" s="117"/>
    </row>
    <row r="344" spans="3:12" x14ac:dyDescent="0.25">
      <c r="C344" s="161"/>
      <c r="D344" s="180"/>
      <c r="E344" s="143"/>
      <c r="F344" s="116">
        <f t="shared" si="21"/>
        <v>0</v>
      </c>
      <c r="G344" s="183"/>
      <c r="H344" s="162"/>
      <c r="I344" s="150" t="e">
        <f>VLOOKUP(H344,Presupuesto!$B$8:$C$158,2,0)</f>
        <v>#N/A</v>
      </c>
      <c r="J344" s="117" t="str">
        <f t="shared" si="22"/>
        <v>Procesos de Gestión Universitaria</v>
      </c>
      <c r="K344" s="117"/>
      <c r="L344" s="117"/>
    </row>
    <row r="345" spans="3:12" x14ac:dyDescent="0.25">
      <c r="C345" s="161"/>
      <c r="D345" s="180"/>
      <c r="E345" s="143"/>
      <c r="F345" s="116">
        <f t="shared" si="21"/>
        <v>0</v>
      </c>
      <c r="G345" s="183"/>
      <c r="H345" s="162"/>
      <c r="I345" s="150" t="e">
        <f>VLOOKUP(H345,Presupuesto!$B$8:$C$158,2,0)</f>
        <v>#N/A</v>
      </c>
      <c r="J345" s="117" t="str">
        <f t="shared" si="22"/>
        <v>Procesos de Gestión Universitaria</v>
      </c>
      <c r="K345" s="117"/>
      <c r="L345" s="117"/>
    </row>
    <row r="346" spans="3:12" x14ac:dyDescent="0.25">
      <c r="C346" s="161"/>
      <c r="D346" s="180"/>
      <c r="E346" s="143"/>
      <c r="F346" s="116">
        <f t="shared" si="21"/>
        <v>0</v>
      </c>
      <c r="G346" s="183"/>
      <c r="H346" s="162"/>
      <c r="I346" s="150" t="e">
        <f>VLOOKUP(H346,Presupuesto!$B$8:$C$158,2,0)</f>
        <v>#N/A</v>
      </c>
      <c r="J346" s="117" t="str">
        <f t="shared" si="22"/>
        <v>Procesos de Gestión Universitaria</v>
      </c>
      <c r="K346" s="117"/>
      <c r="L346" s="117"/>
    </row>
    <row r="347" spans="3:12" x14ac:dyDescent="0.25">
      <c r="C347" s="164"/>
      <c r="D347" s="180"/>
      <c r="E347" s="138"/>
      <c r="F347" s="116">
        <f t="shared" si="21"/>
        <v>0</v>
      </c>
      <c r="G347" s="183"/>
      <c r="H347" s="165"/>
      <c r="I347" s="150" t="e">
        <f>VLOOKUP(H347,Presupuesto!$B$8:$C$158,2,0)</f>
        <v>#N/A</v>
      </c>
      <c r="J347" s="117" t="str">
        <f t="shared" si="22"/>
        <v>Procesos de Gestión Universitaria</v>
      </c>
      <c r="K347" s="117"/>
      <c r="L347" s="117"/>
    </row>
    <row r="348" spans="3:12" x14ac:dyDescent="0.25">
      <c r="C348" s="164"/>
      <c r="D348" s="180"/>
      <c r="E348" s="138"/>
      <c r="F348" s="116">
        <f t="shared" si="21"/>
        <v>0</v>
      </c>
      <c r="G348" s="183"/>
      <c r="H348" s="165"/>
      <c r="I348" s="150" t="e">
        <f>VLOOKUP(H348,Presupuesto!$B$8:$C$158,2,0)</f>
        <v>#N/A</v>
      </c>
      <c r="J348" s="117" t="str">
        <f t="shared" si="22"/>
        <v>Procesos de Gestión Universitaria</v>
      </c>
      <c r="K348" s="117"/>
      <c r="L348" s="117"/>
    </row>
    <row r="349" spans="3:12" x14ac:dyDescent="0.25">
      <c r="C349" s="164"/>
      <c r="D349" s="180"/>
      <c r="E349" s="138"/>
      <c r="F349" s="116">
        <f t="shared" si="21"/>
        <v>0</v>
      </c>
      <c r="G349" s="183"/>
      <c r="H349" s="165"/>
      <c r="I349" s="150" t="e">
        <f>VLOOKUP(H349,Presupuesto!$B$8:$C$158,2,0)</f>
        <v>#N/A</v>
      </c>
      <c r="J349" s="117" t="str">
        <f t="shared" si="22"/>
        <v>Procesos de Gestión Universitaria</v>
      </c>
      <c r="K349" s="117"/>
      <c r="L349" s="117"/>
    </row>
    <row r="350" spans="3:12" x14ac:dyDescent="0.25">
      <c r="C350" s="164"/>
      <c r="D350" s="180"/>
      <c r="E350" s="138"/>
      <c r="F350" s="116">
        <f t="shared" si="21"/>
        <v>0</v>
      </c>
      <c r="G350" s="183"/>
      <c r="H350" s="165"/>
      <c r="I350" s="150" t="e">
        <f>VLOOKUP(H350,Presupuesto!$B$8:$C$158,2,0)</f>
        <v>#N/A</v>
      </c>
      <c r="J350" s="117" t="str">
        <f t="shared" si="22"/>
        <v>Procesos de Gestión Universitaria</v>
      </c>
      <c r="K350" s="117"/>
      <c r="L350" s="117"/>
    </row>
    <row r="351" spans="3:12" x14ac:dyDescent="0.25">
      <c r="C351" s="164"/>
      <c r="D351" s="180"/>
      <c r="E351" s="138"/>
      <c r="F351" s="116">
        <f t="shared" si="21"/>
        <v>0</v>
      </c>
      <c r="G351" s="183"/>
      <c r="H351" s="165"/>
      <c r="I351" s="150" t="e">
        <f>VLOOKUP(H351,Presupuesto!$B$8:$C$158,2,0)</f>
        <v>#N/A</v>
      </c>
      <c r="J351" s="117" t="str">
        <f t="shared" si="22"/>
        <v>Procesos de Gestión Universitaria</v>
      </c>
      <c r="K351" s="117"/>
      <c r="L351" s="117"/>
    </row>
    <row r="352" spans="3:12" x14ac:dyDescent="0.25">
      <c r="C352" s="164"/>
      <c r="D352" s="180"/>
      <c r="E352" s="138"/>
      <c r="F352" s="116">
        <f t="shared" si="21"/>
        <v>0</v>
      </c>
      <c r="G352" s="183"/>
      <c r="H352" s="165"/>
      <c r="I352" s="150" t="e">
        <f>VLOOKUP(H352,Presupuesto!$B$8:$C$158,2,0)</f>
        <v>#N/A</v>
      </c>
      <c r="J352" s="117" t="str">
        <f t="shared" si="22"/>
        <v>Procesos de Gestión Universitaria</v>
      </c>
      <c r="K352" s="117"/>
      <c r="L352" s="117"/>
    </row>
    <row r="353" spans="3:12" x14ac:dyDescent="0.25">
      <c r="C353" s="164"/>
      <c r="D353" s="180"/>
      <c r="E353" s="138"/>
      <c r="F353" s="116">
        <f t="shared" si="21"/>
        <v>0</v>
      </c>
      <c r="G353" s="183"/>
      <c r="H353" s="165"/>
      <c r="I353" s="150" t="e">
        <f>VLOOKUP(H353,Presupuesto!$B$8:$C$158,2,0)</f>
        <v>#N/A</v>
      </c>
      <c r="J353" s="117" t="str">
        <f t="shared" si="22"/>
        <v>Procesos de Gestión Universitaria</v>
      </c>
      <c r="K353" s="117"/>
      <c r="L353" s="117"/>
    </row>
    <row r="354" spans="3:12" x14ac:dyDescent="0.25">
      <c r="C354" s="164"/>
      <c r="D354" s="180"/>
      <c r="E354" s="138"/>
      <c r="F354" s="116">
        <f t="shared" si="21"/>
        <v>0</v>
      </c>
      <c r="G354" s="183"/>
      <c r="H354" s="165"/>
      <c r="I354" s="150" t="e">
        <f>VLOOKUP(H354,Presupuesto!$B$8:$C$158,2,0)</f>
        <v>#N/A</v>
      </c>
      <c r="J354" s="117" t="str">
        <f t="shared" si="22"/>
        <v>Procesos de Gestión Universitaria</v>
      </c>
      <c r="K354" s="117"/>
      <c r="L354" s="117"/>
    </row>
    <row r="355" spans="3:12" x14ac:dyDescent="0.25">
      <c r="C355" s="166"/>
      <c r="D355" s="180"/>
      <c r="E355" s="138"/>
      <c r="F355" s="116">
        <f t="shared" si="21"/>
        <v>0</v>
      </c>
      <c r="G355" s="183"/>
      <c r="H355" s="167"/>
      <c r="I355" s="150" t="e">
        <f>VLOOKUP(H355,Presupuesto!$B$8:$C$158,2,0)</f>
        <v>#N/A</v>
      </c>
      <c r="J355" s="117" t="str">
        <f t="shared" si="22"/>
        <v>Procesos de Gestión Universitaria</v>
      </c>
      <c r="K355" s="117"/>
      <c r="L355" s="117"/>
    </row>
    <row r="356" spans="3:12" x14ac:dyDescent="0.25">
      <c r="C356" s="166"/>
      <c r="D356" s="180"/>
      <c r="E356" s="138"/>
      <c r="F356" s="116">
        <f t="shared" si="21"/>
        <v>0</v>
      </c>
      <c r="G356" s="183"/>
      <c r="H356" s="167"/>
      <c r="I356" s="150" t="e">
        <f>VLOOKUP(H356,Presupuesto!$B$8:$C$158,2,0)</f>
        <v>#N/A</v>
      </c>
      <c r="J356" s="117" t="str">
        <f t="shared" si="22"/>
        <v>Procesos de Gestión Universitaria</v>
      </c>
      <c r="K356" s="117"/>
      <c r="L356" s="117"/>
    </row>
    <row r="357" spans="3:12" x14ac:dyDescent="0.25">
      <c r="C357" s="166"/>
      <c r="D357" s="180"/>
      <c r="E357" s="138"/>
      <c r="F357" s="116">
        <f t="shared" si="21"/>
        <v>0</v>
      </c>
      <c r="G357" s="183"/>
      <c r="H357" s="167"/>
      <c r="I357" s="150" t="e">
        <f>VLOOKUP(H357,Presupuesto!$B$8:$C$158,2,0)</f>
        <v>#N/A</v>
      </c>
      <c r="J357" s="117" t="str">
        <f t="shared" si="22"/>
        <v>Procesos de Gestión Universitaria</v>
      </c>
      <c r="K357" s="117"/>
      <c r="L357" s="117"/>
    </row>
    <row r="358" spans="3:12" x14ac:dyDescent="0.25">
      <c r="C358" s="166"/>
      <c r="D358" s="180"/>
      <c r="E358" s="138"/>
      <c r="F358" s="116">
        <f t="shared" si="21"/>
        <v>0</v>
      </c>
      <c r="G358" s="183"/>
      <c r="H358" s="167"/>
      <c r="I358" s="150" t="e">
        <f>VLOOKUP(H358,Presupuesto!$B$8:$C$158,2,0)</f>
        <v>#N/A</v>
      </c>
      <c r="J358" s="117" t="str">
        <f t="shared" si="22"/>
        <v>Procesos de Gestión Universitaria</v>
      </c>
      <c r="K358" s="117"/>
      <c r="L358" s="117"/>
    </row>
    <row r="359" spans="3:12" ht="15.75" thickBot="1" x14ac:dyDescent="0.3">
      <c r="C359" s="168"/>
      <c r="D359" s="256"/>
      <c r="E359" s="122"/>
      <c r="F359" s="124">
        <f t="shared" si="21"/>
        <v>0</v>
      </c>
      <c r="G359" s="184"/>
      <c r="H359" s="169"/>
      <c r="I359" s="152" t="e">
        <f>VLOOKUP(H359,Presupuesto!$B$8:$C$158,2,0)</f>
        <v>#N/A</v>
      </c>
      <c r="J359" s="125" t="str">
        <f t="shared" ref="J359" si="23">$J$20</f>
        <v>Procesos de Gestión Universitaria</v>
      </c>
      <c r="K359" s="144"/>
      <c r="L359" s="125"/>
    </row>
    <row r="361" spans="3:12" ht="15.75" thickBot="1" x14ac:dyDescent="0.3"/>
    <row r="362" spans="3:12" ht="15.75" thickBot="1" x14ac:dyDescent="0.3">
      <c r="C362" s="179" t="s">
        <v>53</v>
      </c>
      <c r="D362" s="127">
        <f>SUM(F369:F403)</f>
        <v>0</v>
      </c>
      <c r="F362" s="73"/>
      <c r="G362" s="95"/>
      <c r="H362" s="73"/>
      <c r="I362" s="73"/>
    </row>
    <row r="363" spans="3:12" x14ac:dyDescent="0.25">
      <c r="C363" s="73"/>
      <c r="D363" s="31"/>
      <c r="E363" s="112"/>
      <c r="F363" s="112"/>
      <c r="G363" s="112"/>
      <c r="H363" s="92"/>
      <c r="I363" s="92"/>
      <c r="J363" s="92"/>
      <c r="K363" s="132"/>
    </row>
    <row r="364" spans="3:12" ht="15.75" x14ac:dyDescent="0.25">
      <c r="C364" s="385" t="s">
        <v>532</v>
      </c>
      <c r="D364" s="233"/>
      <c r="E364" s="112"/>
      <c r="F364" s="112"/>
      <c r="G364" s="112"/>
      <c r="H364" s="92"/>
      <c r="I364" s="92"/>
      <c r="J364" s="92"/>
      <c r="K364" s="132"/>
    </row>
    <row r="365" spans="3:12" ht="18.75" x14ac:dyDescent="0.25">
      <c r="C365" s="240" t="e">
        <f>IFERROR(VLOOKUP(D364,'Desarrollo Curricular'!$E:$F,2,FALSE),IFERROR(VLOOKUP(D364,Investigación!$E:$F,2,FALSE),IFERROR(VLOOKUP(D364,'Vinculación Univ. Sociedad'!$E:$F,2,FALSE),IFERROR(VLOOKUP(D364,'Docencia y Recursos Humanos '!$E:$F,2,FALSE),IFERROR(VLOOKUP(D364,Estudiantes!$E:$F,2,FALSE),IFERROR(VLOOKUP(D364,'Gestion Administrativa'!$E:$F,2,FALSE),IFERROR(VLOOKUP(D364,'Gestion Academica'!$E:$F,2,FALSE),IFERROR(VLOOKUP(D364,Graduados!$E:$F,2,FALSE),IFERROR(VLOOKUP(D364,'Gestión del Conocimiento'!$E:$F,2,FALSE),IFERROR(VLOOKUP(D364,Gobernabilidad!$E:$F,2,FALSE),IFERROR(VLOOKUP(D364,'NIVEL DE ES Y  SISTEMA NACIONAL'!$E:$F,2,FALSE),VLOOKUP(D364,'Lo Esencial'!$E:$F,2,0))))))))))))</f>
        <v>#N/A</v>
      </c>
      <c r="D365" s="31"/>
      <c r="E365" s="112"/>
      <c r="F365" s="112"/>
      <c r="G365" s="112"/>
      <c r="H365" s="92"/>
      <c r="I365" s="92"/>
      <c r="J365" s="92"/>
      <c r="K365" s="132"/>
    </row>
    <row r="366" spans="3:12" x14ac:dyDescent="0.25">
      <c r="E366" s="112"/>
      <c r="F366" s="112"/>
      <c r="G366" s="112"/>
      <c r="H366" s="92"/>
      <c r="I366" s="92"/>
      <c r="J366" s="92"/>
      <c r="K366" s="132"/>
    </row>
    <row r="367" spans="3:12" ht="15.75" thickBot="1" x14ac:dyDescent="0.3">
      <c r="F367" s="112"/>
      <c r="G367" s="92"/>
      <c r="H367" s="92"/>
      <c r="I367" s="92"/>
    </row>
    <row r="368" spans="3:12" ht="30.75" thickBot="1" x14ac:dyDescent="0.3">
      <c r="C368" s="149" t="s">
        <v>44</v>
      </c>
      <c r="D368" s="154" t="s">
        <v>55</v>
      </c>
      <c r="E368" s="156" t="s">
        <v>57</v>
      </c>
      <c r="F368" s="155" t="s">
        <v>27</v>
      </c>
      <c r="G368" s="153" t="s">
        <v>253</v>
      </c>
      <c r="H368" s="156" t="s">
        <v>46</v>
      </c>
      <c r="I368" s="153" t="s">
        <v>254</v>
      </c>
      <c r="J368" s="153" t="s">
        <v>551</v>
      </c>
      <c r="K368" s="153" t="s">
        <v>552</v>
      </c>
      <c r="L368" s="153" t="s">
        <v>178</v>
      </c>
    </row>
    <row r="369" spans="3:12" x14ac:dyDescent="0.25">
      <c r="C369" s="161"/>
      <c r="D369" s="180"/>
      <c r="E369" s="135"/>
      <c r="F369" s="116">
        <f t="shared" ref="F369:F403" si="24">D369*E369</f>
        <v>0</v>
      </c>
      <c r="G369" s="183"/>
      <c r="H369" s="162"/>
      <c r="I369" s="150" t="e">
        <f>VLOOKUP(H369,Presupuesto!$B$8:$C$158,2,0)</f>
        <v>#N/A</v>
      </c>
      <c r="J369" s="252"/>
      <c r="K369" s="117"/>
      <c r="L369" s="117"/>
    </row>
    <row r="370" spans="3:12" x14ac:dyDescent="0.25">
      <c r="C370" s="161"/>
      <c r="D370" s="180"/>
      <c r="E370" s="143"/>
      <c r="F370" s="116">
        <f t="shared" si="24"/>
        <v>0</v>
      </c>
      <c r="G370" s="183"/>
      <c r="H370" s="162"/>
      <c r="I370" s="150" t="e">
        <f>VLOOKUP(H370,Presupuesto!$B$8:$C$158,2,0)</f>
        <v>#N/A</v>
      </c>
      <c r="J370" s="117" t="str">
        <f>$J$17</f>
        <v>Procesos de Gestión Universitaria</v>
      </c>
      <c r="K370" s="117"/>
      <c r="L370" s="117"/>
    </row>
    <row r="371" spans="3:12" x14ac:dyDescent="0.25">
      <c r="C371" s="161"/>
      <c r="D371" s="180"/>
      <c r="E371" s="143"/>
      <c r="F371" s="116">
        <f t="shared" si="24"/>
        <v>0</v>
      </c>
      <c r="G371" s="183"/>
      <c r="H371" s="162"/>
      <c r="I371" s="150" t="e">
        <f>VLOOKUP(H371,Presupuesto!$B$8:$C$158,2,0)</f>
        <v>#N/A</v>
      </c>
      <c r="J371" s="117" t="str">
        <f t="shared" ref="J371:J402" si="25">$J$17</f>
        <v>Procesos de Gestión Universitaria</v>
      </c>
      <c r="K371" s="117"/>
      <c r="L371" s="117"/>
    </row>
    <row r="372" spans="3:12" x14ac:dyDescent="0.25">
      <c r="C372" s="161"/>
      <c r="D372" s="180"/>
      <c r="E372" s="143"/>
      <c r="F372" s="116">
        <f t="shared" si="24"/>
        <v>0</v>
      </c>
      <c r="G372" s="183"/>
      <c r="H372" s="162"/>
      <c r="I372" s="150" t="e">
        <f>VLOOKUP(H372,Presupuesto!$B$8:$C$158,2,0)</f>
        <v>#N/A</v>
      </c>
      <c r="J372" s="117" t="str">
        <f t="shared" si="25"/>
        <v>Procesos de Gestión Universitaria</v>
      </c>
      <c r="K372" s="117"/>
      <c r="L372" s="117"/>
    </row>
    <row r="373" spans="3:12" x14ac:dyDescent="0.25">
      <c r="C373" s="161"/>
      <c r="D373" s="180"/>
      <c r="E373" s="143"/>
      <c r="F373" s="116">
        <f t="shared" si="24"/>
        <v>0</v>
      </c>
      <c r="G373" s="183"/>
      <c r="H373" s="162"/>
      <c r="I373" s="150" t="e">
        <f>VLOOKUP(H373,Presupuesto!$B$8:$C$158,2,0)</f>
        <v>#N/A</v>
      </c>
      <c r="J373" s="117" t="str">
        <f t="shared" si="25"/>
        <v>Procesos de Gestión Universitaria</v>
      </c>
      <c r="K373" s="117"/>
      <c r="L373" s="117"/>
    </row>
    <row r="374" spans="3:12" x14ac:dyDescent="0.25">
      <c r="C374" s="161"/>
      <c r="D374" s="180"/>
      <c r="E374" s="143"/>
      <c r="F374" s="116">
        <f t="shared" si="24"/>
        <v>0</v>
      </c>
      <c r="G374" s="183"/>
      <c r="H374" s="162"/>
      <c r="I374" s="150" t="e">
        <f>VLOOKUP(H374,Presupuesto!$B$8:$C$158,2,0)</f>
        <v>#N/A</v>
      </c>
      <c r="J374" s="117" t="str">
        <f t="shared" si="25"/>
        <v>Procesos de Gestión Universitaria</v>
      </c>
      <c r="K374" s="117"/>
      <c r="L374" s="117"/>
    </row>
    <row r="375" spans="3:12" x14ac:dyDescent="0.25">
      <c r="C375" s="161"/>
      <c r="D375" s="180"/>
      <c r="E375" s="143"/>
      <c r="F375" s="116">
        <f t="shared" si="24"/>
        <v>0</v>
      </c>
      <c r="G375" s="183"/>
      <c r="H375" s="162"/>
      <c r="I375" s="150" t="e">
        <f>VLOOKUP(H375,Presupuesto!$B$8:$C$158,2,0)</f>
        <v>#N/A</v>
      </c>
      <c r="J375" s="117" t="str">
        <f t="shared" si="25"/>
        <v>Procesos de Gestión Universitaria</v>
      </c>
      <c r="K375" s="117"/>
      <c r="L375" s="117"/>
    </row>
    <row r="376" spans="3:12" x14ac:dyDescent="0.25">
      <c r="C376" s="161"/>
      <c r="D376" s="180"/>
      <c r="E376" s="143"/>
      <c r="F376" s="116">
        <f t="shared" si="24"/>
        <v>0</v>
      </c>
      <c r="G376" s="183"/>
      <c r="H376" s="162"/>
      <c r="I376" s="150" t="e">
        <f>VLOOKUP(H376,Presupuesto!$B$8:$C$158,2,0)</f>
        <v>#N/A</v>
      </c>
      <c r="J376" s="117" t="str">
        <f t="shared" si="25"/>
        <v>Procesos de Gestión Universitaria</v>
      </c>
      <c r="K376" s="117"/>
      <c r="L376" s="117"/>
    </row>
    <row r="377" spans="3:12" x14ac:dyDescent="0.25">
      <c r="C377" s="161"/>
      <c r="D377" s="180"/>
      <c r="E377" s="143"/>
      <c r="F377" s="116">
        <f t="shared" si="24"/>
        <v>0</v>
      </c>
      <c r="G377" s="183"/>
      <c r="H377" s="162"/>
      <c r="I377" s="150" t="e">
        <f>VLOOKUP(H377,Presupuesto!$B$8:$C$158,2,0)</f>
        <v>#N/A</v>
      </c>
      <c r="J377" s="117" t="str">
        <f t="shared" si="25"/>
        <v>Procesos de Gestión Universitaria</v>
      </c>
      <c r="K377" s="117"/>
      <c r="L377" s="117"/>
    </row>
    <row r="378" spans="3:12" x14ac:dyDescent="0.25">
      <c r="C378" s="161"/>
      <c r="D378" s="180"/>
      <c r="E378" s="143"/>
      <c r="F378" s="116">
        <f t="shared" si="24"/>
        <v>0</v>
      </c>
      <c r="G378" s="183"/>
      <c r="H378" s="162"/>
      <c r="I378" s="150" t="e">
        <f>VLOOKUP(H378,Presupuesto!$B$8:$C$158,2,0)</f>
        <v>#N/A</v>
      </c>
      <c r="J378" s="117" t="str">
        <f t="shared" si="25"/>
        <v>Procesos de Gestión Universitaria</v>
      </c>
      <c r="K378" s="117"/>
      <c r="L378" s="117"/>
    </row>
    <row r="379" spans="3:12" x14ac:dyDescent="0.25">
      <c r="C379" s="161"/>
      <c r="D379" s="180"/>
      <c r="E379" s="143"/>
      <c r="F379" s="116">
        <f t="shared" si="24"/>
        <v>0</v>
      </c>
      <c r="G379" s="183"/>
      <c r="H379" s="162"/>
      <c r="I379" s="150" t="e">
        <f>VLOOKUP(H379,Presupuesto!$B$8:$C$158,2,0)</f>
        <v>#N/A</v>
      </c>
      <c r="J379" s="117" t="str">
        <f t="shared" si="25"/>
        <v>Procesos de Gestión Universitaria</v>
      </c>
      <c r="K379" s="117"/>
      <c r="L379" s="117"/>
    </row>
    <row r="380" spans="3:12" x14ac:dyDescent="0.25">
      <c r="C380" s="161"/>
      <c r="D380" s="180"/>
      <c r="E380" s="143"/>
      <c r="F380" s="116">
        <f t="shared" si="24"/>
        <v>0</v>
      </c>
      <c r="G380" s="183"/>
      <c r="H380" s="162"/>
      <c r="I380" s="150" t="e">
        <f>VLOOKUP(H380,Presupuesto!$B$8:$C$158,2,0)</f>
        <v>#N/A</v>
      </c>
      <c r="J380" s="117" t="str">
        <f t="shared" si="25"/>
        <v>Procesos de Gestión Universitaria</v>
      </c>
      <c r="K380" s="117"/>
      <c r="L380" s="117"/>
    </row>
    <row r="381" spans="3:12" x14ac:dyDescent="0.25">
      <c r="C381" s="161"/>
      <c r="D381" s="180"/>
      <c r="E381" s="143"/>
      <c r="F381" s="116">
        <f t="shared" si="24"/>
        <v>0</v>
      </c>
      <c r="G381" s="183"/>
      <c r="H381" s="162"/>
      <c r="I381" s="150" t="e">
        <f>VLOOKUP(H381,Presupuesto!$B$8:$C$158,2,0)</f>
        <v>#N/A</v>
      </c>
      <c r="J381" s="117" t="str">
        <f t="shared" si="25"/>
        <v>Procesos de Gestión Universitaria</v>
      </c>
      <c r="K381" s="117"/>
      <c r="L381" s="117"/>
    </row>
    <row r="382" spans="3:12" x14ac:dyDescent="0.25">
      <c r="C382" s="161"/>
      <c r="D382" s="180"/>
      <c r="E382" s="143"/>
      <c r="F382" s="116">
        <f t="shared" si="24"/>
        <v>0</v>
      </c>
      <c r="G382" s="183"/>
      <c r="H382" s="162"/>
      <c r="I382" s="150" t="e">
        <f>VLOOKUP(H382,Presupuesto!$B$8:$C$158,2,0)</f>
        <v>#N/A</v>
      </c>
      <c r="J382" s="117" t="str">
        <f t="shared" si="25"/>
        <v>Procesos de Gestión Universitaria</v>
      </c>
      <c r="K382" s="117"/>
      <c r="L382" s="117"/>
    </row>
    <row r="383" spans="3:12" x14ac:dyDescent="0.25">
      <c r="C383" s="161"/>
      <c r="D383" s="180"/>
      <c r="E383" s="143"/>
      <c r="F383" s="116">
        <f t="shared" si="24"/>
        <v>0</v>
      </c>
      <c r="G383" s="183"/>
      <c r="H383" s="162"/>
      <c r="I383" s="150" t="e">
        <f>VLOOKUP(H383,Presupuesto!$B$8:$C$158,2,0)</f>
        <v>#N/A</v>
      </c>
      <c r="J383" s="117" t="str">
        <f t="shared" si="25"/>
        <v>Procesos de Gestión Universitaria</v>
      </c>
      <c r="K383" s="117"/>
      <c r="L383" s="117"/>
    </row>
    <row r="384" spans="3:12" x14ac:dyDescent="0.25">
      <c r="C384" s="161"/>
      <c r="D384" s="180"/>
      <c r="E384" s="143"/>
      <c r="F384" s="116">
        <f t="shared" si="24"/>
        <v>0</v>
      </c>
      <c r="G384" s="183"/>
      <c r="H384" s="162"/>
      <c r="I384" s="150" t="e">
        <f>VLOOKUP(H384,Presupuesto!$B$8:$C$158,2,0)</f>
        <v>#N/A</v>
      </c>
      <c r="J384" s="117" t="str">
        <f t="shared" si="25"/>
        <v>Procesos de Gestión Universitaria</v>
      </c>
      <c r="K384" s="117"/>
      <c r="L384" s="117"/>
    </row>
    <row r="385" spans="3:12" x14ac:dyDescent="0.25">
      <c r="C385" s="161"/>
      <c r="D385" s="180"/>
      <c r="E385" s="143"/>
      <c r="F385" s="116">
        <f t="shared" si="24"/>
        <v>0</v>
      </c>
      <c r="G385" s="183"/>
      <c r="H385" s="162"/>
      <c r="I385" s="150" t="e">
        <f>VLOOKUP(H385,Presupuesto!$B$8:$C$158,2,0)</f>
        <v>#N/A</v>
      </c>
      <c r="J385" s="117" t="str">
        <f t="shared" si="25"/>
        <v>Procesos de Gestión Universitaria</v>
      </c>
      <c r="K385" s="117"/>
      <c r="L385" s="117"/>
    </row>
    <row r="386" spans="3:12" x14ac:dyDescent="0.25">
      <c r="C386" s="161"/>
      <c r="D386" s="180"/>
      <c r="E386" s="143"/>
      <c r="F386" s="116">
        <f t="shared" si="24"/>
        <v>0</v>
      </c>
      <c r="G386" s="183"/>
      <c r="H386" s="162"/>
      <c r="I386" s="150" t="e">
        <f>VLOOKUP(H386,Presupuesto!$B$8:$C$158,2,0)</f>
        <v>#N/A</v>
      </c>
      <c r="J386" s="117" t="str">
        <f t="shared" si="25"/>
        <v>Procesos de Gestión Universitaria</v>
      </c>
      <c r="K386" s="117"/>
      <c r="L386" s="117"/>
    </row>
    <row r="387" spans="3:12" x14ac:dyDescent="0.25">
      <c r="C387" s="161"/>
      <c r="D387" s="180"/>
      <c r="E387" s="143"/>
      <c r="F387" s="116">
        <f t="shared" si="24"/>
        <v>0</v>
      </c>
      <c r="G387" s="183"/>
      <c r="H387" s="162"/>
      <c r="I387" s="150" t="e">
        <f>VLOOKUP(H387,Presupuesto!$B$8:$C$158,2,0)</f>
        <v>#N/A</v>
      </c>
      <c r="J387" s="117" t="str">
        <f t="shared" si="25"/>
        <v>Procesos de Gestión Universitaria</v>
      </c>
      <c r="K387" s="117"/>
      <c r="L387" s="117"/>
    </row>
    <row r="388" spans="3:12" x14ac:dyDescent="0.25">
      <c r="C388" s="161"/>
      <c r="D388" s="180"/>
      <c r="E388" s="143"/>
      <c r="F388" s="116">
        <f t="shared" si="24"/>
        <v>0</v>
      </c>
      <c r="G388" s="183"/>
      <c r="H388" s="162"/>
      <c r="I388" s="150" t="e">
        <f>VLOOKUP(H388,Presupuesto!$B$8:$C$158,2,0)</f>
        <v>#N/A</v>
      </c>
      <c r="J388" s="117" t="str">
        <f t="shared" si="25"/>
        <v>Procesos de Gestión Universitaria</v>
      </c>
      <c r="K388" s="117"/>
      <c r="L388" s="117"/>
    </row>
    <row r="389" spans="3:12" x14ac:dyDescent="0.25">
      <c r="C389" s="161"/>
      <c r="D389" s="180"/>
      <c r="E389" s="143"/>
      <c r="F389" s="116">
        <f t="shared" si="24"/>
        <v>0</v>
      </c>
      <c r="G389" s="183"/>
      <c r="H389" s="162"/>
      <c r="I389" s="150" t="e">
        <f>VLOOKUP(H389,Presupuesto!$B$8:$C$158,2,0)</f>
        <v>#N/A</v>
      </c>
      <c r="J389" s="117" t="str">
        <f t="shared" si="25"/>
        <v>Procesos de Gestión Universitaria</v>
      </c>
      <c r="K389" s="117"/>
      <c r="L389" s="117"/>
    </row>
    <row r="390" spans="3:12" x14ac:dyDescent="0.25">
      <c r="C390" s="161"/>
      <c r="D390" s="180"/>
      <c r="E390" s="143"/>
      <c r="F390" s="116">
        <f t="shared" si="24"/>
        <v>0</v>
      </c>
      <c r="G390" s="183"/>
      <c r="H390" s="162"/>
      <c r="I390" s="150" t="e">
        <f>VLOOKUP(H390,Presupuesto!$B$8:$C$158,2,0)</f>
        <v>#N/A</v>
      </c>
      <c r="J390" s="117" t="str">
        <f t="shared" si="25"/>
        <v>Procesos de Gestión Universitaria</v>
      </c>
      <c r="K390" s="117"/>
      <c r="L390" s="117"/>
    </row>
    <row r="391" spans="3:12" x14ac:dyDescent="0.25">
      <c r="C391" s="164"/>
      <c r="D391" s="180"/>
      <c r="E391" s="138"/>
      <c r="F391" s="116">
        <f t="shared" si="24"/>
        <v>0</v>
      </c>
      <c r="G391" s="183"/>
      <c r="H391" s="165"/>
      <c r="I391" s="150" t="e">
        <f>VLOOKUP(H391,Presupuesto!$B$8:$C$158,2,0)</f>
        <v>#N/A</v>
      </c>
      <c r="J391" s="117" t="str">
        <f t="shared" si="25"/>
        <v>Procesos de Gestión Universitaria</v>
      </c>
      <c r="K391" s="117"/>
      <c r="L391" s="117"/>
    </row>
    <row r="392" spans="3:12" x14ac:dyDescent="0.25">
      <c r="C392" s="164"/>
      <c r="D392" s="180"/>
      <c r="E392" s="138"/>
      <c r="F392" s="116">
        <f t="shared" si="24"/>
        <v>0</v>
      </c>
      <c r="G392" s="183"/>
      <c r="H392" s="165"/>
      <c r="I392" s="150" t="e">
        <f>VLOOKUP(H392,Presupuesto!$B$8:$C$158,2,0)</f>
        <v>#N/A</v>
      </c>
      <c r="J392" s="117" t="str">
        <f t="shared" si="25"/>
        <v>Procesos de Gestión Universitaria</v>
      </c>
      <c r="K392" s="117"/>
      <c r="L392" s="117"/>
    </row>
    <row r="393" spans="3:12" x14ac:dyDescent="0.25">
      <c r="C393" s="164"/>
      <c r="D393" s="180"/>
      <c r="E393" s="138"/>
      <c r="F393" s="116">
        <f t="shared" si="24"/>
        <v>0</v>
      </c>
      <c r="G393" s="183"/>
      <c r="H393" s="165"/>
      <c r="I393" s="150" t="e">
        <f>VLOOKUP(H393,Presupuesto!$B$8:$C$158,2,0)</f>
        <v>#N/A</v>
      </c>
      <c r="J393" s="117" t="str">
        <f t="shared" si="25"/>
        <v>Procesos de Gestión Universitaria</v>
      </c>
      <c r="K393" s="117"/>
      <c r="L393" s="117"/>
    </row>
    <row r="394" spans="3:12" x14ac:dyDescent="0.25">
      <c r="C394" s="164"/>
      <c r="D394" s="180"/>
      <c r="E394" s="138"/>
      <c r="F394" s="116">
        <f t="shared" si="24"/>
        <v>0</v>
      </c>
      <c r="G394" s="183"/>
      <c r="H394" s="165"/>
      <c r="I394" s="150" t="e">
        <f>VLOOKUP(H394,Presupuesto!$B$8:$C$158,2,0)</f>
        <v>#N/A</v>
      </c>
      <c r="J394" s="117" t="str">
        <f t="shared" si="25"/>
        <v>Procesos de Gestión Universitaria</v>
      </c>
      <c r="K394" s="117"/>
      <c r="L394" s="117"/>
    </row>
    <row r="395" spans="3:12" x14ac:dyDescent="0.25">
      <c r="C395" s="164"/>
      <c r="D395" s="180"/>
      <c r="E395" s="138"/>
      <c r="F395" s="116">
        <f t="shared" si="24"/>
        <v>0</v>
      </c>
      <c r="G395" s="183"/>
      <c r="H395" s="165"/>
      <c r="I395" s="150" t="e">
        <f>VLOOKUP(H395,Presupuesto!$B$8:$C$158,2,0)</f>
        <v>#N/A</v>
      </c>
      <c r="J395" s="117" t="str">
        <f t="shared" si="25"/>
        <v>Procesos de Gestión Universitaria</v>
      </c>
      <c r="K395" s="117"/>
      <c r="L395" s="117"/>
    </row>
    <row r="396" spans="3:12" x14ac:dyDescent="0.25">
      <c r="C396" s="164"/>
      <c r="D396" s="180"/>
      <c r="E396" s="138"/>
      <c r="F396" s="116">
        <f t="shared" si="24"/>
        <v>0</v>
      </c>
      <c r="G396" s="183"/>
      <c r="H396" s="165"/>
      <c r="I396" s="150" t="e">
        <f>VLOOKUP(H396,Presupuesto!$B$8:$C$158,2,0)</f>
        <v>#N/A</v>
      </c>
      <c r="J396" s="117" t="str">
        <f t="shared" si="25"/>
        <v>Procesos de Gestión Universitaria</v>
      </c>
      <c r="K396" s="117"/>
      <c r="L396" s="117"/>
    </row>
    <row r="397" spans="3:12" x14ac:dyDescent="0.25">
      <c r="C397" s="164"/>
      <c r="D397" s="180"/>
      <c r="E397" s="138"/>
      <c r="F397" s="116">
        <f t="shared" si="24"/>
        <v>0</v>
      </c>
      <c r="G397" s="183"/>
      <c r="H397" s="165"/>
      <c r="I397" s="150" t="e">
        <f>VLOOKUP(H397,Presupuesto!$B$8:$C$158,2,0)</f>
        <v>#N/A</v>
      </c>
      <c r="J397" s="117" t="str">
        <f t="shared" si="25"/>
        <v>Procesos de Gestión Universitaria</v>
      </c>
      <c r="K397" s="117"/>
      <c r="L397" s="117"/>
    </row>
    <row r="398" spans="3:12" x14ac:dyDescent="0.25">
      <c r="C398" s="164"/>
      <c r="D398" s="180"/>
      <c r="E398" s="138"/>
      <c r="F398" s="116">
        <f t="shared" si="24"/>
        <v>0</v>
      </c>
      <c r="G398" s="183"/>
      <c r="H398" s="165"/>
      <c r="I398" s="150" t="e">
        <f>VLOOKUP(H398,Presupuesto!$B$8:$C$158,2,0)</f>
        <v>#N/A</v>
      </c>
      <c r="J398" s="117" t="str">
        <f t="shared" si="25"/>
        <v>Procesos de Gestión Universitaria</v>
      </c>
      <c r="K398" s="117"/>
      <c r="L398" s="117"/>
    </row>
    <row r="399" spans="3:12" x14ac:dyDescent="0.25">
      <c r="C399" s="166"/>
      <c r="D399" s="180"/>
      <c r="E399" s="138"/>
      <c r="F399" s="116">
        <f t="shared" si="24"/>
        <v>0</v>
      </c>
      <c r="G399" s="183"/>
      <c r="H399" s="167"/>
      <c r="I399" s="150" t="e">
        <f>VLOOKUP(H399,Presupuesto!$B$8:$C$158,2,0)</f>
        <v>#N/A</v>
      </c>
      <c r="J399" s="117" t="str">
        <f t="shared" si="25"/>
        <v>Procesos de Gestión Universitaria</v>
      </c>
      <c r="K399" s="117"/>
      <c r="L399" s="117"/>
    </row>
    <row r="400" spans="3:12" x14ac:dyDescent="0.25">
      <c r="C400" s="166"/>
      <c r="D400" s="180"/>
      <c r="E400" s="138"/>
      <c r="F400" s="116">
        <f t="shared" si="24"/>
        <v>0</v>
      </c>
      <c r="G400" s="183"/>
      <c r="H400" s="167"/>
      <c r="I400" s="150" t="e">
        <f>VLOOKUP(H400,Presupuesto!$B$8:$C$158,2,0)</f>
        <v>#N/A</v>
      </c>
      <c r="J400" s="117" t="str">
        <f t="shared" si="25"/>
        <v>Procesos de Gestión Universitaria</v>
      </c>
      <c r="K400" s="117"/>
      <c r="L400" s="117"/>
    </row>
    <row r="401" spans="3:12" x14ac:dyDescent="0.25">
      <c r="C401" s="166"/>
      <c r="D401" s="180"/>
      <c r="E401" s="138"/>
      <c r="F401" s="116">
        <f t="shared" si="24"/>
        <v>0</v>
      </c>
      <c r="G401" s="183"/>
      <c r="H401" s="167"/>
      <c r="I401" s="150" t="e">
        <f>VLOOKUP(H401,Presupuesto!$B$8:$C$158,2,0)</f>
        <v>#N/A</v>
      </c>
      <c r="J401" s="117" t="str">
        <f t="shared" si="25"/>
        <v>Procesos de Gestión Universitaria</v>
      </c>
      <c r="K401" s="117"/>
      <c r="L401" s="117"/>
    </row>
    <row r="402" spans="3:12" x14ac:dyDescent="0.25">
      <c r="C402" s="166"/>
      <c r="D402" s="180"/>
      <c r="E402" s="138"/>
      <c r="F402" s="116">
        <f t="shared" si="24"/>
        <v>0</v>
      </c>
      <c r="G402" s="183"/>
      <c r="H402" s="167"/>
      <c r="I402" s="150" t="e">
        <f>VLOOKUP(H402,Presupuesto!$B$8:$C$158,2,0)</f>
        <v>#N/A</v>
      </c>
      <c r="J402" s="117" t="str">
        <f t="shared" si="25"/>
        <v>Procesos de Gestión Universitaria</v>
      </c>
      <c r="K402" s="117"/>
      <c r="L402" s="117"/>
    </row>
    <row r="403" spans="3:12" ht="15.75" thickBot="1" x14ac:dyDescent="0.3">
      <c r="C403" s="168"/>
      <c r="D403" s="256"/>
      <c r="E403" s="122"/>
      <c r="F403" s="124">
        <f t="shared" si="24"/>
        <v>0</v>
      </c>
      <c r="G403" s="184"/>
      <c r="H403" s="169"/>
      <c r="I403" s="152" t="e">
        <f>VLOOKUP(H403,Presupuesto!$B$8:$C$158,2,0)</f>
        <v>#N/A</v>
      </c>
      <c r="J403" s="125" t="str">
        <f t="shared" ref="J403" si="26">$J$20</f>
        <v>Procesos de Gestión Universitaria</v>
      </c>
      <c r="K403" s="144"/>
      <c r="L403" s="125"/>
    </row>
    <row r="405" spans="3:12" ht="15.75" thickBot="1" x14ac:dyDescent="0.3"/>
    <row r="406" spans="3:12" ht="15.75" thickBot="1" x14ac:dyDescent="0.3">
      <c r="C406" s="179" t="s">
        <v>53</v>
      </c>
      <c r="D406" s="127">
        <f>SUM(F413:F447)</f>
        <v>0</v>
      </c>
      <c r="F406" s="73"/>
      <c r="G406" s="95"/>
      <c r="H406" s="73"/>
      <c r="I406" s="73"/>
    </row>
    <row r="407" spans="3:12" x14ac:dyDescent="0.25">
      <c r="C407" s="73"/>
      <c r="D407" s="31"/>
      <c r="E407" s="112"/>
      <c r="F407" s="112"/>
      <c r="G407" s="112"/>
      <c r="H407" s="92"/>
      <c r="I407" s="92"/>
      <c r="J407" s="92"/>
      <c r="K407" s="132"/>
    </row>
    <row r="408" spans="3:12" ht="15.75" x14ac:dyDescent="0.25">
      <c r="C408" s="385" t="s">
        <v>532</v>
      </c>
      <c r="D408" s="233"/>
      <c r="E408" s="112"/>
      <c r="F408" s="112"/>
      <c r="G408" s="112"/>
      <c r="H408" s="92"/>
      <c r="I408" s="92"/>
      <c r="J408" s="92"/>
      <c r="K408" s="132"/>
    </row>
    <row r="409" spans="3:12" ht="18.75" x14ac:dyDescent="0.25">
      <c r="C409" s="240" t="e">
        <f>IFERROR(VLOOKUP(D408,'Desarrollo Curricular'!$E:$F,2,FALSE),IFERROR(VLOOKUP(D408,Investigación!$E:$F,2,FALSE),IFERROR(VLOOKUP(D408,'Vinculación Univ. Sociedad'!$E:$F,2,FALSE),IFERROR(VLOOKUP(D408,'Docencia y Recursos Humanos '!$E:$F,2,FALSE),IFERROR(VLOOKUP(D408,Estudiantes!$E:$F,2,FALSE),IFERROR(VLOOKUP(D408,'Gestion Administrativa'!$E:$F,2,FALSE),IFERROR(VLOOKUP(D408,'Gestion Academica'!$E:$F,2,FALSE),IFERROR(VLOOKUP(D408,Graduados!$E:$F,2,FALSE),IFERROR(VLOOKUP(D408,'Gestión del Conocimiento'!$E:$F,2,FALSE),IFERROR(VLOOKUP(D408,Gobernabilidad!$E:$F,2,FALSE),IFERROR(VLOOKUP(D408,'NIVEL DE ES Y  SISTEMA NACIONAL'!$E:$F,2,FALSE),VLOOKUP(D408,'Lo Esencial'!$E:$F,2,0))))))))))))</f>
        <v>#N/A</v>
      </c>
      <c r="D409" s="31"/>
      <c r="E409" s="112"/>
      <c r="F409" s="112"/>
      <c r="G409" s="112"/>
      <c r="H409" s="92"/>
      <c r="I409" s="92"/>
      <c r="J409" s="92"/>
      <c r="K409" s="132"/>
    </row>
    <row r="410" spans="3:12" x14ac:dyDescent="0.25">
      <c r="E410" s="112"/>
      <c r="F410" s="112"/>
      <c r="G410" s="112"/>
      <c r="H410" s="92"/>
      <c r="I410" s="92"/>
      <c r="J410" s="92"/>
      <c r="K410" s="132"/>
    </row>
    <row r="411" spans="3:12" ht="15.75" thickBot="1" x14ac:dyDescent="0.3">
      <c r="F411" s="112"/>
      <c r="G411" s="92"/>
      <c r="H411" s="92"/>
      <c r="I411" s="92"/>
    </row>
    <row r="412" spans="3:12" ht="30.75" thickBot="1" x14ac:dyDescent="0.3">
      <c r="C412" s="149" t="s">
        <v>44</v>
      </c>
      <c r="D412" s="154" t="s">
        <v>55</v>
      </c>
      <c r="E412" s="156" t="s">
        <v>57</v>
      </c>
      <c r="F412" s="155" t="s">
        <v>27</v>
      </c>
      <c r="G412" s="153" t="s">
        <v>253</v>
      </c>
      <c r="H412" s="156" t="s">
        <v>46</v>
      </c>
      <c r="I412" s="153" t="s">
        <v>254</v>
      </c>
      <c r="J412" s="153" t="s">
        <v>551</v>
      </c>
      <c r="K412" s="153" t="s">
        <v>552</v>
      </c>
      <c r="L412" s="153" t="s">
        <v>178</v>
      </c>
    </row>
    <row r="413" spans="3:12" x14ac:dyDescent="0.25">
      <c r="C413" s="161"/>
      <c r="D413" s="180"/>
      <c r="E413" s="135"/>
      <c r="F413" s="116">
        <f t="shared" ref="F413:F447" si="27">D413*E413</f>
        <v>0</v>
      </c>
      <c r="G413" s="183"/>
      <c r="H413" s="162"/>
      <c r="I413" s="150" t="e">
        <f>VLOOKUP(H413,Presupuesto!$B$8:$C$158,2,0)</f>
        <v>#N/A</v>
      </c>
      <c r="J413" s="252"/>
      <c r="K413" s="117"/>
      <c r="L413" s="117"/>
    </row>
    <row r="414" spans="3:12" x14ac:dyDescent="0.25">
      <c r="C414" s="161"/>
      <c r="D414" s="180"/>
      <c r="E414" s="143"/>
      <c r="F414" s="116">
        <f t="shared" si="27"/>
        <v>0</v>
      </c>
      <c r="G414" s="183"/>
      <c r="H414" s="162"/>
      <c r="I414" s="150" t="e">
        <f>VLOOKUP(H414,Presupuesto!$B$8:$C$158,2,0)</f>
        <v>#N/A</v>
      </c>
      <c r="J414" s="117" t="str">
        <f>$J$17</f>
        <v>Procesos de Gestión Universitaria</v>
      </c>
      <c r="K414" s="117"/>
      <c r="L414" s="117"/>
    </row>
    <row r="415" spans="3:12" x14ac:dyDescent="0.25">
      <c r="C415" s="161"/>
      <c r="D415" s="180"/>
      <c r="E415" s="143"/>
      <c r="F415" s="116">
        <f t="shared" si="27"/>
        <v>0</v>
      </c>
      <c r="G415" s="183"/>
      <c r="H415" s="162"/>
      <c r="I415" s="150" t="e">
        <f>VLOOKUP(H415,Presupuesto!$B$8:$C$158,2,0)</f>
        <v>#N/A</v>
      </c>
      <c r="J415" s="117" t="str">
        <f t="shared" ref="J415:J446" si="28">$J$17</f>
        <v>Procesos de Gestión Universitaria</v>
      </c>
      <c r="K415" s="117"/>
      <c r="L415" s="117"/>
    </row>
    <row r="416" spans="3:12" x14ac:dyDescent="0.25">
      <c r="C416" s="161"/>
      <c r="D416" s="180"/>
      <c r="E416" s="143"/>
      <c r="F416" s="116">
        <f t="shared" si="27"/>
        <v>0</v>
      </c>
      <c r="G416" s="183"/>
      <c r="H416" s="162"/>
      <c r="I416" s="150" t="e">
        <f>VLOOKUP(H416,Presupuesto!$B$8:$C$158,2,0)</f>
        <v>#N/A</v>
      </c>
      <c r="J416" s="117" t="str">
        <f t="shared" si="28"/>
        <v>Procesos de Gestión Universitaria</v>
      </c>
      <c r="K416" s="117"/>
      <c r="L416" s="117"/>
    </row>
    <row r="417" spans="3:12" x14ac:dyDescent="0.25">
      <c r="C417" s="161"/>
      <c r="D417" s="180"/>
      <c r="E417" s="143"/>
      <c r="F417" s="116">
        <f t="shared" si="27"/>
        <v>0</v>
      </c>
      <c r="G417" s="183"/>
      <c r="H417" s="162"/>
      <c r="I417" s="150" t="e">
        <f>VLOOKUP(H417,Presupuesto!$B$8:$C$158,2,0)</f>
        <v>#N/A</v>
      </c>
      <c r="J417" s="117" t="str">
        <f t="shared" si="28"/>
        <v>Procesos de Gestión Universitaria</v>
      </c>
      <c r="K417" s="117"/>
      <c r="L417" s="117"/>
    </row>
    <row r="418" spans="3:12" x14ac:dyDescent="0.25">
      <c r="C418" s="161"/>
      <c r="D418" s="180"/>
      <c r="E418" s="143"/>
      <c r="F418" s="116">
        <f t="shared" si="27"/>
        <v>0</v>
      </c>
      <c r="G418" s="183"/>
      <c r="H418" s="162"/>
      <c r="I418" s="150" t="e">
        <f>VLOOKUP(H418,Presupuesto!$B$8:$C$158,2,0)</f>
        <v>#N/A</v>
      </c>
      <c r="J418" s="117" t="str">
        <f t="shared" si="28"/>
        <v>Procesos de Gestión Universitaria</v>
      </c>
      <c r="K418" s="117"/>
      <c r="L418" s="117"/>
    </row>
    <row r="419" spans="3:12" x14ac:dyDescent="0.25">
      <c r="C419" s="161"/>
      <c r="D419" s="180"/>
      <c r="E419" s="143"/>
      <c r="F419" s="116">
        <f t="shared" si="27"/>
        <v>0</v>
      </c>
      <c r="G419" s="183"/>
      <c r="H419" s="162"/>
      <c r="I419" s="150" t="e">
        <f>VLOOKUP(H419,Presupuesto!$B$8:$C$158,2,0)</f>
        <v>#N/A</v>
      </c>
      <c r="J419" s="117" t="str">
        <f t="shared" si="28"/>
        <v>Procesos de Gestión Universitaria</v>
      </c>
      <c r="K419" s="117"/>
      <c r="L419" s="117"/>
    </row>
    <row r="420" spans="3:12" x14ac:dyDescent="0.25">
      <c r="C420" s="161"/>
      <c r="D420" s="180"/>
      <c r="E420" s="143"/>
      <c r="F420" s="116">
        <f t="shared" si="27"/>
        <v>0</v>
      </c>
      <c r="G420" s="183"/>
      <c r="H420" s="162"/>
      <c r="I420" s="150" t="e">
        <f>VLOOKUP(H420,Presupuesto!$B$8:$C$158,2,0)</f>
        <v>#N/A</v>
      </c>
      <c r="J420" s="117" t="str">
        <f t="shared" si="28"/>
        <v>Procesos de Gestión Universitaria</v>
      </c>
      <c r="K420" s="117"/>
      <c r="L420" s="117"/>
    </row>
    <row r="421" spans="3:12" x14ac:dyDescent="0.25">
      <c r="C421" s="161"/>
      <c r="D421" s="180"/>
      <c r="E421" s="143"/>
      <c r="F421" s="116">
        <f t="shared" si="27"/>
        <v>0</v>
      </c>
      <c r="G421" s="183"/>
      <c r="H421" s="162"/>
      <c r="I421" s="150" t="e">
        <f>VLOOKUP(H421,Presupuesto!$B$8:$C$158,2,0)</f>
        <v>#N/A</v>
      </c>
      <c r="J421" s="117" t="str">
        <f t="shared" si="28"/>
        <v>Procesos de Gestión Universitaria</v>
      </c>
      <c r="K421" s="117"/>
      <c r="L421" s="117"/>
    </row>
    <row r="422" spans="3:12" x14ac:dyDescent="0.25">
      <c r="C422" s="161"/>
      <c r="D422" s="180"/>
      <c r="E422" s="143"/>
      <c r="F422" s="116">
        <f t="shared" si="27"/>
        <v>0</v>
      </c>
      <c r="G422" s="183"/>
      <c r="H422" s="162"/>
      <c r="I422" s="150" t="e">
        <f>VLOOKUP(H422,Presupuesto!$B$8:$C$158,2,0)</f>
        <v>#N/A</v>
      </c>
      <c r="J422" s="117" t="str">
        <f t="shared" si="28"/>
        <v>Procesos de Gestión Universitaria</v>
      </c>
      <c r="K422" s="117"/>
      <c r="L422" s="117"/>
    </row>
    <row r="423" spans="3:12" x14ac:dyDescent="0.25">
      <c r="C423" s="161"/>
      <c r="D423" s="180"/>
      <c r="E423" s="143"/>
      <c r="F423" s="116">
        <f t="shared" si="27"/>
        <v>0</v>
      </c>
      <c r="G423" s="183"/>
      <c r="H423" s="162"/>
      <c r="I423" s="150" t="e">
        <f>VLOOKUP(H423,Presupuesto!$B$8:$C$158,2,0)</f>
        <v>#N/A</v>
      </c>
      <c r="J423" s="117" t="str">
        <f t="shared" si="28"/>
        <v>Procesos de Gestión Universitaria</v>
      </c>
      <c r="K423" s="117"/>
      <c r="L423" s="117"/>
    </row>
    <row r="424" spans="3:12" x14ac:dyDescent="0.25">
      <c r="C424" s="161"/>
      <c r="D424" s="180"/>
      <c r="E424" s="143"/>
      <c r="F424" s="116">
        <f t="shared" si="27"/>
        <v>0</v>
      </c>
      <c r="G424" s="183"/>
      <c r="H424" s="162"/>
      <c r="I424" s="150" t="e">
        <f>VLOOKUP(H424,Presupuesto!$B$8:$C$158,2,0)</f>
        <v>#N/A</v>
      </c>
      <c r="J424" s="117" t="str">
        <f t="shared" si="28"/>
        <v>Procesos de Gestión Universitaria</v>
      </c>
      <c r="K424" s="117"/>
      <c r="L424" s="117"/>
    </row>
    <row r="425" spans="3:12" x14ac:dyDescent="0.25">
      <c r="C425" s="161"/>
      <c r="D425" s="180"/>
      <c r="E425" s="143"/>
      <c r="F425" s="116">
        <f t="shared" si="27"/>
        <v>0</v>
      </c>
      <c r="G425" s="183"/>
      <c r="H425" s="162"/>
      <c r="I425" s="150" t="e">
        <f>VLOOKUP(H425,Presupuesto!$B$8:$C$158,2,0)</f>
        <v>#N/A</v>
      </c>
      <c r="J425" s="117" t="str">
        <f t="shared" si="28"/>
        <v>Procesos de Gestión Universitaria</v>
      </c>
      <c r="K425" s="117"/>
      <c r="L425" s="117"/>
    </row>
    <row r="426" spans="3:12" x14ac:dyDescent="0.25">
      <c r="C426" s="161"/>
      <c r="D426" s="180"/>
      <c r="E426" s="143"/>
      <c r="F426" s="116">
        <f t="shared" si="27"/>
        <v>0</v>
      </c>
      <c r="G426" s="183"/>
      <c r="H426" s="162"/>
      <c r="I426" s="150" t="e">
        <f>VLOOKUP(H426,Presupuesto!$B$8:$C$158,2,0)</f>
        <v>#N/A</v>
      </c>
      <c r="J426" s="117" t="str">
        <f t="shared" si="28"/>
        <v>Procesos de Gestión Universitaria</v>
      </c>
      <c r="K426" s="117"/>
      <c r="L426" s="117"/>
    </row>
    <row r="427" spans="3:12" x14ac:dyDescent="0.25">
      <c r="C427" s="161"/>
      <c r="D427" s="180"/>
      <c r="E427" s="143"/>
      <c r="F427" s="116">
        <f t="shared" si="27"/>
        <v>0</v>
      </c>
      <c r="G427" s="183"/>
      <c r="H427" s="162"/>
      <c r="I427" s="150" t="e">
        <f>VLOOKUP(H427,Presupuesto!$B$8:$C$158,2,0)</f>
        <v>#N/A</v>
      </c>
      <c r="J427" s="117" t="str">
        <f t="shared" si="28"/>
        <v>Procesos de Gestión Universitaria</v>
      </c>
      <c r="K427" s="117"/>
      <c r="L427" s="117"/>
    </row>
    <row r="428" spans="3:12" x14ac:dyDescent="0.25">
      <c r="C428" s="161"/>
      <c r="D428" s="180"/>
      <c r="E428" s="143"/>
      <c r="F428" s="116">
        <f t="shared" si="27"/>
        <v>0</v>
      </c>
      <c r="G428" s="183"/>
      <c r="H428" s="162"/>
      <c r="I428" s="150" t="e">
        <f>VLOOKUP(H428,Presupuesto!$B$8:$C$158,2,0)</f>
        <v>#N/A</v>
      </c>
      <c r="J428" s="117" t="str">
        <f t="shared" si="28"/>
        <v>Procesos de Gestión Universitaria</v>
      </c>
      <c r="K428" s="117"/>
      <c r="L428" s="117"/>
    </row>
    <row r="429" spans="3:12" x14ac:dyDescent="0.25">
      <c r="C429" s="161"/>
      <c r="D429" s="180"/>
      <c r="E429" s="143"/>
      <c r="F429" s="116">
        <f t="shared" si="27"/>
        <v>0</v>
      </c>
      <c r="G429" s="183"/>
      <c r="H429" s="162"/>
      <c r="I429" s="150" t="e">
        <f>VLOOKUP(H429,Presupuesto!$B$8:$C$158,2,0)</f>
        <v>#N/A</v>
      </c>
      <c r="J429" s="117" t="str">
        <f t="shared" si="28"/>
        <v>Procesos de Gestión Universitaria</v>
      </c>
      <c r="K429" s="117"/>
      <c r="L429" s="117"/>
    </row>
    <row r="430" spans="3:12" x14ac:dyDescent="0.25">
      <c r="C430" s="161"/>
      <c r="D430" s="180"/>
      <c r="E430" s="143"/>
      <c r="F430" s="116">
        <f t="shared" si="27"/>
        <v>0</v>
      </c>
      <c r="G430" s="183"/>
      <c r="H430" s="162"/>
      <c r="I430" s="150" t="e">
        <f>VLOOKUP(H430,Presupuesto!$B$8:$C$158,2,0)</f>
        <v>#N/A</v>
      </c>
      <c r="J430" s="117" t="str">
        <f t="shared" si="28"/>
        <v>Procesos de Gestión Universitaria</v>
      </c>
      <c r="K430" s="117"/>
      <c r="L430" s="117"/>
    </row>
    <row r="431" spans="3:12" x14ac:dyDescent="0.25">
      <c r="C431" s="161"/>
      <c r="D431" s="180"/>
      <c r="E431" s="143"/>
      <c r="F431" s="116">
        <f t="shared" si="27"/>
        <v>0</v>
      </c>
      <c r="G431" s="183"/>
      <c r="H431" s="162"/>
      <c r="I431" s="150" t="e">
        <f>VLOOKUP(H431,Presupuesto!$B$8:$C$158,2,0)</f>
        <v>#N/A</v>
      </c>
      <c r="J431" s="117" t="str">
        <f t="shared" si="28"/>
        <v>Procesos de Gestión Universitaria</v>
      </c>
      <c r="K431" s="117"/>
      <c r="L431" s="117"/>
    </row>
    <row r="432" spans="3:12" x14ac:dyDescent="0.25">
      <c r="C432" s="161"/>
      <c r="D432" s="180"/>
      <c r="E432" s="143"/>
      <c r="F432" s="116">
        <f t="shared" si="27"/>
        <v>0</v>
      </c>
      <c r="G432" s="183"/>
      <c r="H432" s="162"/>
      <c r="I432" s="150" t="e">
        <f>VLOOKUP(H432,Presupuesto!$B$8:$C$158,2,0)</f>
        <v>#N/A</v>
      </c>
      <c r="J432" s="117" t="str">
        <f t="shared" si="28"/>
        <v>Procesos de Gestión Universitaria</v>
      </c>
      <c r="K432" s="117"/>
      <c r="L432" s="117"/>
    </row>
    <row r="433" spans="3:12" x14ac:dyDescent="0.25">
      <c r="C433" s="161"/>
      <c r="D433" s="180"/>
      <c r="E433" s="143"/>
      <c r="F433" s="116">
        <f t="shared" si="27"/>
        <v>0</v>
      </c>
      <c r="G433" s="183"/>
      <c r="H433" s="162"/>
      <c r="I433" s="150" t="e">
        <f>VLOOKUP(H433,Presupuesto!$B$8:$C$158,2,0)</f>
        <v>#N/A</v>
      </c>
      <c r="J433" s="117" t="str">
        <f t="shared" si="28"/>
        <v>Procesos de Gestión Universitaria</v>
      </c>
      <c r="K433" s="117"/>
      <c r="L433" s="117"/>
    </row>
    <row r="434" spans="3:12" x14ac:dyDescent="0.25">
      <c r="C434" s="161"/>
      <c r="D434" s="180"/>
      <c r="E434" s="143"/>
      <c r="F434" s="116">
        <f t="shared" si="27"/>
        <v>0</v>
      </c>
      <c r="G434" s="183"/>
      <c r="H434" s="162"/>
      <c r="I434" s="150" t="e">
        <f>VLOOKUP(H434,Presupuesto!$B$8:$C$158,2,0)</f>
        <v>#N/A</v>
      </c>
      <c r="J434" s="117" t="str">
        <f t="shared" si="28"/>
        <v>Procesos de Gestión Universitaria</v>
      </c>
      <c r="K434" s="117"/>
      <c r="L434" s="117"/>
    </row>
    <row r="435" spans="3:12" x14ac:dyDescent="0.25">
      <c r="C435" s="164"/>
      <c r="D435" s="180"/>
      <c r="E435" s="138"/>
      <c r="F435" s="116">
        <f t="shared" si="27"/>
        <v>0</v>
      </c>
      <c r="G435" s="183"/>
      <c r="H435" s="165"/>
      <c r="I435" s="150" t="e">
        <f>VLOOKUP(H435,Presupuesto!$B$8:$C$158,2,0)</f>
        <v>#N/A</v>
      </c>
      <c r="J435" s="117" t="str">
        <f t="shared" si="28"/>
        <v>Procesos de Gestión Universitaria</v>
      </c>
      <c r="K435" s="117"/>
      <c r="L435" s="117"/>
    </row>
    <row r="436" spans="3:12" x14ac:dyDescent="0.25">
      <c r="C436" s="164"/>
      <c r="D436" s="180"/>
      <c r="E436" s="138"/>
      <c r="F436" s="116">
        <f t="shared" si="27"/>
        <v>0</v>
      </c>
      <c r="G436" s="183"/>
      <c r="H436" s="165"/>
      <c r="I436" s="150" t="e">
        <f>VLOOKUP(H436,Presupuesto!$B$8:$C$158,2,0)</f>
        <v>#N/A</v>
      </c>
      <c r="J436" s="117" t="str">
        <f t="shared" si="28"/>
        <v>Procesos de Gestión Universitaria</v>
      </c>
      <c r="K436" s="117"/>
      <c r="L436" s="117"/>
    </row>
    <row r="437" spans="3:12" x14ac:dyDescent="0.25">
      <c r="C437" s="164"/>
      <c r="D437" s="180"/>
      <c r="E437" s="138"/>
      <c r="F437" s="116">
        <f t="shared" si="27"/>
        <v>0</v>
      </c>
      <c r="G437" s="183"/>
      <c r="H437" s="165"/>
      <c r="I437" s="150" t="e">
        <f>VLOOKUP(H437,Presupuesto!$B$8:$C$158,2,0)</f>
        <v>#N/A</v>
      </c>
      <c r="J437" s="117" t="str">
        <f t="shared" si="28"/>
        <v>Procesos de Gestión Universitaria</v>
      </c>
      <c r="K437" s="117"/>
      <c r="L437" s="117"/>
    </row>
    <row r="438" spans="3:12" x14ac:dyDescent="0.25">
      <c r="C438" s="164"/>
      <c r="D438" s="180"/>
      <c r="E438" s="138"/>
      <c r="F438" s="116">
        <f t="shared" si="27"/>
        <v>0</v>
      </c>
      <c r="G438" s="183"/>
      <c r="H438" s="165"/>
      <c r="I438" s="150" t="e">
        <f>VLOOKUP(H438,Presupuesto!$B$8:$C$158,2,0)</f>
        <v>#N/A</v>
      </c>
      <c r="J438" s="117" t="str">
        <f t="shared" si="28"/>
        <v>Procesos de Gestión Universitaria</v>
      </c>
      <c r="K438" s="117"/>
      <c r="L438" s="117"/>
    </row>
    <row r="439" spans="3:12" x14ac:dyDescent="0.25">
      <c r="C439" s="164"/>
      <c r="D439" s="180"/>
      <c r="E439" s="138"/>
      <c r="F439" s="116">
        <f t="shared" si="27"/>
        <v>0</v>
      </c>
      <c r="G439" s="183"/>
      <c r="H439" s="165"/>
      <c r="I439" s="150" t="e">
        <f>VLOOKUP(H439,Presupuesto!$B$8:$C$158,2,0)</f>
        <v>#N/A</v>
      </c>
      <c r="J439" s="117" t="str">
        <f t="shared" si="28"/>
        <v>Procesos de Gestión Universitaria</v>
      </c>
      <c r="K439" s="117"/>
      <c r="L439" s="117"/>
    </row>
    <row r="440" spans="3:12" x14ac:dyDescent="0.25">
      <c r="C440" s="164"/>
      <c r="D440" s="180"/>
      <c r="E440" s="138"/>
      <c r="F440" s="116">
        <f t="shared" si="27"/>
        <v>0</v>
      </c>
      <c r="G440" s="183"/>
      <c r="H440" s="165"/>
      <c r="I440" s="150" t="e">
        <f>VLOOKUP(H440,Presupuesto!$B$8:$C$158,2,0)</f>
        <v>#N/A</v>
      </c>
      <c r="J440" s="117" t="str">
        <f t="shared" si="28"/>
        <v>Procesos de Gestión Universitaria</v>
      </c>
      <c r="K440" s="117"/>
      <c r="L440" s="117"/>
    </row>
    <row r="441" spans="3:12" x14ac:dyDescent="0.25">
      <c r="C441" s="164"/>
      <c r="D441" s="180"/>
      <c r="E441" s="138"/>
      <c r="F441" s="116">
        <f t="shared" si="27"/>
        <v>0</v>
      </c>
      <c r="G441" s="183"/>
      <c r="H441" s="165"/>
      <c r="I441" s="150" t="e">
        <f>VLOOKUP(H441,Presupuesto!$B$8:$C$158,2,0)</f>
        <v>#N/A</v>
      </c>
      <c r="J441" s="117" t="str">
        <f t="shared" si="28"/>
        <v>Procesos de Gestión Universitaria</v>
      </c>
      <c r="K441" s="117"/>
      <c r="L441" s="117"/>
    </row>
    <row r="442" spans="3:12" x14ac:dyDescent="0.25">
      <c r="C442" s="164"/>
      <c r="D442" s="180"/>
      <c r="E442" s="138"/>
      <c r="F442" s="116">
        <f t="shared" si="27"/>
        <v>0</v>
      </c>
      <c r="G442" s="183"/>
      <c r="H442" s="165"/>
      <c r="I442" s="150" t="e">
        <f>VLOOKUP(H442,Presupuesto!$B$8:$C$158,2,0)</f>
        <v>#N/A</v>
      </c>
      <c r="J442" s="117" t="str">
        <f t="shared" si="28"/>
        <v>Procesos de Gestión Universitaria</v>
      </c>
      <c r="K442" s="117"/>
      <c r="L442" s="117"/>
    </row>
    <row r="443" spans="3:12" x14ac:dyDescent="0.25">
      <c r="C443" s="166"/>
      <c r="D443" s="180"/>
      <c r="E443" s="138"/>
      <c r="F443" s="116">
        <f t="shared" si="27"/>
        <v>0</v>
      </c>
      <c r="G443" s="183"/>
      <c r="H443" s="167"/>
      <c r="I443" s="150" t="e">
        <f>VLOOKUP(H443,Presupuesto!$B$8:$C$158,2,0)</f>
        <v>#N/A</v>
      </c>
      <c r="J443" s="117" t="str">
        <f t="shared" si="28"/>
        <v>Procesos de Gestión Universitaria</v>
      </c>
      <c r="K443" s="117"/>
      <c r="L443" s="117"/>
    </row>
    <row r="444" spans="3:12" x14ac:dyDescent="0.25">
      <c r="C444" s="166"/>
      <c r="D444" s="180"/>
      <c r="E444" s="138"/>
      <c r="F444" s="116">
        <f t="shared" si="27"/>
        <v>0</v>
      </c>
      <c r="G444" s="183"/>
      <c r="H444" s="167"/>
      <c r="I444" s="150" t="e">
        <f>VLOOKUP(H444,Presupuesto!$B$8:$C$158,2,0)</f>
        <v>#N/A</v>
      </c>
      <c r="J444" s="117" t="str">
        <f t="shared" si="28"/>
        <v>Procesos de Gestión Universitaria</v>
      </c>
      <c r="K444" s="117"/>
      <c r="L444" s="117"/>
    </row>
    <row r="445" spans="3:12" x14ac:dyDescent="0.25">
      <c r="C445" s="166"/>
      <c r="D445" s="180"/>
      <c r="E445" s="138"/>
      <c r="F445" s="116">
        <f t="shared" si="27"/>
        <v>0</v>
      </c>
      <c r="G445" s="183"/>
      <c r="H445" s="167"/>
      <c r="I445" s="150" t="e">
        <f>VLOOKUP(H445,Presupuesto!$B$8:$C$158,2,0)</f>
        <v>#N/A</v>
      </c>
      <c r="J445" s="117" t="str">
        <f t="shared" si="28"/>
        <v>Procesos de Gestión Universitaria</v>
      </c>
      <c r="K445" s="117"/>
      <c r="L445" s="117"/>
    </row>
    <row r="446" spans="3:12" x14ac:dyDescent="0.25">
      <c r="C446" s="166"/>
      <c r="D446" s="180"/>
      <c r="E446" s="138"/>
      <c r="F446" s="116">
        <f t="shared" si="27"/>
        <v>0</v>
      </c>
      <c r="G446" s="183"/>
      <c r="H446" s="167"/>
      <c r="I446" s="150" t="e">
        <f>VLOOKUP(H446,Presupuesto!$B$8:$C$158,2,0)</f>
        <v>#N/A</v>
      </c>
      <c r="J446" s="117" t="str">
        <f t="shared" si="28"/>
        <v>Procesos de Gestión Universitaria</v>
      </c>
      <c r="K446" s="117"/>
      <c r="L446" s="117"/>
    </row>
    <row r="447" spans="3:12" ht="15.75" thickBot="1" x14ac:dyDescent="0.3">
      <c r="C447" s="168"/>
      <c r="D447" s="256"/>
      <c r="E447" s="122"/>
      <c r="F447" s="124">
        <f t="shared" si="27"/>
        <v>0</v>
      </c>
      <c r="G447" s="184"/>
      <c r="H447" s="169"/>
      <c r="I447" s="152" t="e">
        <f>VLOOKUP(H447,Presupuesto!$B$8:$C$158,2,0)</f>
        <v>#N/A</v>
      </c>
      <c r="J447" s="125" t="str">
        <f t="shared" ref="J447" si="29">$J$20</f>
        <v>Procesos de Gestión Universitaria</v>
      </c>
      <c r="K447" s="144"/>
      <c r="L447" s="125"/>
    </row>
    <row r="448" spans="3:12" x14ac:dyDescent="0.25">
      <c r="F448" s="109"/>
      <c r="G448" s="108"/>
      <c r="H448" s="109"/>
      <c r="I448" s="109"/>
    </row>
    <row r="449" spans="3:12" ht="15.75" thickBot="1" x14ac:dyDescent="0.3"/>
    <row r="450" spans="3:12" ht="15.75" thickBot="1" x14ac:dyDescent="0.3">
      <c r="C450" s="179" t="s">
        <v>53</v>
      </c>
      <c r="D450" s="127">
        <f>SUM(F457:F491)</f>
        <v>0</v>
      </c>
      <c r="F450" s="73"/>
      <c r="G450" s="95"/>
      <c r="H450" s="73"/>
      <c r="I450" s="73"/>
    </row>
    <row r="451" spans="3:12" x14ac:dyDescent="0.25">
      <c r="C451" s="73"/>
      <c r="D451" s="31"/>
      <c r="E451" s="112"/>
      <c r="F451" s="112"/>
      <c r="G451" s="112"/>
      <c r="H451" s="92"/>
      <c r="I451" s="92"/>
      <c r="J451" s="92"/>
      <c r="K451" s="132"/>
    </row>
    <row r="452" spans="3:12" ht="15.75" x14ac:dyDescent="0.25">
      <c r="C452" s="385" t="s">
        <v>532</v>
      </c>
      <c r="D452" s="233"/>
      <c r="E452" s="112"/>
      <c r="F452" s="112"/>
      <c r="G452" s="112"/>
      <c r="H452" s="92"/>
      <c r="I452" s="92"/>
      <c r="J452" s="92"/>
      <c r="K452" s="132"/>
    </row>
    <row r="453" spans="3:12" ht="18.75" x14ac:dyDescent="0.25">
      <c r="C453" s="240" t="e">
        <f>IFERROR(VLOOKUP(D452,'Desarrollo Curricular'!$E:$F,2,FALSE),IFERROR(VLOOKUP(D452,Investigación!$E:$F,2,FALSE),IFERROR(VLOOKUP(D452,'Vinculación Univ. Sociedad'!$E:$F,2,FALSE),IFERROR(VLOOKUP(D452,'Docencia y Recursos Humanos '!$E:$F,2,FALSE),IFERROR(VLOOKUP(D452,Estudiantes!$E:$F,2,FALSE),IFERROR(VLOOKUP(D452,'Gestion Administrativa'!$E:$F,2,FALSE),IFERROR(VLOOKUP(D452,'Gestion Academica'!$E:$F,2,FALSE),IFERROR(VLOOKUP(D452,Graduados!$E:$F,2,FALSE),IFERROR(VLOOKUP(D452,'Gestión del Conocimiento'!$E:$F,2,FALSE),IFERROR(VLOOKUP(D452,Gobernabilidad!$E:$F,2,FALSE),IFERROR(VLOOKUP(D452,'NIVEL DE ES Y  SISTEMA NACIONAL'!$E:$F,2,FALSE),VLOOKUP(D452,'Lo Esencial'!$E:$F,2,0))))))))))))</f>
        <v>#N/A</v>
      </c>
      <c r="D453" s="31"/>
      <c r="E453" s="112"/>
      <c r="F453" s="112"/>
      <c r="G453" s="112"/>
      <c r="H453" s="92"/>
      <c r="I453" s="92"/>
      <c r="J453" s="92"/>
      <c r="K453" s="132"/>
    </row>
    <row r="454" spans="3:12" x14ac:dyDescent="0.25">
      <c r="E454" s="112"/>
      <c r="F454" s="112"/>
      <c r="G454" s="112"/>
      <c r="H454" s="92"/>
      <c r="I454" s="92"/>
      <c r="J454" s="92"/>
      <c r="K454" s="132"/>
    </row>
    <row r="455" spans="3:12" ht="15.75" thickBot="1" x14ac:dyDescent="0.3">
      <c r="F455" s="112"/>
      <c r="G455" s="92"/>
      <c r="H455" s="92"/>
      <c r="I455" s="92"/>
    </row>
    <row r="456" spans="3:12" ht="30.75" thickBot="1" x14ac:dyDescent="0.3">
      <c r="C456" s="149" t="s">
        <v>44</v>
      </c>
      <c r="D456" s="154" t="s">
        <v>55</v>
      </c>
      <c r="E456" s="156" t="s">
        <v>57</v>
      </c>
      <c r="F456" s="155" t="s">
        <v>27</v>
      </c>
      <c r="G456" s="153" t="s">
        <v>253</v>
      </c>
      <c r="H456" s="156" t="s">
        <v>46</v>
      </c>
      <c r="I456" s="153" t="s">
        <v>254</v>
      </c>
      <c r="J456" s="153" t="s">
        <v>551</v>
      </c>
      <c r="K456" s="153" t="s">
        <v>552</v>
      </c>
      <c r="L456" s="153" t="s">
        <v>178</v>
      </c>
    </row>
    <row r="457" spans="3:12" x14ac:dyDescent="0.25">
      <c r="C457" s="161"/>
      <c r="D457" s="180"/>
      <c r="E457" s="135"/>
      <c r="F457" s="116">
        <f t="shared" ref="F457:F491" si="30">D457*E457</f>
        <v>0</v>
      </c>
      <c r="G457" s="183"/>
      <c r="H457" s="162"/>
      <c r="I457" s="150" t="e">
        <f>VLOOKUP(H457,Presupuesto!$B$8:$C$158,2,0)</f>
        <v>#N/A</v>
      </c>
      <c r="J457" s="252"/>
      <c r="K457" s="117"/>
      <c r="L457" s="117"/>
    </row>
    <row r="458" spans="3:12" x14ac:dyDescent="0.25">
      <c r="C458" s="161"/>
      <c r="D458" s="180"/>
      <c r="E458" s="143"/>
      <c r="F458" s="116">
        <f t="shared" si="30"/>
        <v>0</v>
      </c>
      <c r="G458" s="183"/>
      <c r="H458" s="162"/>
      <c r="I458" s="150" t="e">
        <f>VLOOKUP(H458,Presupuesto!$B$8:$C$158,2,0)</f>
        <v>#N/A</v>
      </c>
      <c r="J458" s="117" t="str">
        <f>$J$17</f>
        <v>Procesos de Gestión Universitaria</v>
      </c>
      <c r="K458" s="117"/>
      <c r="L458" s="117"/>
    </row>
    <row r="459" spans="3:12" x14ac:dyDescent="0.25">
      <c r="C459" s="161"/>
      <c r="D459" s="180"/>
      <c r="E459" s="143"/>
      <c r="F459" s="116">
        <f t="shared" si="30"/>
        <v>0</v>
      </c>
      <c r="G459" s="183"/>
      <c r="H459" s="162"/>
      <c r="I459" s="150" t="e">
        <f>VLOOKUP(H459,Presupuesto!$B$8:$C$158,2,0)</f>
        <v>#N/A</v>
      </c>
      <c r="J459" s="117" t="str">
        <f t="shared" ref="J459:J490" si="31">$J$17</f>
        <v>Procesos de Gestión Universitaria</v>
      </c>
      <c r="K459" s="117"/>
      <c r="L459" s="117"/>
    </row>
    <row r="460" spans="3:12" x14ac:dyDescent="0.25">
      <c r="C460" s="161"/>
      <c r="D460" s="180"/>
      <c r="E460" s="143"/>
      <c r="F460" s="116">
        <f t="shared" si="30"/>
        <v>0</v>
      </c>
      <c r="G460" s="183"/>
      <c r="H460" s="162"/>
      <c r="I460" s="150" t="e">
        <f>VLOOKUP(H460,Presupuesto!$B$8:$C$158,2,0)</f>
        <v>#N/A</v>
      </c>
      <c r="J460" s="117" t="str">
        <f t="shared" si="31"/>
        <v>Procesos de Gestión Universitaria</v>
      </c>
      <c r="K460" s="117"/>
      <c r="L460" s="117"/>
    </row>
    <row r="461" spans="3:12" x14ac:dyDescent="0.25">
      <c r="C461" s="161"/>
      <c r="D461" s="180"/>
      <c r="E461" s="143"/>
      <c r="F461" s="116">
        <f t="shared" si="30"/>
        <v>0</v>
      </c>
      <c r="G461" s="183"/>
      <c r="H461" s="162"/>
      <c r="I461" s="150" t="e">
        <f>VLOOKUP(H461,Presupuesto!$B$8:$C$158,2,0)</f>
        <v>#N/A</v>
      </c>
      <c r="J461" s="117" t="str">
        <f t="shared" si="31"/>
        <v>Procesos de Gestión Universitaria</v>
      </c>
      <c r="K461" s="117"/>
      <c r="L461" s="117"/>
    </row>
    <row r="462" spans="3:12" x14ac:dyDescent="0.25">
      <c r="C462" s="161"/>
      <c r="D462" s="180"/>
      <c r="E462" s="143"/>
      <c r="F462" s="116">
        <f t="shared" si="30"/>
        <v>0</v>
      </c>
      <c r="G462" s="183"/>
      <c r="H462" s="162"/>
      <c r="I462" s="150" t="e">
        <f>VLOOKUP(H462,Presupuesto!$B$8:$C$158,2,0)</f>
        <v>#N/A</v>
      </c>
      <c r="J462" s="117" t="str">
        <f t="shared" si="31"/>
        <v>Procesos de Gestión Universitaria</v>
      </c>
      <c r="K462" s="117"/>
      <c r="L462" s="117"/>
    </row>
    <row r="463" spans="3:12" x14ac:dyDescent="0.25">
      <c r="C463" s="161"/>
      <c r="D463" s="180"/>
      <c r="E463" s="143"/>
      <c r="F463" s="116">
        <f t="shared" si="30"/>
        <v>0</v>
      </c>
      <c r="G463" s="183"/>
      <c r="H463" s="162"/>
      <c r="I463" s="150" t="e">
        <f>VLOOKUP(H463,Presupuesto!$B$8:$C$158,2,0)</f>
        <v>#N/A</v>
      </c>
      <c r="J463" s="117" t="str">
        <f t="shared" si="31"/>
        <v>Procesos de Gestión Universitaria</v>
      </c>
      <c r="K463" s="117"/>
      <c r="L463" s="117"/>
    </row>
    <row r="464" spans="3:12" x14ac:dyDescent="0.25">
      <c r="C464" s="161"/>
      <c r="D464" s="180"/>
      <c r="E464" s="143"/>
      <c r="F464" s="116">
        <f t="shared" si="30"/>
        <v>0</v>
      </c>
      <c r="G464" s="183"/>
      <c r="H464" s="162"/>
      <c r="I464" s="150" t="e">
        <f>VLOOKUP(H464,Presupuesto!$B$8:$C$158,2,0)</f>
        <v>#N/A</v>
      </c>
      <c r="J464" s="117" t="str">
        <f t="shared" si="31"/>
        <v>Procesos de Gestión Universitaria</v>
      </c>
      <c r="K464" s="117"/>
      <c r="L464" s="117"/>
    </row>
    <row r="465" spans="3:12" x14ac:dyDescent="0.25">
      <c r="C465" s="161"/>
      <c r="D465" s="180"/>
      <c r="E465" s="143"/>
      <c r="F465" s="116">
        <f t="shared" si="30"/>
        <v>0</v>
      </c>
      <c r="G465" s="183"/>
      <c r="H465" s="162"/>
      <c r="I465" s="150" t="e">
        <f>VLOOKUP(H465,Presupuesto!$B$8:$C$158,2,0)</f>
        <v>#N/A</v>
      </c>
      <c r="J465" s="117" t="str">
        <f t="shared" si="31"/>
        <v>Procesos de Gestión Universitaria</v>
      </c>
      <c r="K465" s="117"/>
      <c r="L465" s="117"/>
    </row>
    <row r="466" spans="3:12" x14ac:dyDescent="0.25">
      <c r="C466" s="161"/>
      <c r="D466" s="180"/>
      <c r="E466" s="143"/>
      <c r="F466" s="116">
        <f t="shared" si="30"/>
        <v>0</v>
      </c>
      <c r="G466" s="183"/>
      <c r="H466" s="162"/>
      <c r="I466" s="150" t="e">
        <f>VLOOKUP(H466,Presupuesto!$B$8:$C$158,2,0)</f>
        <v>#N/A</v>
      </c>
      <c r="J466" s="117" t="str">
        <f t="shared" si="31"/>
        <v>Procesos de Gestión Universitaria</v>
      </c>
      <c r="K466" s="117"/>
      <c r="L466" s="117"/>
    </row>
    <row r="467" spans="3:12" x14ac:dyDescent="0.25">
      <c r="C467" s="161"/>
      <c r="D467" s="180"/>
      <c r="E467" s="143"/>
      <c r="F467" s="116">
        <f t="shared" si="30"/>
        <v>0</v>
      </c>
      <c r="G467" s="183"/>
      <c r="H467" s="162"/>
      <c r="I467" s="150" t="e">
        <f>VLOOKUP(H467,Presupuesto!$B$8:$C$158,2,0)</f>
        <v>#N/A</v>
      </c>
      <c r="J467" s="117" t="str">
        <f t="shared" si="31"/>
        <v>Procesos de Gestión Universitaria</v>
      </c>
      <c r="K467" s="117"/>
      <c r="L467" s="117"/>
    </row>
    <row r="468" spans="3:12" x14ac:dyDescent="0.25">
      <c r="C468" s="161"/>
      <c r="D468" s="180"/>
      <c r="E468" s="143"/>
      <c r="F468" s="116">
        <f t="shared" si="30"/>
        <v>0</v>
      </c>
      <c r="G468" s="183"/>
      <c r="H468" s="162"/>
      <c r="I468" s="150" t="e">
        <f>VLOOKUP(H468,Presupuesto!$B$8:$C$158,2,0)</f>
        <v>#N/A</v>
      </c>
      <c r="J468" s="117" t="str">
        <f t="shared" si="31"/>
        <v>Procesos de Gestión Universitaria</v>
      </c>
      <c r="K468" s="117"/>
      <c r="L468" s="117"/>
    </row>
    <row r="469" spans="3:12" x14ac:dyDescent="0.25">
      <c r="C469" s="161"/>
      <c r="D469" s="180"/>
      <c r="E469" s="143"/>
      <c r="F469" s="116">
        <f t="shared" si="30"/>
        <v>0</v>
      </c>
      <c r="G469" s="183"/>
      <c r="H469" s="162"/>
      <c r="I469" s="150" t="e">
        <f>VLOOKUP(H469,Presupuesto!$B$8:$C$158,2,0)</f>
        <v>#N/A</v>
      </c>
      <c r="J469" s="117" t="str">
        <f t="shared" si="31"/>
        <v>Procesos de Gestión Universitaria</v>
      </c>
      <c r="K469" s="117"/>
      <c r="L469" s="117"/>
    </row>
    <row r="470" spans="3:12" x14ac:dyDescent="0.25">
      <c r="C470" s="161"/>
      <c r="D470" s="180"/>
      <c r="E470" s="143"/>
      <c r="F470" s="116">
        <f t="shared" si="30"/>
        <v>0</v>
      </c>
      <c r="G470" s="183"/>
      <c r="H470" s="162"/>
      <c r="I470" s="150" t="e">
        <f>VLOOKUP(H470,Presupuesto!$B$8:$C$158,2,0)</f>
        <v>#N/A</v>
      </c>
      <c r="J470" s="117" t="str">
        <f t="shared" si="31"/>
        <v>Procesos de Gestión Universitaria</v>
      </c>
      <c r="K470" s="117"/>
      <c r="L470" s="117"/>
    </row>
    <row r="471" spans="3:12" x14ac:dyDescent="0.25">
      <c r="C471" s="161"/>
      <c r="D471" s="180"/>
      <c r="E471" s="143"/>
      <c r="F471" s="116">
        <f t="shared" si="30"/>
        <v>0</v>
      </c>
      <c r="G471" s="183"/>
      <c r="H471" s="162"/>
      <c r="I471" s="150" t="e">
        <f>VLOOKUP(H471,Presupuesto!$B$8:$C$158,2,0)</f>
        <v>#N/A</v>
      </c>
      <c r="J471" s="117" t="str">
        <f t="shared" si="31"/>
        <v>Procesos de Gestión Universitaria</v>
      </c>
      <c r="K471" s="117"/>
      <c r="L471" s="117"/>
    </row>
    <row r="472" spans="3:12" x14ac:dyDescent="0.25">
      <c r="C472" s="161"/>
      <c r="D472" s="180"/>
      <c r="E472" s="143"/>
      <c r="F472" s="116">
        <f t="shared" si="30"/>
        <v>0</v>
      </c>
      <c r="G472" s="183"/>
      <c r="H472" s="162"/>
      <c r="I472" s="150" t="e">
        <f>VLOOKUP(H472,Presupuesto!$B$8:$C$158,2,0)</f>
        <v>#N/A</v>
      </c>
      <c r="J472" s="117" t="str">
        <f t="shared" si="31"/>
        <v>Procesos de Gestión Universitaria</v>
      </c>
      <c r="K472" s="117"/>
      <c r="L472" s="117"/>
    </row>
    <row r="473" spans="3:12" x14ac:dyDescent="0.25">
      <c r="C473" s="161"/>
      <c r="D473" s="180"/>
      <c r="E473" s="143"/>
      <c r="F473" s="116">
        <f t="shared" si="30"/>
        <v>0</v>
      </c>
      <c r="G473" s="183"/>
      <c r="H473" s="162"/>
      <c r="I473" s="150" t="e">
        <f>VLOOKUP(H473,Presupuesto!$B$8:$C$158,2,0)</f>
        <v>#N/A</v>
      </c>
      <c r="J473" s="117" t="str">
        <f t="shared" si="31"/>
        <v>Procesos de Gestión Universitaria</v>
      </c>
      <c r="K473" s="117"/>
      <c r="L473" s="117"/>
    </row>
    <row r="474" spans="3:12" x14ac:dyDescent="0.25">
      <c r="C474" s="161"/>
      <c r="D474" s="180"/>
      <c r="E474" s="143"/>
      <c r="F474" s="116">
        <f t="shared" si="30"/>
        <v>0</v>
      </c>
      <c r="G474" s="183"/>
      <c r="H474" s="162"/>
      <c r="I474" s="150" t="e">
        <f>VLOOKUP(H474,Presupuesto!$B$8:$C$158,2,0)</f>
        <v>#N/A</v>
      </c>
      <c r="J474" s="117" t="str">
        <f t="shared" si="31"/>
        <v>Procesos de Gestión Universitaria</v>
      </c>
      <c r="K474" s="117"/>
      <c r="L474" s="117"/>
    </row>
    <row r="475" spans="3:12" x14ac:dyDescent="0.25">
      <c r="C475" s="161"/>
      <c r="D475" s="180"/>
      <c r="E475" s="143"/>
      <c r="F475" s="116">
        <f t="shared" si="30"/>
        <v>0</v>
      </c>
      <c r="G475" s="183"/>
      <c r="H475" s="162"/>
      <c r="I475" s="150" t="e">
        <f>VLOOKUP(H475,Presupuesto!$B$8:$C$158,2,0)</f>
        <v>#N/A</v>
      </c>
      <c r="J475" s="117" t="str">
        <f t="shared" si="31"/>
        <v>Procesos de Gestión Universitaria</v>
      </c>
      <c r="K475" s="117"/>
      <c r="L475" s="117"/>
    </row>
    <row r="476" spans="3:12" x14ac:dyDescent="0.25">
      <c r="C476" s="161"/>
      <c r="D476" s="180"/>
      <c r="E476" s="143"/>
      <c r="F476" s="116">
        <f t="shared" si="30"/>
        <v>0</v>
      </c>
      <c r="G476" s="183"/>
      <c r="H476" s="162"/>
      <c r="I476" s="150" t="e">
        <f>VLOOKUP(H476,Presupuesto!$B$8:$C$158,2,0)</f>
        <v>#N/A</v>
      </c>
      <c r="J476" s="117" t="str">
        <f t="shared" si="31"/>
        <v>Procesos de Gestión Universitaria</v>
      </c>
      <c r="K476" s="117"/>
      <c r="L476" s="117"/>
    </row>
    <row r="477" spans="3:12" x14ac:dyDescent="0.25">
      <c r="C477" s="161"/>
      <c r="D477" s="180"/>
      <c r="E477" s="143"/>
      <c r="F477" s="116">
        <f t="shared" si="30"/>
        <v>0</v>
      </c>
      <c r="G477" s="183"/>
      <c r="H477" s="162"/>
      <c r="I477" s="150" t="e">
        <f>VLOOKUP(H477,Presupuesto!$B$8:$C$158,2,0)</f>
        <v>#N/A</v>
      </c>
      <c r="J477" s="117" t="str">
        <f t="shared" si="31"/>
        <v>Procesos de Gestión Universitaria</v>
      </c>
      <c r="K477" s="117"/>
      <c r="L477" s="117"/>
    </row>
    <row r="478" spans="3:12" x14ac:dyDescent="0.25">
      <c r="C478" s="161"/>
      <c r="D478" s="180"/>
      <c r="E478" s="143"/>
      <c r="F478" s="116">
        <f t="shared" si="30"/>
        <v>0</v>
      </c>
      <c r="G478" s="183"/>
      <c r="H478" s="162"/>
      <c r="I478" s="150" t="e">
        <f>VLOOKUP(H478,Presupuesto!$B$8:$C$158,2,0)</f>
        <v>#N/A</v>
      </c>
      <c r="J478" s="117" t="str">
        <f t="shared" si="31"/>
        <v>Procesos de Gestión Universitaria</v>
      </c>
      <c r="K478" s="117"/>
      <c r="L478" s="117"/>
    </row>
    <row r="479" spans="3:12" x14ac:dyDescent="0.25">
      <c r="C479" s="164"/>
      <c r="D479" s="180"/>
      <c r="E479" s="138"/>
      <c r="F479" s="116">
        <f t="shared" si="30"/>
        <v>0</v>
      </c>
      <c r="G479" s="183"/>
      <c r="H479" s="165"/>
      <c r="I479" s="150" t="e">
        <f>VLOOKUP(H479,Presupuesto!$B$8:$C$158,2,0)</f>
        <v>#N/A</v>
      </c>
      <c r="J479" s="117" t="str">
        <f t="shared" si="31"/>
        <v>Procesos de Gestión Universitaria</v>
      </c>
      <c r="K479" s="117"/>
      <c r="L479" s="117"/>
    </row>
    <row r="480" spans="3:12" x14ac:dyDescent="0.25">
      <c r="C480" s="164"/>
      <c r="D480" s="180"/>
      <c r="E480" s="138"/>
      <c r="F480" s="116">
        <f t="shared" si="30"/>
        <v>0</v>
      </c>
      <c r="G480" s="183"/>
      <c r="H480" s="165"/>
      <c r="I480" s="150" t="e">
        <f>VLOOKUP(H480,Presupuesto!$B$8:$C$158,2,0)</f>
        <v>#N/A</v>
      </c>
      <c r="J480" s="117" t="str">
        <f t="shared" si="31"/>
        <v>Procesos de Gestión Universitaria</v>
      </c>
      <c r="K480" s="117"/>
      <c r="L480" s="117"/>
    </row>
    <row r="481" spans="3:12" x14ac:dyDescent="0.25">
      <c r="C481" s="164"/>
      <c r="D481" s="180"/>
      <c r="E481" s="138"/>
      <c r="F481" s="116">
        <f t="shared" si="30"/>
        <v>0</v>
      </c>
      <c r="G481" s="183"/>
      <c r="H481" s="165"/>
      <c r="I481" s="150" t="e">
        <f>VLOOKUP(H481,Presupuesto!$B$8:$C$158,2,0)</f>
        <v>#N/A</v>
      </c>
      <c r="J481" s="117" t="str">
        <f t="shared" si="31"/>
        <v>Procesos de Gestión Universitaria</v>
      </c>
      <c r="K481" s="117"/>
      <c r="L481" s="117"/>
    </row>
    <row r="482" spans="3:12" x14ac:dyDescent="0.25">
      <c r="C482" s="164"/>
      <c r="D482" s="180"/>
      <c r="E482" s="138"/>
      <c r="F482" s="116">
        <f t="shared" si="30"/>
        <v>0</v>
      </c>
      <c r="G482" s="183"/>
      <c r="H482" s="165"/>
      <c r="I482" s="150" t="e">
        <f>VLOOKUP(H482,Presupuesto!$B$8:$C$158,2,0)</f>
        <v>#N/A</v>
      </c>
      <c r="J482" s="117" t="str">
        <f t="shared" si="31"/>
        <v>Procesos de Gestión Universitaria</v>
      </c>
      <c r="K482" s="117"/>
      <c r="L482" s="117"/>
    </row>
    <row r="483" spans="3:12" x14ac:dyDescent="0.25">
      <c r="C483" s="164"/>
      <c r="D483" s="180"/>
      <c r="E483" s="138"/>
      <c r="F483" s="116">
        <f t="shared" si="30"/>
        <v>0</v>
      </c>
      <c r="G483" s="183"/>
      <c r="H483" s="165"/>
      <c r="I483" s="150" t="e">
        <f>VLOOKUP(H483,Presupuesto!$B$8:$C$158,2,0)</f>
        <v>#N/A</v>
      </c>
      <c r="J483" s="117" t="str">
        <f t="shared" si="31"/>
        <v>Procesos de Gestión Universitaria</v>
      </c>
      <c r="K483" s="117"/>
      <c r="L483" s="117"/>
    </row>
    <row r="484" spans="3:12" x14ac:dyDescent="0.25">
      <c r="C484" s="164"/>
      <c r="D484" s="180"/>
      <c r="E484" s="138"/>
      <c r="F484" s="116">
        <f t="shared" si="30"/>
        <v>0</v>
      </c>
      <c r="G484" s="183"/>
      <c r="H484" s="165"/>
      <c r="I484" s="150" t="e">
        <f>VLOOKUP(H484,Presupuesto!$B$8:$C$158,2,0)</f>
        <v>#N/A</v>
      </c>
      <c r="J484" s="117" t="str">
        <f t="shared" si="31"/>
        <v>Procesos de Gestión Universitaria</v>
      </c>
      <c r="K484" s="117"/>
      <c r="L484" s="117"/>
    </row>
    <row r="485" spans="3:12" x14ac:dyDescent="0.25">
      <c r="C485" s="164"/>
      <c r="D485" s="180"/>
      <c r="E485" s="138"/>
      <c r="F485" s="116">
        <f t="shared" si="30"/>
        <v>0</v>
      </c>
      <c r="G485" s="183"/>
      <c r="H485" s="165"/>
      <c r="I485" s="150" t="e">
        <f>VLOOKUP(H485,Presupuesto!$B$8:$C$158,2,0)</f>
        <v>#N/A</v>
      </c>
      <c r="J485" s="117" t="str">
        <f t="shared" si="31"/>
        <v>Procesos de Gestión Universitaria</v>
      </c>
      <c r="K485" s="117"/>
      <c r="L485" s="117"/>
    </row>
    <row r="486" spans="3:12" x14ac:dyDescent="0.25">
      <c r="C486" s="164"/>
      <c r="D486" s="180"/>
      <c r="E486" s="138"/>
      <c r="F486" s="116">
        <f t="shared" si="30"/>
        <v>0</v>
      </c>
      <c r="G486" s="183"/>
      <c r="H486" s="165"/>
      <c r="I486" s="150" t="e">
        <f>VLOOKUP(H486,Presupuesto!$B$8:$C$158,2,0)</f>
        <v>#N/A</v>
      </c>
      <c r="J486" s="117" t="str">
        <f t="shared" si="31"/>
        <v>Procesos de Gestión Universitaria</v>
      </c>
      <c r="K486" s="117"/>
      <c r="L486" s="117"/>
    </row>
    <row r="487" spans="3:12" x14ac:dyDescent="0.25">
      <c r="C487" s="166"/>
      <c r="D487" s="180"/>
      <c r="E487" s="138"/>
      <c r="F487" s="116">
        <f t="shared" si="30"/>
        <v>0</v>
      </c>
      <c r="G487" s="183"/>
      <c r="H487" s="167"/>
      <c r="I487" s="150" t="e">
        <f>VLOOKUP(H487,Presupuesto!$B$8:$C$158,2,0)</f>
        <v>#N/A</v>
      </c>
      <c r="J487" s="117" t="str">
        <f t="shared" si="31"/>
        <v>Procesos de Gestión Universitaria</v>
      </c>
      <c r="K487" s="117"/>
      <c r="L487" s="117"/>
    </row>
    <row r="488" spans="3:12" x14ac:dyDescent="0.25">
      <c r="C488" s="166"/>
      <c r="D488" s="180"/>
      <c r="E488" s="138"/>
      <c r="F488" s="116">
        <f t="shared" si="30"/>
        <v>0</v>
      </c>
      <c r="G488" s="183"/>
      <c r="H488" s="167"/>
      <c r="I488" s="150" t="e">
        <f>VLOOKUP(H488,Presupuesto!$B$8:$C$158,2,0)</f>
        <v>#N/A</v>
      </c>
      <c r="J488" s="117" t="str">
        <f t="shared" si="31"/>
        <v>Procesos de Gestión Universitaria</v>
      </c>
      <c r="K488" s="117"/>
      <c r="L488" s="117"/>
    </row>
    <row r="489" spans="3:12" x14ac:dyDescent="0.25">
      <c r="C489" s="166"/>
      <c r="D489" s="180"/>
      <c r="E489" s="138"/>
      <c r="F489" s="116">
        <f t="shared" si="30"/>
        <v>0</v>
      </c>
      <c r="G489" s="183"/>
      <c r="H489" s="167"/>
      <c r="I489" s="150" t="e">
        <f>VLOOKUP(H489,Presupuesto!$B$8:$C$158,2,0)</f>
        <v>#N/A</v>
      </c>
      <c r="J489" s="117" t="str">
        <f t="shared" si="31"/>
        <v>Procesos de Gestión Universitaria</v>
      </c>
      <c r="K489" s="117"/>
      <c r="L489" s="117"/>
    </row>
    <row r="490" spans="3:12" x14ac:dyDescent="0.25">
      <c r="C490" s="166"/>
      <c r="D490" s="180"/>
      <c r="E490" s="138"/>
      <c r="F490" s="116">
        <f t="shared" si="30"/>
        <v>0</v>
      </c>
      <c r="G490" s="183"/>
      <c r="H490" s="167"/>
      <c r="I490" s="150" t="e">
        <f>VLOOKUP(H490,Presupuesto!$B$8:$C$158,2,0)</f>
        <v>#N/A</v>
      </c>
      <c r="J490" s="117" t="str">
        <f t="shared" si="31"/>
        <v>Procesos de Gestión Universitaria</v>
      </c>
      <c r="K490" s="117"/>
      <c r="L490" s="117"/>
    </row>
    <row r="491" spans="3:12" ht="15.75" thickBot="1" x14ac:dyDescent="0.3">
      <c r="C491" s="168"/>
      <c r="D491" s="256"/>
      <c r="E491" s="122"/>
      <c r="F491" s="124">
        <f t="shared" si="30"/>
        <v>0</v>
      </c>
      <c r="G491" s="184"/>
      <c r="H491" s="169"/>
      <c r="I491" s="152" t="e">
        <f>VLOOKUP(H491,Presupuesto!$B$8:$C$158,2,0)</f>
        <v>#N/A</v>
      </c>
      <c r="J491" s="125" t="str">
        <f t="shared" ref="J491" si="32">$J$20</f>
        <v>Procesos de Gestión Universitaria</v>
      </c>
      <c r="K491" s="144"/>
      <c r="L491" s="125"/>
    </row>
    <row r="493" spans="3:12" ht="15.75" thickBot="1" x14ac:dyDescent="0.3"/>
    <row r="494" spans="3:12" ht="15.75" thickBot="1" x14ac:dyDescent="0.3">
      <c r="C494" s="179" t="s">
        <v>53</v>
      </c>
      <c r="D494" s="127">
        <f>SUM(F501:F535)</f>
        <v>0</v>
      </c>
      <c r="F494" s="73"/>
      <c r="G494" s="95"/>
      <c r="H494" s="73"/>
      <c r="I494" s="73"/>
    </row>
    <row r="495" spans="3:12" x14ac:dyDescent="0.25">
      <c r="C495" s="73"/>
      <c r="D495" s="31"/>
      <c r="E495" s="112"/>
      <c r="F495" s="112"/>
      <c r="G495" s="112"/>
      <c r="H495" s="92"/>
      <c r="I495" s="92"/>
      <c r="J495" s="92"/>
      <c r="K495" s="132"/>
    </row>
    <row r="496" spans="3:12" ht="15.75" x14ac:dyDescent="0.25">
      <c r="C496" s="385" t="s">
        <v>532</v>
      </c>
      <c r="D496" s="233"/>
      <c r="E496" s="112"/>
      <c r="F496" s="112"/>
      <c r="G496" s="112"/>
      <c r="H496" s="92"/>
      <c r="I496" s="92"/>
      <c r="J496" s="92"/>
      <c r="K496" s="132"/>
    </row>
    <row r="497" spans="3:12" ht="18.75" x14ac:dyDescent="0.25">
      <c r="C497" s="240" t="e">
        <f>IFERROR(VLOOKUP(D496,'Desarrollo Curricular'!$E:$F,2,FALSE),IFERROR(VLOOKUP(D496,Investigación!$E:$F,2,FALSE),IFERROR(VLOOKUP(D496,'Vinculación Univ. Sociedad'!$E:$F,2,FALSE),IFERROR(VLOOKUP(D496,'Docencia y Recursos Humanos '!$E:$F,2,FALSE),IFERROR(VLOOKUP(D496,Estudiantes!$E:$F,2,FALSE),IFERROR(VLOOKUP(D496,'Gestion Administrativa'!$E:$F,2,FALSE),IFERROR(VLOOKUP(D496,'Gestion Academica'!$E:$F,2,FALSE),IFERROR(VLOOKUP(D496,Graduados!$E:$F,2,FALSE),IFERROR(VLOOKUP(D496,'Gestión del Conocimiento'!$E:$F,2,FALSE),IFERROR(VLOOKUP(D496,Gobernabilidad!$E:$F,2,FALSE),IFERROR(VLOOKUP(D496,'NIVEL DE ES Y  SISTEMA NACIONAL'!$E:$F,2,FALSE),VLOOKUP(D496,'Lo Esencial'!$E:$F,2,0))))))))))))</f>
        <v>#N/A</v>
      </c>
      <c r="D497" s="31"/>
      <c r="E497" s="112"/>
      <c r="F497" s="112"/>
      <c r="G497" s="112"/>
      <c r="H497" s="92"/>
      <c r="I497" s="92"/>
      <c r="J497" s="92"/>
      <c r="K497" s="132"/>
    </row>
    <row r="498" spans="3:12" x14ac:dyDescent="0.25">
      <c r="E498" s="112"/>
      <c r="F498" s="112"/>
      <c r="G498" s="112"/>
      <c r="H498" s="92"/>
      <c r="I498" s="92"/>
      <c r="J498" s="92"/>
      <c r="K498" s="132"/>
    </row>
    <row r="499" spans="3:12" ht="15.75" thickBot="1" x14ac:dyDescent="0.3">
      <c r="F499" s="112"/>
      <c r="G499" s="92"/>
      <c r="H499" s="92"/>
      <c r="I499" s="92"/>
    </row>
    <row r="500" spans="3:12" ht="30.75" thickBot="1" x14ac:dyDescent="0.3">
      <c r="C500" s="149" t="s">
        <v>44</v>
      </c>
      <c r="D500" s="154" t="s">
        <v>55</v>
      </c>
      <c r="E500" s="156" t="s">
        <v>57</v>
      </c>
      <c r="F500" s="155" t="s">
        <v>27</v>
      </c>
      <c r="G500" s="153" t="s">
        <v>253</v>
      </c>
      <c r="H500" s="156" t="s">
        <v>46</v>
      </c>
      <c r="I500" s="153" t="s">
        <v>254</v>
      </c>
      <c r="J500" s="153" t="s">
        <v>551</v>
      </c>
      <c r="K500" s="153" t="s">
        <v>552</v>
      </c>
      <c r="L500" s="153" t="s">
        <v>178</v>
      </c>
    </row>
    <row r="501" spans="3:12" x14ac:dyDescent="0.25">
      <c r="C501" s="161"/>
      <c r="D501" s="180"/>
      <c r="E501" s="135"/>
      <c r="F501" s="116">
        <f t="shared" ref="F501:F535" si="33">D501*E501</f>
        <v>0</v>
      </c>
      <c r="G501" s="183"/>
      <c r="H501" s="162"/>
      <c r="I501" s="150" t="e">
        <f>VLOOKUP(H501,Presupuesto!$B$8:$C$158,2,0)</f>
        <v>#N/A</v>
      </c>
      <c r="J501" s="252"/>
      <c r="K501" s="117"/>
      <c r="L501" s="117"/>
    </row>
    <row r="502" spans="3:12" x14ac:dyDescent="0.25">
      <c r="C502" s="161"/>
      <c r="D502" s="180"/>
      <c r="E502" s="143"/>
      <c r="F502" s="116">
        <f t="shared" si="33"/>
        <v>0</v>
      </c>
      <c r="G502" s="183"/>
      <c r="H502" s="162"/>
      <c r="I502" s="150" t="e">
        <f>VLOOKUP(H502,Presupuesto!$B$8:$C$158,2,0)</f>
        <v>#N/A</v>
      </c>
      <c r="J502" s="117" t="str">
        <f>$J$17</f>
        <v>Procesos de Gestión Universitaria</v>
      </c>
      <c r="K502" s="117"/>
      <c r="L502" s="117"/>
    </row>
    <row r="503" spans="3:12" x14ac:dyDescent="0.25">
      <c r="C503" s="161"/>
      <c r="D503" s="180"/>
      <c r="E503" s="143"/>
      <c r="F503" s="116">
        <f t="shared" si="33"/>
        <v>0</v>
      </c>
      <c r="G503" s="183"/>
      <c r="H503" s="162"/>
      <c r="I503" s="150" t="e">
        <f>VLOOKUP(H503,Presupuesto!$B$8:$C$158,2,0)</f>
        <v>#N/A</v>
      </c>
      <c r="J503" s="117" t="str">
        <f t="shared" ref="J503:J534" si="34">$J$17</f>
        <v>Procesos de Gestión Universitaria</v>
      </c>
      <c r="K503" s="117"/>
      <c r="L503" s="117"/>
    </row>
    <row r="504" spans="3:12" x14ac:dyDescent="0.25">
      <c r="C504" s="161"/>
      <c r="D504" s="180"/>
      <c r="E504" s="143"/>
      <c r="F504" s="116">
        <f t="shared" si="33"/>
        <v>0</v>
      </c>
      <c r="G504" s="183"/>
      <c r="H504" s="162"/>
      <c r="I504" s="150" t="e">
        <f>VLOOKUP(H504,Presupuesto!$B$8:$C$158,2,0)</f>
        <v>#N/A</v>
      </c>
      <c r="J504" s="117" t="str">
        <f t="shared" si="34"/>
        <v>Procesos de Gestión Universitaria</v>
      </c>
      <c r="K504" s="117"/>
      <c r="L504" s="117"/>
    </row>
    <row r="505" spans="3:12" x14ac:dyDescent="0.25">
      <c r="C505" s="161"/>
      <c r="D505" s="180"/>
      <c r="E505" s="143"/>
      <c r="F505" s="116">
        <f t="shared" si="33"/>
        <v>0</v>
      </c>
      <c r="G505" s="183"/>
      <c r="H505" s="162"/>
      <c r="I505" s="150" t="e">
        <f>VLOOKUP(H505,Presupuesto!$B$8:$C$158,2,0)</f>
        <v>#N/A</v>
      </c>
      <c r="J505" s="117" t="str">
        <f t="shared" si="34"/>
        <v>Procesos de Gestión Universitaria</v>
      </c>
      <c r="K505" s="117"/>
      <c r="L505" s="117"/>
    </row>
    <row r="506" spans="3:12" x14ac:dyDescent="0.25">
      <c r="C506" s="161"/>
      <c r="D506" s="180"/>
      <c r="E506" s="143"/>
      <c r="F506" s="116">
        <f t="shared" si="33"/>
        <v>0</v>
      </c>
      <c r="G506" s="183"/>
      <c r="H506" s="162"/>
      <c r="I506" s="150" t="e">
        <f>VLOOKUP(H506,Presupuesto!$B$8:$C$158,2,0)</f>
        <v>#N/A</v>
      </c>
      <c r="J506" s="117" t="str">
        <f t="shared" si="34"/>
        <v>Procesos de Gestión Universitaria</v>
      </c>
      <c r="K506" s="117"/>
      <c r="L506" s="117"/>
    </row>
    <row r="507" spans="3:12" x14ac:dyDescent="0.25">
      <c r="C507" s="161"/>
      <c r="D507" s="180"/>
      <c r="E507" s="143"/>
      <c r="F507" s="116">
        <f t="shared" si="33"/>
        <v>0</v>
      </c>
      <c r="G507" s="183"/>
      <c r="H507" s="162"/>
      <c r="I507" s="150" t="e">
        <f>VLOOKUP(H507,Presupuesto!$B$8:$C$158,2,0)</f>
        <v>#N/A</v>
      </c>
      <c r="J507" s="117" t="str">
        <f t="shared" si="34"/>
        <v>Procesos de Gestión Universitaria</v>
      </c>
      <c r="K507" s="117"/>
      <c r="L507" s="117"/>
    </row>
    <row r="508" spans="3:12" x14ac:dyDescent="0.25">
      <c r="C508" s="161"/>
      <c r="D508" s="180"/>
      <c r="E508" s="143"/>
      <c r="F508" s="116">
        <f t="shared" si="33"/>
        <v>0</v>
      </c>
      <c r="G508" s="183"/>
      <c r="H508" s="162"/>
      <c r="I508" s="150" t="e">
        <f>VLOOKUP(H508,Presupuesto!$B$8:$C$158,2,0)</f>
        <v>#N/A</v>
      </c>
      <c r="J508" s="117" t="str">
        <f t="shared" si="34"/>
        <v>Procesos de Gestión Universitaria</v>
      </c>
      <c r="K508" s="117"/>
      <c r="L508" s="117"/>
    </row>
    <row r="509" spans="3:12" x14ac:dyDescent="0.25">
      <c r="C509" s="161"/>
      <c r="D509" s="180"/>
      <c r="E509" s="143"/>
      <c r="F509" s="116">
        <f t="shared" si="33"/>
        <v>0</v>
      </c>
      <c r="G509" s="183"/>
      <c r="H509" s="162"/>
      <c r="I509" s="150" t="e">
        <f>VLOOKUP(H509,Presupuesto!$B$8:$C$158,2,0)</f>
        <v>#N/A</v>
      </c>
      <c r="J509" s="117" t="str">
        <f t="shared" si="34"/>
        <v>Procesos de Gestión Universitaria</v>
      </c>
      <c r="K509" s="117"/>
      <c r="L509" s="117"/>
    </row>
    <row r="510" spans="3:12" x14ac:dyDescent="0.25">
      <c r="C510" s="161"/>
      <c r="D510" s="180"/>
      <c r="E510" s="143"/>
      <c r="F510" s="116">
        <f t="shared" si="33"/>
        <v>0</v>
      </c>
      <c r="G510" s="183"/>
      <c r="H510" s="162"/>
      <c r="I510" s="150" t="e">
        <f>VLOOKUP(H510,Presupuesto!$B$8:$C$158,2,0)</f>
        <v>#N/A</v>
      </c>
      <c r="J510" s="117" t="str">
        <f t="shared" si="34"/>
        <v>Procesos de Gestión Universitaria</v>
      </c>
      <c r="K510" s="117"/>
      <c r="L510" s="117"/>
    </row>
    <row r="511" spans="3:12" x14ac:dyDescent="0.25">
      <c r="C511" s="161"/>
      <c r="D511" s="180"/>
      <c r="E511" s="143"/>
      <c r="F511" s="116">
        <f t="shared" si="33"/>
        <v>0</v>
      </c>
      <c r="G511" s="183"/>
      <c r="H511" s="162"/>
      <c r="I511" s="150" t="e">
        <f>VLOOKUP(H511,Presupuesto!$B$8:$C$158,2,0)</f>
        <v>#N/A</v>
      </c>
      <c r="J511" s="117" t="str">
        <f t="shared" si="34"/>
        <v>Procesos de Gestión Universitaria</v>
      </c>
      <c r="K511" s="117"/>
      <c r="L511" s="117"/>
    </row>
    <row r="512" spans="3:12" x14ac:dyDescent="0.25">
      <c r="C512" s="161"/>
      <c r="D512" s="180"/>
      <c r="E512" s="143"/>
      <c r="F512" s="116">
        <f t="shared" si="33"/>
        <v>0</v>
      </c>
      <c r="G512" s="183"/>
      <c r="H512" s="162"/>
      <c r="I512" s="150" t="e">
        <f>VLOOKUP(H512,Presupuesto!$B$8:$C$158,2,0)</f>
        <v>#N/A</v>
      </c>
      <c r="J512" s="117" t="str">
        <f t="shared" si="34"/>
        <v>Procesos de Gestión Universitaria</v>
      </c>
      <c r="K512" s="117"/>
      <c r="L512" s="117"/>
    </row>
    <row r="513" spans="3:12" x14ac:dyDescent="0.25">
      <c r="C513" s="161"/>
      <c r="D513" s="180"/>
      <c r="E513" s="143"/>
      <c r="F513" s="116">
        <f t="shared" si="33"/>
        <v>0</v>
      </c>
      <c r="G513" s="183"/>
      <c r="H513" s="162"/>
      <c r="I513" s="150" t="e">
        <f>VLOOKUP(H513,Presupuesto!$B$8:$C$158,2,0)</f>
        <v>#N/A</v>
      </c>
      <c r="J513" s="117" t="str">
        <f t="shared" si="34"/>
        <v>Procesos de Gestión Universitaria</v>
      </c>
      <c r="K513" s="117"/>
      <c r="L513" s="117"/>
    </row>
    <row r="514" spans="3:12" x14ac:dyDescent="0.25">
      <c r="C514" s="161"/>
      <c r="D514" s="180"/>
      <c r="E514" s="143"/>
      <c r="F514" s="116">
        <f t="shared" si="33"/>
        <v>0</v>
      </c>
      <c r="G514" s="183"/>
      <c r="H514" s="162"/>
      <c r="I514" s="150" t="e">
        <f>VLOOKUP(H514,Presupuesto!$B$8:$C$158,2,0)</f>
        <v>#N/A</v>
      </c>
      <c r="J514" s="117" t="str">
        <f t="shared" si="34"/>
        <v>Procesos de Gestión Universitaria</v>
      </c>
      <c r="K514" s="117"/>
      <c r="L514" s="117"/>
    </row>
    <row r="515" spans="3:12" x14ac:dyDescent="0.25">
      <c r="C515" s="161"/>
      <c r="D515" s="180"/>
      <c r="E515" s="143"/>
      <c r="F515" s="116">
        <f t="shared" si="33"/>
        <v>0</v>
      </c>
      <c r="G515" s="183"/>
      <c r="H515" s="162"/>
      <c r="I515" s="150" t="e">
        <f>VLOOKUP(H515,Presupuesto!$B$8:$C$158,2,0)</f>
        <v>#N/A</v>
      </c>
      <c r="J515" s="117" t="str">
        <f t="shared" si="34"/>
        <v>Procesos de Gestión Universitaria</v>
      </c>
      <c r="K515" s="117"/>
      <c r="L515" s="117"/>
    </row>
    <row r="516" spans="3:12" x14ac:dyDescent="0.25">
      <c r="C516" s="161"/>
      <c r="D516" s="180"/>
      <c r="E516" s="143"/>
      <c r="F516" s="116">
        <f t="shared" si="33"/>
        <v>0</v>
      </c>
      <c r="G516" s="183"/>
      <c r="H516" s="162"/>
      <c r="I516" s="150" t="e">
        <f>VLOOKUP(H516,Presupuesto!$B$8:$C$158,2,0)</f>
        <v>#N/A</v>
      </c>
      <c r="J516" s="117" t="str">
        <f t="shared" si="34"/>
        <v>Procesos de Gestión Universitaria</v>
      </c>
      <c r="K516" s="117"/>
      <c r="L516" s="117"/>
    </row>
    <row r="517" spans="3:12" x14ac:dyDescent="0.25">
      <c r="C517" s="161"/>
      <c r="D517" s="180"/>
      <c r="E517" s="143"/>
      <c r="F517" s="116">
        <f t="shared" si="33"/>
        <v>0</v>
      </c>
      <c r="G517" s="183"/>
      <c r="H517" s="162"/>
      <c r="I517" s="150" t="e">
        <f>VLOOKUP(H517,Presupuesto!$B$8:$C$158,2,0)</f>
        <v>#N/A</v>
      </c>
      <c r="J517" s="117" t="str">
        <f t="shared" si="34"/>
        <v>Procesos de Gestión Universitaria</v>
      </c>
      <c r="K517" s="117"/>
      <c r="L517" s="117"/>
    </row>
    <row r="518" spans="3:12" x14ac:dyDescent="0.25">
      <c r="C518" s="161"/>
      <c r="D518" s="180"/>
      <c r="E518" s="143"/>
      <c r="F518" s="116">
        <f t="shared" si="33"/>
        <v>0</v>
      </c>
      <c r="G518" s="183"/>
      <c r="H518" s="162"/>
      <c r="I518" s="150" t="e">
        <f>VLOOKUP(H518,Presupuesto!$B$8:$C$158,2,0)</f>
        <v>#N/A</v>
      </c>
      <c r="J518" s="117" t="str">
        <f t="shared" si="34"/>
        <v>Procesos de Gestión Universitaria</v>
      </c>
      <c r="K518" s="117"/>
      <c r="L518" s="117"/>
    </row>
    <row r="519" spans="3:12" x14ac:dyDescent="0.25">
      <c r="C519" s="161"/>
      <c r="D519" s="180"/>
      <c r="E519" s="143"/>
      <c r="F519" s="116">
        <f t="shared" si="33"/>
        <v>0</v>
      </c>
      <c r="G519" s="183"/>
      <c r="H519" s="162"/>
      <c r="I519" s="150" t="e">
        <f>VLOOKUP(H519,Presupuesto!$B$8:$C$158,2,0)</f>
        <v>#N/A</v>
      </c>
      <c r="J519" s="117" t="str">
        <f t="shared" si="34"/>
        <v>Procesos de Gestión Universitaria</v>
      </c>
      <c r="K519" s="117"/>
      <c r="L519" s="117"/>
    </row>
    <row r="520" spans="3:12" x14ac:dyDescent="0.25">
      <c r="C520" s="161"/>
      <c r="D520" s="180"/>
      <c r="E520" s="143"/>
      <c r="F520" s="116">
        <f t="shared" si="33"/>
        <v>0</v>
      </c>
      <c r="G520" s="183"/>
      <c r="H520" s="162"/>
      <c r="I520" s="150" t="e">
        <f>VLOOKUP(H520,Presupuesto!$B$8:$C$158,2,0)</f>
        <v>#N/A</v>
      </c>
      <c r="J520" s="117" t="str">
        <f t="shared" si="34"/>
        <v>Procesos de Gestión Universitaria</v>
      </c>
      <c r="K520" s="117"/>
      <c r="L520" s="117"/>
    </row>
    <row r="521" spans="3:12" x14ac:dyDescent="0.25">
      <c r="C521" s="161"/>
      <c r="D521" s="180"/>
      <c r="E521" s="143"/>
      <c r="F521" s="116">
        <f t="shared" si="33"/>
        <v>0</v>
      </c>
      <c r="G521" s="183"/>
      <c r="H521" s="162"/>
      <c r="I521" s="150" t="e">
        <f>VLOOKUP(H521,Presupuesto!$B$8:$C$158,2,0)</f>
        <v>#N/A</v>
      </c>
      <c r="J521" s="117" t="str">
        <f t="shared" si="34"/>
        <v>Procesos de Gestión Universitaria</v>
      </c>
      <c r="K521" s="117"/>
      <c r="L521" s="117"/>
    </row>
    <row r="522" spans="3:12" x14ac:dyDescent="0.25">
      <c r="C522" s="161"/>
      <c r="D522" s="180"/>
      <c r="E522" s="143"/>
      <c r="F522" s="116">
        <f t="shared" si="33"/>
        <v>0</v>
      </c>
      <c r="G522" s="183"/>
      <c r="H522" s="162"/>
      <c r="I522" s="150" t="e">
        <f>VLOOKUP(H522,Presupuesto!$B$8:$C$158,2,0)</f>
        <v>#N/A</v>
      </c>
      <c r="J522" s="117" t="str">
        <f t="shared" si="34"/>
        <v>Procesos de Gestión Universitaria</v>
      </c>
      <c r="K522" s="117"/>
      <c r="L522" s="117"/>
    </row>
    <row r="523" spans="3:12" x14ac:dyDescent="0.25">
      <c r="C523" s="164"/>
      <c r="D523" s="180"/>
      <c r="E523" s="138"/>
      <c r="F523" s="116">
        <f t="shared" si="33"/>
        <v>0</v>
      </c>
      <c r="G523" s="183"/>
      <c r="H523" s="165"/>
      <c r="I523" s="150" t="e">
        <f>VLOOKUP(H523,Presupuesto!$B$8:$C$158,2,0)</f>
        <v>#N/A</v>
      </c>
      <c r="J523" s="117" t="str">
        <f t="shared" si="34"/>
        <v>Procesos de Gestión Universitaria</v>
      </c>
      <c r="K523" s="117"/>
      <c r="L523" s="117"/>
    </row>
    <row r="524" spans="3:12" x14ac:dyDescent="0.25">
      <c r="C524" s="164"/>
      <c r="D524" s="180"/>
      <c r="E524" s="138"/>
      <c r="F524" s="116">
        <f t="shared" si="33"/>
        <v>0</v>
      </c>
      <c r="G524" s="183"/>
      <c r="H524" s="165"/>
      <c r="I524" s="150" t="e">
        <f>VLOOKUP(H524,Presupuesto!$B$8:$C$158,2,0)</f>
        <v>#N/A</v>
      </c>
      <c r="J524" s="117" t="str">
        <f t="shared" si="34"/>
        <v>Procesos de Gestión Universitaria</v>
      </c>
      <c r="K524" s="117"/>
      <c r="L524" s="117"/>
    </row>
    <row r="525" spans="3:12" x14ac:dyDescent="0.25">
      <c r="C525" s="164"/>
      <c r="D525" s="180"/>
      <c r="E525" s="138"/>
      <c r="F525" s="116">
        <f t="shared" si="33"/>
        <v>0</v>
      </c>
      <c r="G525" s="183"/>
      <c r="H525" s="165"/>
      <c r="I525" s="150" t="e">
        <f>VLOOKUP(H525,Presupuesto!$B$8:$C$158,2,0)</f>
        <v>#N/A</v>
      </c>
      <c r="J525" s="117" t="str">
        <f t="shared" si="34"/>
        <v>Procesos de Gestión Universitaria</v>
      </c>
      <c r="K525" s="117"/>
      <c r="L525" s="117"/>
    </row>
    <row r="526" spans="3:12" x14ac:dyDescent="0.25">
      <c r="C526" s="164"/>
      <c r="D526" s="180"/>
      <c r="E526" s="138"/>
      <c r="F526" s="116">
        <f t="shared" si="33"/>
        <v>0</v>
      </c>
      <c r="G526" s="183"/>
      <c r="H526" s="165"/>
      <c r="I526" s="150" t="e">
        <f>VLOOKUP(H526,Presupuesto!$B$8:$C$158,2,0)</f>
        <v>#N/A</v>
      </c>
      <c r="J526" s="117" t="str">
        <f t="shared" si="34"/>
        <v>Procesos de Gestión Universitaria</v>
      </c>
      <c r="K526" s="117"/>
      <c r="L526" s="117"/>
    </row>
    <row r="527" spans="3:12" x14ac:dyDescent="0.25">
      <c r="C527" s="164"/>
      <c r="D527" s="180"/>
      <c r="E527" s="138"/>
      <c r="F527" s="116">
        <f t="shared" si="33"/>
        <v>0</v>
      </c>
      <c r="G527" s="183"/>
      <c r="H527" s="165"/>
      <c r="I527" s="150" t="e">
        <f>VLOOKUP(H527,Presupuesto!$B$8:$C$158,2,0)</f>
        <v>#N/A</v>
      </c>
      <c r="J527" s="117" t="str">
        <f t="shared" si="34"/>
        <v>Procesos de Gestión Universitaria</v>
      </c>
      <c r="K527" s="117"/>
      <c r="L527" s="117"/>
    </row>
    <row r="528" spans="3:12" x14ac:dyDescent="0.25">
      <c r="C528" s="164"/>
      <c r="D528" s="180"/>
      <c r="E528" s="138"/>
      <c r="F528" s="116">
        <f t="shared" si="33"/>
        <v>0</v>
      </c>
      <c r="G528" s="183"/>
      <c r="H528" s="165"/>
      <c r="I528" s="150" t="e">
        <f>VLOOKUP(H528,Presupuesto!$B$8:$C$158,2,0)</f>
        <v>#N/A</v>
      </c>
      <c r="J528" s="117" t="str">
        <f t="shared" si="34"/>
        <v>Procesos de Gestión Universitaria</v>
      </c>
      <c r="K528" s="117"/>
      <c r="L528" s="117"/>
    </row>
    <row r="529" spans="3:12" x14ac:dyDescent="0.25">
      <c r="C529" s="164"/>
      <c r="D529" s="180"/>
      <c r="E529" s="138"/>
      <c r="F529" s="116">
        <f t="shared" si="33"/>
        <v>0</v>
      </c>
      <c r="G529" s="183"/>
      <c r="H529" s="165"/>
      <c r="I529" s="150" t="e">
        <f>VLOOKUP(H529,Presupuesto!$B$8:$C$158,2,0)</f>
        <v>#N/A</v>
      </c>
      <c r="J529" s="117" t="str">
        <f t="shared" si="34"/>
        <v>Procesos de Gestión Universitaria</v>
      </c>
      <c r="K529" s="117"/>
      <c r="L529" s="117"/>
    </row>
    <row r="530" spans="3:12" x14ac:dyDescent="0.25">
      <c r="C530" s="164"/>
      <c r="D530" s="180"/>
      <c r="E530" s="138"/>
      <c r="F530" s="116">
        <f t="shared" si="33"/>
        <v>0</v>
      </c>
      <c r="G530" s="183"/>
      <c r="H530" s="165"/>
      <c r="I530" s="150" t="e">
        <f>VLOOKUP(H530,Presupuesto!$B$8:$C$158,2,0)</f>
        <v>#N/A</v>
      </c>
      <c r="J530" s="117" t="str">
        <f t="shared" si="34"/>
        <v>Procesos de Gestión Universitaria</v>
      </c>
      <c r="K530" s="117"/>
      <c r="L530" s="117"/>
    </row>
    <row r="531" spans="3:12" x14ac:dyDescent="0.25">
      <c r="C531" s="166"/>
      <c r="D531" s="180"/>
      <c r="E531" s="138"/>
      <c r="F531" s="116">
        <f t="shared" si="33"/>
        <v>0</v>
      </c>
      <c r="G531" s="183"/>
      <c r="H531" s="167"/>
      <c r="I531" s="150" t="e">
        <f>VLOOKUP(H531,Presupuesto!$B$8:$C$158,2,0)</f>
        <v>#N/A</v>
      </c>
      <c r="J531" s="117" t="str">
        <f t="shared" si="34"/>
        <v>Procesos de Gestión Universitaria</v>
      </c>
      <c r="K531" s="117"/>
      <c r="L531" s="117"/>
    </row>
    <row r="532" spans="3:12" x14ac:dyDescent="0.25">
      <c r="C532" s="166"/>
      <c r="D532" s="180"/>
      <c r="E532" s="138"/>
      <c r="F532" s="116">
        <f t="shared" si="33"/>
        <v>0</v>
      </c>
      <c r="G532" s="183"/>
      <c r="H532" s="167"/>
      <c r="I532" s="150" t="e">
        <f>VLOOKUP(H532,Presupuesto!$B$8:$C$158,2,0)</f>
        <v>#N/A</v>
      </c>
      <c r="J532" s="117" t="str">
        <f t="shared" si="34"/>
        <v>Procesos de Gestión Universitaria</v>
      </c>
      <c r="K532" s="117"/>
      <c r="L532" s="117"/>
    </row>
    <row r="533" spans="3:12" x14ac:dyDescent="0.25">
      <c r="C533" s="166"/>
      <c r="D533" s="180"/>
      <c r="E533" s="138"/>
      <c r="F533" s="116">
        <f t="shared" si="33"/>
        <v>0</v>
      </c>
      <c r="G533" s="183"/>
      <c r="H533" s="167"/>
      <c r="I533" s="150" t="e">
        <f>VLOOKUP(H533,Presupuesto!$B$8:$C$158,2,0)</f>
        <v>#N/A</v>
      </c>
      <c r="J533" s="117" t="str">
        <f t="shared" si="34"/>
        <v>Procesos de Gestión Universitaria</v>
      </c>
      <c r="K533" s="117"/>
      <c r="L533" s="117"/>
    </row>
    <row r="534" spans="3:12" x14ac:dyDescent="0.25">
      <c r="C534" s="166"/>
      <c r="D534" s="180"/>
      <c r="E534" s="138"/>
      <c r="F534" s="116">
        <f t="shared" si="33"/>
        <v>0</v>
      </c>
      <c r="G534" s="183"/>
      <c r="H534" s="167"/>
      <c r="I534" s="150" t="e">
        <f>VLOOKUP(H534,Presupuesto!$B$8:$C$158,2,0)</f>
        <v>#N/A</v>
      </c>
      <c r="J534" s="117" t="str">
        <f t="shared" si="34"/>
        <v>Procesos de Gestión Universitaria</v>
      </c>
      <c r="K534" s="117"/>
      <c r="L534" s="117"/>
    </row>
    <row r="535" spans="3:12" ht="15.75" thickBot="1" x14ac:dyDescent="0.3">
      <c r="C535" s="168"/>
      <c r="D535" s="256"/>
      <c r="E535" s="122"/>
      <c r="F535" s="124">
        <f t="shared" si="33"/>
        <v>0</v>
      </c>
      <c r="G535" s="184"/>
      <c r="H535" s="169"/>
      <c r="I535" s="152" t="e">
        <f>VLOOKUP(H535,Presupuesto!$B$8:$C$158,2,0)</f>
        <v>#N/A</v>
      </c>
      <c r="J535" s="125" t="str">
        <f t="shared" ref="J535" si="35">$J$20</f>
        <v>Procesos de Gestión Universitaria</v>
      </c>
      <c r="K535" s="144"/>
      <c r="L535" s="125"/>
    </row>
  </sheetData>
  <dataValidations count="5">
    <dataValidation type="list" allowBlank="1" showInputMessage="1" showErrorMessage="1" errorTitle="¡Ingreso Inválido!" error="Seleccione una opción de la lista." promptTitle="Tipo de Presupuesto" prompt="Seleccione una opción de la lista." sqref="G17:G51 G61:G95 G105:G139 G149:G183 G193:G227 G237:G271 G281:G315 G325:G359 G369:G403 G413:G447 G457:G491 G501:G535">
      <formula1>$R$2:$S$2</formula1>
    </dataValidation>
    <dataValidation type="list" allowBlank="1" showInputMessage="1" showErrorMessage="1" errorTitle="¡Ingreso Inválido!" error="Seleccione una opción de la lista" promptTitle="Mes Requerido" prompt="Seleccione el mes en el que requiere el recurso." sqref="K17:K51 K61:K95 K105:K139 K149:K183 K193:K227 K237:K271 K281:K315 K325:K359 K369:K403 K413:K447 K457:K491 K501:K535">
      <formula1>$U$2:$AF$2</formula1>
    </dataValidation>
    <dataValidation type="list" allowBlank="1" showInputMessage="1" showErrorMessage="1" errorTitle="¡Ingreso Inválido!" error="Seleccione una opción de la lista." promptTitle="Dimensión Estratégica" prompt="Seleccione una opción de la lista." sqref="J17:J51 J61:J95 J105:J139 J149:J183 J193:J227 J237:J271 J281:J315 J325:J359 J369:J403 J413:J447 J457:J491 J501:J535">
      <formula1>$A$2:$K$2</formula1>
    </dataValidation>
    <dataValidation type="list" allowBlank="1" showInputMessage="1" showErrorMessage="1" errorTitle="¡Ingreso Inválido!" error="Verifique el valor ingresado." promptTitle="Ingrese el Objeto de Gasto" prompt="Ingrese el Objeto de Gasto" sqref="H17:H51 H61:H95 H105:H139 H149:H183 H193:H227 H237:H271 H281:H315 H325:H359 H369:H403 H413:H447 H457:H491 H501:H535">
      <formula1>$A$1:$ET$1</formula1>
    </dataValidation>
    <dataValidation type="list" allowBlank="1" showInputMessage="1" showErrorMessage="1" errorTitle="¡Ingreso Inválido!" error="Seleccione una opción de la lista." promptTitle="Proyecto" prompt="Seleccione una opción." sqref="L17:L51 L61:L95 L105:L139 L149:L183 L193:L227 L237:L271 L281:L315 L325:L359 L369:L403 L413:L447 L457:L491 L501:L535">
      <formula1>$M$2:$O$2</formula1>
    </dataValidation>
  </dataValidations>
  <pageMargins left="0.7" right="0.7" top="0.75" bottom="0.75" header="0.3" footer="0.3"/>
  <pageSetup paperSize="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95"/>
  <sheetViews>
    <sheetView showGridLines="0" view="pageBreakPreview" zoomScale="90" zoomScaleNormal="86" zoomScaleSheetLayoutView="90" workbookViewId="0">
      <selection activeCell="D20" sqref="D20"/>
    </sheetView>
  </sheetViews>
  <sheetFormatPr baseColWidth="10" defaultColWidth="11.5703125" defaultRowHeight="15" x14ac:dyDescent="0.25"/>
  <cols>
    <col min="1" max="1" width="20.140625" style="104" customWidth="1"/>
    <col min="2" max="2" width="17" style="104" customWidth="1"/>
    <col min="3" max="3" width="53.42578125" style="104" customWidth="1"/>
    <col min="4" max="4" width="20.7109375" style="104" bestFit="1" customWidth="1"/>
    <col min="5" max="5" width="28.28515625" style="104" customWidth="1"/>
    <col min="6" max="6" width="21.85546875" style="104" customWidth="1"/>
    <col min="7" max="7" width="16.5703125" style="93" customWidth="1"/>
    <col min="8" max="8" width="14.28515625" style="104" customWidth="1"/>
    <col min="9" max="9" width="40.28515625" style="104" customWidth="1"/>
    <col min="10" max="10" width="28.140625" style="104" bestFit="1" customWidth="1"/>
    <col min="11" max="11" width="19.85546875" style="104" bestFit="1" customWidth="1"/>
    <col min="12" max="12" width="34.85546875" style="104" bestFit="1" customWidth="1"/>
    <col min="13"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42" t="s">
        <v>246</v>
      </c>
      <c r="E2" s="142" t="s">
        <v>180</v>
      </c>
      <c r="F2" s="142" t="s">
        <v>618</v>
      </c>
      <c r="G2" s="182" t="s">
        <v>247</v>
      </c>
      <c r="H2" s="142" t="s">
        <v>619</v>
      </c>
      <c r="I2" s="142" t="s">
        <v>620</v>
      </c>
      <c r="J2" s="142" t="s">
        <v>248</v>
      </c>
      <c r="K2" s="14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4" spans="1:150" ht="15.75" thickBot="1" x14ac:dyDescent="0.3"/>
    <row r="5" spans="1:150" ht="53.25" thickBot="1" x14ac:dyDescent="0.3">
      <c r="C5" s="105" t="s">
        <v>562</v>
      </c>
      <c r="D5" s="226">
        <f>SUMIF(C:C,$C$10,D:D)</f>
        <v>0</v>
      </c>
    </row>
    <row r="6" spans="1:150" x14ac:dyDescent="0.25">
      <c r="C6" s="126"/>
      <c r="D6" s="126"/>
      <c r="E6" s="126"/>
      <c r="F6" s="126"/>
      <c r="G6" s="94"/>
      <c r="H6" s="126"/>
      <c r="I6" s="126"/>
    </row>
    <row r="7" spans="1:150" x14ac:dyDescent="0.25">
      <c r="C7" s="126"/>
      <c r="D7" s="126"/>
      <c r="E7" s="126"/>
      <c r="F7" s="126"/>
      <c r="G7" s="94"/>
      <c r="H7" s="126"/>
      <c r="I7" s="126"/>
    </row>
    <row r="8" spans="1:150" x14ac:dyDescent="0.25">
      <c r="C8" s="126"/>
      <c r="D8" s="126"/>
      <c r="E8" s="126"/>
      <c r="F8" s="126"/>
      <c r="G8" s="94"/>
      <c r="H8" s="126"/>
      <c r="I8" s="126"/>
    </row>
    <row r="9" spans="1:150" ht="15.75" thickBot="1" x14ac:dyDescent="0.3">
      <c r="C9" s="126"/>
      <c r="D9" s="126"/>
      <c r="E9" s="126"/>
      <c r="F9" s="126"/>
      <c r="G9" s="94"/>
      <c r="H9" s="126"/>
      <c r="I9" s="126"/>
      <c r="K9" s="200"/>
    </row>
    <row r="10" spans="1:150" ht="15.75" thickBot="1" x14ac:dyDescent="0.3">
      <c r="C10" s="179" t="s">
        <v>53</v>
      </c>
      <c r="D10" s="127">
        <f>SUM(F17:F51)</f>
        <v>0</v>
      </c>
      <c r="G10" s="95"/>
      <c r="H10" s="73"/>
      <c r="I10" s="73"/>
    </row>
    <row r="11" spans="1:150" x14ac:dyDescent="0.25">
      <c r="G11" s="95"/>
      <c r="H11" s="73"/>
      <c r="I11" s="73"/>
    </row>
    <row r="12" spans="1:150" x14ac:dyDescent="0.25">
      <c r="F12" s="73"/>
      <c r="G12" s="95"/>
      <c r="H12" s="73"/>
      <c r="I12" s="73"/>
    </row>
    <row r="13" spans="1:150" ht="15.75" x14ac:dyDescent="0.25">
      <c r="C13" s="385" t="s">
        <v>532</v>
      </c>
      <c r="D13" s="233"/>
      <c r="F13" s="73"/>
      <c r="G13" s="95"/>
      <c r="H13" s="73"/>
      <c r="I13" s="73"/>
    </row>
    <row r="14" spans="1:150" ht="18.75" x14ac:dyDescent="0.25">
      <c r="C14" s="240"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F14" s="73"/>
      <c r="G14" s="95"/>
      <c r="H14" s="73"/>
      <c r="I14" s="73"/>
    </row>
    <row r="15" spans="1:150" ht="42.75" thickBot="1" x14ac:dyDescent="0.3">
      <c r="F15" s="112"/>
      <c r="G15" s="92"/>
      <c r="H15" s="92"/>
      <c r="I15" s="92"/>
      <c r="L15" s="260"/>
      <c r="M15" s="261"/>
      <c r="N15" s="260"/>
      <c r="O15" s="260"/>
      <c r="P15" s="263" t="s">
        <v>615</v>
      </c>
      <c r="Q15" s="263" t="s">
        <v>616</v>
      </c>
    </row>
    <row r="16" spans="1:150" ht="30.75" thickBot="1" x14ac:dyDescent="0.3">
      <c r="C16" s="149" t="s">
        <v>44</v>
      </c>
      <c r="D16" s="149" t="s">
        <v>55</v>
      </c>
      <c r="E16" s="156" t="s">
        <v>57</v>
      </c>
      <c r="F16" s="155" t="s">
        <v>27</v>
      </c>
      <c r="G16" s="153" t="s">
        <v>253</v>
      </c>
      <c r="H16" s="156" t="s">
        <v>46</v>
      </c>
      <c r="I16" s="153" t="s">
        <v>254</v>
      </c>
      <c r="J16" s="153" t="s">
        <v>551</v>
      </c>
      <c r="K16" s="153" t="s">
        <v>552</v>
      </c>
      <c r="L16" s="257" t="s">
        <v>21</v>
      </c>
      <c r="M16" s="257" t="s">
        <v>55</v>
      </c>
      <c r="N16" s="258" t="s">
        <v>613</v>
      </c>
      <c r="O16" s="259" t="s">
        <v>614</v>
      </c>
      <c r="P16" s="262">
        <v>0.7</v>
      </c>
      <c r="Q16" s="262">
        <v>0.3</v>
      </c>
    </row>
    <row r="17" spans="3:17" x14ac:dyDescent="0.25">
      <c r="C17" s="254" t="s">
        <v>582</v>
      </c>
      <c r="D17" s="255"/>
      <c r="E17" s="253">
        <f>HLOOKUP(C17,$AH$2:$BU$3,2,0)</f>
        <v>620</v>
      </c>
      <c r="F17" s="116">
        <f t="shared" ref="F17:F51" si="0">D17*E17</f>
        <v>0</v>
      </c>
      <c r="G17" s="183"/>
      <c r="H17" s="162"/>
      <c r="I17" s="150" t="e">
        <f>VLOOKUP(H17,Presupuesto!$B$8:$C$158,2,0)</f>
        <v>#N/A</v>
      </c>
      <c r="J17" s="252"/>
      <c r="K17" s="117"/>
      <c r="L17" s="161"/>
      <c r="M17" s="180"/>
      <c r="N17" s="143"/>
      <c r="O17" s="116">
        <f t="shared" ref="O17:O51" si="1">M17*N17</f>
        <v>0</v>
      </c>
      <c r="P17" s="116">
        <f>$O17*P$16</f>
        <v>0</v>
      </c>
      <c r="Q17" s="116">
        <f t="shared" ref="Q17:Q51" si="2">$O17*Q$16</f>
        <v>0</v>
      </c>
    </row>
    <row r="18" spans="3:17" x14ac:dyDescent="0.25">
      <c r="C18" s="161"/>
      <c r="D18" s="180"/>
      <c r="E18" s="143"/>
      <c r="F18" s="116">
        <f t="shared" si="0"/>
        <v>0</v>
      </c>
      <c r="G18" s="183"/>
      <c r="H18" s="162"/>
      <c r="I18" s="150" t="e">
        <f>VLOOKUP(H18,Presupuesto!$B$8:$C$158,2,0)</f>
        <v>#N/A</v>
      </c>
      <c r="J18" s="117">
        <f>$J$17</f>
        <v>0</v>
      </c>
      <c r="K18" s="117"/>
      <c r="L18" s="161"/>
      <c r="M18" s="180"/>
      <c r="N18" s="143"/>
      <c r="O18" s="116">
        <f t="shared" si="1"/>
        <v>0</v>
      </c>
      <c r="P18" s="116">
        <f t="shared" ref="P18:P37" si="3">$O18*P$16</f>
        <v>0</v>
      </c>
      <c r="Q18" s="116">
        <f t="shared" si="2"/>
        <v>0</v>
      </c>
    </row>
    <row r="19" spans="3:17" x14ac:dyDescent="0.25">
      <c r="C19" s="161"/>
      <c r="D19" s="180"/>
      <c r="E19" s="143"/>
      <c r="F19" s="116">
        <f t="shared" si="0"/>
        <v>0</v>
      </c>
      <c r="G19" s="183"/>
      <c r="H19" s="162"/>
      <c r="I19" s="150" t="e">
        <f>VLOOKUP(H19,Presupuesto!$B$8:$C$158,2,0)</f>
        <v>#N/A</v>
      </c>
      <c r="J19" s="117">
        <f t="shared" ref="J19:J50" si="4">$J$17</f>
        <v>0</v>
      </c>
      <c r="K19" s="117"/>
      <c r="L19" s="161"/>
      <c r="M19" s="180"/>
      <c r="N19" s="143"/>
      <c r="O19" s="116">
        <f t="shared" si="1"/>
        <v>0</v>
      </c>
      <c r="P19" s="116">
        <f t="shared" si="3"/>
        <v>0</v>
      </c>
      <c r="Q19" s="116">
        <f t="shared" si="2"/>
        <v>0</v>
      </c>
    </row>
    <row r="20" spans="3:17" x14ac:dyDescent="0.25">
      <c r="C20" s="161"/>
      <c r="D20" s="180"/>
      <c r="E20" s="143"/>
      <c r="F20" s="116">
        <f t="shared" si="0"/>
        <v>0</v>
      </c>
      <c r="G20" s="183"/>
      <c r="H20" s="162"/>
      <c r="I20" s="150" t="e">
        <f>VLOOKUP(H20,Presupuesto!$B$8:$C$158,2,0)</f>
        <v>#N/A</v>
      </c>
      <c r="J20" s="117">
        <f t="shared" si="4"/>
        <v>0</v>
      </c>
      <c r="K20" s="117"/>
      <c r="L20" s="161"/>
      <c r="M20" s="180"/>
      <c r="N20" s="143"/>
      <c r="O20" s="116">
        <f t="shared" si="1"/>
        <v>0</v>
      </c>
      <c r="P20" s="116">
        <f t="shared" si="3"/>
        <v>0</v>
      </c>
      <c r="Q20" s="116">
        <f t="shared" si="2"/>
        <v>0</v>
      </c>
    </row>
    <row r="21" spans="3:17" x14ac:dyDescent="0.25">
      <c r="C21" s="161"/>
      <c r="D21" s="180"/>
      <c r="E21" s="143"/>
      <c r="F21" s="116">
        <f t="shared" si="0"/>
        <v>0</v>
      </c>
      <c r="G21" s="183"/>
      <c r="H21" s="162"/>
      <c r="I21" s="150" t="e">
        <f>VLOOKUP(H21,Presupuesto!$B$8:$C$158,2,0)</f>
        <v>#N/A</v>
      </c>
      <c r="J21" s="117">
        <f t="shared" si="4"/>
        <v>0</v>
      </c>
      <c r="K21" s="117"/>
      <c r="L21" s="161"/>
      <c r="M21" s="180"/>
      <c r="N21" s="143"/>
      <c r="O21" s="116">
        <f t="shared" si="1"/>
        <v>0</v>
      </c>
      <c r="P21" s="116">
        <f t="shared" si="3"/>
        <v>0</v>
      </c>
      <c r="Q21" s="116">
        <f t="shared" si="2"/>
        <v>0</v>
      </c>
    </row>
    <row r="22" spans="3:17" x14ac:dyDescent="0.25">
      <c r="C22" s="161"/>
      <c r="D22" s="180"/>
      <c r="E22" s="143"/>
      <c r="F22" s="116">
        <f t="shared" si="0"/>
        <v>0</v>
      </c>
      <c r="G22" s="183"/>
      <c r="H22" s="162"/>
      <c r="I22" s="150" t="e">
        <f>VLOOKUP(H22,Presupuesto!$B$8:$C$158,2,0)</f>
        <v>#N/A</v>
      </c>
      <c r="J22" s="117">
        <f t="shared" si="4"/>
        <v>0</v>
      </c>
      <c r="K22" s="117"/>
      <c r="L22" s="161"/>
      <c r="M22" s="180"/>
      <c r="N22" s="143"/>
      <c r="O22" s="116">
        <f t="shared" si="1"/>
        <v>0</v>
      </c>
      <c r="P22" s="116">
        <f t="shared" si="3"/>
        <v>0</v>
      </c>
      <c r="Q22" s="116">
        <f t="shared" si="2"/>
        <v>0</v>
      </c>
    </row>
    <row r="23" spans="3:17" x14ac:dyDescent="0.25">
      <c r="C23" s="161"/>
      <c r="D23" s="180"/>
      <c r="E23" s="143"/>
      <c r="F23" s="116">
        <f t="shared" si="0"/>
        <v>0</v>
      </c>
      <c r="G23" s="183"/>
      <c r="H23" s="162"/>
      <c r="I23" s="150" t="e">
        <f>VLOOKUP(H23,Presupuesto!$B$8:$C$158,2,0)</f>
        <v>#N/A</v>
      </c>
      <c r="J23" s="117">
        <f t="shared" si="4"/>
        <v>0</v>
      </c>
      <c r="K23" s="117"/>
      <c r="L23" s="161"/>
      <c r="M23" s="180"/>
      <c r="N23" s="143"/>
      <c r="O23" s="116">
        <f t="shared" si="1"/>
        <v>0</v>
      </c>
      <c r="P23" s="116">
        <f t="shared" si="3"/>
        <v>0</v>
      </c>
      <c r="Q23" s="116">
        <f t="shared" si="2"/>
        <v>0</v>
      </c>
    </row>
    <row r="24" spans="3:17" x14ac:dyDescent="0.25">
      <c r="C24" s="161"/>
      <c r="D24" s="180"/>
      <c r="E24" s="143"/>
      <c r="F24" s="116">
        <f t="shared" si="0"/>
        <v>0</v>
      </c>
      <c r="G24" s="183"/>
      <c r="H24" s="162"/>
      <c r="I24" s="150" t="e">
        <f>VLOOKUP(H24,Presupuesto!$B$8:$C$158,2,0)</f>
        <v>#N/A</v>
      </c>
      <c r="J24" s="117">
        <f t="shared" si="4"/>
        <v>0</v>
      </c>
      <c r="K24" s="117"/>
      <c r="L24" s="161"/>
      <c r="M24" s="180"/>
      <c r="N24" s="143"/>
      <c r="O24" s="116">
        <f t="shared" si="1"/>
        <v>0</v>
      </c>
      <c r="P24" s="116">
        <f t="shared" si="3"/>
        <v>0</v>
      </c>
      <c r="Q24" s="116">
        <f t="shared" si="2"/>
        <v>0</v>
      </c>
    </row>
    <row r="25" spans="3:17" x14ac:dyDescent="0.25">
      <c r="C25" s="161"/>
      <c r="D25" s="180"/>
      <c r="E25" s="143"/>
      <c r="F25" s="116">
        <f t="shared" si="0"/>
        <v>0</v>
      </c>
      <c r="G25" s="183"/>
      <c r="H25" s="162"/>
      <c r="I25" s="150" t="e">
        <f>VLOOKUP(H25,Presupuesto!$B$8:$C$158,2,0)</f>
        <v>#N/A</v>
      </c>
      <c r="J25" s="117">
        <f t="shared" si="4"/>
        <v>0</v>
      </c>
      <c r="K25" s="117"/>
      <c r="L25" s="161"/>
      <c r="M25" s="180"/>
      <c r="N25" s="143"/>
      <c r="O25" s="116">
        <f t="shared" si="1"/>
        <v>0</v>
      </c>
      <c r="P25" s="116">
        <f t="shared" si="3"/>
        <v>0</v>
      </c>
      <c r="Q25" s="116">
        <f t="shared" si="2"/>
        <v>0</v>
      </c>
    </row>
    <row r="26" spans="3:17" x14ac:dyDescent="0.25">
      <c r="C26" s="161"/>
      <c r="D26" s="180"/>
      <c r="E26" s="143"/>
      <c r="F26" s="116">
        <f t="shared" si="0"/>
        <v>0</v>
      </c>
      <c r="G26" s="183"/>
      <c r="H26" s="162"/>
      <c r="I26" s="150" t="e">
        <f>VLOOKUP(H26,Presupuesto!$B$8:$C$158,2,0)</f>
        <v>#N/A</v>
      </c>
      <c r="J26" s="117">
        <f t="shared" si="4"/>
        <v>0</v>
      </c>
      <c r="K26" s="117"/>
      <c r="L26" s="161"/>
      <c r="M26" s="180"/>
      <c r="N26" s="143"/>
      <c r="O26" s="116">
        <f t="shared" si="1"/>
        <v>0</v>
      </c>
      <c r="P26" s="116">
        <f t="shared" si="3"/>
        <v>0</v>
      </c>
      <c r="Q26" s="116">
        <f t="shared" si="2"/>
        <v>0</v>
      </c>
    </row>
    <row r="27" spans="3:17" x14ac:dyDescent="0.25">
      <c r="C27" s="161"/>
      <c r="D27" s="180"/>
      <c r="E27" s="143"/>
      <c r="F27" s="116">
        <f t="shared" si="0"/>
        <v>0</v>
      </c>
      <c r="G27" s="183"/>
      <c r="H27" s="162"/>
      <c r="I27" s="150" t="e">
        <f>VLOOKUP(H27,Presupuesto!$B$8:$C$158,2,0)</f>
        <v>#N/A</v>
      </c>
      <c r="J27" s="117">
        <f t="shared" si="4"/>
        <v>0</v>
      </c>
      <c r="K27" s="117"/>
      <c r="L27" s="161"/>
      <c r="M27" s="180"/>
      <c r="N27" s="143"/>
      <c r="O27" s="116">
        <f t="shared" si="1"/>
        <v>0</v>
      </c>
      <c r="P27" s="116">
        <f t="shared" si="3"/>
        <v>0</v>
      </c>
      <c r="Q27" s="116">
        <f t="shared" si="2"/>
        <v>0</v>
      </c>
    </row>
    <row r="28" spans="3:17" x14ac:dyDescent="0.25">
      <c r="C28" s="161"/>
      <c r="D28" s="180"/>
      <c r="E28" s="143"/>
      <c r="F28" s="116">
        <f t="shared" si="0"/>
        <v>0</v>
      </c>
      <c r="G28" s="183"/>
      <c r="H28" s="162"/>
      <c r="I28" s="150" t="e">
        <f>VLOOKUP(H28,Presupuesto!$B$8:$C$158,2,0)</f>
        <v>#N/A</v>
      </c>
      <c r="J28" s="117">
        <f t="shared" si="4"/>
        <v>0</v>
      </c>
      <c r="K28" s="117"/>
      <c r="L28" s="161"/>
      <c r="M28" s="180"/>
      <c r="N28" s="143"/>
      <c r="O28" s="116">
        <f t="shared" si="1"/>
        <v>0</v>
      </c>
      <c r="P28" s="116">
        <f t="shared" si="3"/>
        <v>0</v>
      </c>
      <c r="Q28" s="116">
        <f t="shared" si="2"/>
        <v>0</v>
      </c>
    </row>
    <row r="29" spans="3:17" x14ac:dyDescent="0.25">
      <c r="C29" s="161"/>
      <c r="D29" s="180"/>
      <c r="E29" s="143"/>
      <c r="F29" s="116">
        <f t="shared" si="0"/>
        <v>0</v>
      </c>
      <c r="G29" s="183"/>
      <c r="H29" s="162"/>
      <c r="I29" s="150" t="e">
        <f>VLOOKUP(H29,Presupuesto!$B$8:$C$158,2,0)</f>
        <v>#N/A</v>
      </c>
      <c r="J29" s="117">
        <f t="shared" si="4"/>
        <v>0</v>
      </c>
      <c r="K29" s="117"/>
      <c r="L29" s="161"/>
      <c r="M29" s="180"/>
      <c r="N29" s="143"/>
      <c r="O29" s="116">
        <f t="shared" si="1"/>
        <v>0</v>
      </c>
      <c r="P29" s="116">
        <f t="shared" si="3"/>
        <v>0</v>
      </c>
      <c r="Q29" s="116">
        <f t="shared" si="2"/>
        <v>0</v>
      </c>
    </row>
    <row r="30" spans="3:17" x14ac:dyDescent="0.25">
      <c r="C30" s="161"/>
      <c r="D30" s="180"/>
      <c r="E30" s="143"/>
      <c r="F30" s="116">
        <f t="shared" si="0"/>
        <v>0</v>
      </c>
      <c r="G30" s="183"/>
      <c r="H30" s="162"/>
      <c r="I30" s="150" t="e">
        <f>VLOOKUP(H30,Presupuesto!$B$8:$C$158,2,0)</f>
        <v>#N/A</v>
      </c>
      <c r="J30" s="117">
        <f t="shared" si="4"/>
        <v>0</v>
      </c>
      <c r="K30" s="117"/>
      <c r="L30" s="161"/>
      <c r="M30" s="180"/>
      <c r="N30" s="143"/>
      <c r="O30" s="116">
        <f t="shared" si="1"/>
        <v>0</v>
      </c>
      <c r="P30" s="116">
        <f t="shared" si="3"/>
        <v>0</v>
      </c>
      <c r="Q30" s="116">
        <f t="shared" si="2"/>
        <v>0</v>
      </c>
    </row>
    <row r="31" spans="3:17" x14ac:dyDescent="0.25">
      <c r="C31" s="161"/>
      <c r="D31" s="180"/>
      <c r="E31" s="143"/>
      <c r="F31" s="116">
        <f t="shared" si="0"/>
        <v>0</v>
      </c>
      <c r="G31" s="183"/>
      <c r="H31" s="162"/>
      <c r="I31" s="150" t="e">
        <f>VLOOKUP(H31,Presupuesto!$B$8:$C$158,2,0)</f>
        <v>#N/A</v>
      </c>
      <c r="J31" s="117">
        <f t="shared" si="4"/>
        <v>0</v>
      </c>
      <c r="K31" s="117"/>
      <c r="L31" s="161"/>
      <c r="M31" s="180"/>
      <c r="N31" s="143"/>
      <c r="O31" s="116">
        <f t="shared" si="1"/>
        <v>0</v>
      </c>
      <c r="P31" s="116">
        <f t="shared" si="3"/>
        <v>0</v>
      </c>
      <c r="Q31" s="116">
        <f t="shared" si="2"/>
        <v>0</v>
      </c>
    </row>
    <row r="32" spans="3:17" x14ac:dyDescent="0.25">
      <c r="C32" s="161"/>
      <c r="D32" s="180"/>
      <c r="E32" s="143"/>
      <c r="F32" s="116">
        <f t="shared" si="0"/>
        <v>0</v>
      </c>
      <c r="G32" s="183"/>
      <c r="H32" s="162"/>
      <c r="I32" s="150" t="e">
        <f>VLOOKUP(H32,Presupuesto!$B$8:$C$158,2,0)</f>
        <v>#N/A</v>
      </c>
      <c r="J32" s="117">
        <f t="shared" si="4"/>
        <v>0</v>
      </c>
      <c r="K32" s="117"/>
      <c r="L32" s="161"/>
      <c r="M32" s="180"/>
      <c r="N32" s="143"/>
      <c r="O32" s="116">
        <f t="shared" si="1"/>
        <v>0</v>
      </c>
      <c r="P32" s="116">
        <f t="shared" si="3"/>
        <v>0</v>
      </c>
      <c r="Q32" s="116">
        <f t="shared" si="2"/>
        <v>0</v>
      </c>
    </row>
    <row r="33" spans="3:17" x14ac:dyDescent="0.25">
      <c r="C33" s="161"/>
      <c r="D33" s="180"/>
      <c r="E33" s="143"/>
      <c r="F33" s="116">
        <f t="shared" si="0"/>
        <v>0</v>
      </c>
      <c r="G33" s="183"/>
      <c r="H33" s="162"/>
      <c r="I33" s="150" t="e">
        <f>VLOOKUP(H33,Presupuesto!$B$8:$C$158,2,0)</f>
        <v>#N/A</v>
      </c>
      <c r="J33" s="117">
        <f t="shared" si="4"/>
        <v>0</v>
      </c>
      <c r="K33" s="117"/>
      <c r="L33" s="161"/>
      <c r="M33" s="180"/>
      <c r="N33" s="143"/>
      <c r="O33" s="116">
        <f t="shared" si="1"/>
        <v>0</v>
      </c>
      <c r="P33" s="116">
        <f t="shared" si="3"/>
        <v>0</v>
      </c>
      <c r="Q33" s="116">
        <f t="shared" si="2"/>
        <v>0</v>
      </c>
    </row>
    <row r="34" spans="3:17" x14ac:dyDescent="0.25">
      <c r="C34" s="161"/>
      <c r="D34" s="180"/>
      <c r="E34" s="143"/>
      <c r="F34" s="116">
        <f t="shared" si="0"/>
        <v>0</v>
      </c>
      <c r="G34" s="183"/>
      <c r="H34" s="162"/>
      <c r="I34" s="150" t="e">
        <f>VLOOKUP(H34,Presupuesto!$B$8:$C$158,2,0)</f>
        <v>#N/A</v>
      </c>
      <c r="J34" s="117">
        <f t="shared" si="4"/>
        <v>0</v>
      </c>
      <c r="K34" s="117"/>
      <c r="L34" s="161"/>
      <c r="M34" s="180"/>
      <c r="N34" s="143"/>
      <c r="O34" s="116">
        <f t="shared" si="1"/>
        <v>0</v>
      </c>
      <c r="P34" s="116">
        <f t="shared" si="3"/>
        <v>0</v>
      </c>
      <c r="Q34" s="116">
        <f t="shared" si="2"/>
        <v>0</v>
      </c>
    </row>
    <row r="35" spans="3:17" x14ac:dyDescent="0.25">
      <c r="C35" s="161"/>
      <c r="D35" s="180"/>
      <c r="E35" s="143"/>
      <c r="F35" s="116">
        <f t="shared" si="0"/>
        <v>0</v>
      </c>
      <c r="G35" s="183"/>
      <c r="H35" s="162"/>
      <c r="I35" s="150" t="e">
        <f>VLOOKUP(H35,Presupuesto!$B$8:$C$158,2,0)</f>
        <v>#N/A</v>
      </c>
      <c r="J35" s="117">
        <f t="shared" si="4"/>
        <v>0</v>
      </c>
      <c r="K35" s="117"/>
      <c r="L35" s="161"/>
      <c r="M35" s="180"/>
      <c r="N35" s="143"/>
      <c r="O35" s="116">
        <f t="shared" si="1"/>
        <v>0</v>
      </c>
      <c r="P35" s="116">
        <f t="shared" si="3"/>
        <v>0</v>
      </c>
      <c r="Q35" s="116">
        <f t="shared" si="2"/>
        <v>0</v>
      </c>
    </row>
    <row r="36" spans="3:17" x14ac:dyDescent="0.25">
      <c r="C36" s="161"/>
      <c r="D36" s="180"/>
      <c r="E36" s="143"/>
      <c r="F36" s="116">
        <f t="shared" si="0"/>
        <v>0</v>
      </c>
      <c r="G36" s="183"/>
      <c r="H36" s="162"/>
      <c r="I36" s="150" t="e">
        <f>VLOOKUP(H36,Presupuesto!$B$8:$C$158,2,0)</f>
        <v>#N/A</v>
      </c>
      <c r="J36" s="117">
        <f t="shared" si="4"/>
        <v>0</v>
      </c>
      <c r="K36" s="117"/>
      <c r="L36" s="161"/>
      <c r="M36" s="180"/>
      <c r="N36" s="143"/>
      <c r="O36" s="116">
        <f t="shared" si="1"/>
        <v>0</v>
      </c>
      <c r="P36" s="116">
        <f t="shared" si="3"/>
        <v>0</v>
      </c>
      <c r="Q36" s="116">
        <f t="shared" si="2"/>
        <v>0</v>
      </c>
    </row>
    <row r="37" spans="3:17" x14ac:dyDescent="0.25">
      <c r="C37" s="161"/>
      <c r="D37" s="180"/>
      <c r="E37" s="143"/>
      <c r="F37" s="116">
        <f t="shared" si="0"/>
        <v>0</v>
      </c>
      <c r="G37" s="183"/>
      <c r="H37" s="162"/>
      <c r="I37" s="150" t="e">
        <f>VLOOKUP(H37,Presupuesto!$B$8:$C$158,2,0)</f>
        <v>#N/A</v>
      </c>
      <c r="J37" s="117">
        <f t="shared" si="4"/>
        <v>0</v>
      </c>
      <c r="K37" s="117"/>
      <c r="L37" s="161"/>
      <c r="M37" s="180"/>
      <c r="N37" s="143"/>
      <c r="O37" s="116">
        <f t="shared" si="1"/>
        <v>0</v>
      </c>
      <c r="P37" s="116">
        <f t="shared" si="3"/>
        <v>0</v>
      </c>
      <c r="Q37" s="116">
        <f t="shared" si="2"/>
        <v>0</v>
      </c>
    </row>
    <row r="38" spans="3:17" x14ac:dyDescent="0.25">
      <c r="C38" s="161"/>
      <c r="D38" s="180"/>
      <c r="E38" s="143"/>
      <c r="F38" s="116">
        <f t="shared" si="0"/>
        <v>0</v>
      </c>
      <c r="G38" s="183"/>
      <c r="H38" s="162"/>
      <c r="I38" s="150" t="e">
        <f>VLOOKUP(H38,Presupuesto!$B$8:$C$158,2,0)</f>
        <v>#N/A</v>
      </c>
      <c r="J38" s="117">
        <f t="shared" si="4"/>
        <v>0</v>
      </c>
      <c r="K38" s="117"/>
      <c r="L38" s="161"/>
      <c r="M38" s="180"/>
      <c r="N38" s="143"/>
      <c r="O38" s="116">
        <f t="shared" si="1"/>
        <v>0</v>
      </c>
      <c r="P38" s="116">
        <f t="shared" ref="P38:P51" si="5">$O38*P$16</f>
        <v>0</v>
      </c>
      <c r="Q38" s="116">
        <f t="shared" si="2"/>
        <v>0</v>
      </c>
    </row>
    <row r="39" spans="3:17" x14ac:dyDescent="0.25">
      <c r="C39" s="164"/>
      <c r="D39" s="172"/>
      <c r="E39" s="138"/>
      <c r="F39" s="116">
        <f t="shared" si="0"/>
        <v>0</v>
      </c>
      <c r="G39" s="183"/>
      <c r="H39" s="165"/>
      <c r="I39" s="150" t="e">
        <f>VLOOKUP(H39,Presupuesto!$B$8:$C$158,2,0)</f>
        <v>#N/A</v>
      </c>
      <c r="J39" s="117">
        <f t="shared" si="4"/>
        <v>0</v>
      </c>
      <c r="K39" s="117"/>
      <c r="L39" s="164"/>
      <c r="M39" s="172"/>
      <c r="N39" s="138"/>
      <c r="O39" s="116">
        <f t="shared" si="1"/>
        <v>0</v>
      </c>
      <c r="P39" s="116">
        <f t="shared" si="5"/>
        <v>0</v>
      </c>
      <c r="Q39" s="116">
        <f t="shared" si="2"/>
        <v>0</v>
      </c>
    </row>
    <row r="40" spans="3:17" x14ac:dyDescent="0.25">
      <c r="C40" s="164"/>
      <c r="D40" s="172"/>
      <c r="E40" s="138"/>
      <c r="F40" s="116">
        <f t="shared" si="0"/>
        <v>0</v>
      </c>
      <c r="G40" s="183"/>
      <c r="H40" s="165"/>
      <c r="I40" s="150" t="e">
        <f>VLOOKUP(H40,Presupuesto!$B$8:$C$158,2,0)</f>
        <v>#N/A</v>
      </c>
      <c r="J40" s="117">
        <f t="shared" si="4"/>
        <v>0</v>
      </c>
      <c r="K40" s="117"/>
      <c r="L40" s="164"/>
      <c r="M40" s="172"/>
      <c r="N40" s="138"/>
      <c r="O40" s="116">
        <f t="shared" si="1"/>
        <v>0</v>
      </c>
      <c r="P40" s="116">
        <f t="shared" si="5"/>
        <v>0</v>
      </c>
      <c r="Q40" s="116">
        <f t="shared" si="2"/>
        <v>0</v>
      </c>
    </row>
    <row r="41" spans="3:17" x14ac:dyDescent="0.25">
      <c r="C41" s="164"/>
      <c r="D41" s="172"/>
      <c r="E41" s="138"/>
      <c r="F41" s="116">
        <f t="shared" si="0"/>
        <v>0</v>
      </c>
      <c r="G41" s="183"/>
      <c r="H41" s="165"/>
      <c r="I41" s="150" t="e">
        <f>VLOOKUP(H41,Presupuesto!$B$8:$C$158,2,0)</f>
        <v>#N/A</v>
      </c>
      <c r="J41" s="117">
        <f t="shared" si="4"/>
        <v>0</v>
      </c>
      <c r="K41" s="117"/>
      <c r="L41" s="164"/>
      <c r="M41" s="172"/>
      <c r="N41" s="138"/>
      <c r="O41" s="116">
        <f t="shared" si="1"/>
        <v>0</v>
      </c>
      <c r="P41" s="116">
        <f t="shared" si="5"/>
        <v>0</v>
      </c>
      <c r="Q41" s="116">
        <f t="shared" si="2"/>
        <v>0</v>
      </c>
    </row>
    <row r="42" spans="3:17" x14ac:dyDescent="0.25">
      <c r="C42" s="164"/>
      <c r="D42" s="172"/>
      <c r="E42" s="138"/>
      <c r="F42" s="116">
        <f t="shared" si="0"/>
        <v>0</v>
      </c>
      <c r="G42" s="183"/>
      <c r="H42" s="165"/>
      <c r="I42" s="150" t="e">
        <f>VLOOKUP(H42,Presupuesto!$B$8:$C$158,2,0)</f>
        <v>#N/A</v>
      </c>
      <c r="J42" s="117">
        <f t="shared" si="4"/>
        <v>0</v>
      </c>
      <c r="K42" s="117"/>
      <c r="L42" s="164"/>
      <c r="M42" s="172"/>
      <c r="N42" s="138"/>
      <c r="O42" s="116">
        <f t="shared" si="1"/>
        <v>0</v>
      </c>
      <c r="P42" s="116">
        <f t="shared" si="5"/>
        <v>0</v>
      </c>
      <c r="Q42" s="116">
        <f t="shared" si="2"/>
        <v>0</v>
      </c>
    </row>
    <row r="43" spans="3:17" x14ac:dyDescent="0.25">
      <c r="C43" s="164"/>
      <c r="D43" s="172"/>
      <c r="E43" s="138"/>
      <c r="F43" s="116">
        <f t="shared" si="0"/>
        <v>0</v>
      </c>
      <c r="G43" s="183"/>
      <c r="H43" s="165"/>
      <c r="I43" s="150" t="e">
        <f>VLOOKUP(H43,Presupuesto!$B$8:$C$158,2,0)</f>
        <v>#N/A</v>
      </c>
      <c r="J43" s="117">
        <f t="shared" si="4"/>
        <v>0</v>
      </c>
      <c r="K43" s="117"/>
      <c r="L43" s="164"/>
      <c r="M43" s="172"/>
      <c r="N43" s="138"/>
      <c r="O43" s="116">
        <f t="shared" si="1"/>
        <v>0</v>
      </c>
      <c r="P43" s="116">
        <f t="shared" si="5"/>
        <v>0</v>
      </c>
      <c r="Q43" s="116">
        <f t="shared" si="2"/>
        <v>0</v>
      </c>
    </row>
    <row r="44" spans="3:17" x14ac:dyDescent="0.25">
      <c r="C44" s="164"/>
      <c r="D44" s="172"/>
      <c r="E44" s="138"/>
      <c r="F44" s="116">
        <f t="shared" si="0"/>
        <v>0</v>
      </c>
      <c r="G44" s="183"/>
      <c r="H44" s="165"/>
      <c r="I44" s="150" t="e">
        <f>VLOOKUP(H44,Presupuesto!$B$8:$C$158,2,0)</f>
        <v>#N/A</v>
      </c>
      <c r="J44" s="117">
        <f t="shared" si="4"/>
        <v>0</v>
      </c>
      <c r="K44" s="117"/>
      <c r="L44" s="164"/>
      <c r="M44" s="172"/>
      <c r="N44" s="138"/>
      <c r="O44" s="116">
        <f t="shared" si="1"/>
        <v>0</v>
      </c>
      <c r="P44" s="116">
        <f t="shared" si="5"/>
        <v>0</v>
      </c>
      <c r="Q44" s="116">
        <f t="shared" si="2"/>
        <v>0</v>
      </c>
    </row>
    <row r="45" spans="3:17" x14ac:dyDescent="0.25">
      <c r="C45" s="164"/>
      <c r="D45" s="172"/>
      <c r="E45" s="138"/>
      <c r="F45" s="116">
        <f t="shared" si="0"/>
        <v>0</v>
      </c>
      <c r="G45" s="183"/>
      <c r="H45" s="165"/>
      <c r="I45" s="150" t="e">
        <f>VLOOKUP(H45,Presupuesto!$B$8:$C$158,2,0)</f>
        <v>#N/A</v>
      </c>
      <c r="J45" s="117">
        <f t="shared" si="4"/>
        <v>0</v>
      </c>
      <c r="K45" s="117"/>
      <c r="L45" s="164"/>
      <c r="M45" s="172"/>
      <c r="N45" s="138"/>
      <c r="O45" s="116">
        <f t="shared" si="1"/>
        <v>0</v>
      </c>
      <c r="P45" s="116">
        <f t="shared" si="5"/>
        <v>0</v>
      </c>
      <c r="Q45" s="116">
        <f t="shared" si="2"/>
        <v>0</v>
      </c>
    </row>
    <row r="46" spans="3:17" x14ac:dyDescent="0.25">
      <c r="C46" s="164"/>
      <c r="D46" s="172"/>
      <c r="E46" s="138"/>
      <c r="F46" s="116">
        <f t="shared" si="0"/>
        <v>0</v>
      </c>
      <c r="G46" s="183"/>
      <c r="H46" s="165"/>
      <c r="I46" s="150" t="e">
        <f>VLOOKUP(H46,Presupuesto!$B$8:$C$158,2,0)</f>
        <v>#N/A</v>
      </c>
      <c r="J46" s="117">
        <f t="shared" si="4"/>
        <v>0</v>
      </c>
      <c r="K46" s="117"/>
      <c r="L46" s="164"/>
      <c r="M46" s="172"/>
      <c r="N46" s="138"/>
      <c r="O46" s="116">
        <f t="shared" si="1"/>
        <v>0</v>
      </c>
      <c r="P46" s="116">
        <f t="shared" si="5"/>
        <v>0</v>
      </c>
      <c r="Q46" s="116">
        <f t="shared" si="2"/>
        <v>0</v>
      </c>
    </row>
    <row r="47" spans="3:17" x14ac:dyDescent="0.25">
      <c r="C47" s="166"/>
      <c r="D47" s="172"/>
      <c r="E47" s="138"/>
      <c r="F47" s="116">
        <f t="shared" si="0"/>
        <v>0</v>
      </c>
      <c r="G47" s="183"/>
      <c r="H47" s="167"/>
      <c r="I47" s="150" t="e">
        <f>VLOOKUP(H47,Presupuesto!$B$8:$C$158,2,0)</f>
        <v>#N/A</v>
      </c>
      <c r="J47" s="117">
        <f t="shared" si="4"/>
        <v>0</v>
      </c>
      <c r="K47" s="117"/>
      <c r="L47" s="166"/>
      <c r="M47" s="172"/>
      <c r="N47" s="138"/>
      <c r="O47" s="116">
        <f t="shared" si="1"/>
        <v>0</v>
      </c>
      <c r="P47" s="116">
        <f t="shared" si="5"/>
        <v>0</v>
      </c>
      <c r="Q47" s="116">
        <f t="shared" si="2"/>
        <v>0</v>
      </c>
    </row>
    <row r="48" spans="3:17" x14ac:dyDescent="0.25">
      <c r="C48" s="166"/>
      <c r="D48" s="172"/>
      <c r="E48" s="138"/>
      <c r="F48" s="116">
        <f t="shared" si="0"/>
        <v>0</v>
      </c>
      <c r="G48" s="183"/>
      <c r="H48" s="167"/>
      <c r="I48" s="150" t="e">
        <f>VLOOKUP(H48,Presupuesto!$B$8:$C$158,2,0)</f>
        <v>#N/A</v>
      </c>
      <c r="J48" s="117">
        <f t="shared" si="4"/>
        <v>0</v>
      </c>
      <c r="K48" s="117"/>
      <c r="L48" s="166"/>
      <c r="M48" s="172"/>
      <c r="N48" s="138"/>
      <c r="O48" s="116">
        <f t="shared" si="1"/>
        <v>0</v>
      </c>
      <c r="P48" s="116">
        <f t="shared" si="5"/>
        <v>0</v>
      </c>
      <c r="Q48" s="116">
        <f t="shared" si="2"/>
        <v>0</v>
      </c>
    </row>
    <row r="49" spans="3:17" x14ac:dyDescent="0.25">
      <c r="C49" s="166"/>
      <c r="D49" s="172"/>
      <c r="E49" s="138"/>
      <c r="F49" s="116">
        <f t="shared" si="0"/>
        <v>0</v>
      </c>
      <c r="G49" s="183"/>
      <c r="H49" s="167"/>
      <c r="I49" s="150" t="e">
        <f>VLOOKUP(H49,Presupuesto!$B$8:$C$158,2,0)</f>
        <v>#N/A</v>
      </c>
      <c r="J49" s="117">
        <f t="shared" si="4"/>
        <v>0</v>
      </c>
      <c r="K49" s="117"/>
      <c r="L49" s="166"/>
      <c r="M49" s="172"/>
      <c r="N49" s="138"/>
      <c r="O49" s="116">
        <f t="shared" si="1"/>
        <v>0</v>
      </c>
      <c r="P49" s="116">
        <f t="shared" si="5"/>
        <v>0</v>
      </c>
      <c r="Q49" s="116">
        <f t="shared" si="2"/>
        <v>0</v>
      </c>
    </row>
    <row r="50" spans="3:17" x14ac:dyDescent="0.25">
      <c r="C50" s="166"/>
      <c r="D50" s="172"/>
      <c r="E50" s="138"/>
      <c r="F50" s="116">
        <f t="shared" si="0"/>
        <v>0</v>
      </c>
      <c r="G50" s="183"/>
      <c r="H50" s="167"/>
      <c r="I50" s="150" t="e">
        <f>VLOOKUP(H50,Presupuesto!$B$8:$C$158,2,0)</f>
        <v>#N/A</v>
      </c>
      <c r="J50" s="117">
        <f t="shared" si="4"/>
        <v>0</v>
      </c>
      <c r="K50" s="117"/>
      <c r="L50" s="166"/>
      <c r="M50" s="172"/>
      <c r="N50" s="138"/>
      <c r="O50" s="116">
        <f t="shared" si="1"/>
        <v>0</v>
      </c>
      <c r="P50" s="116">
        <f t="shared" si="5"/>
        <v>0</v>
      </c>
      <c r="Q50" s="116">
        <f t="shared" si="2"/>
        <v>0</v>
      </c>
    </row>
    <row r="51" spans="3:17" ht="15.75" thickBot="1" x14ac:dyDescent="0.3">
      <c r="C51" s="168"/>
      <c r="D51" s="181"/>
      <c r="E51" s="122"/>
      <c r="F51" s="124">
        <f t="shared" si="0"/>
        <v>0</v>
      </c>
      <c r="G51" s="184"/>
      <c r="H51" s="169"/>
      <c r="I51" s="152" t="e">
        <f>VLOOKUP(H51,Presupuesto!$B$8:$C$158,2,0)</f>
        <v>#N/A</v>
      </c>
      <c r="J51" s="125">
        <f t="shared" ref="J51" si="6">$J$20</f>
        <v>0</v>
      </c>
      <c r="K51" s="144"/>
      <c r="L51" s="168"/>
      <c r="M51" s="181"/>
      <c r="N51" s="122"/>
      <c r="O51" s="124">
        <f t="shared" si="1"/>
        <v>0</v>
      </c>
      <c r="P51" s="124">
        <f t="shared" si="5"/>
        <v>0</v>
      </c>
      <c r="Q51" s="124">
        <f t="shared" si="2"/>
        <v>0</v>
      </c>
    </row>
    <row r="52" spans="3:17" x14ac:dyDescent="0.25">
      <c r="F52" s="109"/>
      <c r="G52" s="108"/>
      <c r="H52" s="109"/>
      <c r="I52" s="109"/>
    </row>
    <row r="53" spans="3:17" ht="15.75" thickBot="1" x14ac:dyDescent="0.3">
      <c r="F53" s="109"/>
      <c r="G53" s="108"/>
      <c r="H53" s="109"/>
      <c r="I53" s="109"/>
    </row>
    <row r="54" spans="3:17" ht="15.75" thickBot="1" x14ac:dyDescent="0.3">
      <c r="C54" s="179" t="s">
        <v>53</v>
      </c>
      <c r="D54" s="127">
        <f>SUM(F61:F95)</f>
        <v>0</v>
      </c>
      <c r="G54" s="95"/>
      <c r="H54" s="73"/>
      <c r="I54" s="73"/>
    </row>
    <row r="55" spans="3:17" x14ac:dyDescent="0.25">
      <c r="G55" s="95"/>
      <c r="H55" s="73"/>
      <c r="I55" s="73"/>
    </row>
    <row r="56" spans="3:17" ht="15.75" x14ac:dyDescent="0.25">
      <c r="C56" s="384" t="s">
        <v>532</v>
      </c>
      <c r="D56" s="233"/>
      <c r="F56" s="73"/>
      <c r="G56" s="95"/>
      <c r="H56" s="73"/>
      <c r="I56" s="73"/>
    </row>
    <row r="57" spans="3:17" ht="18.75" x14ac:dyDescent="0.25">
      <c r="C57" s="240" t="e">
        <f>IFERROR(VLOOKUP(D56,'Desarrollo Curricular'!$E:$F,2,FALSE),IFERROR(VLOOKUP(D56,Investigación!$E:$F,2,FALSE),IFERROR(VLOOKUP(D56,'Vinculación Univ. Sociedad'!$E:$F,2,FALSE),IFERROR(VLOOKUP(D56,'Docencia y Recursos Humanos '!$E:$F,2,FALSE),IFERROR(VLOOKUP(D56,Estudiantes!$E:$F,2,FALSE),IFERROR(VLOOKUP(D56,'Gestion Administrativa'!$E:$F,2,FALSE),IFERROR(VLOOKUP(D56,'Gestion Academica'!$E:$F,2,FALSE),IFERROR(VLOOKUP(D56,Graduados!$E:$F,2,FALSE),IFERROR(VLOOKUP(D56,'Gestión del Conocimiento'!$E:$F,2,FALSE),IFERROR(VLOOKUP(D56,Gobernabilidad!$E:$F,2,FALSE),IFERROR(VLOOKUP(D56,'NIVEL DE ES Y  SISTEMA NACIONAL'!$E:$F,2,FALSE),VLOOKUP(D56,'Lo Esencial'!$E:$F,2,0))))))))))))</f>
        <v>#N/A</v>
      </c>
      <c r="D57" s="31"/>
      <c r="F57" s="73"/>
      <c r="G57" s="95"/>
      <c r="H57" s="73"/>
      <c r="I57" s="73"/>
    </row>
    <row r="58" spans="3:17" x14ac:dyDescent="0.25">
      <c r="F58" s="73"/>
      <c r="G58" s="95"/>
      <c r="H58" s="73"/>
      <c r="I58" s="73"/>
    </row>
    <row r="59" spans="3:17" ht="42.75" thickBot="1" x14ac:dyDescent="0.3">
      <c r="F59" s="112"/>
      <c r="G59" s="92"/>
      <c r="H59" s="92"/>
      <c r="I59" s="92"/>
      <c r="L59" s="260"/>
      <c r="M59" s="261"/>
      <c r="N59" s="260"/>
      <c r="O59" s="260"/>
      <c r="P59" s="263" t="s">
        <v>615</v>
      </c>
      <c r="Q59" s="263" t="s">
        <v>616</v>
      </c>
    </row>
    <row r="60" spans="3:17" ht="30.75" thickBot="1" x14ac:dyDescent="0.3">
      <c r="C60" s="149" t="s">
        <v>44</v>
      </c>
      <c r="D60" s="149" t="s">
        <v>55</v>
      </c>
      <c r="E60" s="156" t="s">
        <v>57</v>
      </c>
      <c r="F60" s="155" t="s">
        <v>27</v>
      </c>
      <c r="G60" s="153" t="s">
        <v>253</v>
      </c>
      <c r="H60" s="156" t="s">
        <v>46</v>
      </c>
      <c r="I60" s="153" t="s">
        <v>254</v>
      </c>
      <c r="J60" s="153" t="s">
        <v>551</v>
      </c>
      <c r="K60" s="153" t="s">
        <v>552</v>
      </c>
      <c r="L60" s="257" t="s">
        <v>21</v>
      </c>
      <c r="M60" s="257" t="s">
        <v>55</v>
      </c>
      <c r="N60" s="258" t="s">
        <v>613</v>
      </c>
      <c r="O60" s="259" t="s">
        <v>614</v>
      </c>
      <c r="P60" s="262">
        <v>0.7</v>
      </c>
      <c r="Q60" s="262">
        <v>0.3</v>
      </c>
    </row>
    <row r="61" spans="3:17" x14ac:dyDescent="0.25">
      <c r="C61" s="254" t="s">
        <v>582</v>
      </c>
      <c r="D61" s="255"/>
      <c r="E61" s="253">
        <f>HLOOKUP(C61,$AH$2:$BU$3,2,0)</f>
        <v>620</v>
      </c>
      <c r="F61" s="116">
        <f t="shared" ref="F61:F95" si="7">D61*E61</f>
        <v>0</v>
      </c>
      <c r="G61" s="183"/>
      <c r="H61" s="162" t="s">
        <v>393</v>
      </c>
      <c r="I61" s="150" t="str">
        <f>VLOOKUP(H61,Presupuesto!$B$8:$C$158,2,0)</f>
        <v>SUELDOS Y SALARIOS BASICOS (11100-00)</v>
      </c>
      <c r="J61" s="252"/>
      <c r="K61" s="117"/>
      <c r="L61" s="161"/>
      <c r="M61" s="180"/>
      <c r="N61" s="143"/>
      <c r="O61" s="116">
        <f t="shared" ref="O61:O95" si="8">M61*N61</f>
        <v>0</v>
      </c>
      <c r="P61" s="116">
        <f>$O61*P$16</f>
        <v>0</v>
      </c>
      <c r="Q61" s="116">
        <f t="shared" ref="Q61:Q95" si="9">$O61*Q$16</f>
        <v>0</v>
      </c>
    </row>
    <row r="62" spans="3:17" x14ac:dyDescent="0.25">
      <c r="C62" s="161"/>
      <c r="D62" s="180"/>
      <c r="E62" s="143"/>
      <c r="F62" s="116">
        <f t="shared" si="7"/>
        <v>0</v>
      </c>
      <c r="G62" s="183"/>
      <c r="H62" s="162">
        <v>42500</v>
      </c>
      <c r="I62" s="150" t="e">
        <f>VLOOKUP(H62,Presupuesto!$B$8:$C$158,2,0)</f>
        <v>#N/A</v>
      </c>
      <c r="J62" s="117">
        <f>$J$17</f>
        <v>0</v>
      </c>
      <c r="K62" s="117"/>
      <c r="L62" s="161"/>
      <c r="M62" s="180"/>
      <c r="N62" s="143"/>
      <c r="O62" s="116">
        <f t="shared" si="8"/>
        <v>0</v>
      </c>
      <c r="P62" s="116">
        <f t="shared" ref="P62:P95" si="10">$O62*P$16</f>
        <v>0</v>
      </c>
      <c r="Q62" s="116">
        <f t="shared" si="9"/>
        <v>0</v>
      </c>
    </row>
    <row r="63" spans="3:17" x14ac:dyDescent="0.25">
      <c r="C63" s="161"/>
      <c r="D63" s="180"/>
      <c r="E63" s="143"/>
      <c r="F63" s="116">
        <f t="shared" si="7"/>
        <v>0</v>
      </c>
      <c r="G63" s="183"/>
      <c r="H63" s="162">
        <v>42500</v>
      </c>
      <c r="I63" s="150" t="e">
        <f>VLOOKUP(H63,Presupuesto!$B$8:$C$158,2,0)</f>
        <v>#N/A</v>
      </c>
      <c r="J63" s="117">
        <f t="shared" ref="J63:J94" si="11">$J$17</f>
        <v>0</v>
      </c>
      <c r="K63" s="117"/>
      <c r="L63" s="161"/>
      <c r="M63" s="180"/>
      <c r="N63" s="143"/>
      <c r="O63" s="116">
        <f t="shared" si="8"/>
        <v>0</v>
      </c>
      <c r="P63" s="116">
        <f t="shared" si="10"/>
        <v>0</v>
      </c>
      <c r="Q63" s="116">
        <f t="shared" si="9"/>
        <v>0</v>
      </c>
    </row>
    <row r="64" spans="3:17" x14ac:dyDescent="0.25">
      <c r="C64" s="161"/>
      <c r="D64" s="180"/>
      <c r="E64" s="143"/>
      <c r="F64" s="116">
        <f t="shared" si="7"/>
        <v>0</v>
      </c>
      <c r="G64" s="183"/>
      <c r="H64" s="162">
        <v>42500</v>
      </c>
      <c r="I64" s="150" t="e">
        <f>VLOOKUP(H64,Presupuesto!$B$8:$C$158,2,0)</f>
        <v>#N/A</v>
      </c>
      <c r="J64" s="117">
        <f t="shared" si="11"/>
        <v>0</v>
      </c>
      <c r="K64" s="117"/>
      <c r="L64" s="161"/>
      <c r="M64" s="180"/>
      <c r="N64" s="143"/>
      <c r="O64" s="116">
        <f t="shared" si="8"/>
        <v>0</v>
      </c>
      <c r="P64" s="116">
        <f t="shared" si="10"/>
        <v>0</v>
      </c>
      <c r="Q64" s="116">
        <f t="shared" si="9"/>
        <v>0</v>
      </c>
    </row>
    <row r="65" spans="3:17" x14ac:dyDescent="0.25">
      <c r="C65" s="161"/>
      <c r="D65" s="180"/>
      <c r="E65" s="143"/>
      <c r="F65" s="116">
        <f t="shared" si="7"/>
        <v>0</v>
      </c>
      <c r="G65" s="183"/>
      <c r="H65" s="162">
        <v>42500</v>
      </c>
      <c r="I65" s="150" t="e">
        <f>VLOOKUP(H65,Presupuesto!$B$8:$C$158,2,0)</f>
        <v>#N/A</v>
      </c>
      <c r="J65" s="117">
        <f t="shared" si="11"/>
        <v>0</v>
      </c>
      <c r="K65" s="117"/>
      <c r="L65" s="161"/>
      <c r="M65" s="180"/>
      <c r="N65" s="143"/>
      <c r="O65" s="116">
        <f t="shared" si="8"/>
        <v>0</v>
      </c>
      <c r="P65" s="116">
        <f t="shared" si="10"/>
        <v>0</v>
      </c>
      <c r="Q65" s="116">
        <f t="shared" si="9"/>
        <v>0</v>
      </c>
    </row>
    <row r="66" spans="3:17" x14ac:dyDescent="0.25">
      <c r="C66" s="161"/>
      <c r="D66" s="180"/>
      <c r="E66" s="143"/>
      <c r="F66" s="116">
        <f t="shared" si="7"/>
        <v>0</v>
      </c>
      <c r="G66" s="183"/>
      <c r="H66" s="162">
        <v>42500</v>
      </c>
      <c r="I66" s="150" t="e">
        <f>VLOOKUP(H66,Presupuesto!$B$8:$C$158,2,0)</f>
        <v>#N/A</v>
      </c>
      <c r="J66" s="117">
        <f t="shared" si="11"/>
        <v>0</v>
      </c>
      <c r="K66" s="117"/>
      <c r="L66" s="161"/>
      <c r="M66" s="180"/>
      <c r="N66" s="143"/>
      <c r="O66" s="116">
        <f t="shared" si="8"/>
        <v>0</v>
      </c>
      <c r="P66" s="116">
        <f t="shared" si="10"/>
        <v>0</v>
      </c>
      <c r="Q66" s="116">
        <f t="shared" si="9"/>
        <v>0</v>
      </c>
    </row>
    <row r="67" spans="3:17" x14ac:dyDescent="0.25">
      <c r="C67" s="161"/>
      <c r="D67" s="180"/>
      <c r="E67" s="143"/>
      <c r="F67" s="116">
        <f t="shared" si="7"/>
        <v>0</v>
      </c>
      <c r="G67" s="183"/>
      <c r="H67" s="162">
        <v>42500</v>
      </c>
      <c r="I67" s="150" t="e">
        <f>VLOOKUP(H67,Presupuesto!$B$8:$C$158,2,0)</f>
        <v>#N/A</v>
      </c>
      <c r="J67" s="117">
        <f t="shared" si="11"/>
        <v>0</v>
      </c>
      <c r="K67" s="117"/>
      <c r="L67" s="161"/>
      <c r="M67" s="180"/>
      <c r="N67" s="143"/>
      <c r="O67" s="116">
        <f t="shared" si="8"/>
        <v>0</v>
      </c>
      <c r="P67" s="116">
        <f t="shared" si="10"/>
        <v>0</v>
      </c>
      <c r="Q67" s="116">
        <f t="shared" si="9"/>
        <v>0</v>
      </c>
    </row>
    <row r="68" spans="3:17" x14ac:dyDescent="0.25">
      <c r="C68" s="161"/>
      <c r="D68" s="180"/>
      <c r="E68" s="143"/>
      <c r="F68" s="116">
        <f t="shared" si="7"/>
        <v>0</v>
      </c>
      <c r="G68" s="183"/>
      <c r="H68" s="162">
        <v>35600</v>
      </c>
      <c r="I68" s="150" t="e">
        <f>VLOOKUP(H68,Presupuesto!$B$8:$C$158,2,0)</f>
        <v>#N/A</v>
      </c>
      <c r="J68" s="117">
        <f t="shared" si="11"/>
        <v>0</v>
      </c>
      <c r="K68" s="117"/>
      <c r="L68" s="161"/>
      <c r="M68" s="180"/>
      <c r="N68" s="143"/>
      <c r="O68" s="116">
        <f t="shared" si="8"/>
        <v>0</v>
      </c>
      <c r="P68" s="116">
        <f t="shared" si="10"/>
        <v>0</v>
      </c>
      <c r="Q68" s="116">
        <f t="shared" si="9"/>
        <v>0</v>
      </c>
    </row>
    <row r="69" spans="3:17" x14ac:dyDescent="0.25">
      <c r="C69" s="161"/>
      <c r="D69" s="180"/>
      <c r="E69" s="143"/>
      <c r="F69" s="116">
        <f t="shared" si="7"/>
        <v>0</v>
      </c>
      <c r="G69" s="183"/>
      <c r="H69" s="162"/>
      <c r="I69" s="150" t="e">
        <f>VLOOKUP(H69,Presupuesto!$B$8:$C$158,2,0)</f>
        <v>#N/A</v>
      </c>
      <c r="J69" s="117">
        <f t="shared" si="11"/>
        <v>0</v>
      </c>
      <c r="K69" s="117"/>
      <c r="L69" s="161"/>
      <c r="M69" s="180"/>
      <c r="N69" s="143"/>
      <c r="O69" s="116">
        <f t="shared" si="8"/>
        <v>0</v>
      </c>
      <c r="P69" s="116">
        <f t="shared" si="10"/>
        <v>0</v>
      </c>
      <c r="Q69" s="116">
        <f t="shared" si="9"/>
        <v>0</v>
      </c>
    </row>
    <row r="70" spans="3:17" x14ac:dyDescent="0.25">
      <c r="C70" s="161"/>
      <c r="D70" s="180"/>
      <c r="E70" s="143"/>
      <c r="F70" s="116">
        <f t="shared" si="7"/>
        <v>0</v>
      </c>
      <c r="G70" s="183"/>
      <c r="H70" s="162"/>
      <c r="I70" s="150" t="e">
        <f>VLOOKUP(H70,Presupuesto!$B$8:$C$158,2,0)</f>
        <v>#N/A</v>
      </c>
      <c r="J70" s="117">
        <f t="shared" si="11"/>
        <v>0</v>
      </c>
      <c r="K70" s="117"/>
      <c r="L70" s="161"/>
      <c r="M70" s="180"/>
      <c r="N70" s="143"/>
      <c r="O70" s="116">
        <f t="shared" si="8"/>
        <v>0</v>
      </c>
      <c r="P70" s="116">
        <f t="shared" si="10"/>
        <v>0</v>
      </c>
      <c r="Q70" s="116">
        <f t="shared" si="9"/>
        <v>0</v>
      </c>
    </row>
    <row r="71" spans="3:17" x14ac:dyDescent="0.25">
      <c r="C71" s="161"/>
      <c r="D71" s="180"/>
      <c r="E71" s="143"/>
      <c r="F71" s="116">
        <f t="shared" si="7"/>
        <v>0</v>
      </c>
      <c r="G71" s="183"/>
      <c r="H71" s="162"/>
      <c r="I71" s="150" t="e">
        <f>VLOOKUP(H71,Presupuesto!$B$8:$C$158,2,0)</f>
        <v>#N/A</v>
      </c>
      <c r="J71" s="117">
        <f t="shared" si="11"/>
        <v>0</v>
      </c>
      <c r="K71" s="117"/>
      <c r="L71" s="161"/>
      <c r="M71" s="180"/>
      <c r="N71" s="143"/>
      <c r="O71" s="116">
        <f t="shared" si="8"/>
        <v>0</v>
      </c>
      <c r="P71" s="116">
        <f t="shared" si="10"/>
        <v>0</v>
      </c>
      <c r="Q71" s="116">
        <f t="shared" si="9"/>
        <v>0</v>
      </c>
    </row>
    <row r="72" spans="3:17" x14ac:dyDescent="0.25">
      <c r="C72" s="161"/>
      <c r="D72" s="180"/>
      <c r="E72" s="143"/>
      <c r="F72" s="116">
        <f t="shared" si="7"/>
        <v>0</v>
      </c>
      <c r="G72" s="183"/>
      <c r="H72" s="162"/>
      <c r="I72" s="150" t="e">
        <f>VLOOKUP(H72,Presupuesto!$B$8:$C$158,2,0)</f>
        <v>#N/A</v>
      </c>
      <c r="J72" s="117">
        <f t="shared" si="11"/>
        <v>0</v>
      </c>
      <c r="K72" s="117"/>
      <c r="L72" s="161"/>
      <c r="M72" s="180"/>
      <c r="N72" s="143"/>
      <c r="O72" s="116">
        <f t="shared" si="8"/>
        <v>0</v>
      </c>
      <c r="P72" s="116">
        <f t="shared" si="10"/>
        <v>0</v>
      </c>
      <c r="Q72" s="116">
        <f t="shared" si="9"/>
        <v>0</v>
      </c>
    </row>
    <row r="73" spans="3:17" x14ac:dyDescent="0.25">
      <c r="C73" s="161"/>
      <c r="D73" s="180"/>
      <c r="E73" s="143"/>
      <c r="F73" s="116">
        <f t="shared" si="7"/>
        <v>0</v>
      </c>
      <c r="G73" s="183"/>
      <c r="H73" s="162"/>
      <c r="I73" s="150" t="e">
        <f>VLOOKUP(H73,Presupuesto!$B$8:$C$158,2,0)</f>
        <v>#N/A</v>
      </c>
      <c r="J73" s="117">
        <f t="shared" si="11"/>
        <v>0</v>
      </c>
      <c r="K73" s="117"/>
      <c r="L73" s="161"/>
      <c r="M73" s="180"/>
      <c r="N73" s="143"/>
      <c r="O73" s="116">
        <f t="shared" si="8"/>
        <v>0</v>
      </c>
      <c r="P73" s="116">
        <f t="shared" si="10"/>
        <v>0</v>
      </c>
      <c r="Q73" s="116">
        <f t="shared" si="9"/>
        <v>0</v>
      </c>
    </row>
    <row r="74" spans="3:17" x14ac:dyDescent="0.25">
      <c r="C74" s="161"/>
      <c r="D74" s="180"/>
      <c r="E74" s="143"/>
      <c r="F74" s="116">
        <f t="shared" si="7"/>
        <v>0</v>
      </c>
      <c r="G74" s="183"/>
      <c r="H74" s="162"/>
      <c r="I74" s="150" t="e">
        <f>VLOOKUP(H74,Presupuesto!$B$8:$C$158,2,0)</f>
        <v>#N/A</v>
      </c>
      <c r="J74" s="117">
        <f t="shared" si="11"/>
        <v>0</v>
      </c>
      <c r="K74" s="117"/>
      <c r="L74" s="161"/>
      <c r="M74" s="180"/>
      <c r="N74" s="143"/>
      <c r="O74" s="116">
        <f t="shared" si="8"/>
        <v>0</v>
      </c>
      <c r="P74" s="116">
        <f t="shared" si="10"/>
        <v>0</v>
      </c>
      <c r="Q74" s="116">
        <f t="shared" si="9"/>
        <v>0</v>
      </c>
    </row>
    <row r="75" spans="3:17" x14ac:dyDescent="0.25">
      <c r="C75" s="161"/>
      <c r="D75" s="180"/>
      <c r="E75" s="143"/>
      <c r="F75" s="116">
        <f t="shared" si="7"/>
        <v>0</v>
      </c>
      <c r="G75" s="183"/>
      <c r="H75" s="162"/>
      <c r="I75" s="150" t="e">
        <f>VLOOKUP(H75,Presupuesto!$B$8:$C$158,2,0)</f>
        <v>#N/A</v>
      </c>
      <c r="J75" s="117">
        <f t="shared" si="11"/>
        <v>0</v>
      </c>
      <c r="K75" s="117"/>
      <c r="L75" s="161"/>
      <c r="M75" s="180"/>
      <c r="N75" s="143"/>
      <c r="O75" s="116">
        <f t="shared" si="8"/>
        <v>0</v>
      </c>
      <c r="P75" s="116">
        <f t="shared" si="10"/>
        <v>0</v>
      </c>
      <c r="Q75" s="116">
        <f t="shared" si="9"/>
        <v>0</v>
      </c>
    </row>
    <row r="76" spans="3:17" x14ac:dyDescent="0.25">
      <c r="C76" s="161"/>
      <c r="D76" s="180"/>
      <c r="E76" s="143"/>
      <c r="F76" s="116">
        <f t="shared" si="7"/>
        <v>0</v>
      </c>
      <c r="G76" s="183"/>
      <c r="H76" s="162"/>
      <c r="I76" s="150" t="e">
        <f>VLOOKUP(H76,Presupuesto!$B$8:$C$158,2,0)</f>
        <v>#N/A</v>
      </c>
      <c r="J76" s="117">
        <f t="shared" si="11"/>
        <v>0</v>
      </c>
      <c r="K76" s="117"/>
      <c r="L76" s="161"/>
      <c r="M76" s="180"/>
      <c r="N76" s="143"/>
      <c r="O76" s="116">
        <f t="shared" si="8"/>
        <v>0</v>
      </c>
      <c r="P76" s="116">
        <f t="shared" si="10"/>
        <v>0</v>
      </c>
      <c r="Q76" s="116">
        <f t="shared" si="9"/>
        <v>0</v>
      </c>
    </row>
    <row r="77" spans="3:17" x14ac:dyDescent="0.25">
      <c r="C77" s="161"/>
      <c r="D77" s="180"/>
      <c r="E77" s="143"/>
      <c r="F77" s="116">
        <f t="shared" si="7"/>
        <v>0</v>
      </c>
      <c r="G77" s="183"/>
      <c r="H77" s="162"/>
      <c r="I77" s="150" t="e">
        <f>VLOOKUP(H77,Presupuesto!$B$8:$C$158,2,0)</f>
        <v>#N/A</v>
      </c>
      <c r="J77" s="117">
        <f t="shared" si="11"/>
        <v>0</v>
      </c>
      <c r="K77" s="117"/>
      <c r="L77" s="161"/>
      <c r="M77" s="180"/>
      <c r="N77" s="143"/>
      <c r="O77" s="116">
        <f t="shared" si="8"/>
        <v>0</v>
      </c>
      <c r="P77" s="116">
        <f t="shared" si="10"/>
        <v>0</v>
      </c>
      <c r="Q77" s="116">
        <f t="shared" si="9"/>
        <v>0</v>
      </c>
    </row>
    <row r="78" spans="3:17" x14ac:dyDescent="0.25">
      <c r="C78" s="161"/>
      <c r="D78" s="180"/>
      <c r="E78" s="143"/>
      <c r="F78" s="116">
        <f t="shared" si="7"/>
        <v>0</v>
      </c>
      <c r="G78" s="183"/>
      <c r="H78" s="162"/>
      <c r="I78" s="150" t="e">
        <f>VLOOKUP(H78,Presupuesto!$B$8:$C$158,2,0)</f>
        <v>#N/A</v>
      </c>
      <c r="J78" s="117">
        <f t="shared" si="11"/>
        <v>0</v>
      </c>
      <c r="K78" s="117"/>
      <c r="L78" s="161"/>
      <c r="M78" s="180"/>
      <c r="N78" s="143"/>
      <c r="O78" s="116">
        <f t="shared" si="8"/>
        <v>0</v>
      </c>
      <c r="P78" s="116">
        <f t="shared" si="10"/>
        <v>0</v>
      </c>
      <c r="Q78" s="116">
        <f t="shared" si="9"/>
        <v>0</v>
      </c>
    </row>
    <row r="79" spans="3:17" x14ac:dyDescent="0.25">
      <c r="C79" s="161"/>
      <c r="D79" s="180"/>
      <c r="E79" s="143"/>
      <c r="F79" s="116">
        <f t="shared" si="7"/>
        <v>0</v>
      </c>
      <c r="G79" s="183"/>
      <c r="H79" s="162"/>
      <c r="I79" s="150" t="e">
        <f>VLOOKUP(H79,Presupuesto!$B$8:$C$158,2,0)</f>
        <v>#N/A</v>
      </c>
      <c r="J79" s="117">
        <f t="shared" si="11"/>
        <v>0</v>
      </c>
      <c r="K79" s="117"/>
      <c r="L79" s="161"/>
      <c r="M79" s="180"/>
      <c r="N79" s="143"/>
      <c r="O79" s="116">
        <f t="shared" si="8"/>
        <v>0</v>
      </c>
      <c r="P79" s="116">
        <f t="shared" si="10"/>
        <v>0</v>
      </c>
      <c r="Q79" s="116">
        <f t="shared" si="9"/>
        <v>0</v>
      </c>
    </row>
    <row r="80" spans="3:17" x14ac:dyDescent="0.25">
      <c r="C80" s="161"/>
      <c r="D80" s="180"/>
      <c r="E80" s="143"/>
      <c r="F80" s="116">
        <f t="shared" si="7"/>
        <v>0</v>
      </c>
      <c r="G80" s="183"/>
      <c r="H80" s="162"/>
      <c r="I80" s="150" t="e">
        <f>VLOOKUP(H80,Presupuesto!$B$8:$C$158,2,0)</f>
        <v>#N/A</v>
      </c>
      <c r="J80" s="117">
        <f t="shared" si="11"/>
        <v>0</v>
      </c>
      <c r="K80" s="117"/>
      <c r="L80" s="161"/>
      <c r="M80" s="180"/>
      <c r="N80" s="143"/>
      <c r="O80" s="116">
        <f t="shared" si="8"/>
        <v>0</v>
      </c>
      <c r="P80" s="116">
        <f t="shared" si="10"/>
        <v>0</v>
      </c>
      <c r="Q80" s="116">
        <f t="shared" si="9"/>
        <v>0</v>
      </c>
    </row>
    <row r="81" spans="3:17" x14ac:dyDescent="0.25">
      <c r="C81" s="161"/>
      <c r="D81" s="180"/>
      <c r="E81" s="143"/>
      <c r="F81" s="116">
        <f t="shared" si="7"/>
        <v>0</v>
      </c>
      <c r="G81" s="183"/>
      <c r="H81" s="162"/>
      <c r="I81" s="150" t="e">
        <f>VLOOKUP(H81,Presupuesto!$B$8:$C$158,2,0)</f>
        <v>#N/A</v>
      </c>
      <c r="J81" s="117">
        <f t="shared" si="11"/>
        <v>0</v>
      </c>
      <c r="K81" s="117"/>
      <c r="L81" s="161"/>
      <c r="M81" s="180"/>
      <c r="N81" s="143"/>
      <c r="O81" s="116">
        <f t="shared" si="8"/>
        <v>0</v>
      </c>
      <c r="P81" s="116">
        <f t="shared" si="10"/>
        <v>0</v>
      </c>
      <c r="Q81" s="116">
        <f t="shared" si="9"/>
        <v>0</v>
      </c>
    </row>
    <row r="82" spans="3:17" x14ac:dyDescent="0.25">
      <c r="C82" s="161"/>
      <c r="D82" s="180"/>
      <c r="E82" s="143"/>
      <c r="F82" s="116">
        <f t="shared" si="7"/>
        <v>0</v>
      </c>
      <c r="G82" s="183"/>
      <c r="H82" s="162"/>
      <c r="I82" s="150" t="e">
        <f>VLOOKUP(H82,Presupuesto!$B$8:$C$158,2,0)</f>
        <v>#N/A</v>
      </c>
      <c r="J82" s="117">
        <f t="shared" si="11"/>
        <v>0</v>
      </c>
      <c r="K82" s="117"/>
      <c r="L82" s="161"/>
      <c r="M82" s="180"/>
      <c r="N82" s="143"/>
      <c r="O82" s="116">
        <f t="shared" si="8"/>
        <v>0</v>
      </c>
      <c r="P82" s="116">
        <f t="shared" si="10"/>
        <v>0</v>
      </c>
      <c r="Q82" s="116">
        <f t="shared" si="9"/>
        <v>0</v>
      </c>
    </row>
    <row r="83" spans="3:17" x14ac:dyDescent="0.25">
      <c r="C83" s="164"/>
      <c r="D83" s="172"/>
      <c r="E83" s="138"/>
      <c r="F83" s="116">
        <f t="shared" si="7"/>
        <v>0</v>
      </c>
      <c r="G83" s="183"/>
      <c r="H83" s="165"/>
      <c r="I83" s="150" t="e">
        <f>VLOOKUP(H83,Presupuesto!$B$8:$C$158,2,0)</f>
        <v>#N/A</v>
      </c>
      <c r="J83" s="117">
        <f t="shared" si="11"/>
        <v>0</v>
      </c>
      <c r="K83" s="117"/>
      <c r="L83" s="164"/>
      <c r="M83" s="172"/>
      <c r="N83" s="138"/>
      <c r="O83" s="116">
        <f t="shared" si="8"/>
        <v>0</v>
      </c>
      <c r="P83" s="116">
        <f t="shared" si="10"/>
        <v>0</v>
      </c>
      <c r="Q83" s="116">
        <f t="shared" si="9"/>
        <v>0</v>
      </c>
    </row>
    <row r="84" spans="3:17" x14ac:dyDescent="0.25">
      <c r="C84" s="164"/>
      <c r="D84" s="172"/>
      <c r="E84" s="138"/>
      <c r="F84" s="116">
        <f t="shared" si="7"/>
        <v>0</v>
      </c>
      <c r="G84" s="183"/>
      <c r="H84" s="165"/>
      <c r="I84" s="150" t="e">
        <f>VLOOKUP(H84,Presupuesto!$B$8:$C$158,2,0)</f>
        <v>#N/A</v>
      </c>
      <c r="J84" s="117">
        <f t="shared" si="11"/>
        <v>0</v>
      </c>
      <c r="K84" s="117"/>
      <c r="L84" s="164"/>
      <c r="M84" s="172"/>
      <c r="N84" s="138"/>
      <c r="O84" s="116">
        <f t="shared" si="8"/>
        <v>0</v>
      </c>
      <c r="P84" s="116">
        <f t="shared" si="10"/>
        <v>0</v>
      </c>
      <c r="Q84" s="116">
        <f t="shared" si="9"/>
        <v>0</v>
      </c>
    </row>
    <row r="85" spans="3:17" x14ac:dyDescent="0.25">
      <c r="C85" s="164"/>
      <c r="D85" s="172"/>
      <c r="E85" s="138"/>
      <c r="F85" s="116">
        <f t="shared" si="7"/>
        <v>0</v>
      </c>
      <c r="G85" s="183"/>
      <c r="H85" s="165"/>
      <c r="I85" s="150" t="e">
        <f>VLOOKUP(H85,Presupuesto!$B$8:$C$158,2,0)</f>
        <v>#N/A</v>
      </c>
      <c r="J85" s="117">
        <f t="shared" si="11"/>
        <v>0</v>
      </c>
      <c r="K85" s="117"/>
      <c r="L85" s="164"/>
      <c r="M85" s="172"/>
      <c r="N85" s="138"/>
      <c r="O85" s="116">
        <f t="shared" si="8"/>
        <v>0</v>
      </c>
      <c r="P85" s="116">
        <f t="shared" si="10"/>
        <v>0</v>
      </c>
      <c r="Q85" s="116">
        <f t="shared" si="9"/>
        <v>0</v>
      </c>
    </row>
    <row r="86" spans="3:17" x14ac:dyDescent="0.25">
      <c r="C86" s="164"/>
      <c r="D86" s="172"/>
      <c r="E86" s="138"/>
      <c r="F86" s="116">
        <f t="shared" si="7"/>
        <v>0</v>
      </c>
      <c r="G86" s="183"/>
      <c r="H86" s="165"/>
      <c r="I86" s="150" t="e">
        <f>VLOOKUP(H86,Presupuesto!$B$8:$C$158,2,0)</f>
        <v>#N/A</v>
      </c>
      <c r="J86" s="117">
        <f t="shared" si="11"/>
        <v>0</v>
      </c>
      <c r="K86" s="117"/>
      <c r="L86" s="164"/>
      <c r="M86" s="172"/>
      <c r="N86" s="138"/>
      <c r="O86" s="116">
        <f t="shared" si="8"/>
        <v>0</v>
      </c>
      <c r="P86" s="116">
        <f t="shared" si="10"/>
        <v>0</v>
      </c>
      <c r="Q86" s="116">
        <f t="shared" si="9"/>
        <v>0</v>
      </c>
    </row>
    <row r="87" spans="3:17" x14ac:dyDescent="0.25">
      <c r="C87" s="164"/>
      <c r="D87" s="172"/>
      <c r="E87" s="138"/>
      <c r="F87" s="116">
        <f t="shared" si="7"/>
        <v>0</v>
      </c>
      <c r="G87" s="183"/>
      <c r="H87" s="165"/>
      <c r="I87" s="150" t="e">
        <f>VLOOKUP(H87,Presupuesto!$B$8:$C$158,2,0)</f>
        <v>#N/A</v>
      </c>
      <c r="J87" s="117">
        <f t="shared" si="11"/>
        <v>0</v>
      </c>
      <c r="K87" s="117"/>
      <c r="L87" s="164"/>
      <c r="M87" s="172"/>
      <c r="N87" s="138"/>
      <c r="O87" s="116">
        <f t="shared" si="8"/>
        <v>0</v>
      </c>
      <c r="P87" s="116">
        <f t="shared" si="10"/>
        <v>0</v>
      </c>
      <c r="Q87" s="116">
        <f t="shared" si="9"/>
        <v>0</v>
      </c>
    </row>
    <row r="88" spans="3:17" x14ac:dyDescent="0.25">
      <c r="C88" s="164"/>
      <c r="D88" s="172"/>
      <c r="E88" s="138"/>
      <c r="F88" s="116">
        <f t="shared" si="7"/>
        <v>0</v>
      </c>
      <c r="G88" s="183"/>
      <c r="H88" s="165"/>
      <c r="I88" s="150" t="e">
        <f>VLOOKUP(H88,Presupuesto!$B$8:$C$158,2,0)</f>
        <v>#N/A</v>
      </c>
      <c r="J88" s="117">
        <f t="shared" si="11"/>
        <v>0</v>
      </c>
      <c r="K88" s="117"/>
      <c r="L88" s="164"/>
      <c r="M88" s="172"/>
      <c r="N88" s="138"/>
      <c r="O88" s="116">
        <f t="shared" si="8"/>
        <v>0</v>
      </c>
      <c r="P88" s="116">
        <f t="shared" si="10"/>
        <v>0</v>
      </c>
      <c r="Q88" s="116">
        <f t="shared" si="9"/>
        <v>0</v>
      </c>
    </row>
    <row r="89" spans="3:17" x14ac:dyDescent="0.25">
      <c r="C89" s="164"/>
      <c r="D89" s="172"/>
      <c r="E89" s="138"/>
      <c r="F89" s="116">
        <f t="shared" si="7"/>
        <v>0</v>
      </c>
      <c r="G89" s="183"/>
      <c r="H89" s="165"/>
      <c r="I89" s="150" t="e">
        <f>VLOOKUP(H89,Presupuesto!$B$8:$C$158,2,0)</f>
        <v>#N/A</v>
      </c>
      <c r="J89" s="117">
        <f t="shared" si="11"/>
        <v>0</v>
      </c>
      <c r="K89" s="117"/>
      <c r="L89" s="164"/>
      <c r="M89" s="172"/>
      <c r="N89" s="138"/>
      <c r="O89" s="116">
        <f t="shared" si="8"/>
        <v>0</v>
      </c>
      <c r="P89" s="116">
        <f t="shared" si="10"/>
        <v>0</v>
      </c>
      <c r="Q89" s="116">
        <f t="shared" si="9"/>
        <v>0</v>
      </c>
    </row>
    <row r="90" spans="3:17" x14ac:dyDescent="0.25">
      <c r="C90" s="164"/>
      <c r="D90" s="172"/>
      <c r="E90" s="138"/>
      <c r="F90" s="116">
        <f t="shared" si="7"/>
        <v>0</v>
      </c>
      <c r="G90" s="183"/>
      <c r="H90" s="165"/>
      <c r="I90" s="150" t="e">
        <f>VLOOKUP(H90,Presupuesto!$B$8:$C$158,2,0)</f>
        <v>#N/A</v>
      </c>
      <c r="J90" s="117">
        <f t="shared" si="11"/>
        <v>0</v>
      </c>
      <c r="K90" s="117"/>
      <c r="L90" s="164"/>
      <c r="M90" s="172"/>
      <c r="N90" s="138"/>
      <c r="O90" s="116">
        <f t="shared" si="8"/>
        <v>0</v>
      </c>
      <c r="P90" s="116">
        <f t="shared" si="10"/>
        <v>0</v>
      </c>
      <c r="Q90" s="116">
        <f t="shared" si="9"/>
        <v>0</v>
      </c>
    </row>
    <row r="91" spans="3:17" x14ac:dyDescent="0.25">
      <c r="C91" s="166"/>
      <c r="D91" s="172"/>
      <c r="E91" s="138"/>
      <c r="F91" s="116">
        <f t="shared" si="7"/>
        <v>0</v>
      </c>
      <c r="G91" s="183"/>
      <c r="H91" s="167"/>
      <c r="I91" s="150" t="e">
        <f>VLOOKUP(H91,Presupuesto!$B$8:$C$158,2,0)</f>
        <v>#N/A</v>
      </c>
      <c r="J91" s="117">
        <f t="shared" si="11"/>
        <v>0</v>
      </c>
      <c r="K91" s="117"/>
      <c r="L91" s="166"/>
      <c r="M91" s="172"/>
      <c r="N91" s="138"/>
      <c r="O91" s="116">
        <f t="shared" si="8"/>
        <v>0</v>
      </c>
      <c r="P91" s="116">
        <f t="shared" si="10"/>
        <v>0</v>
      </c>
      <c r="Q91" s="116">
        <f t="shared" si="9"/>
        <v>0</v>
      </c>
    </row>
    <row r="92" spans="3:17" x14ac:dyDescent="0.25">
      <c r="C92" s="166"/>
      <c r="D92" s="172"/>
      <c r="E92" s="138"/>
      <c r="F92" s="116">
        <f t="shared" si="7"/>
        <v>0</v>
      </c>
      <c r="G92" s="183"/>
      <c r="H92" s="167"/>
      <c r="I92" s="150" t="e">
        <f>VLOOKUP(H92,Presupuesto!$B$8:$C$158,2,0)</f>
        <v>#N/A</v>
      </c>
      <c r="J92" s="117">
        <f t="shared" si="11"/>
        <v>0</v>
      </c>
      <c r="K92" s="117"/>
      <c r="L92" s="166"/>
      <c r="M92" s="172"/>
      <c r="N92" s="138"/>
      <c r="O92" s="116">
        <f t="shared" si="8"/>
        <v>0</v>
      </c>
      <c r="P92" s="116">
        <f t="shared" si="10"/>
        <v>0</v>
      </c>
      <c r="Q92" s="116">
        <f t="shared" si="9"/>
        <v>0</v>
      </c>
    </row>
    <row r="93" spans="3:17" x14ac:dyDescent="0.25">
      <c r="C93" s="166"/>
      <c r="D93" s="172"/>
      <c r="E93" s="138"/>
      <c r="F93" s="116">
        <f t="shared" si="7"/>
        <v>0</v>
      </c>
      <c r="G93" s="183"/>
      <c r="H93" s="167"/>
      <c r="I93" s="150" t="e">
        <f>VLOOKUP(H93,Presupuesto!$B$8:$C$158,2,0)</f>
        <v>#N/A</v>
      </c>
      <c r="J93" s="117">
        <f t="shared" si="11"/>
        <v>0</v>
      </c>
      <c r="K93" s="117"/>
      <c r="L93" s="166"/>
      <c r="M93" s="172"/>
      <c r="N93" s="138"/>
      <c r="O93" s="116">
        <f t="shared" si="8"/>
        <v>0</v>
      </c>
      <c r="P93" s="116">
        <f t="shared" si="10"/>
        <v>0</v>
      </c>
      <c r="Q93" s="116">
        <f t="shared" si="9"/>
        <v>0</v>
      </c>
    </row>
    <row r="94" spans="3:17" x14ac:dyDescent="0.25">
      <c r="C94" s="166"/>
      <c r="D94" s="172"/>
      <c r="E94" s="138"/>
      <c r="F94" s="116">
        <f t="shared" si="7"/>
        <v>0</v>
      </c>
      <c r="G94" s="183"/>
      <c r="H94" s="167"/>
      <c r="I94" s="150" t="e">
        <f>VLOOKUP(H94,Presupuesto!$B$8:$C$158,2,0)</f>
        <v>#N/A</v>
      </c>
      <c r="J94" s="117">
        <f t="shared" si="11"/>
        <v>0</v>
      </c>
      <c r="K94" s="117"/>
      <c r="L94" s="166"/>
      <c r="M94" s="172"/>
      <c r="N94" s="138"/>
      <c r="O94" s="116">
        <f t="shared" si="8"/>
        <v>0</v>
      </c>
      <c r="P94" s="116">
        <f t="shared" si="10"/>
        <v>0</v>
      </c>
      <c r="Q94" s="116">
        <f t="shared" si="9"/>
        <v>0</v>
      </c>
    </row>
    <row r="95" spans="3:17" ht="15.75" thickBot="1" x14ac:dyDescent="0.3">
      <c r="C95" s="168"/>
      <c r="D95" s="181"/>
      <c r="E95" s="122"/>
      <c r="F95" s="124">
        <f t="shared" si="7"/>
        <v>0</v>
      </c>
      <c r="G95" s="184"/>
      <c r="H95" s="169"/>
      <c r="I95" s="152" t="e">
        <f>VLOOKUP(H95,Presupuesto!$B$8:$C$158,2,0)</f>
        <v>#N/A</v>
      </c>
      <c r="J95" s="125">
        <f t="shared" ref="J95" si="12">$J$20</f>
        <v>0</v>
      </c>
      <c r="K95" s="144"/>
      <c r="L95" s="168"/>
      <c r="M95" s="181"/>
      <c r="N95" s="122"/>
      <c r="O95" s="124">
        <f t="shared" si="8"/>
        <v>0</v>
      </c>
      <c r="P95" s="124">
        <f t="shared" si="10"/>
        <v>0</v>
      </c>
      <c r="Q95" s="124">
        <f t="shared" si="9"/>
        <v>0</v>
      </c>
    </row>
  </sheetData>
  <dataValidations disablePrompts="1" count="5">
    <dataValidation type="list" allowBlank="1" showInputMessage="1" showErrorMessage="1" errorTitle="¡Ingreso Invalido!" error="Seleccione una opción de la lista." promptTitle="Categoria/Zona de Viáticos" prompt="Seleccione una opción de la lista" sqref="C17 C61">
      <formula1>$AH$2:$BU$2</formula1>
    </dataValidation>
    <dataValidation type="list" allowBlank="1" showInputMessage="1" showErrorMessage="1" errorTitle="¡Ingreso Inválido!" error="Verifique el valor ingresado." promptTitle="Ingrese el Objeto de Gasto" prompt="Ingrese el Objeto de Gasto" sqref="H17:H51 H61:H95">
      <formula1>$A$1:$ET$1</formula1>
    </dataValidation>
    <dataValidation type="list" allowBlank="1" showInputMessage="1" showErrorMessage="1" errorTitle="¡Ingreso Inválido!" error="Seleccione una opción de la lista." promptTitle="Dimensión Estratégica" prompt="Seleccione una opción de la lista." sqref="J17:J51 J61:J95">
      <formula1>$A$2:$K$2</formula1>
    </dataValidation>
    <dataValidation type="list" allowBlank="1" showInputMessage="1" showErrorMessage="1" errorTitle="¡Ingreso Inválido!" error="Seleccione una opción de la lista" promptTitle="Mes Requerido" prompt="Seleccione el mes en el que requiere el recurso." sqref="K17:K51 K61:K95">
      <formula1>$U$2:$AF$2</formula1>
    </dataValidation>
    <dataValidation type="list" allowBlank="1" showInputMessage="1" showErrorMessage="1" errorTitle="¡Ingreso Inválido!" error="Seleccione una opción de la lista." promptTitle="Tipo de Presupuesto" prompt="Seleccione una opción de la lista." sqref="G17:G51 G61:G95">
      <formula1>$R$2:$S$2</formula1>
    </dataValidation>
  </dataValidations>
  <pageMargins left="0.7" right="0.7" top="0.75" bottom="0.75" header="0.3" footer="0.3"/>
  <pageSetup paperSize="5" scale="65"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topLeftCell="E1" zoomScale="68" zoomScaleNormal="68" workbookViewId="0">
      <selection activeCell="P7" sqref="P7"/>
    </sheetView>
  </sheetViews>
  <sheetFormatPr baseColWidth="10" defaultColWidth="11.5703125" defaultRowHeight="15" x14ac:dyDescent="0.25"/>
  <cols>
    <col min="1" max="2" width="21.7109375" style="104" customWidth="1"/>
    <col min="3" max="4" width="27.42578125" style="104" customWidth="1"/>
    <col min="5" max="5" width="27.42578125" style="93" customWidth="1"/>
    <col min="6" max="6" width="27.42578125" style="104" customWidth="1"/>
    <col min="7" max="7" width="15.28515625" style="104" customWidth="1"/>
    <col min="8" max="8" width="13.7109375" style="104" bestFit="1" customWidth="1"/>
    <col min="9" max="9" width="15.28515625" style="104" customWidth="1"/>
    <col min="10" max="10" width="18.85546875" style="104" customWidth="1"/>
    <col min="11" max="11" width="12.7109375" style="104" bestFit="1" customWidth="1"/>
    <col min="12" max="12" width="13.7109375" style="104" bestFit="1" customWidth="1"/>
    <col min="13" max="14" width="12.7109375" style="104" bestFit="1" customWidth="1"/>
    <col min="15" max="15" width="15.28515625" style="104" customWidth="1"/>
    <col min="16" max="16" width="18.28515625" style="104" customWidth="1"/>
    <col min="17" max="18" width="11.5703125" style="104"/>
    <col min="19" max="22" width="14.140625" style="104" customWidth="1"/>
    <col min="23" max="23" width="17" style="104" customWidth="1"/>
    <col min="24" max="16384" width="11.5703125" style="104"/>
  </cols>
  <sheetData>
    <row r="1" spans="1:23" ht="18" customHeight="1" x14ac:dyDescent="0.25">
      <c r="B1" s="235"/>
      <c r="C1" s="235"/>
      <c r="D1" s="235"/>
      <c r="E1" s="294"/>
      <c r="G1" s="236" t="s">
        <v>123</v>
      </c>
      <c r="H1" s="235"/>
      <c r="I1" s="235"/>
      <c r="J1" s="235"/>
      <c r="K1" s="235"/>
      <c r="L1" s="235"/>
      <c r="M1" s="235"/>
      <c r="N1" s="235"/>
      <c r="O1" s="235"/>
      <c r="P1" s="235"/>
      <c r="Q1" s="235"/>
      <c r="R1" s="235"/>
      <c r="S1" s="235"/>
      <c r="T1" s="235"/>
      <c r="U1" s="235"/>
      <c r="V1" s="235"/>
      <c r="W1" s="235"/>
    </row>
    <row r="2" spans="1:23" ht="14.45" customHeight="1" x14ac:dyDescent="0.25">
      <c r="A2" s="237" t="s">
        <v>626</v>
      </c>
      <c r="B2" s="237"/>
      <c r="C2" s="237"/>
      <c r="D2" s="237"/>
      <c r="E2" s="239"/>
      <c r="F2" s="237"/>
      <c r="G2" s="237"/>
      <c r="H2" s="237"/>
      <c r="I2" s="237"/>
      <c r="J2" s="237"/>
      <c r="K2" s="237"/>
      <c r="L2" s="237"/>
      <c r="M2" s="237"/>
      <c r="N2" s="237"/>
      <c r="O2" s="237"/>
      <c r="P2" s="237"/>
      <c r="Q2" s="237"/>
      <c r="R2" s="237"/>
      <c r="S2" s="237"/>
      <c r="T2" s="237"/>
      <c r="U2" s="237"/>
      <c r="V2" s="237"/>
      <c r="W2" s="237"/>
    </row>
    <row r="3" spans="1:23" ht="14.45" customHeight="1" x14ac:dyDescent="0.25">
      <c r="A3" s="524" t="s">
        <v>103</v>
      </c>
      <c r="B3" s="524" t="s">
        <v>122</v>
      </c>
      <c r="C3" s="536" t="s">
        <v>91</v>
      </c>
      <c r="D3" s="536" t="s">
        <v>92</v>
      </c>
      <c r="E3" s="527" t="s">
        <v>532</v>
      </c>
      <c r="F3" s="536" t="s">
        <v>93</v>
      </c>
      <c r="G3" s="530" t="s">
        <v>107</v>
      </c>
      <c r="H3" s="539"/>
      <c r="I3" s="539"/>
      <c r="J3" s="539"/>
      <c r="K3" s="539"/>
      <c r="L3" s="539"/>
      <c r="M3" s="539"/>
      <c r="N3" s="531"/>
      <c r="O3" s="532" t="s">
        <v>108</v>
      </c>
      <c r="P3" s="533"/>
      <c r="Q3" s="520" t="s">
        <v>109</v>
      </c>
      <c r="R3" s="521"/>
      <c r="S3" s="524" t="s">
        <v>110</v>
      </c>
      <c r="T3" s="524" t="s">
        <v>111</v>
      </c>
      <c r="U3" s="524" t="s">
        <v>119</v>
      </c>
      <c r="V3" s="524" t="s">
        <v>118</v>
      </c>
      <c r="W3" s="517" t="s">
        <v>94</v>
      </c>
    </row>
    <row r="4" spans="1:23" ht="14.45" customHeight="1" x14ac:dyDescent="0.25">
      <c r="A4" s="525"/>
      <c r="B4" s="525"/>
      <c r="C4" s="537"/>
      <c r="D4" s="537"/>
      <c r="E4" s="528"/>
      <c r="F4" s="537"/>
      <c r="G4" s="530" t="s">
        <v>112</v>
      </c>
      <c r="H4" s="531"/>
      <c r="I4" s="530" t="s">
        <v>113</v>
      </c>
      <c r="J4" s="531"/>
      <c r="K4" s="530" t="s">
        <v>114</v>
      </c>
      <c r="L4" s="531"/>
      <c r="M4" s="530" t="s">
        <v>115</v>
      </c>
      <c r="N4" s="531"/>
      <c r="O4" s="534"/>
      <c r="P4" s="535"/>
      <c r="Q4" s="522"/>
      <c r="R4" s="523"/>
      <c r="S4" s="525"/>
      <c r="T4" s="525"/>
      <c r="U4" s="525"/>
      <c r="V4" s="525"/>
      <c r="W4" s="518"/>
    </row>
    <row r="5" spans="1:23" ht="25.5" x14ac:dyDescent="0.25">
      <c r="A5" s="526"/>
      <c r="B5" s="526"/>
      <c r="C5" s="538"/>
      <c r="D5" s="538"/>
      <c r="E5" s="529"/>
      <c r="F5" s="538"/>
      <c r="G5" s="301" t="s">
        <v>116</v>
      </c>
      <c r="H5" s="301" t="s">
        <v>12</v>
      </c>
      <c r="I5" s="301" t="s">
        <v>116</v>
      </c>
      <c r="J5" s="301" t="s">
        <v>12</v>
      </c>
      <c r="K5" s="301" t="s">
        <v>116</v>
      </c>
      <c r="L5" s="301" t="s">
        <v>12</v>
      </c>
      <c r="M5" s="301" t="s">
        <v>116</v>
      </c>
      <c r="N5" s="301" t="s">
        <v>12</v>
      </c>
      <c r="O5" s="301" t="s">
        <v>116</v>
      </c>
      <c r="P5" s="301" t="s">
        <v>12</v>
      </c>
      <c r="Q5" s="301" t="s">
        <v>117</v>
      </c>
      <c r="R5" s="301" t="s">
        <v>88</v>
      </c>
      <c r="S5" s="526"/>
      <c r="T5" s="526"/>
      <c r="U5" s="526"/>
      <c r="V5" s="526"/>
      <c r="W5" s="519"/>
    </row>
    <row r="6" spans="1:23" s="392" customFormat="1" ht="148.5" customHeight="1" x14ac:dyDescent="0.25">
      <c r="A6" s="540" t="s">
        <v>627</v>
      </c>
      <c r="B6" s="481" t="s">
        <v>628</v>
      </c>
      <c r="C6" s="482" t="s">
        <v>629</v>
      </c>
      <c r="D6" s="482" t="s">
        <v>630</v>
      </c>
      <c r="E6" s="483" t="s">
        <v>895</v>
      </c>
      <c r="F6" s="483" t="s">
        <v>1026</v>
      </c>
      <c r="G6" s="484">
        <v>0.25</v>
      </c>
      <c r="H6" s="485">
        <v>5000</v>
      </c>
      <c r="I6" s="484">
        <v>0.25</v>
      </c>
      <c r="J6" s="485">
        <v>5000</v>
      </c>
      <c r="K6" s="484">
        <v>0.25</v>
      </c>
      <c r="L6" s="485">
        <v>5000</v>
      </c>
      <c r="M6" s="484">
        <v>0.25</v>
      </c>
      <c r="N6" s="485">
        <v>5000</v>
      </c>
      <c r="O6" s="485">
        <f>+M6+K6+I6+G6</f>
        <v>1</v>
      </c>
      <c r="P6" s="485">
        <f>'5. ACTIVIDADES ESPECIALES'!D10</f>
        <v>20000</v>
      </c>
      <c r="Q6" s="483"/>
      <c r="R6" s="483"/>
      <c r="S6" s="483"/>
      <c r="T6" s="483" t="s">
        <v>827</v>
      </c>
      <c r="U6" s="483" t="s">
        <v>828</v>
      </c>
      <c r="V6" s="483" t="s">
        <v>829</v>
      </c>
      <c r="W6" s="483" t="s">
        <v>830</v>
      </c>
    </row>
    <row r="7" spans="1:23" s="392" customFormat="1" ht="186.75" customHeight="1" x14ac:dyDescent="0.25">
      <c r="A7" s="541"/>
      <c r="B7" s="540" t="s">
        <v>631</v>
      </c>
      <c r="C7" s="482" t="s">
        <v>632</v>
      </c>
      <c r="D7" s="482" t="s">
        <v>1020</v>
      </c>
      <c r="E7" s="483" t="s">
        <v>991</v>
      </c>
      <c r="F7" s="486" t="s">
        <v>1089</v>
      </c>
      <c r="G7" s="484"/>
      <c r="H7" s="485"/>
      <c r="I7" s="484"/>
      <c r="J7" s="485"/>
      <c r="K7" s="484"/>
      <c r="L7" s="485"/>
      <c r="M7" s="484">
        <v>1</v>
      </c>
      <c r="N7" s="485">
        <v>9870</v>
      </c>
      <c r="O7" s="484">
        <v>1</v>
      </c>
      <c r="P7" s="430">
        <f>'5. ACTIVIDADES ESPECIALES'!D54</f>
        <v>9870</v>
      </c>
      <c r="Q7" s="483"/>
      <c r="R7" s="483"/>
      <c r="S7" s="483"/>
      <c r="T7" s="483" t="s">
        <v>831</v>
      </c>
      <c r="U7" s="483" t="s">
        <v>832</v>
      </c>
      <c r="V7" s="483" t="s">
        <v>833</v>
      </c>
      <c r="W7" s="483" t="s">
        <v>830</v>
      </c>
    </row>
    <row r="8" spans="1:23" s="392" customFormat="1" ht="173.25" x14ac:dyDescent="0.25">
      <c r="A8" s="541"/>
      <c r="B8" s="541"/>
      <c r="C8" s="482" t="s">
        <v>633</v>
      </c>
      <c r="D8" s="482" t="s">
        <v>866</v>
      </c>
      <c r="E8" s="483" t="s">
        <v>1151</v>
      </c>
      <c r="F8" s="483" t="s">
        <v>1027</v>
      </c>
      <c r="G8" s="484"/>
      <c r="H8" s="485"/>
      <c r="I8" s="484">
        <v>1</v>
      </c>
      <c r="J8" s="485">
        <v>23892</v>
      </c>
      <c r="K8" s="484"/>
      <c r="L8" s="485"/>
      <c r="M8" s="484"/>
      <c r="N8" s="485"/>
      <c r="O8" s="483"/>
      <c r="P8" s="430">
        <f>'1. TALLERES SEMINARIOS'!D10</f>
        <v>23891.666666666668</v>
      </c>
      <c r="Q8" s="487"/>
      <c r="R8" s="483"/>
      <c r="S8" s="483"/>
      <c r="T8" s="483" t="s">
        <v>863</v>
      </c>
      <c r="U8" s="483" t="s">
        <v>864</v>
      </c>
      <c r="V8" s="483" t="s">
        <v>833</v>
      </c>
      <c r="W8" s="483" t="s">
        <v>865</v>
      </c>
    </row>
    <row r="9" spans="1:23" s="493" customFormat="1" ht="87.75" customHeight="1" x14ac:dyDescent="0.25">
      <c r="A9" s="541"/>
      <c r="B9" s="541"/>
      <c r="C9" s="482" t="s">
        <v>634</v>
      </c>
      <c r="D9" s="482" t="s">
        <v>635</v>
      </c>
      <c r="E9" s="483" t="s">
        <v>1024</v>
      </c>
      <c r="F9" s="486" t="s">
        <v>224</v>
      </c>
      <c r="G9" s="488">
        <v>1</v>
      </c>
      <c r="H9" s="488"/>
      <c r="I9" s="488">
        <v>1</v>
      </c>
      <c r="J9" s="488"/>
      <c r="K9" s="488">
        <v>1</v>
      </c>
      <c r="L9" s="488"/>
      <c r="M9" s="488"/>
      <c r="N9" s="488"/>
      <c r="O9" s="488"/>
      <c r="P9" s="430">
        <f>SUMIFS('8. Venta de Servicios'!D:D,'8. Venta de Servicios'!$B:$B,'Desarrollo Curricular'!$E$6:$E$15,'8. Venta de Servicios'!$C:$C,'8. Venta de Servicios'!$C$10)</f>
        <v>0</v>
      </c>
      <c r="Q9" s="486"/>
      <c r="R9" s="486"/>
      <c r="S9" s="489"/>
      <c r="T9" s="489"/>
      <c r="U9" s="490"/>
      <c r="V9" s="491"/>
      <c r="W9" s="492"/>
    </row>
    <row r="10" spans="1:23" s="392" customFormat="1" ht="94.5" hidden="1" x14ac:dyDescent="0.25">
      <c r="A10" s="541"/>
      <c r="B10" s="541"/>
      <c r="C10" s="482" t="s">
        <v>636</v>
      </c>
      <c r="D10" s="482" t="s">
        <v>637</v>
      </c>
      <c r="E10" s="483"/>
      <c r="F10" s="486" t="s">
        <v>992</v>
      </c>
      <c r="G10" s="488"/>
      <c r="H10" s="488"/>
      <c r="I10" s="494"/>
      <c r="J10" s="495"/>
      <c r="K10" s="488"/>
      <c r="L10" s="488"/>
      <c r="M10" s="488"/>
      <c r="N10" s="488"/>
      <c r="O10" s="488"/>
      <c r="P10" s="430">
        <f>SUMIFS('8. Venta de Servicios'!D:D,'8. Venta de Servicios'!$B:$B,'Desarrollo Curricular'!$E$6:$E$15,'8. Venta de Servicios'!$C:$C,'8. Venta de Servicios'!$C$10)</f>
        <v>0</v>
      </c>
      <c r="Q10" s="483"/>
      <c r="R10" s="483"/>
      <c r="S10" s="486"/>
      <c r="T10" s="486"/>
      <c r="U10" s="486"/>
      <c r="V10" s="486"/>
      <c r="W10" s="483"/>
    </row>
    <row r="11" spans="1:23" s="392" customFormat="1" ht="53.25" hidden="1" customHeight="1" x14ac:dyDescent="0.25">
      <c r="A11" s="541"/>
      <c r="B11" s="542"/>
      <c r="C11" s="482" t="s">
        <v>638</v>
      </c>
      <c r="D11" s="482" t="s">
        <v>639</v>
      </c>
      <c r="E11" s="483"/>
      <c r="F11" s="486" t="s">
        <v>910</v>
      </c>
      <c r="G11" s="496"/>
      <c r="H11" s="488"/>
      <c r="I11" s="488"/>
      <c r="J11" s="488"/>
      <c r="K11" s="488"/>
      <c r="L11" s="488"/>
      <c r="M11" s="488"/>
      <c r="N11" s="488"/>
      <c r="O11" s="488"/>
      <c r="P11" s="430">
        <f>SUMIFS('8. Venta de Servicios'!D:D,'8. Venta de Servicios'!$B:$B,'Desarrollo Curricular'!$E$6:$E$15,'8. Venta de Servicios'!$C:$C,'8. Venta de Servicios'!$C$10)</f>
        <v>0</v>
      </c>
      <c r="Q11" s="486"/>
      <c r="R11" s="486"/>
      <c r="S11" s="486"/>
      <c r="T11" s="486"/>
      <c r="U11" s="486"/>
      <c r="V11" s="486"/>
      <c r="W11" s="497"/>
    </row>
    <row r="12" spans="1:23" s="392" customFormat="1" ht="132" customHeight="1" x14ac:dyDescent="0.25">
      <c r="A12" s="541"/>
      <c r="B12" s="540"/>
      <c r="C12" s="498" t="s">
        <v>987</v>
      </c>
      <c r="D12" s="482" t="s">
        <v>121</v>
      </c>
      <c r="E12" s="483" t="s">
        <v>1025</v>
      </c>
      <c r="F12" s="486" t="s">
        <v>1028</v>
      </c>
      <c r="G12" s="488">
        <v>25</v>
      </c>
      <c r="H12" s="499">
        <v>10000</v>
      </c>
      <c r="I12" s="488">
        <v>25</v>
      </c>
      <c r="J12" s="488">
        <v>10000</v>
      </c>
      <c r="K12" s="488">
        <v>25</v>
      </c>
      <c r="L12" s="499">
        <v>10000</v>
      </c>
      <c r="M12" s="488">
        <v>25</v>
      </c>
      <c r="N12" s="488">
        <v>10160</v>
      </c>
      <c r="O12" s="488"/>
      <c r="P12" s="430">
        <f>'5. ACTIVIDADES ESPECIALES'!D265</f>
        <v>46160</v>
      </c>
      <c r="Q12" s="483"/>
      <c r="R12" s="483"/>
      <c r="S12" s="486"/>
      <c r="T12" s="486" t="s">
        <v>1021</v>
      </c>
      <c r="U12" s="486" t="s">
        <v>868</v>
      </c>
      <c r="V12" s="486" t="s">
        <v>869</v>
      </c>
      <c r="W12" s="483" t="s">
        <v>870</v>
      </c>
    </row>
    <row r="13" spans="1:23" s="392" customFormat="1" ht="204.75" x14ac:dyDescent="0.25">
      <c r="A13" s="541"/>
      <c r="B13" s="541"/>
      <c r="C13" s="498" t="s">
        <v>988</v>
      </c>
      <c r="D13" s="482" t="s">
        <v>640</v>
      </c>
      <c r="E13" s="483" t="s">
        <v>1152</v>
      </c>
      <c r="F13" s="486" t="s">
        <v>1029</v>
      </c>
      <c r="G13" s="496">
        <v>0.25</v>
      </c>
      <c r="H13" s="488">
        <v>10000</v>
      </c>
      <c r="I13" s="488">
        <v>25</v>
      </c>
      <c r="J13" s="488">
        <v>10000</v>
      </c>
      <c r="K13" s="488">
        <v>25</v>
      </c>
      <c r="L13" s="488">
        <v>10000</v>
      </c>
      <c r="M13" s="488">
        <v>25</v>
      </c>
      <c r="N13" s="488">
        <v>11160</v>
      </c>
      <c r="O13" s="488"/>
      <c r="P13" s="430">
        <f>'5. ACTIVIDADES ESPECIALES'!D98</f>
        <v>41160</v>
      </c>
      <c r="Q13" s="486"/>
      <c r="R13" s="486"/>
      <c r="S13" s="486"/>
      <c r="T13" s="486" t="s">
        <v>867</v>
      </c>
      <c r="U13" s="486" t="s">
        <v>868</v>
      </c>
      <c r="V13" s="486" t="s">
        <v>869</v>
      </c>
      <c r="W13" s="483" t="s">
        <v>870</v>
      </c>
    </row>
    <row r="14" spans="1:23" s="392" customFormat="1" ht="116.25" customHeight="1" x14ac:dyDescent="0.25">
      <c r="A14" s="541"/>
      <c r="B14" s="541"/>
      <c r="C14" s="498" t="s">
        <v>989</v>
      </c>
      <c r="D14" s="498" t="s">
        <v>641</v>
      </c>
      <c r="E14" s="483" t="s">
        <v>994</v>
      </c>
      <c r="F14" s="486" t="s">
        <v>993</v>
      </c>
      <c r="G14" s="488">
        <v>25</v>
      </c>
      <c r="H14" s="488">
        <v>5000</v>
      </c>
      <c r="I14" s="488">
        <v>25</v>
      </c>
      <c r="J14" s="488">
        <v>10000</v>
      </c>
      <c r="K14" s="488">
        <v>25</v>
      </c>
      <c r="L14" s="488">
        <v>10000</v>
      </c>
      <c r="M14" s="488">
        <v>25</v>
      </c>
      <c r="N14" s="488">
        <v>6995</v>
      </c>
      <c r="O14" s="488"/>
      <c r="P14" s="430">
        <f>'5. ACTIVIDADES ESPECIALES'!D142+'1. TALLERES SEMINARIOS'!D181</f>
        <v>31995</v>
      </c>
      <c r="Q14" s="486"/>
      <c r="R14" s="486"/>
      <c r="S14" s="486"/>
      <c r="T14" s="486" t="s">
        <v>911</v>
      </c>
      <c r="U14" s="486" t="s">
        <v>912</v>
      </c>
      <c r="V14" s="486" t="s">
        <v>869</v>
      </c>
      <c r="W14" s="483" t="s">
        <v>870</v>
      </c>
    </row>
    <row r="15" spans="1:23" s="392" customFormat="1" ht="150" x14ac:dyDescent="0.25">
      <c r="A15" s="541"/>
      <c r="B15" s="541"/>
      <c r="C15" s="500" t="s">
        <v>990</v>
      </c>
      <c r="D15" s="498" t="s">
        <v>642</v>
      </c>
      <c r="E15" s="483" t="s">
        <v>1030</v>
      </c>
      <c r="F15" s="486" t="s">
        <v>1031</v>
      </c>
      <c r="G15" s="488">
        <v>0</v>
      </c>
      <c r="H15" s="488">
        <v>0</v>
      </c>
      <c r="I15" s="488">
        <v>25</v>
      </c>
      <c r="J15" s="488">
        <v>5000</v>
      </c>
      <c r="K15" s="488">
        <v>25</v>
      </c>
      <c r="L15" s="488">
        <v>5000</v>
      </c>
      <c r="M15" s="488">
        <v>50</v>
      </c>
      <c r="N15" s="488">
        <v>8480</v>
      </c>
      <c r="O15" s="488"/>
      <c r="P15" s="430">
        <f>'5. ACTIVIDADES ESPECIALES'!D309</f>
        <v>18480</v>
      </c>
      <c r="Q15" s="486"/>
      <c r="R15" s="486"/>
      <c r="S15" s="486"/>
      <c r="T15" s="486" t="s">
        <v>1022</v>
      </c>
      <c r="U15" s="486" t="s">
        <v>1023</v>
      </c>
      <c r="V15" s="486" t="s">
        <v>869</v>
      </c>
      <c r="W15" s="497" t="s">
        <v>870</v>
      </c>
    </row>
    <row r="16" spans="1:23" ht="15.6" customHeight="1" x14ac:dyDescent="0.25">
      <c r="A16" s="368"/>
      <c r="B16" s="369"/>
      <c r="C16" s="368" t="s">
        <v>124</v>
      </c>
      <c r="D16" s="369"/>
      <c r="E16" s="369"/>
      <c r="F16" s="370"/>
      <c r="G16" s="264">
        <f t="shared" ref="G16:N16" si="0">SUM(G6:G15)</f>
        <v>51.5</v>
      </c>
      <c r="H16" s="264">
        <f t="shared" si="0"/>
        <v>30000</v>
      </c>
      <c r="I16" s="264">
        <f t="shared" si="0"/>
        <v>102.25</v>
      </c>
      <c r="J16" s="264">
        <f t="shared" si="0"/>
        <v>63892</v>
      </c>
      <c r="K16" s="264">
        <f t="shared" si="0"/>
        <v>101.25</v>
      </c>
      <c r="L16" s="264">
        <f t="shared" si="0"/>
        <v>40000</v>
      </c>
      <c r="M16" s="264">
        <f t="shared" si="0"/>
        <v>126.25</v>
      </c>
      <c r="N16" s="264">
        <f t="shared" si="0"/>
        <v>51665</v>
      </c>
      <c r="O16" s="264">
        <f>G16+I16+K16+M16</f>
        <v>381.25</v>
      </c>
      <c r="P16" s="265">
        <f>SUM(P6:P15)</f>
        <v>191556.66666666669</v>
      </c>
      <c r="Q16" s="234"/>
      <c r="R16" s="234"/>
      <c r="S16" s="234"/>
      <c r="T16" s="234"/>
      <c r="U16" s="234"/>
      <c r="V16" s="234"/>
      <c r="W16" s="238"/>
    </row>
    <row r="17" spans="5:5" x14ac:dyDescent="0.25">
      <c r="E17" s="104"/>
    </row>
    <row r="18" spans="5:5" x14ac:dyDescent="0.25">
      <c r="E18" s="104"/>
    </row>
    <row r="19" spans="5:5" x14ac:dyDescent="0.25">
      <c r="E19" s="104"/>
    </row>
    <row r="20" spans="5:5" x14ac:dyDescent="0.25">
      <c r="E20" s="104"/>
    </row>
    <row r="21" spans="5:5" x14ac:dyDescent="0.25">
      <c r="E21" s="104"/>
    </row>
    <row r="22" spans="5:5" x14ac:dyDescent="0.25">
      <c r="E22" s="104"/>
    </row>
    <row r="23" spans="5:5" x14ac:dyDescent="0.25">
      <c r="E23" s="104"/>
    </row>
    <row r="24" spans="5:5" x14ac:dyDescent="0.25">
      <c r="E24" s="104"/>
    </row>
    <row r="25" spans="5:5" x14ac:dyDescent="0.25">
      <c r="E25" s="104"/>
    </row>
    <row r="26" spans="5:5" x14ac:dyDescent="0.25">
      <c r="E26" s="104"/>
    </row>
    <row r="27" spans="5:5" x14ac:dyDescent="0.25">
      <c r="E27" s="104"/>
    </row>
    <row r="28" spans="5:5" x14ac:dyDescent="0.25">
      <c r="E28" s="104"/>
    </row>
    <row r="29" spans="5:5" x14ac:dyDescent="0.25">
      <c r="E29" s="104"/>
    </row>
    <row r="30" spans="5:5" x14ac:dyDescent="0.25">
      <c r="E30" s="104"/>
    </row>
    <row r="31" spans="5:5" x14ac:dyDescent="0.25">
      <c r="E31" s="104"/>
    </row>
    <row r="32" spans="5:5" x14ac:dyDescent="0.25">
      <c r="E32" s="104"/>
    </row>
    <row r="33" spans="5:5" x14ac:dyDescent="0.25">
      <c r="E33" s="104"/>
    </row>
    <row r="34" spans="5:5" x14ac:dyDescent="0.25">
      <c r="E34" s="104"/>
    </row>
    <row r="35" spans="5:5" x14ac:dyDescent="0.25">
      <c r="E35" s="104"/>
    </row>
    <row r="36" spans="5:5" x14ac:dyDescent="0.25">
      <c r="E36" s="104"/>
    </row>
    <row r="37" spans="5:5" x14ac:dyDescent="0.25">
      <c r="E37" s="104"/>
    </row>
    <row r="38" spans="5:5" x14ac:dyDescent="0.25">
      <c r="E38" s="104"/>
    </row>
    <row r="39" spans="5:5" x14ac:dyDescent="0.25">
      <c r="E39" s="104"/>
    </row>
    <row r="40" spans="5:5" x14ac:dyDescent="0.25">
      <c r="E40" s="104"/>
    </row>
    <row r="41" spans="5:5" x14ac:dyDescent="0.25">
      <c r="E41" s="104"/>
    </row>
    <row r="42" spans="5:5" x14ac:dyDescent="0.25">
      <c r="E42" s="104"/>
    </row>
    <row r="43" spans="5:5" x14ac:dyDescent="0.25">
      <c r="E43" s="104"/>
    </row>
    <row r="44" spans="5:5" x14ac:dyDescent="0.25">
      <c r="E44" s="104"/>
    </row>
    <row r="45" spans="5:5" x14ac:dyDescent="0.25">
      <c r="E45" s="104"/>
    </row>
    <row r="46" spans="5:5" x14ac:dyDescent="0.25">
      <c r="E46" s="104"/>
    </row>
    <row r="47" spans="5:5" x14ac:dyDescent="0.25">
      <c r="E47" s="104"/>
    </row>
    <row r="48" spans="5:5" x14ac:dyDescent="0.25">
      <c r="E48" s="104"/>
    </row>
    <row r="49" spans="5:5" x14ac:dyDescent="0.25">
      <c r="E49" s="104"/>
    </row>
    <row r="50" spans="5:5" x14ac:dyDescent="0.25">
      <c r="E50" s="104"/>
    </row>
    <row r="51" spans="5:5" x14ac:dyDescent="0.25">
      <c r="E51" s="104"/>
    </row>
    <row r="52" spans="5:5" x14ac:dyDescent="0.25">
      <c r="E52" s="104"/>
    </row>
    <row r="53" spans="5:5" x14ac:dyDescent="0.25">
      <c r="E53" s="104"/>
    </row>
    <row r="54" spans="5:5" x14ac:dyDescent="0.25">
      <c r="E54" s="104"/>
    </row>
    <row r="55" spans="5:5" x14ac:dyDescent="0.25">
      <c r="E55" s="104"/>
    </row>
    <row r="56" spans="5:5" x14ac:dyDescent="0.25">
      <c r="E56" s="104"/>
    </row>
    <row r="57" spans="5:5" x14ac:dyDescent="0.25">
      <c r="E57" s="104"/>
    </row>
    <row r="58" spans="5:5" x14ac:dyDescent="0.25">
      <c r="E58" s="104"/>
    </row>
    <row r="59" spans="5:5" x14ac:dyDescent="0.25">
      <c r="E59" s="104"/>
    </row>
    <row r="60" spans="5:5" x14ac:dyDescent="0.25">
      <c r="E60" s="104"/>
    </row>
    <row r="61" spans="5:5" x14ac:dyDescent="0.25">
      <c r="E61" s="104"/>
    </row>
    <row r="62" spans="5:5" x14ac:dyDescent="0.25">
      <c r="E62" s="104"/>
    </row>
    <row r="63" spans="5:5" x14ac:dyDescent="0.25">
      <c r="E63" s="104"/>
    </row>
    <row r="64" spans="5:5" x14ac:dyDescent="0.25">
      <c r="E64" s="104"/>
    </row>
    <row r="65" spans="5:5" x14ac:dyDescent="0.25">
      <c r="E65" s="104"/>
    </row>
    <row r="66" spans="5:5" x14ac:dyDescent="0.25">
      <c r="E66" s="104"/>
    </row>
    <row r="67" spans="5:5" x14ac:dyDescent="0.25">
      <c r="E67" s="104"/>
    </row>
    <row r="68" spans="5:5" x14ac:dyDescent="0.25">
      <c r="E68" s="104"/>
    </row>
    <row r="69" spans="5:5" x14ac:dyDescent="0.25">
      <c r="E69" s="104"/>
    </row>
    <row r="70" spans="5:5" x14ac:dyDescent="0.25">
      <c r="E70" s="104"/>
    </row>
    <row r="71" spans="5:5" x14ac:dyDescent="0.25">
      <c r="E71" s="104"/>
    </row>
    <row r="72" spans="5:5" x14ac:dyDescent="0.25">
      <c r="E72" s="104"/>
    </row>
    <row r="73" spans="5:5" x14ac:dyDescent="0.25">
      <c r="E73" s="104"/>
    </row>
    <row r="74" spans="5:5" x14ac:dyDescent="0.25">
      <c r="E74" s="104"/>
    </row>
    <row r="75" spans="5:5" x14ac:dyDescent="0.25">
      <c r="E75" s="104"/>
    </row>
    <row r="76" spans="5:5" x14ac:dyDescent="0.25">
      <c r="E76" s="104"/>
    </row>
    <row r="77" spans="5:5" x14ac:dyDescent="0.25">
      <c r="E77" s="104"/>
    </row>
    <row r="78" spans="5:5" x14ac:dyDescent="0.25">
      <c r="E78" s="104"/>
    </row>
    <row r="79" spans="5:5" x14ac:dyDescent="0.25">
      <c r="E79" s="104"/>
    </row>
  </sheetData>
  <mergeCells count="21">
    <mergeCell ref="A3:A5"/>
    <mergeCell ref="B3:B5"/>
    <mergeCell ref="A6:A15"/>
    <mergeCell ref="B7:B11"/>
    <mergeCell ref="B12:B15"/>
    <mergeCell ref="C3:C5"/>
    <mergeCell ref="I4:J4"/>
    <mergeCell ref="D3:D5"/>
    <mergeCell ref="F3:F5"/>
    <mergeCell ref="G3:N3"/>
    <mergeCell ref="W3:W5"/>
    <mergeCell ref="Q3:R4"/>
    <mergeCell ref="S3:S5"/>
    <mergeCell ref="T3:T5"/>
    <mergeCell ref="E3:E5"/>
    <mergeCell ref="V3:V5"/>
    <mergeCell ref="U3:U5"/>
    <mergeCell ref="G4:H4"/>
    <mergeCell ref="K4:L4"/>
    <mergeCell ref="M4:N4"/>
    <mergeCell ref="O3:P4"/>
  </mergeCells>
  <conditionalFormatting sqref="E6:E15">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3"/>
  <sheetViews>
    <sheetView showGridLines="0" zoomScale="54" zoomScaleNormal="54" workbookViewId="0">
      <pane ySplit="5" topLeftCell="A6" activePane="bottomLeft" state="frozen"/>
      <selection sqref="A1:V1"/>
      <selection pane="bottomLeft" activeCell="B16" sqref="A6:XFD16"/>
    </sheetView>
  </sheetViews>
  <sheetFormatPr baseColWidth="10" defaultColWidth="12.5703125" defaultRowHeight="12" x14ac:dyDescent="0.25"/>
  <cols>
    <col min="1" max="1" width="21.7109375" style="320" customWidth="1"/>
    <col min="2" max="2" width="21.7109375" style="311" customWidth="1"/>
    <col min="3" max="4" width="27.42578125" style="311" customWidth="1"/>
    <col min="5" max="5" width="27.42578125" style="321" customWidth="1"/>
    <col min="6" max="6" width="27.42578125" style="311" customWidth="1"/>
    <col min="7" max="7" width="15.28515625" style="311" customWidth="1"/>
    <col min="8" max="8" width="15.85546875" style="311" customWidth="1"/>
    <col min="9" max="9" width="15.28515625" style="311" customWidth="1"/>
    <col min="10" max="10" width="15.42578125" style="311" customWidth="1"/>
    <col min="11" max="11" width="15.28515625" style="311" customWidth="1"/>
    <col min="12" max="12" width="14.85546875" style="311" customWidth="1"/>
    <col min="13" max="13" width="15.28515625" style="311" customWidth="1"/>
    <col min="14" max="14" width="17.5703125" style="311" customWidth="1"/>
    <col min="15" max="15" width="15.28515625" style="311" customWidth="1"/>
    <col min="16" max="16" width="16.28515625" style="311" bestFit="1" customWidth="1"/>
    <col min="17" max="18" width="12.5703125" style="311"/>
    <col min="19" max="22" width="14.28515625" style="311" customWidth="1"/>
    <col min="23" max="23" width="15.7109375" style="311" customWidth="1"/>
    <col min="24" max="16384" width="12.5703125" style="311"/>
  </cols>
  <sheetData>
    <row r="1" spans="1:23" s="306" customFormat="1" ht="18.75" x14ac:dyDescent="0.25">
      <c r="B1" s="361"/>
      <c r="C1" s="361"/>
      <c r="D1" s="361"/>
      <c r="E1" s="361"/>
      <c r="F1" s="361"/>
      <c r="G1" s="361" t="s">
        <v>96</v>
      </c>
      <c r="H1" s="361"/>
      <c r="I1" s="361"/>
      <c r="J1" s="361"/>
      <c r="K1" s="361"/>
      <c r="L1" s="361"/>
      <c r="M1" s="361"/>
      <c r="N1" s="361"/>
      <c r="O1" s="361"/>
      <c r="P1" s="361"/>
      <c r="Q1" s="361"/>
      <c r="R1" s="361"/>
      <c r="S1" s="361"/>
      <c r="T1" s="361"/>
      <c r="U1" s="361"/>
      <c r="V1" s="361"/>
      <c r="W1" s="361"/>
    </row>
    <row r="2" spans="1:23" s="306" customFormat="1" ht="21" customHeight="1" x14ac:dyDescent="0.25">
      <c r="A2" s="307" t="s">
        <v>643</v>
      </c>
      <c r="B2" s="308"/>
      <c r="C2" s="308"/>
      <c r="D2" s="308"/>
      <c r="E2" s="309"/>
      <c r="F2" s="308"/>
      <c r="G2" s="308"/>
      <c r="H2" s="308"/>
      <c r="I2" s="308"/>
      <c r="J2" s="308"/>
      <c r="K2" s="308"/>
      <c r="L2" s="308"/>
      <c r="M2" s="308"/>
      <c r="N2" s="308"/>
      <c r="O2" s="308"/>
      <c r="P2" s="308"/>
      <c r="Q2" s="308"/>
      <c r="R2" s="308"/>
      <c r="S2" s="308"/>
      <c r="T2" s="308"/>
      <c r="U2" s="308"/>
      <c r="V2" s="308"/>
      <c r="W2" s="308"/>
    </row>
    <row r="3" spans="1:23" s="67" customFormat="1" ht="23.25" customHeight="1" x14ac:dyDescent="0.25">
      <c r="A3" s="524" t="s">
        <v>103</v>
      </c>
      <c r="B3" s="524" t="s">
        <v>122</v>
      </c>
      <c r="C3" s="536" t="s">
        <v>91</v>
      </c>
      <c r="D3" s="536" t="s">
        <v>92</v>
      </c>
      <c r="E3" s="527" t="s">
        <v>533</v>
      </c>
      <c r="F3" s="536" t="s">
        <v>93</v>
      </c>
      <c r="G3" s="530" t="s">
        <v>107</v>
      </c>
      <c r="H3" s="539"/>
      <c r="I3" s="539"/>
      <c r="J3" s="539"/>
      <c r="K3" s="539"/>
      <c r="L3" s="539"/>
      <c r="M3" s="539"/>
      <c r="N3" s="531"/>
      <c r="O3" s="532" t="s">
        <v>108</v>
      </c>
      <c r="P3" s="533"/>
      <c r="Q3" s="520" t="s">
        <v>109</v>
      </c>
      <c r="R3" s="521"/>
      <c r="S3" s="524" t="s">
        <v>110</v>
      </c>
      <c r="T3" s="524" t="s">
        <v>111</v>
      </c>
      <c r="U3" s="524" t="s">
        <v>119</v>
      </c>
      <c r="V3" s="524" t="s">
        <v>118</v>
      </c>
      <c r="W3" s="536" t="s">
        <v>94</v>
      </c>
    </row>
    <row r="4" spans="1:23" s="67" customFormat="1" ht="15" customHeight="1" x14ac:dyDescent="0.25">
      <c r="A4" s="525"/>
      <c r="B4" s="525"/>
      <c r="C4" s="537"/>
      <c r="D4" s="537"/>
      <c r="E4" s="528"/>
      <c r="F4" s="537"/>
      <c r="G4" s="530" t="s">
        <v>112</v>
      </c>
      <c r="H4" s="531"/>
      <c r="I4" s="530" t="s">
        <v>113</v>
      </c>
      <c r="J4" s="531"/>
      <c r="K4" s="530" t="s">
        <v>114</v>
      </c>
      <c r="L4" s="531"/>
      <c r="M4" s="530" t="s">
        <v>115</v>
      </c>
      <c r="N4" s="531"/>
      <c r="O4" s="534"/>
      <c r="P4" s="535"/>
      <c r="Q4" s="522"/>
      <c r="R4" s="523"/>
      <c r="S4" s="525"/>
      <c r="T4" s="525"/>
      <c r="U4" s="525"/>
      <c r="V4" s="525"/>
      <c r="W4" s="537"/>
    </row>
    <row r="5" spans="1:23" s="67" customFormat="1" ht="24" customHeight="1" x14ac:dyDescent="0.25">
      <c r="A5" s="526"/>
      <c r="B5" s="526"/>
      <c r="C5" s="538"/>
      <c r="D5" s="538"/>
      <c r="E5" s="529"/>
      <c r="F5" s="538"/>
      <c r="G5" s="301" t="s">
        <v>116</v>
      </c>
      <c r="H5" s="301" t="s">
        <v>12</v>
      </c>
      <c r="I5" s="301" t="s">
        <v>116</v>
      </c>
      <c r="J5" s="301" t="s">
        <v>12</v>
      </c>
      <c r="K5" s="301" t="s">
        <v>116</v>
      </c>
      <c r="L5" s="301" t="s">
        <v>12</v>
      </c>
      <c r="M5" s="301" t="s">
        <v>116</v>
      </c>
      <c r="N5" s="301" t="s">
        <v>12</v>
      </c>
      <c r="O5" s="301" t="s">
        <v>116</v>
      </c>
      <c r="P5" s="301" t="s">
        <v>12</v>
      </c>
      <c r="Q5" s="301" t="s">
        <v>117</v>
      </c>
      <c r="R5" s="301" t="s">
        <v>88</v>
      </c>
      <c r="S5" s="526"/>
      <c r="T5" s="526"/>
      <c r="U5" s="526"/>
      <c r="V5" s="526"/>
      <c r="W5" s="538"/>
    </row>
    <row r="6" spans="1:23" s="471" customFormat="1" ht="126" customHeight="1" x14ac:dyDescent="0.25">
      <c r="A6" s="543" t="s">
        <v>644</v>
      </c>
      <c r="B6" s="475" t="s">
        <v>645</v>
      </c>
      <c r="C6" s="476" t="s">
        <v>646</v>
      </c>
      <c r="D6" s="466" t="s">
        <v>134</v>
      </c>
      <c r="E6" s="445" t="s">
        <v>995</v>
      </c>
      <c r="F6" s="445" t="s">
        <v>930</v>
      </c>
      <c r="G6" s="312">
        <v>2</v>
      </c>
      <c r="H6" s="312">
        <v>5000</v>
      </c>
      <c r="I6" s="429">
        <v>0.02</v>
      </c>
      <c r="J6" s="477">
        <v>5000</v>
      </c>
      <c r="K6" s="312">
        <v>2</v>
      </c>
      <c r="L6" s="430">
        <v>10000</v>
      </c>
      <c r="M6" s="429">
        <v>0.01</v>
      </c>
      <c r="N6" s="430">
        <v>9300</v>
      </c>
      <c r="O6" s="312"/>
      <c r="P6" s="430">
        <f>'5. ACTIVIDADES ESPECIALES'!D353</f>
        <v>29300</v>
      </c>
      <c r="Q6" s="312"/>
      <c r="R6" s="312"/>
      <c r="S6" s="312"/>
      <c r="T6" s="312" t="s">
        <v>931</v>
      </c>
      <c r="U6" s="312" t="s">
        <v>932</v>
      </c>
      <c r="V6" s="312" t="s">
        <v>933</v>
      </c>
      <c r="W6" s="445" t="s">
        <v>934</v>
      </c>
    </row>
    <row r="7" spans="1:23" s="471" customFormat="1" ht="196.5" customHeight="1" x14ac:dyDescent="0.25">
      <c r="A7" s="543"/>
      <c r="B7" s="544" t="s">
        <v>647</v>
      </c>
      <c r="C7" s="476" t="s">
        <v>648</v>
      </c>
      <c r="D7" s="466" t="s">
        <v>649</v>
      </c>
      <c r="E7" s="445" t="s">
        <v>996</v>
      </c>
      <c r="F7" s="445" t="s">
        <v>935</v>
      </c>
      <c r="G7" s="312"/>
      <c r="H7" s="312"/>
      <c r="I7" s="429">
        <v>0.5</v>
      </c>
      <c r="J7" s="477">
        <v>20000</v>
      </c>
      <c r="K7" s="312">
        <v>50</v>
      </c>
      <c r="L7" s="430">
        <v>20000</v>
      </c>
      <c r="M7" s="429"/>
      <c r="N7" s="430"/>
      <c r="O7" s="312"/>
      <c r="P7" s="430">
        <f>'6. Becas'!D10+'1. TALLERES SEMINARIOS'!D200</f>
        <v>40000</v>
      </c>
      <c r="Q7" s="312"/>
      <c r="R7" s="312"/>
      <c r="S7" s="312"/>
      <c r="T7" s="312" t="s">
        <v>936</v>
      </c>
      <c r="U7" s="312" t="s">
        <v>937</v>
      </c>
      <c r="V7" s="312" t="s">
        <v>938</v>
      </c>
      <c r="W7" s="445" t="s">
        <v>939</v>
      </c>
    </row>
    <row r="8" spans="1:23" s="471" customFormat="1" ht="211.5" customHeight="1" x14ac:dyDescent="0.25">
      <c r="A8" s="543"/>
      <c r="B8" s="544"/>
      <c r="C8" s="476" t="s">
        <v>650</v>
      </c>
      <c r="D8" s="466" t="s">
        <v>871</v>
      </c>
      <c r="E8" s="445" t="s">
        <v>1067</v>
      </c>
      <c r="F8" s="466" t="s">
        <v>997</v>
      </c>
      <c r="G8" s="468"/>
      <c r="H8" s="468"/>
      <c r="I8" s="468">
        <v>50</v>
      </c>
      <c r="J8" s="468">
        <v>10000</v>
      </c>
      <c r="K8" s="468">
        <v>50</v>
      </c>
      <c r="L8" s="469">
        <v>3263</v>
      </c>
      <c r="M8" s="468"/>
      <c r="N8" s="469"/>
      <c r="O8" s="428"/>
      <c r="P8" s="430">
        <f>'1. TALLERES SEMINARIOS'!D29</f>
        <v>13262.5</v>
      </c>
      <c r="Q8" s="428"/>
      <c r="R8" s="428"/>
      <c r="S8" s="428"/>
      <c r="T8" s="428" t="s">
        <v>872</v>
      </c>
      <c r="U8" s="428" t="s">
        <v>873</v>
      </c>
      <c r="V8" s="428" t="s">
        <v>874</v>
      </c>
      <c r="W8" s="445" t="s">
        <v>875</v>
      </c>
    </row>
    <row r="9" spans="1:23" s="471" customFormat="1" ht="178.5" customHeight="1" x14ac:dyDescent="0.25">
      <c r="A9" s="543"/>
      <c r="B9" s="544"/>
      <c r="C9" s="476" t="s">
        <v>651</v>
      </c>
      <c r="D9" s="466" t="s">
        <v>652</v>
      </c>
      <c r="E9" s="445" t="s">
        <v>1095</v>
      </c>
      <c r="F9" s="466" t="s">
        <v>998</v>
      </c>
      <c r="G9" s="468"/>
      <c r="H9" s="478"/>
      <c r="I9" s="468"/>
      <c r="J9" s="478"/>
      <c r="K9" s="468">
        <v>100</v>
      </c>
      <c r="L9" s="469">
        <v>43718</v>
      </c>
      <c r="M9" s="468"/>
      <c r="N9" s="469"/>
      <c r="O9" s="428"/>
      <c r="P9" s="430">
        <f>'1. TALLERES SEMINARIOS'!D219</f>
        <v>43717.5</v>
      </c>
      <c r="Q9" s="428"/>
      <c r="R9" s="428"/>
      <c r="S9" s="428"/>
      <c r="T9" s="428"/>
      <c r="U9" s="428"/>
      <c r="V9" s="428"/>
      <c r="W9" s="445"/>
    </row>
    <row r="10" spans="1:23" s="471" customFormat="1" ht="186" customHeight="1" x14ac:dyDescent="0.25">
      <c r="A10" s="543"/>
      <c r="B10" s="475" t="s">
        <v>653</v>
      </c>
      <c r="C10" s="476" t="s">
        <v>654</v>
      </c>
      <c r="D10" s="466" t="s">
        <v>940</v>
      </c>
      <c r="E10" s="445" t="s">
        <v>999</v>
      </c>
      <c r="F10" s="472" t="s">
        <v>655</v>
      </c>
      <c r="G10" s="467"/>
      <c r="H10" s="468"/>
      <c r="I10" s="467">
        <v>1</v>
      </c>
      <c r="J10" s="468">
        <v>24025</v>
      </c>
      <c r="K10" s="467"/>
      <c r="L10" s="469"/>
      <c r="M10" s="467"/>
      <c r="N10" s="469"/>
      <c r="O10" s="470"/>
      <c r="P10" s="430">
        <f>'1. TALLERES SEMINARIOS'!D48</f>
        <v>24025</v>
      </c>
      <c r="Q10" s="428"/>
      <c r="R10" s="428"/>
      <c r="S10" s="428"/>
      <c r="T10" s="428" t="s">
        <v>876</v>
      </c>
      <c r="U10" s="428" t="s">
        <v>877</v>
      </c>
      <c r="V10" s="428" t="s">
        <v>181</v>
      </c>
      <c r="W10" s="312" t="s">
        <v>878</v>
      </c>
    </row>
    <row r="11" spans="1:23" s="471" customFormat="1" ht="108.75" customHeight="1" x14ac:dyDescent="0.25">
      <c r="A11" s="543"/>
      <c r="B11" s="544" t="s">
        <v>656</v>
      </c>
      <c r="C11" s="545" t="s">
        <v>657</v>
      </c>
      <c r="D11" s="466" t="s">
        <v>135</v>
      </c>
      <c r="E11" s="445" t="s">
        <v>1000</v>
      </c>
      <c r="F11" s="466" t="s">
        <v>947</v>
      </c>
      <c r="G11" s="429"/>
      <c r="H11" s="479"/>
      <c r="I11" s="429">
        <v>0.02</v>
      </c>
      <c r="J11" s="479">
        <v>2500</v>
      </c>
      <c r="K11" s="429"/>
      <c r="L11" s="430"/>
      <c r="M11" s="429">
        <v>0.03</v>
      </c>
      <c r="N11" s="430">
        <v>2500</v>
      </c>
      <c r="O11" s="312"/>
      <c r="P11" s="430">
        <f>'6. Becas'!D54</f>
        <v>5000</v>
      </c>
      <c r="Q11" s="312"/>
      <c r="R11" s="312"/>
      <c r="S11" s="312"/>
      <c r="T11" s="312" t="s">
        <v>948</v>
      </c>
      <c r="U11" s="312" t="s">
        <v>949</v>
      </c>
      <c r="V11" s="312" t="s">
        <v>950</v>
      </c>
      <c r="W11" s="445" t="s">
        <v>951</v>
      </c>
    </row>
    <row r="12" spans="1:23" s="471" customFormat="1" ht="216.75" customHeight="1" x14ac:dyDescent="0.25">
      <c r="A12" s="543"/>
      <c r="B12" s="544"/>
      <c r="C12" s="545"/>
      <c r="D12" s="466" t="s">
        <v>658</v>
      </c>
      <c r="E12" s="445" t="s">
        <v>1001</v>
      </c>
      <c r="F12" s="76" t="s">
        <v>952</v>
      </c>
      <c r="G12" s="467"/>
      <c r="H12" s="468"/>
      <c r="I12" s="467">
        <v>0.02</v>
      </c>
      <c r="J12" s="468">
        <v>0</v>
      </c>
      <c r="K12" s="467">
        <v>0.01</v>
      </c>
      <c r="L12" s="469">
        <v>0</v>
      </c>
      <c r="M12" s="467">
        <v>0.02</v>
      </c>
      <c r="N12" s="469">
        <v>0</v>
      </c>
      <c r="O12" s="470"/>
      <c r="P12" s="430">
        <f t="shared" ref="P12:P15" si="0">+N12+L12+J12+H12</f>
        <v>0</v>
      </c>
      <c r="Q12" s="428"/>
      <c r="R12" s="428"/>
      <c r="S12" s="428"/>
      <c r="T12" s="428" t="s">
        <v>953</v>
      </c>
      <c r="U12" s="428" t="s">
        <v>954</v>
      </c>
      <c r="V12" s="428" t="s">
        <v>950</v>
      </c>
      <c r="W12" s="445" t="s">
        <v>951</v>
      </c>
    </row>
    <row r="13" spans="1:23" s="471" customFormat="1" ht="114" customHeight="1" x14ac:dyDescent="0.25">
      <c r="A13" s="543"/>
      <c r="B13" s="544"/>
      <c r="C13" s="545"/>
      <c r="D13" s="466" t="s">
        <v>956</v>
      </c>
      <c r="E13" s="445" t="s">
        <v>1002</v>
      </c>
      <c r="F13" s="472" t="s">
        <v>955</v>
      </c>
      <c r="G13" s="429"/>
      <c r="H13" s="473"/>
      <c r="I13" s="429"/>
      <c r="J13" s="473"/>
      <c r="K13" s="429">
        <v>0.02</v>
      </c>
      <c r="L13" s="430">
        <v>30000</v>
      </c>
      <c r="M13" s="429"/>
      <c r="N13" s="430"/>
      <c r="O13" s="312"/>
      <c r="P13" s="430">
        <f>'6. Becas'!D98</f>
        <v>30000</v>
      </c>
      <c r="Q13" s="312"/>
      <c r="R13" s="312"/>
      <c r="S13" s="312"/>
      <c r="T13" s="312" t="s">
        <v>957</v>
      </c>
      <c r="U13" s="312" t="s">
        <v>958</v>
      </c>
      <c r="V13" s="312" t="s">
        <v>959</v>
      </c>
      <c r="W13" s="445" t="s">
        <v>951</v>
      </c>
    </row>
    <row r="14" spans="1:23" s="471" customFormat="1" ht="227.25" customHeight="1" x14ac:dyDescent="0.25">
      <c r="A14" s="543"/>
      <c r="B14" s="544"/>
      <c r="C14" s="545"/>
      <c r="D14" s="466" t="s">
        <v>942</v>
      </c>
      <c r="E14" s="445" t="s">
        <v>1003</v>
      </c>
      <c r="F14" s="466" t="s">
        <v>941</v>
      </c>
      <c r="G14" s="468"/>
      <c r="H14" s="468"/>
      <c r="I14" s="474" t="s">
        <v>883</v>
      </c>
      <c r="J14" s="468" t="s">
        <v>883</v>
      </c>
      <c r="K14" s="468">
        <v>50</v>
      </c>
      <c r="L14" s="469">
        <v>40000</v>
      </c>
      <c r="M14" s="468">
        <v>50</v>
      </c>
      <c r="N14" s="469">
        <v>39025</v>
      </c>
      <c r="O14" s="312"/>
      <c r="P14" s="430">
        <f>'1. TALLERES SEMINARIOS'!D67</f>
        <v>89375</v>
      </c>
      <c r="Q14" s="312"/>
      <c r="R14" s="312"/>
      <c r="S14" s="428"/>
      <c r="T14" s="472" t="s">
        <v>943</v>
      </c>
      <c r="U14" s="428" t="s">
        <v>944</v>
      </c>
      <c r="V14" s="428" t="s">
        <v>945</v>
      </c>
      <c r="W14" s="445" t="s">
        <v>946</v>
      </c>
    </row>
    <row r="15" spans="1:23" s="471" customFormat="1" ht="104.25" hidden="1" customHeight="1" x14ac:dyDescent="0.25">
      <c r="A15" s="543"/>
      <c r="B15" s="544"/>
      <c r="C15" s="545"/>
      <c r="D15" s="466"/>
      <c r="E15" s="445"/>
      <c r="F15" s="466"/>
      <c r="G15" s="468"/>
      <c r="H15" s="468"/>
      <c r="I15" s="480"/>
      <c r="J15" s="468"/>
      <c r="K15" s="468"/>
      <c r="L15" s="469"/>
      <c r="M15" s="468"/>
      <c r="N15" s="469"/>
      <c r="O15" s="437"/>
      <c r="P15" s="430">
        <f t="shared" si="0"/>
        <v>0</v>
      </c>
      <c r="Q15" s="312"/>
      <c r="R15" s="312"/>
      <c r="S15" s="472"/>
      <c r="T15" s="472"/>
      <c r="U15" s="428"/>
      <c r="V15" s="428"/>
      <c r="W15" s="445"/>
    </row>
    <row r="16" spans="1:23" s="471" customFormat="1" ht="169.5" customHeight="1" x14ac:dyDescent="0.25">
      <c r="A16" s="543"/>
      <c r="B16" s="475" t="s">
        <v>659</v>
      </c>
      <c r="C16" s="476" t="s">
        <v>660</v>
      </c>
      <c r="D16" s="466" t="s">
        <v>661</v>
      </c>
      <c r="E16" s="445" t="s">
        <v>1004</v>
      </c>
      <c r="F16" s="466" t="s">
        <v>960</v>
      </c>
      <c r="G16" s="468">
        <v>2</v>
      </c>
      <c r="H16" s="468">
        <v>0</v>
      </c>
      <c r="I16" s="480"/>
      <c r="J16" s="468"/>
      <c r="K16" s="468">
        <v>2</v>
      </c>
      <c r="L16" s="469">
        <v>0</v>
      </c>
      <c r="M16" s="468">
        <v>1</v>
      </c>
      <c r="N16" s="469">
        <v>0</v>
      </c>
      <c r="O16" s="437"/>
      <c r="P16" s="430">
        <f>'5. ACTIVIDADES ESPECIALES'!D397</f>
        <v>8760</v>
      </c>
      <c r="Q16" s="312"/>
      <c r="R16" s="312"/>
      <c r="S16" s="472"/>
      <c r="T16" s="472" t="s">
        <v>961</v>
      </c>
      <c r="U16" s="428" t="s">
        <v>962</v>
      </c>
      <c r="V16" s="428" t="s">
        <v>963</v>
      </c>
      <c r="W16" s="445" t="s">
        <v>964</v>
      </c>
    </row>
    <row r="17" spans="1:23" ht="67.5" customHeight="1" x14ac:dyDescent="0.25">
      <c r="A17" s="365"/>
      <c r="B17" s="366"/>
      <c r="C17" s="365" t="s">
        <v>104</v>
      </c>
      <c r="D17" s="366"/>
      <c r="E17" s="366"/>
      <c r="F17" s="367"/>
      <c r="G17" s="313">
        <f t="shared" ref="G17:N17" si="1">SUM(G6:G16)</f>
        <v>4</v>
      </c>
      <c r="H17" s="314">
        <f t="shared" si="1"/>
        <v>5000</v>
      </c>
      <c r="I17" s="313">
        <f t="shared" si="1"/>
        <v>51.560000000000009</v>
      </c>
      <c r="J17" s="313">
        <f t="shared" si="1"/>
        <v>61525</v>
      </c>
      <c r="K17" s="313">
        <f t="shared" si="1"/>
        <v>254.03</v>
      </c>
      <c r="L17" s="314">
        <f t="shared" si="1"/>
        <v>146981</v>
      </c>
      <c r="M17" s="313">
        <f t="shared" si="1"/>
        <v>51.06</v>
      </c>
      <c r="N17" s="313">
        <f t="shared" si="1"/>
        <v>50825</v>
      </c>
      <c r="O17" s="313">
        <f>G17+I17+K17+M17</f>
        <v>360.65000000000003</v>
      </c>
      <c r="P17" s="315">
        <f>SUM(P6:P16)</f>
        <v>283440</v>
      </c>
      <c r="Q17" s="316"/>
      <c r="R17" s="316"/>
      <c r="S17" s="316"/>
      <c r="T17" s="316"/>
      <c r="U17" s="316"/>
      <c r="V17" s="316"/>
      <c r="W17" s="316"/>
    </row>
    <row r="18" spans="1:23" ht="197.25" customHeight="1" x14ac:dyDescent="0.25">
      <c r="A18" s="317"/>
      <c r="B18" s="318"/>
      <c r="C18" s="318"/>
      <c r="D18" s="318"/>
      <c r="E18" s="319"/>
      <c r="F18" s="318"/>
      <c r="G18" s="318"/>
      <c r="H18" s="318"/>
      <c r="I18" s="318"/>
      <c r="J18" s="318"/>
      <c r="K18" s="318"/>
      <c r="L18" s="318"/>
      <c r="M18" s="318"/>
      <c r="N18" s="318"/>
      <c r="O18" s="318"/>
      <c r="P18" s="318"/>
      <c r="Q18" s="318"/>
      <c r="R18" s="318"/>
      <c r="S18" s="318"/>
      <c r="T18" s="318"/>
      <c r="U18" s="318"/>
      <c r="V18" s="318"/>
      <c r="W18" s="318"/>
    </row>
    <row r="19" spans="1:23" ht="105" customHeight="1" x14ac:dyDescent="0.25">
      <c r="A19" s="317"/>
      <c r="B19" s="318"/>
      <c r="C19" s="318"/>
      <c r="D19" s="318"/>
      <c r="E19" s="319"/>
      <c r="F19" s="318"/>
      <c r="G19" s="318"/>
      <c r="H19" s="318"/>
      <c r="I19" s="318"/>
      <c r="J19" s="318"/>
      <c r="K19" s="318"/>
      <c r="L19" s="318"/>
      <c r="M19" s="318"/>
      <c r="N19" s="318"/>
      <c r="O19" s="318"/>
      <c r="P19" s="318"/>
      <c r="Q19" s="318"/>
      <c r="R19" s="318"/>
      <c r="S19" s="318"/>
      <c r="T19" s="318"/>
      <c r="U19" s="318"/>
      <c r="V19" s="318"/>
      <c r="W19" s="318"/>
    </row>
    <row r="20" spans="1:23" ht="69" customHeight="1" x14ac:dyDescent="0.25">
      <c r="A20" s="317"/>
      <c r="B20" s="318"/>
      <c r="C20" s="318"/>
      <c r="D20" s="318"/>
      <c r="E20" s="319"/>
      <c r="F20" s="318"/>
      <c r="G20" s="318"/>
      <c r="H20" s="318"/>
      <c r="I20" s="318"/>
      <c r="J20" s="318"/>
      <c r="K20" s="318"/>
      <c r="L20" s="318"/>
      <c r="M20" s="318"/>
      <c r="N20" s="318"/>
      <c r="O20" s="318"/>
      <c r="P20" s="318"/>
      <c r="Q20" s="318"/>
      <c r="R20" s="318"/>
      <c r="S20" s="318"/>
      <c r="T20" s="318"/>
      <c r="U20" s="318"/>
      <c r="V20" s="318"/>
      <c r="W20" s="318"/>
    </row>
    <row r="21" spans="1:23" ht="57.75" customHeight="1" x14ac:dyDescent="0.25">
      <c r="A21" s="317"/>
      <c r="B21" s="318"/>
      <c r="C21" s="318"/>
      <c r="D21" s="318"/>
      <c r="E21" s="319"/>
      <c r="F21" s="318"/>
      <c r="G21" s="318"/>
      <c r="H21" s="318"/>
      <c r="I21" s="318"/>
      <c r="J21" s="318"/>
      <c r="K21" s="318"/>
      <c r="L21" s="318"/>
      <c r="M21" s="318"/>
      <c r="N21" s="318"/>
      <c r="O21" s="318"/>
      <c r="P21" s="318"/>
      <c r="Q21" s="318"/>
      <c r="R21" s="318"/>
      <c r="S21" s="318"/>
      <c r="T21" s="318"/>
      <c r="U21" s="318"/>
      <c r="V21" s="318"/>
      <c r="W21" s="318"/>
    </row>
    <row r="22" spans="1:23" ht="94.5" customHeight="1" x14ac:dyDescent="0.25">
      <c r="A22" s="317"/>
      <c r="B22" s="318"/>
      <c r="C22" s="318"/>
      <c r="D22" s="318"/>
      <c r="E22" s="319"/>
      <c r="F22" s="318"/>
      <c r="G22" s="318"/>
      <c r="H22" s="318"/>
      <c r="I22" s="318"/>
      <c r="J22" s="318"/>
      <c r="K22" s="318"/>
      <c r="L22" s="318"/>
      <c r="M22" s="318"/>
      <c r="N22" s="318"/>
      <c r="O22" s="318"/>
      <c r="P22" s="318"/>
      <c r="Q22" s="318"/>
      <c r="R22" s="318"/>
      <c r="S22" s="318"/>
      <c r="T22" s="318"/>
      <c r="U22" s="318"/>
      <c r="V22" s="318"/>
      <c r="W22" s="318"/>
    </row>
    <row r="23" spans="1:23" ht="72.75" customHeight="1" x14ac:dyDescent="0.25">
      <c r="A23" s="317"/>
      <c r="B23" s="318"/>
      <c r="C23" s="318"/>
      <c r="D23" s="318"/>
      <c r="E23" s="319"/>
      <c r="F23" s="318"/>
      <c r="G23" s="318"/>
      <c r="H23" s="318"/>
      <c r="I23" s="318"/>
      <c r="J23" s="318"/>
      <c r="K23" s="318"/>
      <c r="L23" s="318"/>
      <c r="M23" s="318"/>
      <c r="N23" s="318"/>
      <c r="O23" s="318"/>
      <c r="P23" s="318"/>
      <c r="Q23" s="318"/>
      <c r="R23" s="318"/>
      <c r="S23" s="318"/>
      <c r="T23" s="318"/>
      <c r="U23" s="318"/>
      <c r="V23" s="318"/>
      <c r="W23" s="318"/>
    </row>
    <row r="24" spans="1:23" ht="94.5" customHeight="1" x14ac:dyDescent="0.25">
      <c r="A24" s="317"/>
      <c r="B24" s="318"/>
      <c r="C24" s="318"/>
      <c r="D24" s="318"/>
      <c r="E24" s="319"/>
      <c r="F24" s="318"/>
      <c r="G24" s="318"/>
      <c r="H24" s="318"/>
      <c r="I24" s="318"/>
      <c r="J24" s="318"/>
      <c r="K24" s="318"/>
      <c r="L24" s="318"/>
      <c r="M24" s="318"/>
      <c r="N24" s="318"/>
      <c r="O24" s="318"/>
      <c r="P24" s="318"/>
      <c r="Q24" s="318"/>
      <c r="R24" s="318"/>
      <c r="S24" s="318"/>
      <c r="T24" s="318"/>
      <c r="U24" s="318"/>
      <c r="V24" s="318"/>
      <c r="W24" s="318"/>
    </row>
    <row r="25" spans="1:23" ht="94.5" customHeight="1" x14ac:dyDescent="0.25">
      <c r="A25" s="317"/>
      <c r="B25" s="318"/>
      <c r="C25" s="318"/>
      <c r="D25" s="318"/>
      <c r="E25" s="319"/>
      <c r="F25" s="318"/>
      <c r="G25" s="318"/>
      <c r="H25" s="318"/>
      <c r="I25" s="318"/>
      <c r="J25" s="318"/>
      <c r="K25" s="318"/>
      <c r="L25" s="318"/>
      <c r="M25" s="318"/>
      <c r="N25" s="318"/>
      <c r="O25" s="318"/>
      <c r="P25" s="318"/>
      <c r="Q25" s="318"/>
      <c r="R25" s="318"/>
      <c r="S25" s="318"/>
      <c r="T25" s="318"/>
      <c r="U25" s="318"/>
      <c r="V25" s="318"/>
      <c r="W25" s="318"/>
    </row>
    <row r="26" spans="1:23" ht="94.5" customHeight="1" x14ac:dyDescent="0.25">
      <c r="A26" s="317"/>
      <c r="B26" s="318"/>
      <c r="C26" s="318"/>
      <c r="D26" s="318"/>
      <c r="E26" s="319"/>
      <c r="F26" s="318"/>
      <c r="G26" s="318"/>
      <c r="H26" s="318"/>
      <c r="I26" s="318"/>
      <c r="J26" s="318"/>
      <c r="K26" s="318"/>
      <c r="L26" s="318"/>
      <c r="M26" s="318"/>
      <c r="N26" s="318"/>
      <c r="O26" s="318"/>
      <c r="P26" s="318"/>
      <c r="Q26" s="318"/>
      <c r="R26" s="318"/>
      <c r="S26" s="318"/>
      <c r="T26" s="318"/>
      <c r="U26" s="318"/>
      <c r="V26" s="318"/>
      <c r="W26" s="318"/>
    </row>
    <row r="27" spans="1:23" ht="94.5" customHeight="1" x14ac:dyDescent="0.25">
      <c r="A27" s="317"/>
      <c r="B27" s="318"/>
      <c r="C27" s="318"/>
      <c r="D27" s="318"/>
      <c r="E27" s="319"/>
      <c r="F27" s="318"/>
      <c r="G27" s="318"/>
      <c r="H27" s="318"/>
      <c r="I27" s="318"/>
      <c r="J27" s="318"/>
      <c r="K27" s="318"/>
      <c r="L27" s="318"/>
      <c r="M27" s="318"/>
      <c r="N27" s="318"/>
      <c r="O27" s="318"/>
      <c r="P27" s="318"/>
      <c r="Q27" s="318"/>
      <c r="R27" s="318"/>
      <c r="S27" s="318"/>
      <c r="T27" s="318"/>
      <c r="U27" s="318"/>
      <c r="V27" s="318"/>
      <c r="W27" s="318"/>
    </row>
    <row r="28" spans="1:23" ht="72.75" customHeight="1" x14ac:dyDescent="0.25">
      <c r="A28" s="317"/>
      <c r="B28" s="318"/>
      <c r="C28" s="318"/>
      <c r="D28" s="318"/>
      <c r="E28" s="319"/>
      <c r="F28" s="318"/>
      <c r="G28" s="318"/>
      <c r="H28" s="318"/>
      <c r="I28" s="318"/>
      <c r="J28" s="318"/>
      <c r="K28" s="318"/>
      <c r="L28" s="318"/>
      <c r="M28" s="318"/>
      <c r="N28" s="318"/>
      <c r="O28" s="318"/>
      <c r="P28" s="318"/>
      <c r="Q28" s="318"/>
      <c r="R28" s="318"/>
      <c r="S28" s="318"/>
      <c r="T28" s="318"/>
      <c r="U28" s="318"/>
      <c r="V28" s="318"/>
      <c r="W28" s="318"/>
    </row>
    <row r="29" spans="1:23" ht="72.75" customHeight="1" x14ac:dyDescent="0.25">
      <c r="A29" s="317"/>
      <c r="B29" s="318"/>
      <c r="C29" s="318"/>
      <c r="D29" s="318"/>
      <c r="E29" s="319"/>
      <c r="F29" s="318"/>
      <c r="G29" s="318"/>
      <c r="H29" s="318"/>
      <c r="I29" s="318"/>
      <c r="J29" s="318"/>
      <c r="K29" s="318"/>
      <c r="L29" s="318"/>
      <c r="M29" s="318"/>
      <c r="N29" s="318"/>
      <c r="O29" s="318"/>
      <c r="P29" s="318"/>
      <c r="Q29" s="318"/>
      <c r="R29" s="318"/>
      <c r="S29" s="318"/>
      <c r="T29" s="318"/>
      <c r="U29" s="318"/>
      <c r="V29" s="318"/>
      <c r="W29" s="318"/>
    </row>
    <row r="30" spans="1:23" ht="72.75" customHeight="1" x14ac:dyDescent="0.25">
      <c r="A30" s="317"/>
      <c r="B30" s="318"/>
      <c r="C30" s="318"/>
      <c r="D30" s="318"/>
      <c r="E30" s="319"/>
      <c r="F30" s="318"/>
      <c r="G30" s="318"/>
      <c r="H30" s="318"/>
      <c r="I30" s="318"/>
      <c r="J30" s="318"/>
      <c r="K30" s="318"/>
      <c r="L30" s="318"/>
      <c r="M30" s="318"/>
      <c r="N30" s="318"/>
      <c r="O30" s="318"/>
      <c r="P30" s="318"/>
      <c r="Q30" s="318"/>
      <c r="R30" s="318"/>
      <c r="S30" s="318"/>
      <c r="T30" s="318"/>
      <c r="U30" s="318"/>
      <c r="V30" s="318"/>
      <c r="W30" s="318"/>
    </row>
    <row r="31" spans="1:23" ht="72.75" customHeight="1" x14ac:dyDescent="0.25">
      <c r="A31" s="317"/>
      <c r="B31" s="318"/>
      <c r="C31" s="318"/>
      <c r="D31" s="318"/>
      <c r="E31" s="319"/>
      <c r="F31" s="318"/>
      <c r="G31" s="318"/>
      <c r="H31" s="318"/>
      <c r="I31" s="318"/>
      <c r="J31" s="318"/>
      <c r="K31" s="318"/>
      <c r="L31" s="318"/>
      <c r="M31" s="318"/>
      <c r="N31" s="318"/>
      <c r="O31" s="318"/>
      <c r="P31" s="318"/>
      <c r="Q31" s="318"/>
      <c r="R31" s="318"/>
      <c r="S31" s="318"/>
      <c r="T31" s="318"/>
      <c r="U31" s="318"/>
      <c r="V31" s="318"/>
      <c r="W31" s="318"/>
    </row>
    <row r="32" spans="1:23" ht="52.5" customHeight="1" x14ac:dyDescent="0.25">
      <c r="A32" s="317"/>
      <c r="B32" s="318"/>
      <c r="C32" s="318"/>
      <c r="D32" s="318"/>
      <c r="E32" s="319"/>
      <c r="F32" s="318"/>
      <c r="G32" s="318"/>
      <c r="H32" s="318"/>
      <c r="I32" s="318"/>
      <c r="J32" s="318"/>
      <c r="K32" s="318"/>
      <c r="L32" s="318"/>
      <c r="M32" s="318"/>
      <c r="N32" s="318"/>
      <c r="O32" s="318"/>
      <c r="P32" s="318"/>
      <c r="Q32" s="318"/>
      <c r="R32" s="318"/>
      <c r="S32" s="318"/>
      <c r="T32" s="318"/>
      <c r="U32" s="318"/>
      <c r="V32" s="318"/>
      <c r="W32" s="318"/>
    </row>
    <row r="33" spans="1:23" ht="72.75" customHeight="1" x14ac:dyDescent="0.25">
      <c r="A33" s="317"/>
      <c r="B33" s="318"/>
      <c r="C33" s="318"/>
      <c r="D33" s="318"/>
      <c r="E33" s="319"/>
      <c r="F33" s="318"/>
      <c r="G33" s="318"/>
      <c r="H33" s="318"/>
      <c r="I33" s="318"/>
      <c r="J33" s="318"/>
      <c r="K33" s="318"/>
      <c r="L33" s="318"/>
      <c r="M33" s="318"/>
      <c r="N33" s="318"/>
      <c r="O33" s="318"/>
      <c r="P33" s="318"/>
      <c r="Q33" s="318"/>
      <c r="R33" s="318"/>
      <c r="S33" s="318"/>
      <c r="T33" s="318"/>
      <c r="U33" s="318"/>
      <c r="V33" s="318"/>
      <c r="W33" s="318"/>
    </row>
    <row r="34" spans="1:23" ht="67.5" customHeight="1" x14ac:dyDescent="0.25">
      <c r="A34" s="317"/>
      <c r="B34" s="318"/>
      <c r="C34" s="318"/>
      <c r="D34" s="318"/>
      <c r="E34" s="319"/>
      <c r="F34" s="318"/>
      <c r="G34" s="318"/>
      <c r="H34" s="318"/>
      <c r="I34" s="318"/>
      <c r="J34" s="318"/>
      <c r="K34" s="318"/>
      <c r="L34" s="318"/>
      <c r="M34" s="318"/>
      <c r="N34" s="318"/>
      <c r="O34" s="318"/>
      <c r="P34" s="318"/>
      <c r="Q34" s="318"/>
      <c r="R34" s="318"/>
      <c r="S34" s="318"/>
      <c r="T34" s="318"/>
      <c r="U34" s="318"/>
      <c r="V34" s="318"/>
      <c r="W34" s="318"/>
    </row>
    <row r="35" spans="1:23" ht="39.75" customHeight="1" x14ac:dyDescent="0.25">
      <c r="A35" s="317"/>
      <c r="B35" s="318"/>
      <c r="C35" s="318"/>
      <c r="D35" s="318"/>
      <c r="E35" s="319"/>
      <c r="F35" s="318"/>
      <c r="G35" s="318"/>
      <c r="H35" s="318"/>
      <c r="I35" s="318"/>
      <c r="J35" s="318"/>
      <c r="K35" s="318"/>
      <c r="L35" s="318"/>
      <c r="M35" s="318"/>
      <c r="N35" s="318"/>
      <c r="O35" s="318"/>
      <c r="P35" s="318"/>
      <c r="Q35" s="318"/>
      <c r="R35" s="318"/>
      <c r="S35" s="318"/>
      <c r="T35" s="318"/>
      <c r="U35" s="318"/>
      <c r="V35" s="318"/>
      <c r="W35" s="318"/>
    </row>
    <row r="36" spans="1:23" ht="72.75" customHeight="1" x14ac:dyDescent="0.25">
      <c r="A36" s="317"/>
      <c r="B36" s="318"/>
      <c r="C36" s="318"/>
      <c r="D36" s="318"/>
      <c r="E36" s="319"/>
      <c r="F36" s="318"/>
      <c r="G36" s="318"/>
      <c r="H36" s="318"/>
      <c r="I36" s="318"/>
      <c r="J36" s="318"/>
      <c r="K36" s="318"/>
      <c r="L36" s="318"/>
      <c r="M36" s="318"/>
      <c r="N36" s="318"/>
      <c r="O36" s="318"/>
      <c r="P36" s="318"/>
      <c r="Q36" s="318"/>
      <c r="R36" s="318"/>
      <c r="S36" s="318"/>
      <c r="T36" s="318"/>
      <c r="U36" s="318"/>
      <c r="V36" s="318"/>
      <c r="W36" s="318"/>
    </row>
    <row r="37" spans="1:23" ht="72.75" customHeight="1" x14ac:dyDescent="0.25">
      <c r="A37" s="317"/>
      <c r="B37" s="318"/>
      <c r="C37" s="318"/>
      <c r="D37" s="318"/>
      <c r="E37" s="319"/>
      <c r="F37" s="318"/>
      <c r="G37" s="318"/>
      <c r="H37" s="318"/>
      <c r="I37" s="318"/>
      <c r="J37" s="318"/>
      <c r="K37" s="318"/>
      <c r="L37" s="318"/>
      <c r="M37" s="318"/>
      <c r="N37" s="318"/>
      <c r="O37" s="318"/>
      <c r="P37" s="318"/>
      <c r="Q37" s="318"/>
      <c r="R37" s="318"/>
      <c r="S37" s="318"/>
      <c r="T37" s="318"/>
      <c r="U37" s="318"/>
      <c r="V37" s="318"/>
      <c r="W37" s="318"/>
    </row>
    <row r="38" spans="1:23" ht="73.5" customHeight="1" x14ac:dyDescent="0.25">
      <c r="A38" s="317"/>
      <c r="B38" s="318"/>
      <c r="C38" s="318"/>
      <c r="D38" s="318"/>
      <c r="E38" s="319"/>
      <c r="F38" s="318"/>
      <c r="G38" s="318"/>
      <c r="H38" s="318"/>
      <c r="I38" s="318"/>
      <c r="J38" s="318"/>
      <c r="K38" s="318"/>
      <c r="L38" s="318"/>
      <c r="M38" s="318"/>
      <c r="N38" s="318"/>
      <c r="O38" s="318"/>
      <c r="P38" s="318"/>
      <c r="Q38" s="318"/>
      <c r="R38" s="318"/>
      <c r="S38" s="318"/>
      <c r="T38" s="318"/>
      <c r="U38" s="318"/>
      <c r="V38" s="318"/>
      <c r="W38" s="318"/>
    </row>
    <row r="39" spans="1:23" ht="87.75" customHeight="1" x14ac:dyDescent="0.25">
      <c r="A39" s="317"/>
      <c r="B39" s="318"/>
      <c r="C39" s="318"/>
      <c r="D39" s="318"/>
      <c r="E39" s="319"/>
      <c r="F39" s="318"/>
      <c r="G39" s="318"/>
      <c r="H39" s="318"/>
      <c r="I39" s="318"/>
      <c r="J39" s="318"/>
      <c r="K39" s="318"/>
      <c r="L39" s="318"/>
      <c r="M39" s="318"/>
      <c r="N39" s="318"/>
      <c r="O39" s="318"/>
      <c r="P39" s="318"/>
      <c r="Q39" s="318"/>
      <c r="R39" s="318"/>
      <c r="S39" s="318"/>
      <c r="T39" s="318"/>
      <c r="U39" s="318"/>
      <c r="V39" s="318"/>
      <c r="W39" s="318"/>
    </row>
    <row r="40" spans="1:23" ht="87.75" customHeight="1" x14ac:dyDescent="0.25">
      <c r="A40" s="317"/>
      <c r="B40" s="318"/>
      <c r="C40" s="318"/>
      <c r="D40" s="318"/>
      <c r="E40" s="319"/>
      <c r="F40" s="318"/>
      <c r="G40" s="318"/>
      <c r="H40" s="318"/>
      <c r="I40" s="318"/>
      <c r="J40" s="318"/>
      <c r="K40" s="318"/>
      <c r="L40" s="318"/>
      <c r="M40" s="318"/>
      <c r="N40" s="318"/>
      <c r="O40" s="318"/>
      <c r="P40" s="318"/>
      <c r="Q40" s="318"/>
      <c r="R40" s="318"/>
      <c r="S40" s="318"/>
      <c r="T40" s="318"/>
      <c r="U40" s="318"/>
      <c r="V40" s="318"/>
      <c r="W40" s="318"/>
    </row>
    <row r="41" spans="1:23" ht="66" customHeight="1" x14ac:dyDescent="0.25">
      <c r="A41" s="317"/>
      <c r="B41" s="318"/>
      <c r="C41" s="318"/>
      <c r="D41" s="318"/>
      <c r="E41" s="319"/>
      <c r="F41" s="318"/>
      <c r="G41" s="318"/>
      <c r="H41" s="318"/>
      <c r="I41" s="318"/>
      <c r="J41" s="318"/>
      <c r="K41" s="318"/>
      <c r="L41" s="318"/>
      <c r="M41" s="318"/>
      <c r="N41" s="318"/>
      <c r="O41" s="318"/>
      <c r="P41" s="318"/>
      <c r="Q41" s="318"/>
      <c r="R41" s="318"/>
      <c r="S41" s="318"/>
      <c r="T41" s="318"/>
      <c r="U41" s="318"/>
      <c r="V41" s="318"/>
      <c r="W41" s="318"/>
    </row>
    <row r="42" spans="1:23" ht="87.75" customHeight="1" x14ac:dyDescent="0.25">
      <c r="A42" s="317"/>
      <c r="B42" s="318"/>
      <c r="C42" s="318"/>
      <c r="D42" s="318"/>
      <c r="E42" s="319"/>
      <c r="F42" s="318"/>
      <c r="G42" s="318"/>
      <c r="H42" s="318"/>
      <c r="I42" s="318"/>
      <c r="J42" s="318"/>
      <c r="K42" s="318"/>
      <c r="L42" s="318"/>
      <c r="M42" s="318"/>
      <c r="N42" s="318"/>
      <c r="O42" s="318"/>
      <c r="P42" s="318"/>
      <c r="Q42" s="318"/>
      <c r="R42" s="318"/>
      <c r="S42" s="318"/>
      <c r="T42" s="318"/>
      <c r="U42" s="318"/>
      <c r="V42" s="318"/>
      <c r="W42" s="318"/>
    </row>
    <row r="43" spans="1:23" ht="87.75" customHeight="1" x14ac:dyDescent="0.25">
      <c r="A43" s="317"/>
      <c r="B43" s="318"/>
      <c r="C43" s="318"/>
      <c r="D43" s="318"/>
      <c r="E43" s="319"/>
      <c r="F43" s="318"/>
      <c r="G43" s="318"/>
      <c r="H43" s="318"/>
      <c r="I43" s="318"/>
      <c r="J43" s="318"/>
      <c r="K43" s="318"/>
      <c r="L43" s="318"/>
      <c r="M43" s="318"/>
      <c r="N43" s="318"/>
      <c r="O43" s="318"/>
      <c r="P43" s="318"/>
      <c r="Q43" s="318"/>
      <c r="R43" s="318"/>
      <c r="S43" s="318"/>
      <c r="T43" s="318"/>
      <c r="U43" s="318"/>
      <c r="V43" s="318"/>
      <c r="W43" s="318"/>
    </row>
    <row r="44" spans="1:23" ht="72" customHeight="1" x14ac:dyDescent="0.25">
      <c r="A44" s="317"/>
      <c r="B44" s="318"/>
      <c r="C44" s="318"/>
      <c r="D44" s="318"/>
      <c r="E44" s="319"/>
      <c r="F44" s="318"/>
      <c r="G44" s="318"/>
      <c r="H44" s="318"/>
      <c r="I44" s="318"/>
      <c r="J44" s="318"/>
      <c r="K44" s="318"/>
      <c r="L44" s="318"/>
      <c r="M44" s="318"/>
      <c r="N44" s="318"/>
      <c r="O44" s="318"/>
      <c r="P44" s="318"/>
      <c r="Q44" s="318"/>
      <c r="R44" s="318"/>
      <c r="S44" s="318"/>
      <c r="T44" s="318"/>
      <c r="U44" s="318"/>
      <c r="V44" s="318"/>
      <c r="W44" s="318"/>
    </row>
    <row r="45" spans="1:23" ht="66" customHeight="1" x14ac:dyDescent="0.25">
      <c r="A45" s="317"/>
      <c r="B45" s="318"/>
      <c r="C45" s="318"/>
      <c r="D45" s="318"/>
      <c r="E45" s="319"/>
      <c r="F45" s="318"/>
      <c r="G45" s="318"/>
      <c r="H45" s="318"/>
      <c r="I45" s="318"/>
      <c r="J45" s="318"/>
      <c r="K45" s="318"/>
      <c r="L45" s="318"/>
      <c r="M45" s="318"/>
      <c r="N45" s="318"/>
      <c r="O45" s="318"/>
      <c r="P45" s="318"/>
      <c r="Q45" s="318"/>
      <c r="R45" s="318"/>
      <c r="S45" s="318"/>
      <c r="T45" s="318"/>
      <c r="U45" s="318"/>
      <c r="V45" s="318"/>
      <c r="W45" s="318"/>
    </row>
    <row r="46" spans="1:23" ht="87.75" customHeight="1" x14ac:dyDescent="0.25">
      <c r="A46" s="317"/>
      <c r="B46" s="318"/>
      <c r="C46" s="318"/>
      <c r="D46" s="318"/>
      <c r="E46" s="319"/>
      <c r="F46" s="318"/>
      <c r="G46" s="318"/>
      <c r="H46" s="318"/>
      <c r="I46" s="318"/>
      <c r="J46" s="318"/>
      <c r="K46" s="318"/>
      <c r="L46" s="318"/>
      <c r="M46" s="318"/>
      <c r="N46" s="318"/>
      <c r="O46" s="318"/>
      <c r="P46" s="318"/>
      <c r="Q46" s="318"/>
      <c r="R46" s="318"/>
      <c r="S46" s="318"/>
      <c r="T46" s="318"/>
      <c r="U46" s="318"/>
      <c r="V46" s="318"/>
      <c r="W46" s="318"/>
    </row>
    <row r="47" spans="1:23" ht="87.75" customHeight="1" x14ac:dyDescent="0.25">
      <c r="A47" s="317"/>
      <c r="B47" s="318"/>
      <c r="C47" s="318"/>
      <c r="D47" s="318"/>
      <c r="E47" s="319"/>
      <c r="F47" s="318"/>
      <c r="G47" s="318"/>
      <c r="H47" s="318"/>
      <c r="I47" s="318"/>
      <c r="J47" s="318"/>
      <c r="K47" s="318"/>
      <c r="L47" s="318"/>
      <c r="M47" s="318"/>
      <c r="N47" s="318"/>
      <c r="O47" s="318"/>
      <c r="P47" s="318"/>
      <c r="Q47" s="318"/>
      <c r="R47" s="318"/>
      <c r="S47" s="318"/>
      <c r="T47" s="318"/>
      <c r="U47" s="318"/>
      <c r="V47" s="318"/>
      <c r="W47" s="318"/>
    </row>
    <row r="48" spans="1:23" ht="72.75" customHeight="1" x14ac:dyDescent="0.25">
      <c r="A48" s="317"/>
      <c r="B48" s="318"/>
      <c r="C48" s="318"/>
      <c r="D48" s="318"/>
      <c r="E48" s="319"/>
      <c r="F48" s="318"/>
      <c r="G48" s="318"/>
      <c r="H48" s="318"/>
      <c r="I48" s="318"/>
      <c r="J48" s="318"/>
      <c r="K48" s="318"/>
      <c r="L48" s="318"/>
      <c r="M48" s="318"/>
      <c r="N48" s="318"/>
      <c r="O48" s="318"/>
      <c r="P48" s="318"/>
      <c r="Q48" s="318"/>
      <c r="R48" s="318"/>
      <c r="S48" s="318"/>
      <c r="T48" s="318"/>
      <c r="U48" s="318"/>
      <c r="V48" s="318"/>
      <c r="W48" s="318"/>
    </row>
    <row r="49" spans="1:23" ht="15.75" x14ac:dyDescent="0.25">
      <c r="A49" s="317"/>
      <c r="B49" s="318"/>
      <c r="C49" s="318"/>
      <c r="D49" s="318"/>
      <c r="E49" s="319"/>
      <c r="F49" s="318"/>
      <c r="G49" s="318"/>
      <c r="H49" s="318"/>
      <c r="I49" s="318"/>
      <c r="J49" s="318"/>
      <c r="K49" s="318"/>
      <c r="L49" s="318"/>
      <c r="M49" s="318"/>
      <c r="N49" s="318"/>
      <c r="O49" s="318"/>
      <c r="P49" s="318"/>
      <c r="Q49" s="318"/>
      <c r="R49" s="318"/>
      <c r="S49" s="318"/>
      <c r="T49" s="318"/>
      <c r="U49" s="318"/>
      <c r="V49" s="318"/>
      <c r="W49" s="318"/>
    </row>
    <row r="65" spans="1:5" ht="117.75" customHeight="1" x14ac:dyDescent="0.25">
      <c r="A65" s="311"/>
      <c r="E65" s="311"/>
    </row>
    <row r="66" spans="1:5" ht="117.75" customHeight="1" x14ac:dyDescent="0.25">
      <c r="A66" s="311"/>
      <c r="E66" s="311"/>
    </row>
    <row r="67" spans="1:5" ht="117.75" customHeight="1" x14ac:dyDescent="0.25">
      <c r="A67" s="311"/>
      <c r="E67" s="311"/>
    </row>
    <row r="68" spans="1:5" ht="117.75" customHeight="1" x14ac:dyDescent="0.25">
      <c r="A68" s="311"/>
      <c r="E68" s="311"/>
    </row>
    <row r="69" spans="1:5" ht="82.5" customHeight="1" x14ac:dyDescent="0.25">
      <c r="A69" s="311"/>
      <c r="E69" s="311"/>
    </row>
    <row r="70" spans="1:5" ht="117.75" customHeight="1" x14ac:dyDescent="0.25">
      <c r="A70" s="311"/>
      <c r="E70" s="311"/>
    </row>
    <row r="71" spans="1:5" ht="84" customHeight="1" x14ac:dyDescent="0.25">
      <c r="A71" s="311"/>
      <c r="E71" s="311"/>
    </row>
    <row r="72" spans="1:5" ht="84" customHeight="1" x14ac:dyDescent="0.25">
      <c r="A72" s="311"/>
      <c r="E72" s="311"/>
    </row>
    <row r="73" spans="1:5" ht="57.75" customHeight="1" x14ac:dyDescent="0.25">
      <c r="A73" s="311"/>
      <c r="E73" s="311"/>
    </row>
    <row r="74" spans="1:5" ht="58.5" customHeight="1" x14ac:dyDescent="0.25">
      <c r="A74" s="311"/>
      <c r="E74" s="311"/>
    </row>
    <row r="75" spans="1:5" ht="44.25" customHeight="1" x14ac:dyDescent="0.25">
      <c r="A75" s="311"/>
      <c r="E75" s="311"/>
    </row>
    <row r="76" spans="1:5" ht="84" customHeight="1" x14ac:dyDescent="0.25">
      <c r="A76" s="311"/>
      <c r="E76" s="311"/>
    </row>
    <row r="77" spans="1:5" ht="51" customHeight="1" x14ac:dyDescent="0.25">
      <c r="A77" s="311"/>
      <c r="E77" s="311"/>
    </row>
    <row r="78" spans="1:5" ht="56.25" customHeight="1" x14ac:dyDescent="0.25">
      <c r="A78" s="311"/>
      <c r="E78" s="311"/>
    </row>
    <row r="79" spans="1:5" ht="84" customHeight="1" x14ac:dyDescent="0.25">
      <c r="A79" s="311"/>
      <c r="E79" s="311"/>
    </row>
    <row r="80" spans="1:5" ht="84" customHeight="1" x14ac:dyDescent="0.25">
      <c r="A80" s="311"/>
      <c r="E80" s="311"/>
    </row>
    <row r="81" spans="1:5" ht="56.25" customHeight="1" x14ac:dyDescent="0.25">
      <c r="A81" s="311"/>
      <c r="E81" s="311"/>
    </row>
    <row r="82" spans="1:5" ht="58.5" customHeight="1" x14ac:dyDescent="0.25">
      <c r="A82" s="311"/>
      <c r="E82" s="311"/>
    </row>
    <row r="83" spans="1:5" ht="55.5" customHeight="1" x14ac:dyDescent="0.25">
      <c r="A83" s="311"/>
      <c r="E83" s="311"/>
    </row>
    <row r="84" spans="1:5" ht="84" customHeight="1" x14ac:dyDescent="0.25">
      <c r="A84" s="311"/>
      <c r="E84" s="311"/>
    </row>
    <row r="85" spans="1:5" ht="136.5" customHeight="1" x14ac:dyDescent="0.25">
      <c r="A85" s="311"/>
      <c r="E85" s="311"/>
    </row>
    <row r="86" spans="1:5" ht="136.5" customHeight="1" x14ac:dyDescent="0.25">
      <c r="A86" s="311"/>
      <c r="E86" s="311"/>
    </row>
    <row r="87" spans="1:5" ht="136.5" customHeight="1" x14ac:dyDescent="0.25">
      <c r="A87" s="311"/>
      <c r="E87" s="311"/>
    </row>
    <row r="88" spans="1:5" ht="136.5" customHeight="1" x14ac:dyDescent="0.25">
      <c r="A88" s="311"/>
      <c r="E88" s="311"/>
    </row>
    <row r="89" spans="1:5" ht="136.5" customHeight="1" x14ac:dyDescent="0.25">
      <c r="A89" s="311"/>
      <c r="E89" s="311"/>
    </row>
    <row r="90" spans="1:5" ht="116.25" customHeight="1" x14ac:dyDescent="0.25">
      <c r="A90" s="311"/>
      <c r="E90" s="311"/>
    </row>
    <row r="91" spans="1:5" ht="88.5" customHeight="1" x14ac:dyDescent="0.25">
      <c r="A91" s="311"/>
      <c r="E91" s="311"/>
    </row>
    <row r="92" spans="1:5" ht="116.25" customHeight="1" x14ac:dyDescent="0.25">
      <c r="A92" s="311"/>
      <c r="E92" s="311"/>
    </row>
    <row r="93" spans="1:5" ht="116.25" customHeight="1" x14ac:dyDescent="0.25">
      <c r="A93" s="311"/>
      <c r="E93" s="311"/>
    </row>
    <row r="94" spans="1:5" ht="116.25" customHeight="1" x14ac:dyDescent="0.25">
      <c r="A94" s="311"/>
      <c r="E94" s="311"/>
    </row>
    <row r="95" spans="1:5" ht="116.25" customHeight="1" x14ac:dyDescent="0.25">
      <c r="A95" s="311"/>
      <c r="E95" s="311"/>
    </row>
    <row r="96" spans="1:5" ht="116.25" customHeight="1" x14ac:dyDescent="0.25">
      <c r="A96" s="311"/>
      <c r="E96" s="311"/>
    </row>
    <row r="97" spans="1:5" ht="116.25" customHeight="1" x14ac:dyDescent="0.25">
      <c r="A97" s="311"/>
      <c r="E97" s="311"/>
    </row>
    <row r="98" spans="1:5" ht="116.25" customHeight="1" x14ac:dyDescent="0.25">
      <c r="A98" s="311"/>
      <c r="E98" s="311"/>
    </row>
    <row r="99" spans="1:5" ht="116.25" customHeight="1" x14ac:dyDescent="0.25">
      <c r="A99" s="311"/>
      <c r="E99" s="311"/>
    </row>
    <row r="100" spans="1:5" ht="116.25" customHeight="1" x14ac:dyDescent="0.25">
      <c r="A100" s="311"/>
      <c r="E100" s="311"/>
    </row>
    <row r="101" spans="1:5" ht="37.5" customHeight="1" x14ac:dyDescent="0.25">
      <c r="A101" s="311"/>
      <c r="E101" s="311"/>
    </row>
    <row r="102" spans="1:5" x14ac:dyDescent="0.25">
      <c r="A102" s="311"/>
      <c r="E102" s="311"/>
    </row>
    <row r="103" spans="1:5" x14ac:dyDescent="0.25">
      <c r="A103" s="311"/>
      <c r="E103" s="311"/>
    </row>
    <row r="104" spans="1:5" x14ac:dyDescent="0.25">
      <c r="A104" s="311"/>
      <c r="E104" s="311"/>
    </row>
    <row r="105" spans="1:5" x14ac:dyDescent="0.25">
      <c r="A105" s="311"/>
      <c r="E105" s="311"/>
    </row>
    <row r="106" spans="1:5" x14ac:dyDescent="0.25">
      <c r="A106" s="311"/>
      <c r="E106" s="311"/>
    </row>
    <row r="107" spans="1:5" x14ac:dyDescent="0.25">
      <c r="A107" s="311"/>
      <c r="E107" s="311"/>
    </row>
    <row r="108" spans="1:5" x14ac:dyDescent="0.25">
      <c r="A108" s="311"/>
      <c r="E108" s="311"/>
    </row>
    <row r="109" spans="1:5" x14ac:dyDescent="0.25">
      <c r="A109" s="311"/>
      <c r="E109" s="311"/>
    </row>
    <row r="110" spans="1:5" x14ac:dyDescent="0.25">
      <c r="A110" s="311"/>
      <c r="E110" s="311"/>
    </row>
    <row r="111" spans="1:5" x14ac:dyDescent="0.25">
      <c r="A111" s="311"/>
      <c r="E111" s="311"/>
    </row>
    <row r="112" spans="1:5" x14ac:dyDescent="0.25">
      <c r="A112" s="311"/>
      <c r="E112" s="311"/>
    </row>
    <row r="113" spans="1:5" x14ac:dyDescent="0.25">
      <c r="A113" s="311"/>
      <c r="E113" s="311"/>
    </row>
    <row r="114" spans="1:5" x14ac:dyDescent="0.25">
      <c r="A114" s="311"/>
      <c r="E114" s="311"/>
    </row>
    <row r="115" spans="1:5" x14ac:dyDescent="0.25">
      <c r="A115" s="311"/>
      <c r="E115" s="311"/>
    </row>
    <row r="116" spans="1:5" x14ac:dyDescent="0.25">
      <c r="A116" s="311"/>
      <c r="E116" s="311"/>
    </row>
    <row r="117" spans="1:5" x14ac:dyDescent="0.25">
      <c r="A117" s="311"/>
      <c r="E117" s="311"/>
    </row>
    <row r="118" spans="1:5" x14ac:dyDescent="0.25">
      <c r="A118" s="311"/>
      <c r="E118" s="311"/>
    </row>
    <row r="119" spans="1:5" x14ac:dyDescent="0.25">
      <c r="A119" s="311"/>
      <c r="E119" s="311"/>
    </row>
    <row r="120" spans="1:5" x14ac:dyDescent="0.25">
      <c r="A120" s="311"/>
      <c r="E120" s="311"/>
    </row>
    <row r="121" spans="1:5" x14ac:dyDescent="0.25">
      <c r="A121" s="311"/>
      <c r="E121" s="311"/>
    </row>
    <row r="122" spans="1:5" x14ac:dyDescent="0.25">
      <c r="A122" s="311"/>
      <c r="E122" s="311"/>
    </row>
    <row r="123" spans="1:5" x14ac:dyDescent="0.25">
      <c r="A123" s="311"/>
      <c r="E123" s="311"/>
    </row>
    <row r="124" spans="1:5" x14ac:dyDescent="0.25">
      <c r="A124" s="311"/>
      <c r="E124" s="311"/>
    </row>
    <row r="125" spans="1:5" x14ac:dyDescent="0.25">
      <c r="A125" s="311"/>
      <c r="E125" s="311"/>
    </row>
    <row r="126" spans="1:5" x14ac:dyDescent="0.25">
      <c r="A126" s="311"/>
      <c r="E126" s="311"/>
    </row>
    <row r="127" spans="1:5" x14ac:dyDescent="0.25">
      <c r="A127" s="311"/>
      <c r="E127" s="311"/>
    </row>
    <row r="128" spans="1:5" x14ac:dyDescent="0.25">
      <c r="A128" s="311"/>
      <c r="E128" s="311"/>
    </row>
    <row r="129" spans="1:5" x14ac:dyDescent="0.25">
      <c r="A129" s="311"/>
      <c r="E129" s="311"/>
    </row>
    <row r="130" spans="1:5" x14ac:dyDescent="0.25">
      <c r="A130" s="311"/>
      <c r="E130" s="311"/>
    </row>
    <row r="131" spans="1:5" x14ac:dyDescent="0.25">
      <c r="A131" s="311"/>
      <c r="E131" s="311"/>
    </row>
    <row r="132" spans="1:5" x14ac:dyDescent="0.25">
      <c r="A132" s="311"/>
      <c r="E132" s="311"/>
    </row>
    <row r="133" spans="1:5" x14ac:dyDescent="0.25">
      <c r="A133" s="311"/>
      <c r="E133" s="311"/>
    </row>
  </sheetData>
  <mergeCells count="22">
    <mergeCell ref="A6:A16"/>
    <mergeCell ref="B7:B9"/>
    <mergeCell ref="B11:B15"/>
    <mergeCell ref="C11:C15"/>
    <mergeCell ref="C3:C5"/>
    <mergeCell ref="E3:E5"/>
    <mergeCell ref="A3:A5"/>
    <mergeCell ref="D3:D5"/>
    <mergeCell ref="F3:F5"/>
    <mergeCell ref="B3:B5"/>
    <mergeCell ref="I4:J4"/>
    <mergeCell ref="K4:L4"/>
    <mergeCell ref="M4:N4"/>
    <mergeCell ref="W3:W5"/>
    <mergeCell ref="G3:N3"/>
    <mergeCell ref="U3:U5"/>
    <mergeCell ref="V3:V5"/>
    <mergeCell ref="O3:P4"/>
    <mergeCell ref="Q3:R4"/>
    <mergeCell ref="S3:S5"/>
    <mergeCell ref="T3:T5"/>
    <mergeCell ref="G4:H4"/>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3"/>
  <sheetViews>
    <sheetView showGridLines="0" zoomScale="78" zoomScaleNormal="78" workbookViewId="0">
      <pane xSplit="1" ySplit="5" topLeftCell="B39" activePane="bottomRight" state="frozen"/>
      <selection sqref="A1:V1"/>
      <selection pane="topRight" sqref="A1:V1"/>
      <selection pane="bottomLeft" sqref="A1:V1"/>
      <selection pane="bottomRight" activeCell="C7" sqref="A7:XFD63"/>
    </sheetView>
  </sheetViews>
  <sheetFormatPr baseColWidth="10" defaultColWidth="11.42578125" defaultRowHeight="12.75" x14ac:dyDescent="0.25"/>
  <cols>
    <col min="1" max="2" width="21.7109375" style="322" customWidth="1"/>
    <col min="3" max="4" width="27.42578125" style="322" customWidth="1"/>
    <col min="5" max="5" width="27.42578125" style="321" customWidth="1"/>
    <col min="6" max="6" width="27.42578125" style="322" customWidth="1"/>
    <col min="7" max="7" width="15.28515625" style="322" customWidth="1"/>
    <col min="8" max="8" width="16" style="322" customWidth="1"/>
    <col min="9" max="9" width="15.28515625" style="322" customWidth="1"/>
    <col min="10" max="10" width="18.5703125" style="322" customWidth="1"/>
    <col min="11" max="11" width="15.28515625" style="322" customWidth="1"/>
    <col min="12" max="12" width="15.85546875" style="322" customWidth="1"/>
    <col min="13" max="13" width="15.28515625" style="322" customWidth="1"/>
    <col min="14" max="14" width="15" style="322" customWidth="1"/>
    <col min="15" max="15" width="15.28515625" style="322" customWidth="1"/>
    <col min="16" max="16" width="17" style="322" bestFit="1" customWidth="1"/>
    <col min="17" max="18" width="11.42578125" style="322"/>
    <col min="19" max="19" width="11.28515625" style="322" customWidth="1"/>
    <col min="20" max="20" width="19.7109375" style="322" customWidth="1"/>
    <col min="21" max="22" width="14.28515625" style="320" customWidth="1"/>
    <col min="23" max="23" width="17" style="322" customWidth="1"/>
    <col min="24" max="16384" width="11.42578125" style="322"/>
  </cols>
  <sheetData>
    <row r="1" spans="1:29" ht="18.75" customHeight="1" x14ac:dyDescent="0.25">
      <c r="E1" s="361"/>
      <c r="G1" s="348" t="s">
        <v>97</v>
      </c>
      <c r="I1" s="348"/>
      <c r="J1" s="348"/>
      <c r="K1" s="348"/>
      <c r="L1" s="348"/>
      <c r="M1" s="348"/>
      <c r="N1" s="348"/>
      <c r="O1" s="348"/>
      <c r="P1" s="348"/>
      <c r="Q1" s="348"/>
      <c r="R1" s="348"/>
      <c r="S1" s="348"/>
      <c r="T1" s="348"/>
      <c r="U1" s="348"/>
      <c r="V1" s="348"/>
      <c r="W1" s="348"/>
      <c r="X1" s="348"/>
      <c r="Y1" s="348"/>
      <c r="Z1" s="348"/>
      <c r="AA1" s="348"/>
      <c r="AB1" s="348"/>
      <c r="AC1" s="348"/>
    </row>
    <row r="2" spans="1:29" ht="22.5" customHeight="1" x14ac:dyDescent="0.25">
      <c r="A2" s="331" t="s">
        <v>662</v>
      </c>
      <c r="B2" s="331"/>
      <c r="C2" s="331"/>
      <c r="D2" s="331"/>
      <c r="E2" s="309"/>
      <c r="F2" s="331"/>
      <c r="G2" s="331"/>
      <c r="H2" s="331"/>
      <c r="I2" s="331"/>
      <c r="J2" s="331"/>
      <c r="K2" s="331"/>
      <c r="L2" s="331"/>
      <c r="M2" s="331"/>
      <c r="N2" s="331"/>
      <c r="O2" s="331"/>
      <c r="P2" s="331"/>
      <c r="Q2" s="331"/>
      <c r="R2" s="331"/>
      <c r="S2" s="331"/>
      <c r="T2" s="331"/>
      <c r="U2" s="331"/>
      <c r="V2" s="331"/>
      <c r="W2" s="331"/>
    </row>
    <row r="3" spans="1:29" s="66" customFormat="1" ht="23.25" customHeight="1" x14ac:dyDescent="0.25">
      <c r="A3" s="546" t="s">
        <v>103</v>
      </c>
      <c r="B3" s="556" t="s">
        <v>122</v>
      </c>
      <c r="C3" s="555" t="s">
        <v>91</v>
      </c>
      <c r="D3" s="555" t="s">
        <v>92</v>
      </c>
      <c r="E3" s="527" t="s">
        <v>533</v>
      </c>
      <c r="F3" s="555" t="s">
        <v>93</v>
      </c>
      <c r="G3" s="546" t="s">
        <v>107</v>
      </c>
      <c r="H3" s="546"/>
      <c r="I3" s="546"/>
      <c r="J3" s="546"/>
      <c r="K3" s="546"/>
      <c r="L3" s="546"/>
      <c r="M3" s="546"/>
      <c r="N3" s="546"/>
      <c r="O3" s="555" t="s">
        <v>108</v>
      </c>
      <c r="P3" s="555"/>
      <c r="Q3" s="546" t="s">
        <v>109</v>
      </c>
      <c r="R3" s="546"/>
      <c r="S3" s="546" t="s">
        <v>110</v>
      </c>
      <c r="T3" s="546" t="s">
        <v>111</v>
      </c>
      <c r="U3" s="556" t="s">
        <v>119</v>
      </c>
      <c r="V3" s="556" t="s">
        <v>118</v>
      </c>
      <c r="W3" s="552" t="s">
        <v>94</v>
      </c>
    </row>
    <row r="4" spans="1:29" s="66" customFormat="1" ht="15" customHeight="1" x14ac:dyDescent="0.25">
      <c r="A4" s="546"/>
      <c r="B4" s="557"/>
      <c r="C4" s="555"/>
      <c r="D4" s="555"/>
      <c r="E4" s="528"/>
      <c r="F4" s="555"/>
      <c r="G4" s="546" t="s">
        <v>112</v>
      </c>
      <c r="H4" s="546"/>
      <c r="I4" s="546" t="s">
        <v>113</v>
      </c>
      <c r="J4" s="546"/>
      <c r="K4" s="546" t="s">
        <v>114</v>
      </c>
      <c r="L4" s="546"/>
      <c r="M4" s="546" t="s">
        <v>115</v>
      </c>
      <c r="N4" s="546"/>
      <c r="O4" s="555"/>
      <c r="P4" s="555"/>
      <c r="Q4" s="546"/>
      <c r="R4" s="546"/>
      <c r="S4" s="546"/>
      <c r="T4" s="546"/>
      <c r="U4" s="557"/>
      <c r="V4" s="557"/>
      <c r="W4" s="553"/>
    </row>
    <row r="5" spans="1:29" s="66" customFormat="1" ht="24" customHeight="1" x14ac:dyDescent="0.25">
      <c r="A5" s="546"/>
      <c r="B5" s="558"/>
      <c r="C5" s="555"/>
      <c r="D5" s="555"/>
      <c r="E5" s="529"/>
      <c r="F5" s="555"/>
      <c r="G5" s="266" t="s">
        <v>116</v>
      </c>
      <c r="H5" s="266" t="s">
        <v>12</v>
      </c>
      <c r="I5" s="266" t="s">
        <v>116</v>
      </c>
      <c r="J5" s="266" t="s">
        <v>12</v>
      </c>
      <c r="K5" s="266" t="s">
        <v>116</v>
      </c>
      <c r="L5" s="266" t="s">
        <v>12</v>
      </c>
      <c r="M5" s="266" t="s">
        <v>116</v>
      </c>
      <c r="N5" s="266" t="s">
        <v>12</v>
      </c>
      <c r="O5" s="266" t="s">
        <v>116</v>
      </c>
      <c r="P5" s="266" t="s">
        <v>12</v>
      </c>
      <c r="Q5" s="266" t="s">
        <v>117</v>
      </c>
      <c r="R5" s="266" t="s">
        <v>88</v>
      </c>
      <c r="S5" s="546"/>
      <c r="T5" s="546"/>
      <c r="U5" s="558"/>
      <c r="V5" s="558"/>
      <c r="W5" s="554"/>
    </row>
    <row r="6" spans="1:29" ht="15.75" customHeight="1" x14ac:dyDescent="0.25">
      <c r="A6" s="381"/>
      <c r="B6" s="382"/>
      <c r="C6" s="382"/>
      <c r="D6" s="382"/>
      <c r="E6" s="382"/>
      <c r="F6" s="382"/>
      <c r="G6" s="382"/>
      <c r="H6" s="382"/>
      <c r="I6" s="381" t="s">
        <v>120</v>
      </c>
      <c r="J6" s="382"/>
      <c r="K6" s="382"/>
      <c r="L6" s="382"/>
      <c r="M6" s="382"/>
      <c r="N6" s="382"/>
      <c r="O6" s="382"/>
      <c r="P6" s="382"/>
      <c r="Q6" s="382"/>
      <c r="R6" s="382"/>
      <c r="S6" s="382"/>
      <c r="T6" s="382"/>
      <c r="U6" s="382"/>
      <c r="V6" s="382"/>
      <c r="W6" s="383"/>
    </row>
    <row r="7" spans="1:29" s="450" customFormat="1" ht="161.25" customHeight="1" x14ac:dyDescent="0.25">
      <c r="A7" s="547" t="s">
        <v>136</v>
      </c>
      <c r="B7" s="549" t="s">
        <v>663</v>
      </c>
      <c r="C7" s="410" t="s">
        <v>664</v>
      </c>
      <c r="D7" s="409" t="s">
        <v>665</v>
      </c>
      <c r="E7" s="445" t="s">
        <v>914</v>
      </c>
      <c r="F7" s="410" t="s">
        <v>913</v>
      </c>
      <c r="G7" s="333">
        <v>25</v>
      </c>
      <c r="H7" s="446">
        <v>5000</v>
      </c>
      <c r="I7" s="446">
        <v>25</v>
      </c>
      <c r="J7" s="446">
        <v>10000</v>
      </c>
      <c r="K7" s="446">
        <v>25</v>
      </c>
      <c r="L7" s="446">
        <v>10000</v>
      </c>
      <c r="M7" s="446">
        <v>25</v>
      </c>
      <c r="N7" s="446">
        <v>6500</v>
      </c>
      <c r="O7" s="446">
        <f>+M7+K7+I7+G7</f>
        <v>100</v>
      </c>
      <c r="P7" s="447">
        <f>'5. ACTIVIDADES ESPECIALES'!D186</f>
        <v>31500</v>
      </c>
      <c r="Q7" s="448"/>
      <c r="R7" s="448"/>
      <c r="S7" s="449"/>
      <c r="T7" s="449" t="s">
        <v>879</v>
      </c>
      <c r="U7" s="334" t="s">
        <v>880</v>
      </c>
      <c r="V7" s="334" t="s">
        <v>881</v>
      </c>
      <c r="W7" s="409" t="s">
        <v>882</v>
      </c>
    </row>
    <row r="8" spans="1:29" s="450" customFormat="1" ht="154.5" customHeight="1" x14ac:dyDescent="0.25">
      <c r="A8" s="548"/>
      <c r="B8" s="550"/>
      <c r="C8" s="410" t="s">
        <v>1006</v>
      </c>
      <c r="D8" s="409"/>
      <c r="E8" s="445" t="s">
        <v>1005</v>
      </c>
      <c r="F8" s="410" t="s">
        <v>1007</v>
      </c>
      <c r="G8" s="333">
        <v>0</v>
      </c>
      <c r="H8" s="446">
        <v>0</v>
      </c>
      <c r="I8" s="446">
        <v>25</v>
      </c>
      <c r="J8" s="446">
        <v>1500</v>
      </c>
      <c r="K8" s="446">
        <v>50</v>
      </c>
      <c r="L8" s="446">
        <v>1500</v>
      </c>
      <c r="M8" s="446">
        <v>25</v>
      </c>
      <c r="N8" s="446">
        <v>3525</v>
      </c>
      <c r="O8" s="446">
        <f t="shared" ref="O8:O13" si="0">+M8+K8+I8+G8</f>
        <v>100</v>
      </c>
      <c r="P8" s="447">
        <f>'1. TALLERES SEMINARIOS'!D86</f>
        <v>6525</v>
      </c>
      <c r="Q8" s="448"/>
      <c r="R8" s="448"/>
      <c r="S8" s="449"/>
      <c r="T8" s="449" t="s">
        <v>915</v>
      </c>
      <c r="U8" s="334" t="s">
        <v>916</v>
      </c>
      <c r="V8" s="334" t="s">
        <v>918</v>
      </c>
      <c r="W8" s="409" t="s">
        <v>917</v>
      </c>
    </row>
    <row r="9" spans="1:29" s="450" customFormat="1" ht="137.25" customHeight="1" x14ac:dyDescent="0.25">
      <c r="A9" s="548"/>
      <c r="B9" s="547" t="s">
        <v>666</v>
      </c>
      <c r="C9" s="410" t="s">
        <v>137</v>
      </c>
      <c r="D9" s="409" t="s">
        <v>138</v>
      </c>
      <c r="E9" s="445" t="s">
        <v>1008</v>
      </c>
      <c r="F9" s="410" t="s">
        <v>1010</v>
      </c>
      <c r="G9" s="451">
        <v>0.25</v>
      </c>
      <c r="H9" s="452">
        <v>1500</v>
      </c>
      <c r="I9" s="453">
        <v>0.25</v>
      </c>
      <c r="J9" s="452">
        <v>1500</v>
      </c>
      <c r="K9" s="453">
        <v>0.25</v>
      </c>
      <c r="L9" s="452">
        <v>2000</v>
      </c>
      <c r="M9" s="453">
        <v>0.25</v>
      </c>
      <c r="N9" s="452">
        <v>1525</v>
      </c>
      <c r="O9" s="446">
        <f t="shared" si="0"/>
        <v>1</v>
      </c>
      <c r="P9" s="447">
        <f>'1. TALLERES SEMINARIOS'!D105</f>
        <v>6525</v>
      </c>
      <c r="Q9" s="454"/>
      <c r="R9" s="454"/>
      <c r="S9" s="455"/>
      <c r="T9" s="456" t="s">
        <v>884</v>
      </c>
      <c r="U9" s="409" t="s">
        <v>885</v>
      </c>
      <c r="V9" s="409" t="s">
        <v>886</v>
      </c>
      <c r="W9" s="409" t="s">
        <v>887</v>
      </c>
    </row>
    <row r="10" spans="1:29" s="450" customFormat="1" ht="195" customHeight="1" x14ac:dyDescent="0.25">
      <c r="A10" s="548"/>
      <c r="B10" s="551"/>
      <c r="C10" s="410" t="s">
        <v>667</v>
      </c>
      <c r="D10" s="409" t="s">
        <v>668</v>
      </c>
      <c r="E10" s="445" t="s">
        <v>1009</v>
      </c>
      <c r="F10" s="410" t="s">
        <v>1011</v>
      </c>
      <c r="G10" s="333">
        <v>1</v>
      </c>
      <c r="H10" s="457"/>
      <c r="I10" s="446">
        <v>1</v>
      </c>
      <c r="J10" s="446"/>
      <c r="K10" s="446">
        <v>1</v>
      </c>
      <c r="L10" s="446">
        <v>10000</v>
      </c>
      <c r="M10" s="446">
        <v>1</v>
      </c>
      <c r="N10" s="446">
        <v>8600</v>
      </c>
      <c r="O10" s="446">
        <f t="shared" si="0"/>
        <v>4</v>
      </c>
      <c r="P10" s="447">
        <f>'5. ACTIVIDADES ESPECIALES'!D485</f>
        <v>18600</v>
      </c>
      <c r="Q10" s="448"/>
      <c r="R10" s="334"/>
      <c r="S10" s="334"/>
      <c r="T10" s="334" t="s">
        <v>919</v>
      </c>
      <c r="U10" s="334" t="s">
        <v>920</v>
      </c>
      <c r="V10" s="334" t="s">
        <v>921</v>
      </c>
      <c r="W10" s="409" t="s">
        <v>922</v>
      </c>
    </row>
    <row r="11" spans="1:29" s="450" customFormat="1" ht="230.25" customHeight="1" x14ac:dyDescent="0.25">
      <c r="A11" s="548"/>
      <c r="B11" s="411" t="s">
        <v>669</v>
      </c>
      <c r="C11" s="410" t="s">
        <v>139</v>
      </c>
      <c r="D11" s="409" t="s">
        <v>670</v>
      </c>
      <c r="E11" s="445" t="s">
        <v>1012</v>
      </c>
      <c r="F11" s="410" t="s">
        <v>1013</v>
      </c>
      <c r="G11" s="422" t="s">
        <v>883</v>
      </c>
      <c r="H11" s="446"/>
      <c r="I11" s="458">
        <v>0.33</v>
      </c>
      <c r="J11" s="446">
        <v>20000</v>
      </c>
      <c r="K11" s="458">
        <v>0.33</v>
      </c>
      <c r="L11" s="446">
        <v>20000</v>
      </c>
      <c r="M11" s="458">
        <v>0.33</v>
      </c>
      <c r="N11" s="446">
        <v>20000</v>
      </c>
      <c r="O11" s="458">
        <f>+M11+K11+I11</f>
        <v>0.99</v>
      </c>
      <c r="P11" s="447">
        <f>'5. ACTIVIDADES ESPECIALES'!D441</f>
        <v>60000</v>
      </c>
      <c r="Q11" s="448"/>
      <c r="R11" s="448"/>
      <c r="S11" s="448"/>
      <c r="T11" s="459" t="s">
        <v>888</v>
      </c>
      <c r="U11" s="334" t="s">
        <v>889</v>
      </c>
      <c r="V11" s="334" t="s">
        <v>890</v>
      </c>
      <c r="W11" s="409" t="s">
        <v>923</v>
      </c>
    </row>
    <row r="12" spans="1:29" s="450" customFormat="1" ht="249" hidden="1" customHeight="1" x14ac:dyDescent="0.25">
      <c r="A12" s="548"/>
      <c r="B12" s="547" t="s">
        <v>671</v>
      </c>
      <c r="C12" s="410" t="s">
        <v>1014</v>
      </c>
      <c r="D12" s="409" t="s">
        <v>924</v>
      </c>
      <c r="E12" s="445"/>
      <c r="F12" s="410" t="s">
        <v>925</v>
      </c>
      <c r="G12" s="333">
        <v>25</v>
      </c>
      <c r="H12" s="460"/>
      <c r="I12" s="333">
        <v>25</v>
      </c>
      <c r="J12" s="460"/>
      <c r="K12" s="333">
        <v>25</v>
      </c>
      <c r="L12" s="460">
        <v>0</v>
      </c>
      <c r="M12" s="333">
        <v>25</v>
      </c>
      <c r="N12" s="460">
        <v>0</v>
      </c>
      <c r="O12" s="446">
        <f t="shared" si="0"/>
        <v>100</v>
      </c>
      <c r="P12" s="447">
        <f t="shared" ref="P12:P13" si="1">+N12+L12+J12+H12</f>
        <v>0</v>
      </c>
      <c r="Q12" s="448"/>
      <c r="R12" s="448"/>
      <c r="S12" s="459"/>
      <c r="T12" s="459" t="s">
        <v>891</v>
      </c>
      <c r="U12" s="409" t="s">
        <v>892</v>
      </c>
      <c r="V12" s="409" t="s">
        <v>893</v>
      </c>
      <c r="W12" s="409" t="s">
        <v>894</v>
      </c>
    </row>
    <row r="13" spans="1:29" s="450" customFormat="1" ht="263.25" hidden="1" customHeight="1" x14ac:dyDescent="0.25">
      <c r="A13" s="548"/>
      <c r="B13" s="551"/>
      <c r="C13" s="410" t="s">
        <v>672</v>
      </c>
      <c r="D13" s="409" t="s">
        <v>673</v>
      </c>
      <c r="E13" s="445" t="s">
        <v>1015</v>
      </c>
      <c r="F13" s="410" t="s">
        <v>674</v>
      </c>
      <c r="G13" s="333"/>
      <c r="H13" s="446"/>
      <c r="I13" s="446"/>
      <c r="J13" s="446"/>
      <c r="K13" s="446"/>
      <c r="L13" s="446"/>
      <c r="M13" s="446"/>
      <c r="N13" s="446"/>
      <c r="O13" s="446">
        <f t="shared" si="0"/>
        <v>0</v>
      </c>
      <c r="P13" s="447">
        <f t="shared" si="1"/>
        <v>0</v>
      </c>
      <c r="Q13" s="448"/>
      <c r="R13" s="449"/>
      <c r="S13" s="449"/>
      <c r="T13" s="449"/>
      <c r="U13" s="334"/>
      <c r="V13" s="334"/>
      <c r="W13" s="409"/>
    </row>
    <row r="14" spans="1:29" s="329" customFormat="1" ht="30.75" customHeight="1" x14ac:dyDescent="0.25">
      <c r="A14" s="438"/>
      <c r="B14" s="439"/>
      <c r="C14" s="438" t="s">
        <v>105</v>
      </c>
      <c r="D14" s="439"/>
      <c r="E14" s="439"/>
      <c r="F14" s="440"/>
      <c r="G14" s="441">
        <f t="shared" ref="G14:N14" si="2">SUM(G7:G13)</f>
        <v>51.25</v>
      </c>
      <c r="H14" s="441">
        <f t="shared" si="2"/>
        <v>6500</v>
      </c>
      <c r="I14" s="441">
        <f t="shared" si="2"/>
        <v>76.58</v>
      </c>
      <c r="J14" s="441">
        <f t="shared" si="2"/>
        <v>33000</v>
      </c>
      <c r="K14" s="441">
        <f t="shared" si="2"/>
        <v>101.58</v>
      </c>
      <c r="L14" s="441">
        <f t="shared" si="2"/>
        <v>43500</v>
      </c>
      <c r="M14" s="441">
        <f t="shared" si="2"/>
        <v>76.58</v>
      </c>
      <c r="N14" s="441">
        <f t="shared" si="2"/>
        <v>40150</v>
      </c>
      <c r="O14" s="461"/>
      <c r="P14" s="462">
        <f>SUM(P7:P13)</f>
        <v>123150</v>
      </c>
      <c r="Q14" s="334"/>
      <c r="R14" s="334"/>
      <c r="S14" s="334"/>
      <c r="T14" s="334"/>
      <c r="U14" s="334"/>
      <c r="V14" s="334"/>
      <c r="W14" s="334"/>
    </row>
    <row r="15" spans="1:29" s="450" customFormat="1" ht="15.75" x14ac:dyDescent="0.25">
      <c r="A15" s="329"/>
      <c r="B15" s="329"/>
      <c r="C15" s="329"/>
      <c r="D15" s="329"/>
      <c r="E15" s="463"/>
      <c r="F15" s="329"/>
      <c r="G15" s="329"/>
      <c r="U15" s="329"/>
      <c r="V15" s="329"/>
      <c r="W15" s="464"/>
    </row>
    <row r="16" spans="1:29" s="450" customFormat="1" ht="15.75" x14ac:dyDescent="0.25">
      <c r="E16" s="463"/>
      <c r="U16" s="329"/>
      <c r="V16" s="329"/>
    </row>
    <row r="17" spans="5:22" s="450" customFormat="1" ht="15.75" x14ac:dyDescent="0.25">
      <c r="E17" s="463"/>
      <c r="U17" s="329"/>
      <c r="V17" s="329"/>
    </row>
    <row r="18" spans="5:22" s="450" customFormat="1" ht="15.75" x14ac:dyDescent="0.25">
      <c r="E18" s="463"/>
      <c r="U18" s="329"/>
      <c r="V18" s="329"/>
    </row>
    <row r="19" spans="5:22" s="450" customFormat="1" ht="15.75" x14ac:dyDescent="0.25">
      <c r="E19" s="463"/>
      <c r="U19" s="329"/>
      <c r="V19" s="329"/>
    </row>
    <row r="20" spans="5:22" s="450" customFormat="1" ht="15.75" x14ac:dyDescent="0.25">
      <c r="E20" s="463"/>
      <c r="U20" s="329"/>
      <c r="V20" s="329"/>
    </row>
    <row r="21" spans="5:22" s="450" customFormat="1" ht="15.75" x14ac:dyDescent="0.25">
      <c r="E21" s="463"/>
      <c r="U21" s="329"/>
      <c r="V21" s="329"/>
    </row>
    <row r="22" spans="5:22" s="450" customFormat="1" ht="15.75" x14ac:dyDescent="0.25">
      <c r="E22" s="463"/>
      <c r="U22" s="329"/>
      <c r="V22" s="329"/>
    </row>
    <row r="23" spans="5:22" s="450" customFormat="1" ht="15.75" x14ac:dyDescent="0.25">
      <c r="E23" s="463"/>
      <c r="U23" s="329"/>
      <c r="V23" s="329"/>
    </row>
    <row r="24" spans="5:22" s="450" customFormat="1" ht="15.75" x14ac:dyDescent="0.25">
      <c r="E24" s="463"/>
      <c r="U24" s="329"/>
      <c r="V24" s="329"/>
    </row>
    <row r="25" spans="5:22" s="450" customFormat="1" ht="15.75" x14ac:dyDescent="0.25">
      <c r="E25" s="463"/>
      <c r="U25" s="329"/>
      <c r="V25" s="329"/>
    </row>
    <row r="26" spans="5:22" s="450" customFormat="1" ht="15.75" x14ac:dyDescent="0.25">
      <c r="E26" s="463"/>
      <c r="U26" s="330"/>
      <c r="V26" s="330"/>
    </row>
    <row r="27" spans="5:22" s="450" customFormat="1" ht="15.75" x14ac:dyDescent="0.25">
      <c r="E27" s="463"/>
      <c r="U27" s="329"/>
      <c r="V27" s="329"/>
    </row>
    <row r="28" spans="5:22" s="450" customFormat="1" ht="15.75" x14ac:dyDescent="0.25">
      <c r="E28" s="463"/>
      <c r="U28" s="329"/>
      <c r="V28" s="329"/>
    </row>
    <row r="29" spans="5:22" s="450" customFormat="1" ht="15.75" x14ac:dyDescent="0.25">
      <c r="E29" s="463"/>
      <c r="U29" s="329"/>
      <c r="V29" s="329"/>
    </row>
    <row r="30" spans="5:22" s="450" customFormat="1" ht="15.75" x14ac:dyDescent="0.25">
      <c r="E30" s="463"/>
      <c r="U30" s="329"/>
      <c r="V30" s="329"/>
    </row>
    <row r="31" spans="5:22" s="450" customFormat="1" ht="15.75" x14ac:dyDescent="0.25">
      <c r="E31" s="463"/>
      <c r="U31" s="329"/>
      <c r="V31" s="329"/>
    </row>
    <row r="32" spans="5:22" s="450" customFormat="1" ht="15.75" x14ac:dyDescent="0.25">
      <c r="E32" s="463"/>
      <c r="U32" s="329"/>
      <c r="V32" s="329"/>
    </row>
    <row r="33" spans="5:22" s="450" customFormat="1" ht="15.75" x14ac:dyDescent="0.25">
      <c r="E33" s="463"/>
      <c r="U33" s="329"/>
      <c r="V33" s="329"/>
    </row>
    <row r="34" spans="5:22" s="450" customFormat="1" ht="15.75" x14ac:dyDescent="0.25">
      <c r="E34" s="463"/>
      <c r="U34" s="329"/>
      <c r="V34" s="329"/>
    </row>
    <row r="35" spans="5:22" s="450" customFormat="1" ht="15.75" x14ac:dyDescent="0.25">
      <c r="E35" s="463"/>
      <c r="U35" s="329"/>
      <c r="V35" s="329"/>
    </row>
    <row r="36" spans="5:22" s="450" customFormat="1" ht="15.75" x14ac:dyDescent="0.25">
      <c r="E36" s="463"/>
      <c r="U36" s="329"/>
      <c r="V36" s="329"/>
    </row>
    <row r="37" spans="5:22" s="450" customFormat="1" ht="15.75" x14ac:dyDescent="0.25">
      <c r="E37" s="463"/>
      <c r="U37" s="329"/>
      <c r="V37" s="329"/>
    </row>
    <row r="38" spans="5:22" s="450" customFormat="1" ht="15.75" x14ac:dyDescent="0.25">
      <c r="E38" s="463"/>
      <c r="U38" s="330"/>
      <c r="V38" s="330"/>
    </row>
    <row r="39" spans="5:22" s="450" customFormat="1" ht="15.75" x14ac:dyDescent="0.25">
      <c r="E39" s="463"/>
      <c r="U39" s="329"/>
      <c r="V39" s="329"/>
    </row>
    <row r="40" spans="5:22" s="450" customFormat="1" ht="15.75" x14ac:dyDescent="0.25">
      <c r="E40" s="463"/>
      <c r="U40" s="329"/>
      <c r="V40" s="329"/>
    </row>
    <row r="41" spans="5:22" s="450" customFormat="1" ht="15.75" x14ac:dyDescent="0.25">
      <c r="E41" s="463"/>
      <c r="U41" s="329"/>
      <c r="V41" s="329"/>
    </row>
    <row r="42" spans="5:22" s="450" customFormat="1" ht="15.75" x14ac:dyDescent="0.25">
      <c r="E42" s="463"/>
      <c r="U42" s="329"/>
      <c r="V42" s="329"/>
    </row>
    <row r="43" spans="5:22" s="450" customFormat="1" ht="15.75" x14ac:dyDescent="0.25">
      <c r="E43" s="463"/>
      <c r="U43" s="329"/>
      <c r="V43" s="329"/>
    </row>
    <row r="44" spans="5:22" s="450" customFormat="1" ht="15.75" x14ac:dyDescent="0.25">
      <c r="E44" s="463"/>
      <c r="U44" s="329"/>
      <c r="V44" s="329"/>
    </row>
    <row r="45" spans="5:22" s="450" customFormat="1" ht="15.75" x14ac:dyDescent="0.25">
      <c r="E45" s="463"/>
      <c r="U45" s="329"/>
      <c r="V45" s="329"/>
    </row>
    <row r="46" spans="5:22" s="450" customFormat="1" ht="15.75" x14ac:dyDescent="0.25">
      <c r="E46" s="463"/>
      <c r="U46" s="329"/>
      <c r="V46" s="329"/>
    </row>
    <row r="47" spans="5:22" s="450" customFormat="1" ht="15.75" x14ac:dyDescent="0.25">
      <c r="E47" s="463"/>
      <c r="U47" s="330"/>
      <c r="V47" s="330"/>
    </row>
    <row r="48" spans="5:22" s="450" customFormat="1" ht="15.75" x14ac:dyDescent="0.25">
      <c r="E48" s="463"/>
      <c r="U48" s="329"/>
      <c r="V48" s="329"/>
    </row>
    <row r="49" spans="5:22" s="450" customFormat="1" ht="15.75" x14ac:dyDescent="0.25">
      <c r="E49" s="463"/>
      <c r="U49" s="329"/>
      <c r="V49" s="329"/>
    </row>
    <row r="50" spans="5:22" s="450" customFormat="1" x14ac:dyDescent="0.25">
      <c r="E50" s="465"/>
      <c r="U50" s="329"/>
      <c r="V50" s="329"/>
    </row>
    <row r="51" spans="5:22" s="450" customFormat="1" x14ac:dyDescent="0.25">
      <c r="E51" s="465"/>
      <c r="U51" s="329"/>
      <c r="V51" s="329"/>
    </row>
    <row r="52" spans="5:22" s="450" customFormat="1" x14ac:dyDescent="0.25">
      <c r="E52" s="465"/>
      <c r="U52" s="329"/>
      <c r="V52" s="329"/>
    </row>
    <row r="53" spans="5:22" s="450" customFormat="1" x14ac:dyDescent="0.25">
      <c r="E53" s="465"/>
      <c r="U53" s="329"/>
      <c r="V53" s="329"/>
    </row>
    <row r="54" spans="5:22" s="450" customFormat="1" x14ac:dyDescent="0.25">
      <c r="E54" s="465"/>
      <c r="U54" s="329"/>
      <c r="V54" s="329"/>
    </row>
    <row r="55" spans="5:22" s="450" customFormat="1" ht="15.75" x14ac:dyDescent="0.25">
      <c r="E55" s="465"/>
      <c r="U55" s="330"/>
      <c r="V55" s="330"/>
    </row>
    <row r="56" spans="5:22" s="450" customFormat="1" x14ac:dyDescent="0.25">
      <c r="E56" s="465"/>
      <c r="U56" s="329"/>
      <c r="V56" s="329"/>
    </row>
    <row r="57" spans="5:22" s="450" customFormat="1" x14ac:dyDescent="0.25">
      <c r="E57" s="465"/>
      <c r="U57" s="329"/>
      <c r="V57" s="329"/>
    </row>
    <row r="58" spans="5:22" s="450" customFormat="1" x14ac:dyDescent="0.25">
      <c r="E58" s="465"/>
      <c r="U58" s="329"/>
      <c r="V58" s="329"/>
    </row>
    <row r="59" spans="5:22" s="450" customFormat="1" x14ac:dyDescent="0.25">
      <c r="E59" s="465"/>
      <c r="U59" s="329"/>
      <c r="V59" s="329"/>
    </row>
    <row r="60" spans="5:22" s="450" customFormat="1" x14ac:dyDescent="0.25">
      <c r="E60" s="465"/>
      <c r="U60" s="329"/>
      <c r="V60" s="329"/>
    </row>
    <row r="61" spans="5:22" s="450" customFormat="1" x14ac:dyDescent="0.25">
      <c r="E61" s="465"/>
      <c r="U61" s="329"/>
      <c r="V61" s="329"/>
    </row>
    <row r="62" spans="5:22" s="450" customFormat="1" x14ac:dyDescent="0.25">
      <c r="E62" s="465"/>
      <c r="U62" s="329"/>
      <c r="V62" s="329"/>
    </row>
    <row r="63" spans="5:22" s="450" customFormat="1" x14ac:dyDescent="0.25">
      <c r="E63" s="465"/>
      <c r="U63" s="329"/>
      <c r="V63" s="329"/>
    </row>
    <row r="65" spans="5:22" x14ac:dyDescent="0.25">
      <c r="E65" s="311"/>
      <c r="U65" s="322"/>
      <c r="V65" s="322"/>
    </row>
    <row r="66" spans="5:22" x14ac:dyDescent="0.25">
      <c r="E66" s="311"/>
      <c r="U66" s="322"/>
      <c r="V66" s="322"/>
    </row>
    <row r="67" spans="5:22" x14ac:dyDescent="0.25">
      <c r="E67" s="311"/>
      <c r="U67" s="322"/>
      <c r="V67" s="322"/>
    </row>
    <row r="68" spans="5:22" x14ac:dyDescent="0.25">
      <c r="E68" s="311"/>
      <c r="U68" s="322"/>
      <c r="V68" s="322"/>
    </row>
    <row r="69" spans="5:22" x14ac:dyDescent="0.25">
      <c r="E69" s="311"/>
      <c r="U69" s="322"/>
      <c r="V69" s="322"/>
    </row>
    <row r="70" spans="5:22" x14ac:dyDescent="0.25">
      <c r="E70" s="311"/>
      <c r="U70" s="322"/>
      <c r="V70" s="322"/>
    </row>
    <row r="71" spans="5:22" x14ac:dyDescent="0.25">
      <c r="E71" s="311"/>
      <c r="U71" s="322"/>
      <c r="V71" s="322"/>
    </row>
    <row r="72" spans="5:22" x14ac:dyDescent="0.25">
      <c r="E72" s="311"/>
      <c r="U72" s="322"/>
      <c r="V72" s="322"/>
    </row>
    <row r="73" spans="5:22" x14ac:dyDescent="0.25">
      <c r="E73" s="311"/>
      <c r="U73" s="322"/>
      <c r="V73" s="322"/>
    </row>
    <row r="74" spans="5:22" x14ac:dyDescent="0.25">
      <c r="E74" s="311"/>
      <c r="U74" s="322"/>
      <c r="V74" s="322"/>
    </row>
    <row r="75" spans="5:22" x14ac:dyDescent="0.25">
      <c r="E75" s="311"/>
      <c r="U75" s="322"/>
      <c r="V75" s="322"/>
    </row>
    <row r="76" spans="5:22" x14ac:dyDescent="0.25">
      <c r="E76" s="311"/>
      <c r="U76" s="322"/>
      <c r="V76" s="322"/>
    </row>
    <row r="77" spans="5:22" x14ac:dyDescent="0.25">
      <c r="E77" s="311"/>
      <c r="U77" s="322"/>
      <c r="V77" s="322"/>
    </row>
    <row r="78" spans="5:22" x14ac:dyDescent="0.25">
      <c r="E78" s="311"/>
      <c r="U78" s="322"/>
      <c r="V78" s="322"/>
    </row>
    <row r="79" spans="5:22" x14ac:dyDescent="0.25">
      <c r="E79" s="311"/>
      <c r="U79" s="322"/>
      <c r="V79" s="322"/>
    </row>
    <row r="80" spans="5:22" x14ac:dyDescent="0.25">
      <c r="E80" s="311"/>
      <c r="U80" s="322"/>
      <c r="V80" s="322"/>
    </row>
    <row r="81" spans="5:22" x14ac:dyDescent="0.25">
      <c r="E81" s="311"/>
      <c r="U81" s="322"/>
      <c r="V81" s="322"/>
    </row>
    <row r="82" spans="5:22" x14ac:dyDescent="0.25">
      <c r="E82" s="311"/>
      <c r="U82" s="322"/>
      <c r="V82" s="322"/>
    </row>
    <row r="83" spans="5:22" x14ac:dyDescent="0.25">
      <c r="E83" s="311"/>
      <c r="U83" s="322"/>
      <c r="V83" s="322"/>
    </row>
    <row r="84" spans="5:22" x14ac:dyDescent="0.25">
      <c r="E84" s="311"/>
      <c r="U84" s="322"/>
      <c r="V84" s="322"/>
    </row>
    <row r="85" spans="5:22" x14ac:dyDescent="0.25">
      <c r="E85" s="311"/>
      <c r="U85" s="322"/>
      <c r="V85" s="322"/>
    </row>
    <row r="86" spans="5:22" x14ac:dyDescent="0.25">
      <c r="E86" s="311"/>
      <c r="U86" s="322"/>
      <c r="V86" s="322"/>
    </row>
    <row r="87" spans="5:22" x14ac:dyDescent="0.25">
      <c r="E87" s="311"/>
      <c r="U87" s="322"/>
      <c r="V87" s="322"/>
    </row>
    <row r="88" spans="5:22" x14ac:dyDescent="0.25">
      <c r="E88" s="311"/>
      <c r="U88" s="322"/>
      <c r="V88" s="322"/>
    </row>
    <row r="89" spans="5:22" x14ac:dyDescent="0.25">
      <c r="E89" s="311"/>
      <c r="U89" s="322"/>
      <c r="V89" s="322"/>
    </row>
    <row r="90" spans="5:22" x14ac:dyDescent="0.25">
      <c r="E90" s="311"/>
      <c r="U90" s="322"/>
      <c r="V90" s="322"/>
    </row>
    <row r="91" spans="5:22" x14ac:dyDescent="0.25">
      <c r="E91" s="311"/>
      <c r="U91" s="322"/>
      <c r="V91" s="322"/>
    </row>
    <row r="92" spans="5:22" x14ac:dyDescent="0.25">
      <c r="E92" s="311"/>
      <c r="U92" s="322"/>
      <c r="V92" s="322"/>
    </row>
    <row r="93" spans="5:22" x14ac:dyDescent="0.25">
      <c r="E93" s="311"/>
      <c r="U93" s="322"/>
      <c r="V93" s="322"/>
    </row>
    <row r="94" spans="5:22" x14ac:dyDescent="0.25">
      <c r="E94" s="311"/>
    </row>
    <row r="95" spans="5:22" x14ac:dyDescent="0.25">
      <c r="E95" s="311"/>
    </row>
    <row r="96" spans="5:22" x14ac:dyDescent="0.25">
      <c r="E96" s="311"/>
    </row>
    <row r="97" spans="5:5" x14ac:dyDescent="0.25">
      <c r="E97" s="311"/>
    </row>
    <row r="98" spans="5:5" x14ac:dyDescent="0.25">
      <c r="E98" s="311"/>
    </row>
    <row r="99" spans="5:5" x14ac:dyDescent="0.25">
      <c r="E99" s="311"/>
    </row>
    <row r="100" spans="5:5" x14ac:dyDescent="0.25">
      <c r="E100" s="311"/>
    </row>
    <row r="101" spans="5:5" x14ac:dyDescent="0.25">
      <c r="E101" s="311"/>
    </row>
    <row r="102" spans="5:5" x14ac:dyDescent="0.25">
      <c r="E102" s="311"/>
    </row>
    <row r="103" spans="5:5" x14ac:dyDescent="0.25">
      <c r="E103" s="311"/>
    </row>
    <row r="104" spans="5:5" x14ac:dyDescent="0.25">
      <c r="E104" s="311"/>
    </row>
    <row r="105" spans="5:5" x14ac:dyDescent="0.25">
      <c r="E105" s="311"/>
    </row>
    <row r="106" spans="5:5" x14ac:dyDescent="0.25">
      <c r="E106" s="311"/>
    </row>
    <row r="107" spans="5:5" x14ac:dyDescent="0.25">
      <c r="E107" s="311"/>
    </row>
    <row r="108" spans="5:5" x14ac:dyDescent="0.25">
      <c r="E108" s="311"/>
    </row>
    <row r="109" spans="5:5" x14ac:dyDescent="0.25">
      <c r="E109" s="311"/>
    </row>
    <row r="110" spans="5:5" x14ac:dyDescent="0.25">
      <c r="E110" s="311"/>
    </row>
    <row r="111" spans="5:5" x14ac:dyDescent="0.25">
      <c r="E111" s="311"/>
    </row>
    <row r="112" spans="5:5" x14ac:dyDescent="0.25">
      <c r="E112" s="311"/>
    </row>
    <row r="113" spans="5:5" x14ac:dyDescent="0.25">
      <c r="E113" s="311"/>
    </row>
    <row r="114" spans="5:5" x14ac:dyDescent="0.25">
      <c r="E114" s="311"/>
    </row>
    <row r="115" spans="5:5" x14ac:dyDescent="0.25">
      <c r="E115" s="311"/>
    </row>
    <row r="116" spans="5:5" x14ac:dyDescent="0.25">
      <c r="E116" s="311"/>
    </row>
    <row r="117" spans="5:5" x14ac:dyDescent="0.25">
      <c r="E117" s="311"/>
    </row>
    <row r="118" spans="5:5" x14ac:dyDescent="0.25">
      <c r="E118" s="311"/>
    </row>
    <row r="119" spans="5:5" x14ac:dyDescent="0.25">
      <c r="E119" s="311"/>
    </row>
    <row r="120" spans="5:5" x14ac:dyDescent="0.25">
      <c r="E120" s="311"/>
    </row>
    <row r="121" spans="5:5" x14ac:dyDescent="0.25">
      <c r="E121" s="311"/>
    </row>
    <row r="122" spans="5:5" x14ac:dyDescent="0.25">
      <c r="E122" s="311"/>
    </row>
    <row r="123" spans="5:5" x14ac:dyDescent="0.25">
      <c r="E123" s="311"/>
    </row>
    <row r="124" spans="5:5" x14ac:dyDescent="0.25">
      <c r="E124" s="311"/>
    </row>
    <row r="125" spans="5:5" x14ac:dyDescent="0.25">
      <c r="E125" s="311"/>
    </row>
    <row r="126" spans="5:5" x14ac:dyDescent="0.25">
      <c r="E126" s="311"/>
    </row>
    <row r="127" spans="5:5" x14ac:dyDescent="0.25">
      <c r="E127" s="311"/>
    </row>
    <row r="128" spans="5:5" x14ac:dyDescent="0.25">
      <c r="E128" s="311"/>
    </row>
    <row r="129" spans="5:5" x14ac:dyDescent="0.25">
      <c r="E129" s="311"/>
    </row>
    <row r="130" spans="5:5" x14ac:dyDescent="0.25">
      <c r="E130" s="311"/>
    </row>
    <row r="131" spans="5:5" x14ac:dyDescent="0.25">
      <c r="E131" s="311"/>
    </row>
    <row r="132" spans="5:5" x14ac:dyDescent="0.25">
      <c r="E132" s="311"/>
    </row>
    <row r="133" spans="5:5" x14ac:dyDescent="0.25">
      <c r="E133" s="311"/>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3"/>
    <mergeCell ref="B7:B8"/>
    <mergeCell ref="B9:B10"/>
    <mergeCell ref="B12:B13"/>
    <mergeCell ref="A3:A5"/>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topLeftCell="D1" zoomScale="71" zoomScaleNormal="71" workbookViewId="0">
      <selection activeCell="E6" sqref="A6:XFD38"/>
    </sheetView>
  </sheetViews>
  <sheetFormatPr baseColWidth="10" defaultRowHeight="15" x14ac:dyDescent="0.25"/>
  <cols>
    <col min="1" max="2" width="21.7109375" customWidth="1"/>
    <col min="3" max="6" width="27.42578125" customWidth="1"/>
    <col min="7" max="7" width="15.28515625" customWidth="1"/>
    <col min="8" max="8" width="12.140625" style="270" bestFit="1" customWidth="1"/>
    <col min="9" max="9" width="15.28515625" customWidth="1"/>
    <col min="10" max="10" width="18.85546875" style="270" customWidth="1"/>
    <col min="12" max="12" width="13.7109375" style="270" bestFit="1" customWidth="1"/>
    <col min="14" max="14" width="13.7109375" style="270" bestFit="1" customWidth="1"/>
    <col min="15" max="15" width="15.28515625" customWidth="1"/>
    <col min="16" max="16" width="18.28515625" style="270" customWidth="1"/>
    <col min="19" max="19" width="14.140625" customWidth="1"/>
    <col min="20" max="20" width="15.28515625" customWidth="1"/>
    <col min="21" max="22" width="14.140625" customWidth="1"/>
    <col min="23" max="23" width="17" customWidth="1"/>
  </cols>
  <sheetData>
    <row r="1" spans="1:23" ht="18.75" x14ac:dyDescent="0.25">
      <c r="B1" s="348"/>
      <c r="C1" s="348"/>
      <c r="D1" s="348"/>
      <c r="E1" s="348"/>
      <c r="F1" s="348"/>
      <c r="G1" s="348" t="s">
        <v>675</v>
      </c>
      <c r="I1" s="348"/>
      <c r="J1" s="348"/>
      <c r="K1" s="348"/>
      <c r="L1" s="348"/>
      <c r="M1" s="348"/>
      <c r="N1" s="348"/>
      <c r="O1" s="348"/>
      <c r="P1" s="348"/>
      <c r="Q1" s="348"/>
      <c r="R1" s="348"/>
      <c r="S1" s="348"/>
      <c r="T1" s="348"/>
      <c r="U1" s="348"/>
      <c r="V1" s="348"/>
      <c r="W1" s="348"/>
    </row>
    <row r="2" spans="1:23" x14ac:dyDescent="0.25">
      <c r="A2" s="360" t="s">
        <v>238</v>
      </c>
      <c r="B2" s="332"/>
      <c r="C2" s="332"/>
      <c r="D2" s="332"/>
      <c r="E2" s="332"/>
      <c r="F2" s="332"/>
      <c r="G2" s="332"/>
      <c r="H2" s="332"/>
      <c r="I2" s="332"/>
      <c r="J2" s="332"/>
      <c r="K2" s="332"/>
      <c r="L2" s="332"/>
      <c r="M2" s="332"/>
      <c r="N2" s="332"/>
      <c r="O2" s="332"/>
      <c r="P2" s="332"/>
      <c r="Q2" s="332"/>
      <c r="R2" s="332"/>
      <c r="S2" s="332"/>
      <c r="T2" s="332"/>
      <c r="U2" s="332"/>
      <c r="V2" s="332"/>
      <c r="W2" s="332"/>
    </row>
    <row r="3" spans="1:23" x14ac:dyDescent="0.25">
      <c r="A3" s="559" t="s">
        <v>103</v>
      </c>
      <c r="B3" s="524"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24" t="s">
        <v>119</v>
      </c>
      <c r="V3" s="524" t="s">
        <v>118</v>
      </c>
      <c r="W3" s="560" t="s">
        <v>94</v>
      </c>
    </row>
    <row r="4" spans="1:23" x14ac:dyDescent="0.25">
      <c r="A4" s="559"/>
      <c r="B4" s="525"/>
      <c r="C4" s="561"/>
      <c r="D4" s="561"/>
      <c r="E4" s="528"/>
      <c r="F4" s="561"/>
      <c r="G4" s="559" t="s">
        <v>112</v>
      </c>
      <c r="H4" s="559"/>
      <c r="I4" s="559" t="s">
        <v>113</v>
      </c>
      <c r="J4" s="559"/>
      <c r="K4" s="559" t="s">
        <v>114</v>
      </c>
      <c r="L4" s="559"/>
      <c r="M4" s="559" t="s">
        <v>115</v>
      </c>
      <c r="N4" s="559"/>
      <c r="O4" s="561"/>
      <c r="P4" s="561"/>
      <c r="Q4" s="559"/>
      <c r="R4" s="559"/>
      <c r="S4" s="559"/>
      <c r="T4" s="559"/>
      <c r="U4" s="525"/>
      <c r="V4" s="525"/>
      <c r="W4" s="560"/>
    </row>
    <row r="5" spans="1:23" ht="25.5" x14ac:dyDescent="0.25">
      <c r="A5" s="559"/>
      <c r="B5" s="526"/>
      <c r="C5" s="561"/>
      <c r="D5" s="561"/>
      <c r="E5" s="529"/>
      <c r="F5" s="561"/>
      <c r="G5" s="301" t="s">
        <v>116</v>
      </c>
      <c r="H5" s="267" t="s">
        <v>12</v>
      </c>
      <c r="I5" s="301" t="s">
        <v>116</v>
      </c>
      <c r="J5" s="267" t="s">
        <v>12</v>
      </c>
      <c r="K5" s="301" t="s">
        <v>116</v>
      </c>
      <c r="L5" s="267" t="s">
        <v>12</v>
      </c>
      <c r="M5" s="301" t="s">
        <v>116</v>
      </c>
      <c r="N5" s="267" t="s">
        <v>12</v>
      </c>
      <c r="O5" s="301" t="s">
        <v>116</v>
      </c>
      <c r="P5" s="267" t="s">
        <v>12</v>
      </c>
      <c r="Q5" s="301" t="s">
        <v>117</v>
      </c>
      <c r="R5" s="301" t="s">
        <v>88</v>
      </c>
      <c r="S5" s="559"/>
      <c r="T5" s="559"/>
      <c r="U5" s="526"/>
      <c r="V5" s="526"/>
      <c r="W5" s="560"/>
    </row>
    <row r="6" spans="1:23" s="407" customFormat="1" ht="126" customHeight="1" x14ac:dyDescent="0.25">
      <c r="A6" s="543" t="s">
        <v>126</v>
      </c>
      <c r="B6" s="547" t="s">
        <v>676</v>
      </c>
      <c r="C6" s="562" t="s">
        <v>677</v>
      </c>
      <c r="D6" s="562" t="s">
        <v>678</v>
      </c>
      <c r="E6" s="428" t="s">
        <v>1097</v>
      </c>
      <c r="F6" s="312" t="s">
        <v>904</v>
      </c>
      <c r="G6" s="429">
        <v>0</v>
      </c>
      <c r="H6" s="430">
        <v>0</v>
      </c>
      <c r="I6" s="429">
        <v>0.33</v>
      </c>
      <c r="J6" s="430">
        <v>79000</v>
      </c>
      <c r="K6" s="429">
        <v>0.33</v>
      </c>
      <c r="L6" s="430">
        <v>79000</v>
      </c>
      <c r="M6" s="429">
        <v>0.34</v>
      </c>
      <c r="N6" s="430">
        <v>80783</v>
      </c>
      <c r="O6" s="429">
        <f>+M6+K6+I6</f>
        <v>1</v>
      </c>
      <c r="P6" s="430">
        <f>'1. TALLERES SEMINARIOS'!D238</f>
        <v>238782.5</v>
      </c>
      <c r="Q6" s="312"/>
      <c r="R6" s="312"/>
      <c r="S6" s="312"/>
      <c r="T6" s="312" t="s">
        <v>834</v>
      </c>
      <c r="U6" s="312" t="s">
        <v>835</v>
      </c>
      <c r="V6" s="312" t="s">
        <v>181</v>
      </c>
      <c r="W6" s="312" t="s">
        <v>836</v>
      </c>
    </row>
    <row r="7" spans="1:23" s="407" customFormat="1" ht="78.75" x14ac:dyDescent="0.25">
      <c r="A7" s="543"/>
      <c r="B7" s="548"/>
      <c r="C7" s="563"/>
      <c r="D7" s="563"/>
      <c r="E7" s="431"/>
      <c r="F7" s="312" t="s">
        <v>905</v>
      </c>
      <c r="G7" s="429">
        <v>0.1</v>
      </c>
      <c r="H7" s="430"/>
      <c r="I7" s="429">
        <v>0.4</v>
      </c>
      <c r="J7" s="430">
        <v>0</v>
      </c>
      <c r="K7" s="429">
        <v>0.4</v>
      </c>
      <c r="L7" s="430">
        <v>0</v>
      </c>
      <c r="M7" s="429"/>
      <c r="N7" s="430"/>
      <c r="O7" s="429">
        <f t="shared" ref="O7:O12" si="0">+M7+K7+I7</f>
        <v>0.8</v>
      </c>
      <c r="P7" s="430">
        <f t="shared" ref="P7:P12" si="1">+N7+L7+J7+H7</f>
        <v>0</v>
      </c>
      <c r="Q7" s="312"/>
      <c r="R7" s="312"/>
      <c r="S7" s="312"/>
      <c r="T7" s="312" t="s">
        <v>901</v>
      </c>
      <c r="U7" s="312" t="s">
        <v>902</v>
      </c>
      <c r="V7" s="312" t="s">
        <v>181</v>
      </c>
      <c r="W7" s="312" t="s">
        <v>903</v>
      </c>
    </row>
    <row r="8" spans="1:23" s="407" customFormat="1" ht="78" hidden="1" customHeight="1" x14ac:dyDescent="0.25">
      <c r="A8" s="543"/>
      <c r="B8" s="432"/>
      <c r="C8" s="433"/>
      <c r="D8" s="433"/>
      <c r="E8" s="433"/>
      <c r="F8" s="312" t="s">
        <v>906</v>
      </c>
      <c r="G8" s="429"/>
      <c r="H8" s="430"/>
      <c r="I8" s="429"/>
      <c r="J8" s="430"/>
      <c r="K8" s="429"/>
      <c r="L8" s="430"/>
      <c r="M8" s="429"/>
      <c r="N8" s="430"/>
      <c r="O8" s="429">
        <f t="shared" si="0"/>
        <v>0</v>
      </c>
      <c r="P8" s="430">
        <f t="shared" si="1"/>
        <v>0</v>
      </c>
      <c r="Q8" s="312"/>
      <c r="R8" s="312"/>
      <c r="S8" s="312"/>
      <c r="T8" s="312"/>
      <c r="U8" s="312"/>
      <c r="V8" s="312"/>
      <c r="W8" s="312"/>
    </row>
    <row r="9" spans="1:23" s="407" customFormat="1" ht="165" customHeight="1" x14ac:dyDescent="0.25">
      <c r="A9" s="543"/>
      <c r="B9" s="548" t="s">
        <v>679</v>
      </c>
      <c r="C9" s="334" t="s">
        <v>680</v>
      </c>
      <c r="D9" s="334" t="s">
        <v>1074</v>
      </c>
      <c r="E9" s="434" t="s">
        <v>896</v>
      </c>
      <c r="F9" s="312" t="s">
        <v>1042</v>
      </c>
      <c r="G9" s="312"/>
      <c r="H9" s="430"/>
      <c r="I9" s="429">
        <v>1</v>
      </c>
      <c r="J9" s="430">
        <v>1687290</v>
      </c>
      <c r="K9" s="312"/>
      <c r="L9" s="430"/>
      <c r="M9" s="312"/>
      <c r="N9" s="430"/>
      <c r="O9" s="435">
        <f>+I9</f>
        <v>1</v>
      </c>
      <c r="P9" s="430">
        <f>'2. CONTRATACION DE PERSONAL'!D10+'1. TALLERES SEMINARIOS'!D124</f>
        <v>1897290</v>
      </c>
      <c r="Q9" s="312"/>
      <c r="R9" s="312"/>
      <c r="S9" s="312"/>
      <c r="T9" s="312" t="s">
        <v>1045</v>
      </c>
      <c r="U9" s="312" t="s">
        <v>1046</v>
      </c>
      <c r="V9" s="312" t="s">
        <v>1047</v>
      </c>
      <c r="W9" s="312" t="s">
        <v>1048</v>
      </c>
    </row>
    <row r="10" spans="1:23" s="407" customFormat="1" ht="126" x14ac:dyDescent="0.25">
      <c r="A10" s="543"/>
      <c r="B10" s="548"/>
      <c r="C10" s="334" t="s">
        <v>681</v>
      </c>
      <c r="D10" s="334" t="s">
        <v>1044</v>
      </c>
      <c r="E10" s="434" t="s">
        <v>1050</v>
      </c>
      <c r="F10" s="312" t="s">
        <v>1043</v>
      </c>
      <c r="G10" s="429">
        <v>0.25</v>
      </c>
      <c r="H10" s="430"/>
      <c r="I10" s="429">
        <v>0.25</v>
      </c>
      <c r="J10" s="430"/>
      <c r="K10" s="429">
        <v>0.25</v>
      </c>
      <c r="L10" s="430"/>
      <c r="M10" s="429">
        <v>0.25</v>
      </c>
      <c r="N10" s="430"/>
      <c r="O10" s="429">
        <f>+M10+K10+I10+G10</f>
        <v>1</v>
      </c>
      <c r="P10" s="430">
        <f>'1. TALLERES SEMINARIOS'!D257</f>
        <v>28750</v>
      </c>
      <c r="Q10" s="312"/>
      <c r="R10" s="312"/>
      <c r="S10" s="436"/>
      <c r="T10" s="436" t="s">
        <v>1049</v>
      </c>
      <c r="U10" s="436" t="s">
        <v>979</v>
      </c>
      <c r="V10" s="312" t="s">
        <v>181</v>
      </c>
      <c r="W10" s="312" t="s">
        <v>1048</v>
      </c>
    </row>
    <row r="11" spans="1:23" s="407" customFormat="1" ht="94.5" x14ac:dyDescent="0.25">
      <c r="A11" s="543"/>
      <c r="B11" s="548"/>
      <c r="C11" s="334" t="s">
        <v>682</v>
      </c>
      <c r="D11" s="334" t="s">
        <v>837</v>
      </c>
      <c r="E11" s="434" t="s">
        <v>1032</v>
      </c>
      <c r="F11" s="312" t="s">
        <v>683</v>
      </c>
      <c r="G11" s="312"/>
      <c r="H11" s="430"/>
      <c r="I11" s="312">
        <v>100</v>
      </c>
      <c r="J11" s="430">
        <v>740250</v>
      </c>
      <c r="K11" s="312"/>
      <c r="L11" s="430"/>
      <c r="M11" s="312"/>
      <c r="N11" s="430"/>
      <c r="O11" s="429">
        <f t="shared" si="0"/>
        <v>100</v>
      </c>
      <c r="P11" s="430">
        <f>'1. TALLERES SEMINARIOS'!D276</f>
        <v>740250</v>
      </c>
      <c r="Q11" s="312"/>
      <c r="R11" s="312"/>
      <c r="S11" s="312"/>
      <c r="T11" s="312" t="s">
        <v>838</v>
      </c>
      <c r="U11" s="312" t="s">
        <v>839</v>
      </c>
      <c r="V11" s="312" t="s">
        <v>181</v>
      </c>
      <c r="W11" s="312" t="s">
        <v>840</v>
      </c>
    </row>
    <row r="12" spans="1:23" s="407" customFormat="1" ht="110.25" x14ac:dyDescent="0.25">
      <c r="A12" s="543"/>
      <c r="B12" s="548"/>
      <c r="C12" s="334" t="s">
        <v>684</v>
      </c>
      <c r="D12" s="334" t="s">
        <v>685</v>
      </c>
      <c r="E12" s="334" t="s">
        <v>1016</v>
      </c>
      <c r="F12" s="312" t="s">
        <v>686</v>
      </c>
      <c r="G12" s="429"/>
      <c r="H12" s="430"/>
      <c r="I12" s="429">
        <v>0.5</v>
      </c>
      <c r="J12" s="430">
        <v>0</v>
      </c>
      <c r="K12" s="429"/>
      <c r="L12" s="430"/>
      <c r="M12" s="437">
        <v>0.5</v>
      </c>
      <c r="N12" s="430">
        <v>0</v>
      </c>
      <c r="O12" s="429">
        <f t="shared" si="0"/>
        <v>1</v>
      </c>
      <c r="P12" s="430">
        <f t="shared" si="1"/>
        <v>0</v>
      </c>
      <c r="Q12" s="312"/>
      <c r="R12" s="312"/>
      <c r="S12" s="312"/>
      <c r="T12" s="312" t="s">
        <v>907</v>
      </c>
      <c r="U12" s="312" t="s">
        <v>908</v>
      </c>
      <c r="V12" s="312" t="s">
        <v>181</v>
      </c>
      <c r="W12" s="312" t="s">
        <v>909</v>
      </c>
    </row>
    <row r="13" spans="1:23" s="407" customFormat="1" ht="15.75" x14ac:dyDescent="0.25">
      <c r="A13" s="438"/>
      <c r="B13" s="439"/>
      <c r="C13" s="438" t="s">
        <v>125</v>
      </c>
      <c r="D13" s="439"/>
      <c r="E13" s="439"/>
      <c r="F13" s="440"/>
      <c r="G13" s="441">
        <f t="shared" ref="G13:N13" si="2">SUM(G6:G12)</f>
        <v>0.35</v>
      </c>
      <c r="H13" s="442">
        <f t="shared" si="2"/>
        <v>0</v>
      </c>
      <c r="I13" s="441">
        <f t="shared" si="2"/>
        <v>102.48</v>
      </c>
      <c r="J13" s="442">
        <f t="shared" si="2"/>
        <v>2506540</v>
      </c>
      <c r="K13" s="441">
        <f t="shared" si="2"/>
        <v>0.98</v>
      </c>
      <c r="L13" s="442">
        <f t="shared" si="2"/>
        <v>79000</v>
      </c>
      <c r="M13" s="441">
        <f t="shared" si="2"/>
        <v>1.0900000000000001</v>
      </c>
      <c r="N13" s="442">
        <f t="shared" si="2"/>
        <v>80783</v>
      </c>
      <c r="O13" s="441">
        <f t="shared" ref="O13" si="3">G13+I13+K13+M13</f>
        <v>104.9</v>
      </c>
      <c r="P13" s="443">
        <f>SUM(P6:P12)</f>
        <v>2905072.5</v>
      </c>
      <c r="Q13" s="334"/>
      <c r="R13" s="334"/>
      <c r="S13" s="334"/>
      <c r="T13" s="334"/>
      <c r="U13" s="334"/>
      <c r="V13" s="334"/>
      <c r="W13" s="334"/>
    </row>
    <row r="14" spans="1:23" s="407" customFormat="1" x14ac:dyDescent="0.25">
      <c r="H14" s="444"/>
      <c r="J14" s="444"/>
      <c r="L14" s="444"/>
      <c r="N14" s="444"/>
      <c r="P14" s="444"/>
    </row>
    <row r="15" spans="1:23" s="407" customFormat="1" x14ac:dyDescent="0.25">
      <c r="H15" s="444"/>
      <c r="J15" s="444"/>
      <c r="L15" s="444"/>
      <c r="N15" s="444"/>
      <c r="P15" s="444"/>
    </row>
    <row r="16" spans="1:23" s="407" customFormat="1" x14ac:dyDescent="0.25">
      <c r="H16" s="444"/>
      <c r="J16" s="444"/>
      <c r="L16" s="444"/>
      <c r="N16" s="444"/>
      <c r="P16" s="444"/>
    </row>
    <row r="17" spans="8:16" s="407" customFormat="1" x14ac:dyDescent="0.25">
      <c r="H17" s="444"/>
      <c r="J17" s="444"/>
      <c r="L17" s="444"/>
      <c r="N17" s="444"/>
      <c r="P17" s="444"/>
    </row>
    <row r="18" spans="8:16" s="407" customFormat="1" x14ac:dyDescent="0.25"/>
    <row r="19" spans="8:16" s="407" customFormat="1" x14ac:dyDescent="0.25"/>
    <row r="20" spans="8:16" s="407" customFormat="1" x14ac:dyDescent="0.25"/>
    <row r="21" spans="8:16" s="407" customFormat="1" x14ac:dyDescent="0.25"/>
    <row r="22" spans="8:16" s="407" customFormat="1" x14ac:dyDescent="0.25"/>
    <row r="23" spans="8:16" s="407" customFormat="1" x14ac:dyDescent="0.25"/>
    <row r="24" spans="8:16" s="407" customFormat="1" x14ac:dyDescent="0.25"/>
    <row r="25" spans="8:16" s="407" customFormat="1" x14ac:dyDescent="0.25"/>
    <row r="26" spans="8:16" s="407" customFormat="1" x14ac:dyDescent="0.25"/>
    <row r="27" spans="8:16" s="407" customFormat="1" x14ac:dyDescent="0.25"/>
    <row r="28" spans="8:16" s="407" customFormat="1" x14ac:dyDescent="0.25"/>
    <row r="29" spans="8:16" s="407" customFormat="1" x14ac:dyDescent="0.25"/>
    <row r="30" spans="8:16" s="407" customFormat="1" x14ac:dyDescent="0.25"/>
    <row r="31" spans="8:16" s="407" customFormat="1" x14ac:dyDescent="0.25"/>
    <row r="32" spans="8:16" s="407" customFormat="1" x14ac:dyDescent="0.25"/>
    <row r="33" spans="8:16" s="407" customFormat="1" x14ac:dyDescent="0.25"/>
    <row r="34" spans="8:16" s="407" customFormat="1" x14ac:dyDescent="0.25"/>
    <row r="35" spans="8:16" s="407" customFormat="1" x14ac:dyDescent="0.25"/>
    <row r="36" spans="8:16" s="407" customFormat="1" x14ac:dyDescent="0.25"/>
    <row r="37" spans="8:16" s="407" customFormat="1" x14ac:dyDescent="0.25"/>
    <row r="38" spans="8:16" s="407" customFormat="1" x14ac:dyDescent="0.25"/>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ht="15.6" customHeight="1" x14ac:dyDescent="0.25">
      <c r="H48"/>
      <c r="J48"/>
      <c r="L48"/>
      <c r="N48"/>
      <c r="P48"/>
    </row>
  </sheetData>
  <mergeCells count="23">
    <mergeCell ref="A6:A12"/>
    <mergeCell ref="B6:B7"/>
    <mergeCell ref="C6:C7"/>
    <mergeCell ref="D6:D7"/>
    <mergeCell ref="B9:B12"/>
    <mergeCell ref="A3:A5"/>
    <mergeCell ref="B3:B5"/>
    <mergeCell ref="C3:C5"/>
    <mergeCell ref="D3:D5"/>
    <mergeCell ref="F3:F5"/>
    <mergeCell ref="T3:T5"/>
    <mergeCell ref="U3:U5"/>
    <mergeCell ref="V3:V5"/>
    <mergeCell ref="W3:W5"/>
    <mergeCell ref="E3:E5"/>
    <mergeCell ref="S3:S5"/>
    <mergeCell ref="K4:L4"/>
    <mergeCell ref="M4:N4"/>
    <mergeCell ref="G4:H4"/>
    <mergeCell ref="I4:J4"/>
    <mergeCell ref="G3:N3"/>
    <mergeCell ref="O3:P4"/>
    <mergeCell ref="Q3:R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opLeftCell="E1" zoomScale="62" zoomScaleNormal="62" workbookViewId="0">
      <selection activeCell="E7" sqref="A7:XFD14"/>
    </sheetView>
  </sheetViews>
  <sheetFormatPr baseColWidth="10" defaultRowHeight="15" x14ac:dyDescent="0.25"/>
  <cols>
    <col min="1" max="2" width="21.7109375" customWidth="1"/>
    <col min="3" max="6" width="27.42578125" customWidth="1"/>
    <col min="7" max="7" width="15.28515625" customWidth="1"/>
    <col min="8" max="8" width="13.7109375" style="270" bestFit="1" customWidth="1"/>
    <col min="9" max="9" width="15.28515625" customWidth="1"/>
    <col min="10" max="10" width="18.85546875" style="270" customWidth="1"/>
    <col min="12" max="12" width="14.7109375" style="270" customWidth="1"/>
    <col min="14" max="14" width="12.140625" style="270" bestFit="1" customWidth="1"/>
    <col min="15" max="15" width="15.28515625" customWidth="1"/>
    <col min="16" max="16" width="18.28515625" style="270" customWidth="1"/>
    <col min="19" max="22" width="14.140625" customWidth="1"/>
    <col min="23" max="23" width="17" customWidth="1"/>
  </cols>
  <sheetData>
    <row r="1" spans="1:29" ht="18.75" x14ac:dyDescent="0.25">
      <c r="G1" s="348" t="s">
        <v>687</v>
      </c>
      <c r="I1" s="348"/>
      <c r="J1" s="348"/>
      <c r="K1" s="348"/>
      <c r="L1" s="348"/>
      <c r="M1" s="348"/>
      <c r="N1" s="348"/>
      <c r="O1" s="348"/>
      <c r="P1" s="348"/>
      <c r="Q1" s="348"/>
      <c r="R1" s="348"/>
      <c r="S1" s="348"/>
      <c r="T1" s="348"/>
      <c r="U1" s="348"/>
      <c r="V1" s="348"/>
      <c r="W1" s="348"/>
      <c r="X1" s="348"/>
      <c r="Y1" s="348"/>
      <c r="Z1" s="348"/>
      <c r="AA1" s="348"/>
      <c r="AB1" s="348"/>
      <c r="AC1" s="348"/>
    </row>
    <row r="2" spans="1:29" x14ac:dyDescent="0.25">
      <c r="A2" s="360" t="s">
        <v>688</v>
      </c>
      <c r="B2" s="332"/>
      <c r="C2" s="332"/>
      <c r="D2" s="332"/>
      <c r="E2" s="332"/>
      <c r="F2" s="332"/>
      <c r="G2" s="332"/>
      <c r="H2" s="332"/>
      <c r="I2" s="332"/>
      <c r="J2" s="332"/>
      <c r="K2" s="332"/>
      <c r="L2" s="332"/>
      <c r="M2" s="332"/>
      <c r="N2" s="332"/>
      <c r="O2" s="332"/>
      <c r="P2" s="332"/>
      <c r="Q2" s="332"/>
      <c r="R2" s="332"/>
      <c r="S2" s="332"/>
      <c r="T2" s="332"/>
      <c r="U2" s="332"/>
      <c r="V2" s="332"/>
      <c r="W2" s="332"/>
    </row>
    <row r="3" spans="1:29" x14ac:dyDescent="0.25">
      <c r="A3" s="559" t="s">
        <v>103</v>
      </c>
      <c r="B3" s="524"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24" t="s">
        <v>119</v>
      </c>
      <c r="V3" s="524" t="s">
        <v>118</v>
      </c>
      <c r="W3" s="560" t="s">
        <v>94</v>
      </c>
    </row>
    <row r="4" spans="1:29" x14ac:dyDescent="0.25">
      <c r="A4" s="559"/>
      <c r="B4" s="525"/>
      <c r="C4" s="561"/>
      <c r="D4" s="561"/>
      <c r="E4" s="528"/>
      <c r="F4" s="561"/>
      <c r="G4" s="559" t="s">
        <v>112</v>
      </c>
      <c r="H4" s="559"/>
      <c r="I4" s="559" t="s">
        <v>113</v>
      </c>
      <c r="J4" s="559"/>
      <c r="K4" s="559" t="s">
        <v>114</v>
      </c>
      <c r="L4" s="559"/>
      <c r="M4" s="559" t="s">
        <v>115</v>
      </c>
      <c r="N4" s="559"/>
      <c r="O4" s="561"/>
      <c r="P4" s="561"/>
      <c r="Q4" s="559"/>
      <c r="R4" s="559"/>
      <c r="S4" s="559"/>
      <c r="T4" s="559"/>
      <c r="U4" s="525"/>
      <c r="V4" s="525"/>
      <c r="W4" s="560"/>
    </row>
    <row r="5" spans="1:29" ht="25.5" x14ac:dyDescent="0.25">
      <c r="A5" s="559"/>
      <c r="B5" s="526"/>
      <c r="C5" s="561"/>
      <c r="D5" s="561"/>
      <c r="E5" s="529"/>
      <c r="F5" s="561"/>
      <c r="G5" s="301" t="s">
        <v>116</v>
      </c>
      <c r="H5" s="267" t="s">
        <v>12</v>
      </c>
      <c r="I5" s="301" t="s">
        <v>116</v>
      </c>
      <c r="J5" s="267" t="s">
        <v>12</v>
      </c>
      <c r="K5" s="301" t="s">
        <v>116</v>
      </c>
      <c r="L5" s="267" t="s">
        <v>12</v>
      </c>
      <c r="M5" s="301" t="s">
        <v>116</v>
      </c>
      <c r="N5" s="267" t="s">
        <v>12</v>
      </c>
      <c r="O5" s="301" t="s">
        <v>116</v>
      </c>
      <c r="P5" s="267" t="s">
        <v>12</v>
      </c>
      <c r="Q5" s="301" t="s">
        <v>117</v>
      </c>
      <c r="R5" s="301" t="s">
        <v>88</v>
      </c>
      <c r="S5" s="559"/>
      <c r="T5" s="559"/>
      <c r="U5" s="526"/>
      <c r="V5" s="526"/>
      <c r="W5" s="560"/>
    </row>
    <row r="6" spans="1:29" ht="126" hidden="1" x14ac:dyDescent="0.25">
      <c r="A6" s="564" t="s">
        <v>239</v>
      </c>
      <c r="B6" s="565" t="s">
        <v>689</v>
      </c>
      <c r="C6" s="310" t="s">
        <v>690</v>
      </c>
      <c r="D6" s="310" t="s">
        <v>691</v>
      </c>
      <c r="E6" s="310"/>
      <c r="F6" s="312" t="s">
        <v>692</v>
      </c>
      <c r="G6" s="333"/>
      <c r="H6" s="268"/>
      <c r="I6" s="333"/>
      <c r="J6" s="268"/>
      <c r="K6" s="333"/>
      <c r="L6" s="268"/>
      <c r="M6" s="333"/>
      <c r="N6" s="268"/>
      <c r="O6" s="333"/>
      <c r="P6" s="268"/>
      <c r="Q6" s="334"/>
      <c r="R6" s="334"/>
      <c r="S6" s="334"/>
      <c r="T6" s="334"/>
      <c r="U6" s="334"/>
      <c r="V6" s="334"/>
      <c r="W6" s="76"/>
    </row>
    <row r="7" spans="1:29" s="407" customFormat="1" ht="94.5" x14ac:dyDescent="0.25">
      <c r="A7" s="564"/>
      <c r="B7" s="566"/>
      <c r="C7" s="312" t="s">
        <v>693</v>
      </c>
      <c r="D7" s="312" t="s">
        <v>694</v>
      </c>
      <c r="E7" s="312" t="s">
        <v>842</v>
      </c>
      <c r="F7" s="312" t="s">
        <v>841</v>
      </c>
      <c r="G7" s="333"/>
      <c r="H7" s="268"/>
      <c r="I7" s="333"/>
      <c r="J7" s="268"/>
      <c r="K7" s="333">
        <v>100</v>
      </c>
      <c r="L7" s="268">
        <v>182920</v>
      </c>
      <c r="M7" s="333"/>
      <c r="N7" s="268"/>
      <c r="O7" s="333">
        <f>+K7</f>
        <v>100</v>
      </c>
      <c r="P7" s="268">
        <f>'1. TALLERES SEMINARIOS'!D295</f>
        <v>182920</v>
      </c>
      <c r="Q7" s="334"/>
      <c r="R7" s="334"/>
      <c r="S7" s="334"/>
      <c r="T7" s="334" t="s">
        <v>843</v>
      </c>
      <c r="U7" s="334" t="s">
        <v>844</v>
      </c>
      <c r="V7" s="334" t="s">
        <v>845</v>
      </c>
      <c r="W7" s="77" t="s">
        <v>846</v>
      </c>
    </row>
    <row r="8" spans="1:29" s="407" customFormat="1" ht="110.25" x14ac:dyDescent="0.25">
      <c r="A8" s="564"/>
      <c r="B8" s="566"/>
      <c r="C8" s="312" t="s">
        <v>695</v>
      </c>
      <c r="D8" s="312" t="s">
        <v>696</v>
      </c>
      <c r="E8" s="312" t="s">
        <v>1098</v>
      </c>
      <c r="F8" s="312" t="s">
        <v>230</v>
      </c>
      <c r="G8" s="333"/>
      <c r="H8" s="268"/>
      <c r="I8" s="333"/>
      <c r="J8" s="268"/>
      <c r="K8" s="333">
        <v>100</v>
      </c>
      <c r="L8" s="268">
        <v>550500</v>
      </c>
      <c r="M8" s="333"/>
      <c r="N8" s="268"/>
      <c r="O8" s="333">
        <f>+K8</f>
        <v>100</v>
      </c>
      <c r="P8" s="268">
        <f>'4. EQUIPO TECNOLÓGICOS'!D12</f>
        <v>550500</v>
      </c>
      <c r="Q8" s="334"/>
      <c r="R8" s="334"/>
      <c r="S8" s="334"/>
      <c r="T8" s="334" t="s">
        <v>847</v>
      </c>
      <c r="U8" s="334" t="s">
        <v>849</v>
      </c>
      <c r="V8" s="334" t="s">
        <v>180</v>
      </c>
      <c r="W8" s="77" t="s">
        <v>848</v>
      </c>
    </row>
    <row r="9" spans="1:29" s="407" customFormat="1" ht="95.25" hidden="1" thickBot="1" x14ac:dyDescent="0.3">
      <c r="A9" s="564"/>
      <c r="B9" s="566"/>
      <c r="C9" s="312" t="s">
        <v>697</v>
      </c>
      <c r="D9" s="312" t="s">
        <v>696</v>
      </c>
      <c r="E9" s="312"/>
      <c r="F9" s="312"/>
      <c r="G9" s="422"/>
      <c r="H9" s="272"/>
      <c r="I9" s="422"/>
      <c r="J9" s="272"/>
      <c r="K9" s="422"/>
      <c r="L9" s="268"/>
      <c r="M9" s="333"/>
      <c r="N9" s="268"/>
      <c r="O9" s="422"/>
      <c r="P9" s="272"/>
      <c r="Q9" s="334"/>
      <c r="R9" s="334"/>
      <c r="S9" s="334"/>
      <c r="T9" s="334"/>
      <c r="U9" s="334"/>
      <c r="V9" s="334"/>
      <c r="W9" s="334"/>
    </row>
    <row r="10" spans="1:29" s="407" customFormat="1" ht="94.5" x14ac:dyDescent="0.25">
      <c r="A10" s="564"/>
      <c r="B10" s="566"/>
      <c r="C10" s="312" t="s">
        <v>698</v>
      </c>
      <c r="D10" s="312" t="s">
        <v>699</v>
      </c>
      <c r="E10" s="312" t="s">
        <v>1037</v>
      </c>
      <c r="F10" s="312" t="s">
        <v>1038</v>
      </c>
      <c r="G10" s="333"/>
      <c r="H10" s="268"/>
      <c r="I10" s="333">
        <v>50</v>
      </c>
      <c r="J10" s="268">
        <v>100000</v>
      </c>
      <c r="K10" s="333">
        <v>50</v>
      </c>
      <c r="L10" s="268">
        <v>100000</v>
      </c>
      <c r="M10" s="333"/>
      <c r="N10" s="268"/>
      <c r="O10" s="333">
        <f>+K10+I10</f>
        <v>100</v>
      </c>
      <c r="P10" s="268">
        <f>'3. EQUIPO DE OFICINA'!D48</f>
        <v>200000</v>
      </c>
      <c r="Q10" s="334"/>
      <c r="R10" s="334"/>
      <c r="S10" s="334"/>
      <c r="T10" s="334" t="s">
        <v>1033</v>
      </c>
      <c r="U10" s="334" t="s">
        <v>1034</v>
      </c>
      <c r="V10" s="334" t="s">
        <v>1035</v>
      </c>
      <c r="W10" s="312" t="s">
        <v>1036</v>
      </c>
    </row>
    <row r="11" spans="1:29" s="407" customFormat="1" ht="63" hidden="1" x14ac:dyDescent="0.25">
      <c r="A11" s="564"/>
      <c r="B11" s="424"/>
      <c r="C11" s="312" t="s">
        <v>1068</v>
      </c>
      <c r="D11" s="312" t="s">
        <v>128</v>
      </c>
      <c r="E11" s="312"/>
      <c r="F11" s="312" t="s">
        <v>700</v>
      </c>
      <c r="G11" s="333"/>
      <c r="H11" s="268"/>
      <c r="I11" s="333"/>
      <c r="J11" s="268"/>
      <c r="K11" s="333"/>
      <c r="L11" s="268"/>
      <c r="M11" s="333"/>
      <c r="N11" s="268"/>
      <c r="O11" s="333"/>
      <c r="P11" s="268"/>
      <c r="Q11" s="334"/>
      <c r="R11" s="334"/>
      <c r="S11" s="334"/>
      <c r="T11" s="334"/>
      <c r="U11" s="334"/>
      <c r="V11" s="334"/>
      <c r="W11" s="76"/>
    </row>
    <row r="12" spans="1:29" s="407" customFormat="1" ht="78.75" hidden="1" x14ac:dyDescent="0.25">
      <c r="A12" s="564"/>
      <c r="B12" s="424"/>
      <c r="C12" s="312" t="s">
        <v>1069</v>
      </c>
      <c r="D12" s="312" t="s">
        <v>701</v>
      </c>
      <c r="E12" s="312"/>
      <c r="F12" s="312" t="s">
        <v>702</v>
      </c>
      <c r="G12" s="333"/>
      <c r="H12" s="268"/>
      <c r="I12" s="333"/>
      <c r="J12" s="268"/>
      <c r="K12" s="333"/>
      <c r="L12" s="268"/>
      <c r="M12" s="333"/>
      <c r="N12" s="268"/>
      <c r="O12" s="333"/>
      <c r="P12" s="268"/>
      <c r="Q12" s="334"/>
      <c r="R12" s="334"/>
      <c r="S12" s="334"/>
      <c r="T12" s="334"/>
      <c r="U12" s="334"/>
      <c r="V12" s="334"/>
      <c r="W12" s="75"/>
    </row>
    <row r="13" spans="1:29" s="407" customFormat="1" ht="110.25" hidden="1" x14ac:dyDescent="0.25">
      <c r="A13" s="564"/>
      <c r="B13" s="424"/>
      <c r="C13" s="312" t="s">
        <v>1070</v>
      </c>
      <c r="D13" s="312" t="s">
        <v>703</v>
      </c>
      <c r="E13" s="312"/>
      <c r="F13" s="312" t="s">
        <v>704</v>
      </c>
      <c r="G13" s="333"/>
      <c r="H13" s="268"/>
      <c r="I13" s="333"/>
      <c r="J13" s="268"/>
      <c r="K13" s="422"/>
      <c r="L13" s="268"/>
      <c r="M13" s="333"/>
      <c r="N13" s="268"/>
      <c r="O13" s="425"/>
      <c r="P13" s="426"/>
      <c r="Q13" s="409"/>
      <c r="R13" s="409"/>
      <c r="S13" s="334"/>
      <c r="T13" s="334"/>
      <c r="U13" s="334"/>
      <c r="V13" s="334"/>
      <c r="W13" s="76"/>
    </row>
    <row r="14" spans="1:29" s="407" customFormat="1" ht="78.75" x14ac:dyDescent="0.25">
      <c r="A14" s="564"/>
      <c r="B14" s="427"/>
      <c r="C14" s="312" t="s">
        <v>1071</v>
      </c>
      <c r="D14" s="312" t="s">
        <v>705</v>
      </c>
      <c r="E14" s="312" t="s">
        <v>1073</v>
      </c>
      <c r="F14" s="312" t="s">
        <v>1072</v>
      </c>
      <c r="G14" s="333"/>
      <c r="H14" s="268"/>
      <c r="I14" s="422">
        <v>0.5</v>
      </c>
      <c r="J14" s="268">
        <v>12000</v>
      </c>
      <c r="K14" s="422">
        <v>0.5</v>
      </c>
      <c r="L14" s="268">
        <v>13000</v>
      </c>
      <c r="M14" s="422"/>
      <c r="N14" s="268"/>
      <c r="O14" s="425">
        <f>+K14+I14</f>
        <v>1</v>
      </c>
      <c r="P14" s="426">
        <f>'1. TALLERES SEMINARIOS'!D143</f>
        <v>25000</v>
      </c>
      <c r="Q14" s="409"/>
      <c r="R14" s="409"/>
      <c r="S14" s="334"/>
      <c r="T14" s="334" t="s">
        <v>1039</v>
      </c>
      <c r="U14" s="334" t="s">
        <v>1040</v>
      </c>
      <c r="V14" s="334" t="s">
        <v>1035</v>
      </c>
      <c r="W14" s="76" t="s">
        <v>1041</v>
      </c>
    </row>
    <row r="15" spans="1:29" ht="15.75" x14ac:dyDescent="0.25">
      <c r="A15" s="365"/>
      <c r="B15" s="366"/>
      <c r="C15" s="366"/>
      <c r="D15" s="365" t="s">
        <v>129</v>
      </c>
      <c r="E15" s="366"/>
      <c r="F15" s="367"/>
      <c r="G15" s="335">
        <f t="shared" ref="G15:N15" si="0">SUM(G6:G14)</f>
        <v>0</v>
      </c>
      <c r="H15" s="336">
        <f t="shared" si="0"/>
        <v>0</v>
      </c>
      <c r="I15" s="335">
        <f t="shared" si="0"/>
        <v>50.5</v>
      </c>
      <c r="J15" s="336">
        <f t="shared" si="0"/>
        <v>112000</v>
      </c>
      <c r="K15" s="335">
        <f t="shared" si="0"/>
        <v>250.5</v>
      </c>
      <c r="L15" s="336">
        <f t="shared" si="0"/>
        <v>846420</v>
      </c>
      <c r="M15" s="335">
        <f t="shared" si="0"/>
        <v>0</v>
      </c>
      <c r="N15" s="336">
        <f t="shared" si="0"/>
        <v>0</v>
      </c>
      <c r="O15" s="335">
        <f>G15+I15+K15+M15</f>
        <v>301</v>
      </c>
      <c r="P15" s="337">
        <f>SUM(P7:P14)</f>
        <v>958420</v>
      </c>
      <c r="Q15" s="328"/>
      <c r="R15" s="328"/>
      <c r="S15" s="328"/>
      <c r="T15" s="328"/>
      <c r="U15" s="328"/>
      <c r="V15" s="328"/>
      <c r="W15" s="328"/>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sheetData>
  <mergeCells count="20">
    <mergeCell ref="W3:W5"/>
    <mergeCell ref="G4:H4"/>
    <mergeCell ref="I4:J4"/>
    <mergeCell ref="S3:S5"/>
    <mergeCell ref="O3:P4"/>
    <mergeCell ref="Q3:R4"/>
    <mergeCell ref="T3:T5"/>
    <mergeCell ref="U3:U5"/>
    <mergeCell ref="V3:V5"/>
    <mergeCell ref="K4:L4"/>
    <mergeCell ref="M4:N4"/>
    <mergeCell ref="F3:F5"/>
    <mergeCell ref="G3:N3"/>
    <mergeCell ref="A6:A14"/>
    <mergeCell ref="B6:B10"/>
    <mergeCell ref="E3:E5"/>
    <mergeCell ref="A3:A5"/>
    <mergeCell ref="B3:B5"/>
    <mergeCell ref="C3:C5"/>
    <mergeCell ref="D3:D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E1" zoomScale="57" zoomScaleNormal="57" workbookViewId="0">
      <selection activeCell="E8" sqref="A8:XFD14"/>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70" bestFit="1" customWidth="1"/>
    <col min="9" max="9" width="15.28515625" customWidth="1"/>
    <col min="10" max="10" width="15.85546875" style="270" customWidth="1"/>
    <col min="11" max="11" width="15.28515625" customWidth="1"/>
    <col min="12" max="12" width="15" style="270" customWidth="1"/>
    <col min="13" max="13" width="15.28515625" customWidth="1"/>
    <col min="14" max="14" width="14.85546875" style="270" bestFit="1" customWidth="1"/>
    <col min="15" max="15" width="19.5703125" customWidth="1"/>
    <col min="16" max="16" width="19.85546875" style="270" customWidth="1"/>
    <col min="19" max="19" width="14.28515625" customWidth="1"/>
    <col min="20" max="20" width="20.42578125" customWidth="1"/>
    <col min="21" max="22" width="14.28515625" customWidth="1"/>
    <col min="23" max="23" width="15.7109375" customWidth="1"/>
  </cols>
  <sheetData>
    <row r="1" spans="1:32" s="338" customFormat="1" ht="18.75" x14ac:dyDescent="0.3">
      <c r="G1" s="344" t="s">
        <v>148</v>
      </c>
      <c r="L1" s="344"/>
      <c r="M1" s="344"/>
      <c r="N1" s="344"/>
      <c r="O1" s="344"/>
      <c r="P1" s="344"/>
      <c r="Q1" s="344"/>
      <c r="R1" s="344"/>
      <c r="S1" s="344"/>
      <c r="T1" s="344"/>
      <c r="U1" s="344"/>
      <c r="V1" s="344"/>
      <c r="W1" s="344"/>
      <c r="X1" s="344"/>
      <c r="Y1" s="344"/>
      <c r="Z1" s="344"/>
      <c r="AA1" s="344"/>
      <c r="AB1" s="344"/>
      <c r="AC1" s="344"/>
      <c r="AD1" s="344"/>
      <c r="AE1" s="344"/>
      <c r="AF1" s="344"/>
    </row>
    <row r="2" spans="1:32" s="338" customFormat="1" x14ac:dyDescent="0.2">
      <c r="A2" s="342" t="s">
        <v>706</v>
      </c>
      <c r="B2" s="307"/>
      <c r="C2" s="342"/>
      <c r="D2" s="307"/>
      <c r="E2" s="307"/>
      <c r="F2" s="307"/>
      <c r="G2" s="307"/>
      <c r="H2" s="307"/>
      <c r="I2" s="307"/>
      <c r="J2" s="307"/>
      <c r="K2" s="307"/>
      <c r="L2" s="307"/>
      <c r="M2" s="307"/>
      <c r="N2" s="307"/>
      <c r="O2" s="307"/>
      <c r="P2" s="307"/>
      <c r="Q2" s="307"/>
      <c r="R2" s="307"/>
      <c r="S2" s="307"/>
      <c r="T2" s="307"/>
      <c r="U2" s="307"/>
      <c r="V2" s="307"/>
      <c r="W2" s="307"/>
    </row>
    <row r="3" spans="1:32" s="66" customFormat="1" ht="23.25" customHeight="1" x14ac:dyDescent="0.25">
      <c r="A3" s="559" t="s">
        <v>103</v>
      </c>
      <c r="B3" s="559"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59" t="s">
        <v>119</v>
      </c>
      <c r="V3" s="559" t="s">
        <v>118</v>
      </c>
      <c r="W3" s="561" t="s">
        <v>94</v>
      </c>
    </row>
    <row r="4" spans="1:32" s="66" customFormat="1" ht="15" customHeight="1" x14ac:dyDescent="0.25">
      <c r="A4" s="559"/>
      <c r="B4" s="559"/>
      <c r="C4" s="561"/>
      <c r="D4" s="561"/>
      <c r="E4" s="528"/>
      <c r="F4" s="561"/>
      <c r="G4" s="559" t="s">
        <v>112</v>
      </c>
      <c r="H4" s="559"/>
      <c r="I4" s="559" t="s">
        <v>113</v>
      </c>
      <c r="J4" s="559"/>
      <c r="K4" s="559" t="s">
        <v>114</v>
      </c>
      <c r="L4" s="559"/>
      <c r="M4" s="559" t="s">
        <v>115</v>
      </c>
      <c r="N4" s="559"/>
      <c r="O4" s="561"/>
      <c r="P4" s="561"/>
      <c r="Q4" s="559"/>
      <c r="R4" s="559"/>
      <c r="S4" s="559"/>
      <c r="T4" s="559"/>
      <c r="U4" s="559"/>
      <c r="V4" s="559"/>
      <c r="W4" s="561"/>
    </row>
    <row r="5" spans="1:32" s="67" customFormat="1" ht="24" customHeight="1" x14ac:dyDescent="0.25">
      <c r="A5" s="559"/>
      <c r="B5" s="559"/>
      <c r="C5" s="561"/>
      <c r="D5" s="561"/>
      <c r="E5" s="529"/>
      <c r="F5" s="561"/>
      <c r="G5" s="301" t="s">
        <v>116</v>
      </c>
      <c r="H5" s="267" t="s">
        <v>12</v>
      </c>
      <c r="I5" s="301" t="s">
        <v>116</v>
      </c>
      <c r="J5" s="267" t="s">
        <v>12</v>
      </c>
      <c r="K5" s="301" t="s">
        <v>116</v>
      </c>
      <c r="L5" s="267" t="s">
        <v>12</v>
      </c>
      <c r="M5" s="301" t="s">
        <v>116</v>
      </c>
      <c r="N5" s="267" t="s">
        <v>12</v>
      </c>
      <c r="O5" s="301" t="s">
        <v>116</v>
      </c>
      <c r="P5" s="267" t="s">
        <v>12</v>
      </c>
      <c r="Q5" s="301" t="s">
        <v>117</v>
      </c>
      <c r="R5" s="301" t="s">
        <v>88</v>
      </c>
      <c r="S5" s="559"/>
      <c r="T5" s="559"/>
      <c r="U5" s="559"/>
      <c r="V5" s="559"/>
      <c r="W5" s="561"/>
    </row>
    <row r="6" spans="1:32" s="320" customFormat="1" ht="24" customHeight="1" x14ac:dyDescent="0.25">
      <c r="A6" s="372"/>
      <c r="B6" s="373"/>
      <c r="C6" s="373"/>
      <c r="D6" s="373"/>
      <c r="E6" s="373"/>
      <c r="F6" s="373"/>
      <c r="G6" s="373"/>
      <c r="H6" s="372" t="s">
        <v>148</v>
      </c>
      <c r="I6" s="373"/>
      <c r="J6" s="373"/>
      <c r="K6" s="373"/>
      <c r="L6" s="373"/>
      <c r="M6" s="373"/>
      <c r="N6" s="373"/>
      <c r="O6" s="373"/>
      <c r="P6" s="373"/>
      <c r="Q6" s="373"/>
      <c r="R6" s="373"/>
      <c r="S6" s="373"/>
      <c r="T6" s="373"/>
      <c r="U6" s="373"/>
      <c r="V6" s="373"/>
      <c r="W6" s="374"/>
    </row>
    <row r="7" spans="1:32" s="320" customFormat="1" ht="24" customHeight="1" x14ac:dyDescent="0.25">
      <c r="A7" s="339"/>
      <c r="B7" s="339"/>
      <c r="C7" s="339"/>
      <c r="D7" s="339"/>
      <c r="E7" s="339"/>
      <c r="F7" s="339"/>
      <c r="G7" s="339"/>
      <c r="H7" s="274"/>
      <c r="I7" s="339"/>
      <c r="J7" s="274"/>
      <c r="K7" s="339"/>
      <c r="L7" s="274"/>
      <c r="M7" s="339"/>
      <c r="N7" s="274"/>
      <c r="O7" s="339"/>
      <c r="P7" s="274"/>
      <c r="Q7" s="339"/>
      <c r="R7" s="339"/>
      <c r="S7" s="339"/>
      <c r="T7" s="339"/>
      <c r="U7" s="339"/>
      <c r="V7" s="339"/>
      <c r="W7" s="339"/>
    </row>
    <row r="8" spans="1:32" s="407" customFormat="1" ht="150.75" customHeight="1" x14ac:dyDescent="0.25">
      <c r="A8" s="544" t="s">
        <v>707</v>
      </c>
      <c r="B8" s="408" t="s">
        <v>708</v>
      </c>
      <c r="C8" s="77" t="s">
        <v>709</v>
      </c>
      <c r="D8" s="77" t="s">
        <v>710</v>
      </c>
      <c r="E8" s="77" t="s">
        <v>1051</v>
      </c>
      <c r="F8" s="77" t="s">
        <v>711</v>
      </c>
      <c r="G8" s="421"/>
      <c r="H8" s="403"/>
      <c r="I8" s="401">
        <v>1</v>
      </c>
      <c r="J8" s="403"/>
      <c r="K8" s="401"/>
      <c r="L8" s="403"/>
      <c r="M8" s="401">
        <v>1</v>
      </c>
      <c r="N8" s="403"/>
      <c r="O8" s="409"/>
      <c r="P8" s="268"/>
      <c r="Q8" s="97"/>
      <c r="R8" s="97"/>
      <c r="S8" s="401"/>
      <c r="T8" s="97" t="s">
        <v>965</v>
      </c>
      <c r="U8" s="97" t="s">
        <v>966</v>
      </c>
      <c r="V8" s="97" t="s">
        <v>967</v>
      </c>
      <c r="W8" s="97" t="s">
        <v>968</v>
      </c>
    </row>
    <row r="9" spans="1:32" s="407" customFormat="1" ht="221.25" customHeight="1" x14ac:dyDescent="0.25">
      <c r="A9" s="544"/>
      <c r="B9" s="408" t="s">
        <v>712</v>
      </c>
      <c r="C9" s="77" t="s">
        <v>713</v>
      </c>
      <c r="D9" s="77" t="s">
        <v>146</v>
      </c>
      <c r="E9" s="77" t="s">
        <v>897</v>
      </c>
      <c r="F9" s="77" t="s">
        <v>1099</v>
      </c>
      <c r="G9" s="402"/>
      <c r="H9" s="403"/>
      <c r="I9" s="401">
        <v>50</v>
      </c>
      <c r="J9" s="403">
        <v>7000000</v>
      </c>
      <c r="K9" s="401">
        <v>50</v>
      </c>
      <c r="L9" s="403">
        <v>6000000</v>
      </c>
      <c r="M9" s="401">
        <v>25</v>
      </c>
      <c r="N9" s="403">
        <v>0</v>
      </c>
      <c r="O9" s="422">
        <f>+M9+K9+I9+G9</f>
        <v>125</v>
      </c>
      <c r="P9" s="268">
        <f>'7. Infraestructura'!D10</f>
        <v>13000000</v>
      </c>
      <c r="Q9" s="401"/>
      <c r="R9" s="401"/>
      <c r="S9" s="401"/>
      <c r="T9" s="401" t="s">
        <v>969</v>
      </c>
      <c r="U9" s="401" t="s">
        <v>970</v>
      </c>
      <c r="V9" s="401" t="s">
        <v>945</v>
      </c>
      <c r="W9" s="97" t="s">
        <v>971</v>
      </c>
    </row>
    <row r="10" spans="1:32" s="407" customFormat="1" ht="279" customHeight="1" x14ac:dyDescent="0.25">
      <c r="A10" s="544"/>
      <c r="B10" s="408" t="s">
        <v>714</v>
      </c>
      <c r="C10" s="77" t="s">
        <v>715</v>
      </c>
      <c r="D10" s="77" t="s">
        <v>716</v>
      </c>
      <c r="E10" s="77" t="s">
        <v>1075</v>
      </c>
      <c r="F10" s="77" t="s">
        <v>1076</v>
      </c>
      <c r="G10" s="401">
        <v>0</v>
      </c>
      <c r="H10" s="403">
        <v>0</v>
      </c>
      <c r="I10" s="401">
        <v>0</v>
      </c>
      <c r="J10" s="403">
        <v>0</v>
      </c>
      <c r="K10" s="401">
        <v>100</v>
      </c>
      <c r="L10" s="403">
        <v>953100</v>
      </c>
      <c r="M10" s="401">
        <v>0</v>
      </c>
      <c r="N10" s="403">
        <f>+K10</f>
        <v>100</v>
      </c>
      <c r="O10" s="422">
        <f t="shared" ref="O10:O14" si="0">+M10+K10+I10+G10</f>
        <v>100</v>
      </c>
      <c r="P10" s="268">
        <f>'4. EQUIPO TECNOLÓGICOS'!D35+'3. EQUIPO DE OFICINA'!D67</f>
        <v>953100</v>
      </c>
      <c r="Q10" s="401"/>
      <c r="R10" s="401"/>
      <c r="S10" s="401"/>
      <c r="T10" s="401" t="s">
        <v>972</v>
      </c>
      <c r="U10" s="401" t="s">
        <v>1077</v>
      </c>
      <c r="V10" s="401" t="s">
        <v>898</v>
      </c>
      <c r="W10" s="97" t="s">
        <v>899</v>
      </c>
    </row>
    <row r="11" spans="1:32" s="407" customFormat="1" ht="213" customHeight="1" x14ac:dyDescent="0.25">
      <c r="A11" s="544"/>
      <c r="B11" s="408" t="s">
        <v>717</v>
      </c>
      <c r="C11" s="77" t="s">
        <v>718</v>
      </c>
      <c r="D11" s="77" t="s">
        <v>973</v>
      </c>
      <c r="E11" s="77" t="s">
        <v>1052</v>
      </c>
      <c r="F11" s="77" t="s">
        <v>719</v>
      </c>
      <c r="G11" s="402"/>
      <c r="H11" s="403"/>
      <c r="I11" s="401">
        <v>100</v>
      </c>
      <c r="J11" s="403">
        <v>6075000</v>
      </c>
      <c r="K11" s="401"/>
      <c r="L11" s="403"/>
      <c r="M11" s="401"/>
      <c r="N11" s="403">
        <f>+I11</f>
        <v>100</v>
      </c>
      <c r="O11" s="422">
        <f t="shared" si="0"/>
        <v>100</v>
      </c>
      <c r="P11" s="268">
        <f>'2. CONTRATACION DE PERSONAL'!D34</f>
        <v>6075000</v>
      </c>
      <c r="Q11" s="401"/>
      <c r="R11" s="401"/>
      <c r="S11" s="401"/>
      <c r="T11" s="401" t="s">
        <v>974</v>
      </c>
      <c r="U11" s="401" t="s">
        <v>975</v>
      </c>
      <c r="V11" s="401" t="s">
        <v>976</v>
      </c>
      <c r="W11" s="97" t="s">
        <v>977</v>
      </c>
    </row>
    <row r="12" spans="1:32" s="407" customFormat="1" ht="165.75" customHeight="1" x14ac:dyDescent="0.25">
      <c r="A12" s="544"/>
      <c r="B12" s="408" t="s">
        <v>720</v>
      </c>
      <c r="C12" s="77" t="s">
        <v>147</v>
      </c>
      <c r="D12" s="77" t="s">
        <v>721</v>
      </c>
      <c r="E12" s="77" t="s">
        <v>1053</v>
      </c>
      <c r="F12" s="77" t="s">
        <v>722</v>
      </c>
      <c r="G12" s="401"/>
      <c r="H12" s="403"/>
      <c r="I12" s="401"/>
      <c r="J12" s="403"/>
      <c r="K12" s="423">
        <v>0.5</v>
      </c>
      <c r="L12" s="403">
        <v>0</v>
      </c>
      <c r="M12" s="423">
        <v>0.5</v>
      </c>
      <c r="N12" s="403">
        <v>0</v>
      </c>
      <c r="O12" s="422">
        <f t="shared" si="0"/>
        <v>1</v>
      </c>
      <c r="P12" s="268">
        <f t="shared" ref="P12:P14" si="1">+N12+L12+J12+H12</f>
        <v>0</v>
      </c>
      <c r="Q12" s="401"/>
      <c r="R12" s="401"/>
      <c r="S12" s="401"/>
      <c r="T12" s="401" t="s">
        <v>978</v>
      </c>
      <c r="U12" s="401" t="s">
        <v>979</v>
      </c>
      <c r="V12" s="401" t="s">
        <v>980</v>
      </c>
      <c r="W12" s="97" t="s">
        <v>981</v>
      </c>
    </row>
    <row r="13" spans="1:32" s="407" customFormat="1" ht="144.75" customHeight="1" x14ac:dyDescent="0.25">
      <c r="A13" s="544"/>
      <c r="B13" s="544" t="s">
        <v>723</v>
      </c>
      <c r="C13" s="77" t="s">
        <v>724</v>
      </c>
      <c r="D13" s="77" t="s">
        <v>127</v>
      </c>
      <c r="E13" s="77" t="s">
        <v>1054</v>
      </c>
      <c r="F13" s="77" t="s">
        <v>986</v>
      </c>
      <c r="G13" s="401">
        <v>75</v>
      </c>
      <c r="H13" s="403">
        <v>4750</v>
      </c>
      <c r="I13" s="401">
        <v>25</v>
      </c>
      <c r="J13" s="403">
        <v>5000</v>
      </c>
      <c r="K13" s="401"/>
      <c r="L13" s="403"/>
      <c r="M13" s="401"/>
      <c r="N13" s="403">
        <f>+I13+G13</f>
        <v>100</v>
      </c>
      <c r="O13" s="422">
        <f t="shared" si="0"/>
        <v>100</v>
      </c>
      <c r="P13" s="268">
        <f>'1. TALLERES SEMINARIOS'!D162</f>
        <v>9750</v>
      </c>
      <c r="Q13" s="401"/>
      <c r="R13" s="401"/>
      <c r="S13" s="401"/>
      <c r="T13" s="401" t="s">
        <v>982</v>
      </c>
      <c r="U13" s="401" t="s">
        <v>983</v>
      </c>
      <c r="V13" s="401" t="s">
        <v>984</v>
      </c>
      <c r="W13" s="97" t="s">
        <v>985</v>
      </c>
    </row>
    <row r="14" spans="1:32" s="407" customFormat="1" ht="112.5" customHeight="1" x14ac:dyDescent="0.25">
      <c r="A14" s="544"/>
      <c r="B14" s="544"/>
      <c r="C14" s="77" t="s">
        <v>725</v>
      </c>
      <c r="D14" s="77"/>
      <c r="E14" s="77"/>
      <c r="F14" s="77"/>
      <c r="G14" s="401"/>
      <c r="H14" s="403"/>
      <c r="I14" s="401"/>
      <c r="J14" s="403"/>
      <c r="K14" s="401"/>
      <c r="L14" s="403"/>
      <c r="M14" s="401"/>
      <c r="N14" s="403"/>
      <c r="O14" s="422">
        <f t="shared" si="0"/>
        <v>0</v>
      </c>
      <c r="P14" s="268">
        <f t="shared" si="1"/>
        <v>0</v>
      </c>
      <c r="Q14" s="401"/>
      <c r="R14" s="401"/>
      <c r="S14" s="401"/>
      <c r="T14" s="401"/>
      <c r="U14" s="401"/>
      <c r="V14" s="401"/>
      <c r="W14" s="410"/>
    </row>
    <row r="15" spans="1:32" s="320" customFormat="1" ht="15" customHeight="1" x14ac:dyDescent="0.25">
      <c r="A15" s="375"/>
      <c r="B15" s="376"/>
      <c r="C15" s="375" t="s">
        <v>149</v>
      </c>
      <c r="D15" s="376"/>
      <c r="E15" s="376"/>
      <c r="F15" s="377"/>
      <c r="G15" s="328">
        <f t="shared" ref="G15:N15" si="2">SUM(G8:G14)</f>
        <v>75</v>
      </c>
      <c r="H15" s="269">
        <f t="shared" si="2"/>
        <v>4750</v>
      </c>
      <c r="I15" s="328">
        <f t="shared" si="2"/>
        <v>176</v>
      </c>
      <c r="J15" s="269">
        <f t="shared" si="2"/>
        <v>13080000</v>
      </c>
      <c r="K15" s="328">
        <f t="shared" si="2"/>
        <v>150.5</v>
      </c>
      <c r="L15" s="269">
        <f t="shared" si="2"/>
        <v>6953100</v>
      </c>
      <c r="M15" s="328">
        <f t="shared" si="2"/>
        <v>26.5</v>
      </c>
      <c r="N15" s="269">
        <f t="shared" si="2"/>
        <v>300</v>
      </c>
      <c r="O15" s="328">
        <f>SUM(O8:O14)</f>
        <v>426</v>
      </c>
      <c r="P15" s="271">
        <f>SUM(P8:P14)</f>
        <v>20037850</v>
      </c>
      <c r="Q15" s="328"/>
      <c r="R15" s="328"/>
      <c r="S15" s="328"/>
      <c r="T15" s="328"/>
      <c r="U15" s="328"/>
      <c r="V15" s="328"/>
      <c r="W15" s="341"/>
    </row>
    <row r="16" spans="1:32" s="320" customFormat="1" ht="24" customHeight="1" x14ac:dyDescent="0.25">
      <c r="H16" s="277"/>
      <c r="J16" s="277"/>
      <c r="L16" s="277"/>
      <c r="N16" s="277"/>
      <c r="P16" s="277"/>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20" customFormat="1" ht="15" customHeight="1" x14ac:dyDescent="0.25">
      <c r="H29" s="277"/>
      <c r="J29" s="277"/>
      <c r="L29" s="277"/>
      <c r="N29" s="277"/>
      <c r="P29" s="277"/>
    </row>
    <row r="30" spans="8:16" s="320" customFormat="1" ht="12" x14ac:dyDescent="0.25">
      <c r="H30" s="277"/>
      <c r="J30" s="277"/>
      <c r="L30" s="277"/>
      <c r="N30" s="277"/>
      <c r="P30" s="277"/>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79"/>
      <c r="E40" s="371"/>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U3:U5"/>
    <mergeCell ref="V3:V5"/>
    <mergeCell ref="W3:W5"/>
    <mergeCell ref="O3:P4"/>
    <mergeCell ref="Q3:R4"/>
    <mergeCell ref="S3:S5"/>
    <mergeCell ref="T3:T5"/>
    <mergeCell ref="E3:E5"/>
    <mergeCell ref="I4:J4"/>
    <mergeCell ref="K4:L4"/>
    <mergeCell ref="M4:N4"/>
    <mergeCell ref="A8:A14"/>
    <mergeCell ref="B13:B14"/>
    <mergeCell ref="A3:A5"/>
    <mergeCell ref="B3:B5"/>
    <mergeCell ref="C3:C5"/>
    <mergeCell ref="D3:D5"/>
    <mergeCell ref="F3:F5"/>
    <mergeCell ref="G3:N3"/>
    <mergeCell ref="G4:H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E1" zoomScale="62" zoomScaleNormal="62" workbookViewId="0">
      <selection activeCell="E7" sqref="A7:XFD14"/>
    </sheetView>
  </sheetViews>
  <sheetFormatPr baseColWidth="10" defaultRowHeight="15" x14ac:dyDescent="0.25"/>
  <cols>
    <col min="1" max="1" width="27.85546875" customWidth="1"/>
    <col min="2" max="2" width="21.7109375" customWidth="1"/>
    <col min="3" max="6" width="27.42578125" customWidth="1"/>
    <col min="7" max="7" width="15.28515625" customWidth="1"/>
    <col min="8" max="8" width="14.85546875" style="270" bestFit="1" customWidth="1"/>
    <col min="9" max="9" width="15.28515625" customWidth="1"/>
    <col min="10" max="10" width="18.85546875" style="270" customWidth="1"/>
    <col min="12" max="12" width="14.85546875" style="270" bestFit="1" customWidth="1"/>
    <col min="14" max="14" width="14.85546875" style="270" bestFit="1" customWidth="1"/>
    <col min="15" max="15" width="15.28515625" customWidth="1"/>
    <col min="16" max="16" width="18.28515625" style="270" customWidth="1"/>
    <col min="19" max="22" width="14.140625" customWidth="1"/>
    <col min="23" max="23" width="17" customWidth="1"/>
  </cols>
  <sheetData>
    <row r="1" spans="1:23" ht="18" customHeight="1" x14ac:dyDescent="0.25">
      <c r="B1" s="295"/>
      <c r="C1" s="295"/>
      <c r="D1" s="295"/>
      <c r="E1" s="304"/>
      <c r="F1" s="295"/>
      <c r="G1" s="364" t="s">
        <v>162</v>
      </c>
      <c r="J1" s="295"/>
      <c r="K1" s="295"/>
      <c r="L1" s="295"/>
      <c r="M1" s="295"/>
      <c r="N1" s="295"/>
      <c r="O1" s="295"/>
      <c r="P1" s="295"/>
      <c r="Q1" s="295"/>
      <c r="R1" s="295"/>
      <c r="S1" s="295"/>
      <c r="T1" s="295"/>
      <c r="U1" s="295"/>
      <c r="V1" s="295"/>
      <c r="W1" s="295"/>
    </row>
    <row r="2" spans="1:23" ht="14.45" customHeight="1" x14ac:dyDescent="0.25">
      <c r="A2" s="343" t="s">
        <v>240</v>
      </c>
      <c r="B2" s="299"/>
      <c r="C2" s="299"/>
      <c r="D2" s="299"/>
      <c r="E2" s="305"/>
      <c r="F2" s="299"/>
      <c r="G2" s="299"/>
      <c r="H2" s="299"/>
      <c r="I2" s="299"/>
      <c r="J2" s="299"/>
      <c r="K2" s="299"/>
      <c r="L2" s="299"/>
      <c r="M2" s="299"/>
      <c r="N2" s="299"/>
      <c r="O2" s="299"/>
      <c r="P2" s="299"/>
      <c r="Q2" s="299"/>
      <c r="R2" s="299"/>
      <c r="S2" s="299"/>
      <c r="T2" s="299"/>
      <c r="U2" s="299"/>
      <c r="V2" s="299"/>
      <c r="W2" s="299"/>
    </row>
    <row r="3" spans="1:23" ht="14.45" customHeight="1" x14ac:dyDescent="0.25">
      <c r="A3" s="524" t="s">
        <v>103</v>
      </c>
      <c r="B3" s="524" t="s">
        <v>122</v>
      </c>
      <c r="C3" s="536" t="s">
        <v>91</v>
      </c>
      <c r="D3" s="536" t="s">
        <v>92</v>
      </c>
      <c r="E3" s="527" t="s">
        <v>533</v>
      </c>
      <c r="F3" s="536" t="s">
        <v>93</v>
      </c>
      <c r="G3" s="298" t="s">
        <v>107</v>
      </c>
      <c r="H3" s="298"/>
      <c r="I3" s="298"/>
      <c r="J3" s="298"/>
      <c r="K3" s="298"/>
      <c r="L3" s="298"/>
      <c r="M3" s="298"/>
      <c r="N3" s="298"/>
      <c r="O3" s="300" t="s">
        <v>108</v>
      </c>
      <c r="P3" s="300"/>
      <c r="Q3" s="298" t="s">
        <v>109</v>
      </c>
      <c r="R3" s="298"/>
      <c r="S3" s="298" t="s">
        <v>110</v>
      </c>
      <c r="T3" s="298" t="s">
        <v>111</v>
      </c>
      <c r="U3" s="291" t="s">
        <v>119</v>
      </c>
      <c r="V3" s="291" t="s">
        <v>118</v>
      </c>
      <c r="W3" s="301" t="s">
        <v>94</v>
      </c>
    </row>
    <row r="4" spans="1:23" ht="14.45" customHeight="1" x14ac:dyDescent="0.25">
      <c r="A4" s="525"/>
      <c r="B4" s="525"/>
      <c r="C4" s="537"/>
      <c r="D4" s="537"/>
      <c r="E4" s="528"/>
      <c r="F4" s="537"/>
      <c r="G4" s="298" t="s">
        <v>112</v>
      </c>
      <c r="H4" s="298"/>
      <c r="I4" s="298" t="s">
        <v>113</v>
      </c>
      <c r="J4" s="298"/>
      <c r="K4" s="298" t="s">
        <v>114</v>
      </c>
      <c r="L4" s="298"/>
      <c r="M4" s="298" t="s">
        <v>115</v>
      </c>
      <c r="N4" s="298"/>
      <c r="O4" s="300"/>
      <c r="P4" s="300"/>
      <c r="Q4" s="298"/>
      <c r="R4" s="298"/>
      <c r="S4" s="298"/>
      <c r="T4" s="298"/>
      <c r="U4" s="292"/>
      <c r="V4" s="292"/>
      <c r="W4" s="301"/>
    </row>
    <row r="5" spans="1:23" ht="25.5" x14ac:dyDescent="0.25">
      <c r="A5" s="526"/>
      <c r="B5" s="526"/>
      <c r="C5" s="538"/>
      <c r="D5" s="538"/>
      <c r="E5" s="529"/>
      <c r="F5" s="538"/>
      <c r="G5" s="301" t="s">
        <v>116</v>
      </c>
      <c r="H5" s="267" t="s">
        <v>12</v>
      </c>
      <c r="I5" s="301" t="s">
        <v>116</v>
      </c>
      <c r="J5" s="267" t="s">
        <v>12</v>
      </c>
      <c r="K5" s="301" t="s">
        <v>116</v>
      </c>
      <c r="L5" s="267" t="s">
        <v>12</v>
      </c>
      <c r="M5" s="301" t="s">
        <v>116</v>
      </c>
      <c r="N5" s="267" t="s">
        <v>12</v>
      </c>
      <c r="O5" s="301" t="s">
        <v>116</v>
      </c>
      <c r="P5" s="267" t="s">
        <v>12</v>
      </c>
      <c r="Q5" s="301" t="s">
        <v>117</v>
      </c>
      <c r="R5" s="301" t="s">
        <v>88</v>
      </c>
      <c r="S5" s="298"/>
      <c r="T5" s="298"/>
      <c r="U5" s="293"/>
      <c r="V5" s="293"/>
      <c r="W5" s="301"/>
    </row>
    <row r="6" spans="1:23" ht="15.6" customHeight="1" x14ac:dyDescent="0.25">
      <c r="A6" s="378" t="s">
        <v>162</v>
      </c>
      <c r="B6" s="302"/>
      <c r="C6" s="302"/>
      <c r="D6" s="302"/>
      <c r="E6" s="302"/>
      <c r="F6" s="302"/>
      <c r="G6" s="302"/>
      <c r="H6" s="379" t="s">
        <v>162</v>
      </c>
      <c r="I6" s="302"/>
      <c r="J6" s="302"/>
      <c r="K6" s="302"/>
      <c r="L6" s="302"/>
      <c r="M6" s="302"/>
      <c r="N6" s="302"/>
      <c r="O6" s="302"/>
      <c r="P6" s="302"/>
      <c r="Q6" s="302"/>
      <c r="R6" s="302"/>
      <c r="S6" s="302"/>
      <c r="T6" s="302"/>
      <c r="U6" s="302"/>
      <c r="V6" s="302"/>
      <c r="W6" s="302"/>
    </row>
    <row r="7" spans="1:23" s="407" customFormat="1" ht="270" customHeight="1" x14ac:dyDescent="0.25">
      <c r="A7" s="414" t="s">
        <v>150</v>
      </c>
      <c r="B7" s="414" t="s">
        <v>151</v>
      </c>
      <c r="C7" s="97" t="s">
        <v>152</v>
      </c>
      <c r="D7" s="97" t="s">
        <v>153</v>
      </c>
      <c r="E7" s="97" t="s">
        <v>1019</v>
      </c>
      <c r="F7" s="97" t="s">
        <v>1149</v>
      </c>
      <c r="G7" s="415"/>
      <c r="H7" s="416"/>
      <c r="I7" s="415">
        <v>1</v>
      </c>
      <c r="J7" s="416">
        <v>57350</v>
      </c>
      <c r="K7" s="415"/>
      <c r="L7" s="416"/>
      <c r="M7" s="415"/>
      <c r="N7" s="416"/>
      <c r="O7" s="417">
        <f t="shared" ref="O7:O16" si="0">G7+I7+K7+M7</f>
        <v>1</v>
      </c>
      <c r="P7" s="268">
        <f>'5. ACTIVIDADES ESPECIALES'!D532</f>
        <v>57350</v>
      </c>
      <c r="Q7" s="415">
        <v>0</v>
      </c>
      <c r="R7" s="415" t="s">
        <v>177</v>
      </c>
      <c r="S7" s="401" t="s">
        <v>193</v>
      </c>
      <c r="T7" s="401" t="s">
        <v>192</v>
      </c>
      <c r="U7" s="401" t="s">
        <v>194</v>
      </c>
      <c r="V7" s="401" t="s">
        <v>195</v>
      </c>
      <c r="W7" s="97" t="s">
        <v>1018</v>
      </c>
    </row>
    <row r="8" spans="1:23" s="407" customFormat="1" ht="189" x14ac:dyDescent="0.25">
      <c r="A8" s="414"/>
      <c r="B8" s="414"/>
      <c r="C8" s="97"/>
      <c r="D8" s="97" t="s">
        <v>154</v>
      </c>
      <c r="E8" s="97" t="s">
        <v>1085</v>
      </c>
      <c r="F8" s="97" t="s">
        <v>1057</v>
      </c>
      <c r="G8" s="415"/>
      <c r="H8" s="416"/>
      <c r="I8" s="415"/>
      <c r="J8" s="416"/>
      <c r="K8" s="415"/>
      <c r="L8" s="416"/>
      <c r="M8" s="415"/>
      <c r="N8" s="416"/>
      <c r="O8" s="417">
        <f t="shared" si="0"/>
        <v>0</v>
      </c>
      <c r="P8" s="268">
        <f t="shared" ref="P8:P15" si="1">H8+J8+L8+N8</f>
        <v>0</v>
      </c>
      <c r="Q8" s="415">
        <v>18</v>
      </c>
      <c r="R8" s="415" t="s">
        <v>196</v>
      </c>
      <c r="S8" s="401" t="s">
        <v>197</v>
      </c>
      <c r="T8" s="401" t="s">
        <v>198</v>
      </c>
      <c r="U8" s="401" t="s">
        <v>199</v>
      </c>
      <c r="V8" s="401" t="s">
        <v>183</v>
      </c>
      <c r="W8" s="97" t="s">
        <v>200</v>
      </c>
    </row>
    <row r="9" spans="1:23" s="407" customFormat="1" ht="78.75" x14ac:dyDescent="0.25">
      <c r="A9" s="414"/>
      <c r="B9" s="414"/>
      <c r="C9" s="97"/>
      <c r="D9" s="97"/>
      <c r="E9" s="97" t="s">
        <v>1055</v>
      </c>
      <c r="F9" s="97" t="s">
        <v>1056</v>
      </c>
      <c r="G9" s="415">
        <v>25</v>
      </c>
      <c r="H9" s="416">
        <v>10000</v>
      </c>
      <c r="I9" s="415">
        <v>25</v>
      </c>
      <c r="J9" s="416">
        <v>50000</v>
      </c>
      <c r="K9" s="415">
        <v>25</v>
      </c>
      <c r="L9" s="416">
        <v>24000</v>
      </c>
      <c r="M9" s="415"/>
      <c r="N9" s="416">
        <v>50000</v>
      </c>
      <c r="O9" s="417">
        <f t="shared" si="0"/>
        <v>75</v>
      </c>
      <c r="P9" s="268">
        <f>'5. ACTIVIDADES ESPECIALES'!D558</f>
        <v>134000</v>
      </c>
      <c r="Q9" s="401">
        <v>127</v>
      </c>
      <c r="R9" s="401" t="s">
        <v>225</v>
      </c>
      <c r="S9" s="401" t="s">
        <v>234</v>
      </c>
      <c r="T9" s="401" t="s">
        <v>226</v>
      </c>
      <c r="U9" s="401" t="s">
        <v>179</v>
      </c>
      <c r="V9" s="401" t="s">
        <v>227</v>
      </c>
      <c r="W9" s="97" t="s">
        <v>1058</v>
      </c>
    </row>
    <row r="10" spans="1:23" s="407" customFormat="1" ht="94.5" x14ac:dyDescent="0.25">
      <c r="A10" s="414"/>
      <c r="B10" s="414"/>
      <c r="C10" s="97"/>
      <c r="D10" s="97"/>
      <c r="E10" s="97" t="s">
        <v>1153</v>
      </c>
      <c r="F10" s="97" t="s">
        <v>1084</v>
      </c>
      <c r="G10" s="415"/>
      <c r="H10" s="416"/>
      <c r="I10" s="415">
        <v>25</v>
      </c>
      <c r="J10" s="416">
        <v>50000</v>
      </c>
      <c r="K10" s="415">
        <v>50</v>
      </c>
      <c r="L10" s="416">
        <v>50000</v>
      </c>
      <c r="M10" s="415">
        <v>25</v>
      </c>
      <c r="N10" s="416">
        <v>44200</v>
      </c>
      <c r="O10" s="417">
        <f t="shared" si="0"/>
        <v>100</v>
      </c>
      <c r="P10" s="268">
        <f>'3. EQUIPO DE OFICINA'!D86+'5. ACTIVIDADES ESPECIALES'!D579</f>
        <v>144200</v>
      </c>
      <c r="Q10" s="401">
        <v>127</v>
      </c>
      <c r="R10" s="401" t="s">
        <v>225</v>
      </c>
      <c r="S10" s="401" t="s">
        <v>234</v>
      </c>
      <c r="T10" s="401" t="s">
        <v>226</v>
      </c>
      <c r="U10" s="401" t="s">
        <v>179</v>
      </c>
      <c r="V10" s="401" t="s">
        <v>227</v>
      </c>
      <c r="W10" s="418" t="s">
        <v>1059</v>
      </c>
    </row>
    <row r="11" spans="1:23" s="407" customFormat="1" ht="330.75" x14ac:dyDescent="0.25">
      <c r="A11" s="414"/>
      <c r="B11" s="414" t="s">
        <v>155</v>
      </c>
      <c r="C11" s="97" t="s">
        <v>156</v>
      </c>
      <c r="D11" s="97" t="s">
        <v>157</v>
      </c>
      <c r="E11" s="97" t="s">
        <v>1086</v>
      </c>
      <c r="F11" s="401" t="s">
        <v>1109</v>
      </c>
      <c r="G11" s="419">
        <v>0.25</v>
      </c>
      <c r="H11" s="416"/>
      <c r="I11" s="419">
        <v>0.25</v>
      </c>
      <c r="J11" s="416"/>
      <c r="K11" s="419">
        <v>0.25</v>
      </c>
      <c r="L11" s="416"/>
      <c r="M11" s="419">
        <v>0.25</v>
      </c>
      <c r="N11" s="416"/>
      <c r="O11" s="417">
        <f t="shared" si="0"/>
        <v>1</v>
      </c>
      <c r="P11" s="268">
        <f t="shared" si="1"/>
        <v>0</v>
      </c>
      <c r="Q11" s="415"/>
      <c r="R11" s="415"/>
      <c r="S11" s="401" t="s">
        <v>172</v>
      </c>
      <c r="T11" s="401" t="s">
        <v>1104</v>
      </c>
      <c r="U11" s="401" t="s">
        <v>173</v>
      </c>
      <c r="V11" s="401" t="s">
        <v>1103</v>
      </c>
      <c r="W11" s="401" t="s">
        <v>174</v>
      </c>
    </row>
    <row r="12" spans="1:23" s="407" customFormat="1" ht="126" x14ac:dyDescent="0.25">
      <c r="A12" s="414"/>
      <c r="B12" s="414"/>
      <c r="C12" s="97"/>
      <c r="D12" s="97"/>
      <c r="E12" s="97" t="s">
        <v>1087</v>
      </c>
      <c r="F12" s="97" t="s">
        <v>1088</v>
      </c>
      <c r="G12" s="415"/>
      <c r="H12" s="416"/>
      <c r="I12" s="415">
        <v>50</v>
      </c>
      <c r="J12" s="416">
        <v>75000</v>
      </c>
      <c r="K12" s="415">
        <v>50</v>
      </c>
      <c r="L12" s="416">
        <v>78420</v>
      </c>
      <c r="M12" s="415"/>
      <c r="N12" s="416"/>
      <c r="O12" s="417">
        <f t="shared" si="0"/>
        <v>100</v>
      </c>
      <c r="P12" s="268">
        <f>'1. TALLERES SEMINARIOS'!D315</f>
        <v>153420</v>
      </c>
      <c r="Q12" s="415">
        <v>481</v>
      </c>
      <c r="R12" s="401" t="s">
        <v>201</v>
      </c>
      <c r="S12" s="401" t="s">
        <v>202</v>
      </c>
      <c r="T12" s="401" t="s">
        <v>203</v>
      </c>
      <c r="U12" s="401" t="s">
        <v>204</v>
      </c>
      <c r="V12" s="401" t="s">
        <v>205</v>
      </c>
      <c r="W12" s="97" t="s">
        <v>1105</v>
      </c>
    </row>
    <row r="13" spans="1:23" s="407" customFormat="1" ht="110.25" x14ac:dyDescent="0.25">
      <c r="A13" s="414"/>
      <c r="B13" s="414"/>
      <c r="C13" s="97" t="s">
        <v>1080</v>
      </c>
      <c r="D13" s="97"/>
      <c r="E13" s="97" t="s">
        <v>1107</v>
      </c>
      <c r="F13" s="97" t="s">
        <v>1060</v>
      </c>
      <c r="G13" s="415">
        <v>25</v>
      </c>
      <c r="H13" s="416">
        <v>10000</v>
      </c>
      <c r="I13" s="415">
        <v>25</v>
      </c>
      <c r="J13" s="416">
        <v>10000</v>
      </c>
      <c r="K13" s="415">
        <v>25</v>
      </c>
      <c r="L13" s="416">
        <v>10000</v>
      </c>
      <c r="M13" s="415">
        <v>25</v>
      </c>
      <c r="N13" s="416">
        <v>15900</v>
      </c>
      <c r="O13" s="417">
        <f t="shared" si="0"/>
        <v>100</v>
      </c>
      <c r="P13" s="268">
        <f>'4. EQUIPO TECNOLÓGICOS'!D59</f>
        <v>45900</v>
      </c>
      <c r="Q13" s="415"/>
      <c r="R13" s="415"/>
      <c r="S13" s="420" t="s">
        <v>1081</v>
      </c>
      <c r="T13" s="420" t="s">
        <v>213</v>
      </c>
      <c r="U13" s="420" t="s">
        <v>1082</v>
      </c>
      <c r="V13" s="420" t="s">
        <v>214</v>
      </c>
      <c r="W13" s="420" t="s">
        <v>1083</v>
      </c>
    </row>
    <row r="14" spans="1:23" s="407" customFormat="1" ht="168" customHeight="1" x14ac:dyDescent="0.25">
      <c r="A14" s="414"/>
      <c r="B14" s="414" t="s">
        <v>158</v>
      </c>
      <c r="C14" s="97" t="s">
        <v>159</v>
      </c>
      <c r="D14" s="97" t="s">
        <v>160</v>
      </c>
      <c r="E14" s="97"/>
      <c r="F14" s="97" t="s">
        <v>206</v>
      </c>
      <c r="G14" s="419">
        <v>0.25</v>
      </c>
      <c r="H14" s="416"/>
      <c r="I14" s="419">
        <v>0.25</v>
      </c>
      <c r="J14" s="416"/>
      <c r="K14" s="419">
        <v>0.25</v>
      </c>
      <c r="L14" s="416"/>
      <c r="M14" s="419">
        <v>0.25</v>
      </c>
      <c r="N14" s="416"/>
      <c r="O14" s="417">
        <f t="shared" si="0"/>
        <v>1</v>
      </c>
      <c r="P14" s="268">
        <f t="shared" si="1"/>
        <v>0</v>
      </c>
      <c r="Q14" s="415">
        <v>38</v>
      </c>
      <c r="R14" s="415" t="s">
        <v>207</v>
      </c>
      <c r="S14" s="401" t="s">
        <v>208</v>
      </c>
      <c r="T14" s="401" t="s">
        <v>209</v>
      </c>
      <c r="U14" s="401" t="s">
        <v>210</v>
      </c>
      <c r="V14" s="401" t="s">
        <v>211</v>
      </c>
      <c r="W14" s="97" t="s">
        <v>200</v>
      </c>
    </row>
    <row r="15" spans="1:23" ht="78.75" x14ac:dyDescent="0.25">
      <c r="A15" s="297"/>
      <c r="B15" s="297" t="s">
        <v>161</v>
      </c>
      <c r="C15" s="88"/>
      <c r="D15" s="88"/>
      <c r="E15" s="88"/>
      <c r="F15" s="88"/>
      <c r="G15" s="87"/>
      <c r="H15" s="276"/>
      <c r="I15" s="87"/>
      <c r="J15" s="276"/>
      <c r="K15" s="87"/>
      <c r="L15" s="276"/>
      <c r="M15" s="87"/>
      <c r="N15" s="276"/>
      <c r="O15" s="91">
        <f t="shared" si="0"/>
        <v>0</v>
      </c>
      <c r="P15" s="278">
        <f t="shared" si="1"/>
        <v>0</v>
      </c>
      <c r="Q15" s="87"/>
      <c r="R15" s="87"/>
      <c r="S15" s="87"/>
      <c r="T15" s="87"/>
      <c r="U15" s="87"/>
      <c r="V15" s="87"/>
      <c r="W15" s="88"/>
    </row>
    <row r="16" spans="1:23" ht="15.6" customHeight="1" x14ac:dyDescent="0.25">
      <c r="A16" s="380" t="s">
        <v>163</v>
      </c>
      <c r="B16" s="296"/>
      <c r="C16" s="296"/>
      <c r="D16" s="296"/>
      <c r="E16" s="296"/>
      <c r="F16" s="296"/>
      <c r="G16" s="96">
        <f t="shared" ref="G16:N16" si="2">SUM(G7:G15)</f>
        <v>50.5</v>
      </c>
      <c r="H16" s="273">
        <f t="shared" si="2"/>
        <v>20000</v>
      </c>
      <c r="I16" s="96">
        <f t="shared" si="2"/>
        <v>126.5</v>
      </c>
      <c r="J16" s="273">
        <f t="shared" si="2"/>
        <v>242350</v>
      </c>
      <c r="K16" s="96">
        <f t="shared" si="2"/>
        <v>150.5</v>
      </c>
      <c r="L16" s="273">
        <f t="shared" si="2"/>
        <v>162420</v>
      </c>
      <c r="M16" s="96">
        <f t="shared" si="2"/>
        <v>50.5</v>
      </c>
      <c r="N16" s="273">
        <f t="shared" si="2"/>
        <v>110100</v>
      </c>
      <c r="O16" s="96">
        <f t="shared" si="0"/>
        <v>378</v>
      </c>
      <c r="P16" s="273">
        <f>SUM(P7:P15)</f>
        <v>534870</v>
      </c>
      <c r="Q16" s="68"/>
      <c r="R16" s="68"/>
      <c r="S16" s="68"/>
      <c r="T16" s="68"/>
      <c r="U16" s="68"/>
      <c r="V16" s="68"/>
      <c r="W16" s="68"/>
    </row>
  </sheetData>
  <mergeCells count="6">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A4" zoomScale="62" zoomScaleNormal="62" workbookViewId="0">
      <selection activeCell="F8" sqref="F8"/>
    </sheetView>
  </sheetViews>
  <sheetFormatPr baseColWidth="10" defaultRowHeight="15" x14ac:dyDescent="0.25"/>
  <cols>
    <col min="1" max="2" width="21.7109375" customWidth="1"/>
    <col min="3" max="6" width="27.42578125" customWidth="1"/>
    <col min="7" max="7" width="15.28515625" customWidth="1"/>
    <col min="8" max="8" width="13.7109375" style="270" bestFit="1" customWidth="1"/>
    <col min="9" max="9" width="15.28515625" customWidth="1"/>
    <col min="10" max="10" width="18.85546875" style="270" customWidth="1"/>
    <col min="12" max="12" width="13.7109375" style="270" bestFit="1" customWidth="1"/>
    <col min="14" max="14" width="13.7109375" style="270" bestFit="1" customWidth="1"/>
    <col min="15" max="15" width="15.28515625" customWidth="1"/>
    <col min="16" max="16" width="18.28515625" style="270" customWidth="1"/>
    <col min="19" max="22" width="14.140625" customWidth="1"/>
    <col min="23" max="23" width="17" customWidth="1"/>
  </cols>
  <sheetData>
    <row r="1" spans="1:23" ht="18.75" x14ac:dyDescent="0.25">
      <c r="B1" s="348"/>
      <c r="C1" s="348"/>
      <c r="D1" s="348"/>
      <c r="E1" s="348"/>
      <c r="F1" s="348"/>
      <c r="G1" s="348" t="s">
        <v>726</v>
      </c>
      <c r="J1" s="348"/>
      <c r="K1" s="348"/>
      <c r="L1" s="348"/>
      <c r="M1" s="348"/>
      <c r="N1" s="348"/>
      <c r="O1" s="348"/>
      <c r="P1" s="348"/>
      <c r="Q1" s="348"/>
      <c r="R1" s="348"/>
      <c r="S1" s="348"/>
      <c r="T1" s="348"/>
      <c r="U1" s="348"/>
      <c r="V1" s="348"/>
      <c r="W1" s="348"/>
    </row>
    <row r="2" spans="1:23" x14ac:dyDescent="0.25">
      <c r="A2" s="332" t="s">
        <v>727</v>
      </c>
      <c r="B2" s="332"/>
      <c r="C2" s="332"/>
      <c r="D2" s="332"/>
      <c r="E2" s="332"/>
      <c r="F2" s="332"/>
      <c r="G2" s="332"/>
      <c r="H2" s="332"/>
      <c r="I2" s="332"/>
      <c r="J2" s="332"/>
      <c r="K2" s="332"/>
      <c r="L2" s="332"/>
      <c r="M2" s="332"/>
      <c r="N2" s="332"/>
      <c r="O2" s="332"/>
      <c r="P2" s="332"/>
      <c r="Q2" s="332"/>
      <c r="R2" s="332"/>
      <c r="S2" s="332"/>
      <c r="T2" s="332"/>
      <c r="U2" s="332"/>
      <c r="V2" s="332"/>
      <c r="W2" s="332"/>
    </row>
    <row r="3" spans="1:23" x14ac:dyDescent="0.25">
      <c r="A3" s="559" t="s">
        <v>103</v>
      </c>
      <c r="B3" s="524"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24" t="s">
        <v>119</v>
      </c>
      <c r="V3" s="524" t="s">
        <v>118</v>
      </c>
      <c r="W3" s="560" t="s">
        <v>94</v>
      </c>
    </row>
    <row r="4" spans="1:23" x14ac:dyDescent="0.25">
      <c r="A4" s="559"/>
      <c r="B4" s="525"/>
      <c r="C4" s="561"/>
      <c r="D4" s="561"/>
      <c r="E4" s="528"/>
      <c r="F4" s="561"/>
      <c r="G4" s="559" t="s">
        <v>112</v>
      </c>
      <c r="H4" s="559"/>
      <c r="I4" s="559" t="s">
        <v>113</v>
      </c>
      <c r="J4" s="559"/>
      <c r="K4" s="559" t="s">
        <v>114</v>
      </c>
      <c r="L4" s="559"/>
      <c r="M4" s="559" t="s">
        <v>115</v>
      </c>
      <c r="N4" s="559"/>
      <c r="O4" s="561"/>
      <c r="P4" s="561"/>
      <c r="Q4" s="559"/>
      <c r="R4" s="559"/>
      <c r="S4" s="559"/>
      <c r="T4" s="559"/>
      <c r="U4" s="525"/>
      <c r="V4" s="525"/>
      <c r="W4" s="560"/>
    </row>
    <row r="5" spans="1:23" ht="25.5" x14ac:dyDescent="0.25">
      <c r="A5" s="559"/>
      <c r="B5" s="526"/>
      <c r="C5" s="561"/>
      <c r="D5" s="561"/>
      <c r="E5" s="529"/>
      <c r="F5" s="561"/>
      <c r="G5" s="301" t="s">
        <v>116</v>
      </c>
      <c r="H5" s="267" t="s">
        <v>12</v>
      </c>
      <c r="I5" s="301" t="s">
        <v>116</v>
      </c>
      <c r="J5" s="267" t="s">
        <v>12</v>
      </c>
      <c r="K5" s="301" t="s">
        <v>116</v>
      </c>
      <c r="L5" s="267" t="s">
        <v>12</v>
      </c>
      <c r="M5" s="301" t="s">
        <v>116</v>
      </c>
      <c r="N5" s="267" t="s">
        <v>12</v>
      </c>
      <c r="O5" s="301" t="s">
        <v>116</v>
      </c>
      <c r="P5" s="267" t="s">
        <v>12</v>
      </c>
      <c r="Q5" s="301" t="s">
        <v>117</v>
      </c>
      <c r="R5" s="301" t="s">
        <v>88</v>
      </c>
      <c r="S5" s="559"/>
      <c r="T5" s="559"/>
      <c r="U5" s="526"/>
      <c r="V5" s="526"/>
      <c r="W5" s="560"/>
    </row>
    <row r="6" spans="1:23" s="407" customFormat="1" ht="126" x14ac:dyDescent="0.25">
      <c r="A6" s="544" t="s">
        <v>241</v>
      </c>
      <c r="B6" s="544" t="s">
        <v>728</v>
      </c>
      <c r="C6" s="408" t="s">
        <v>729</v>
      </c>
      <c r="D6" s="408" t="s">
        <v>730</v>
      </c>
      <c r="E6" s="408" t="s">
        <v>1111</v>
      </c>
      <c r="F6" s="312" t="s">
        <v>731</v>
      </c>
      <c r="G6" s="333"/>
      <c r="H6" s="268"/>
      <c r="I6" s="333">
        <v>50</v>
      </c>
      <c r="J6" s="268">
        <v>20000</v>
      </c>
      <c r="K6" s="333"/>
      <c r="L6" s="268"/>
      <c r="M6" s="333">
        <v>50</v>
      </c>
      <c r="N6" s="268">
        <v>15000</v>
      </c>
      <c r="O6" s="333">
        <f>+M6+K6+I6+G6</f>
        <v>100</v>
      </c>
      <c r="P6" s="268">
        <f>'5. ACTIVIDADES ESPECIALES'!D597</f>
        <v>35000</v>
      </c>
      <c r="Q6" s="334"/>
      <c r="R6" s="334"/>
      <c r="S6" s="334"/>
      <c r="T6" s="334" t="s">
        <v>850</v>
      </c>
      <c r="U6" s="334" t="s">
        <v>851</v>
      </c>
      <c r="V6" s="334" t="s">
        <v>852</v>
      </c>
      <c r="W6" s="409" t="s">
        <v>853</v>
      </c>
    </row>
    <row r="7" spans="1:23" s="407" customFormat="1" ht="126" x14ac:dyDescent="0.25">
      <c r="A7" s="544"/>
      <c r="B7" s="544"/>
      <c r="C7" s="408" t="s">
        <v>732</v>
      </c>
      <c r="D7" s="408" t="s">
        <v>733</v>
      </c>
      <c r="E7" s="408" t="s">
        <v>1112</v>
      </c>
      <c r="F7" s="312" t="s">
        <v>926</v>
      </c>
      <c r="G7" s="333"/>
      <c r="H7" s="268"/>
      <c r="I7" s="333">
        <v>50</v>
      </c>
      <c r="J7" s="268">
        <v>125000</v>
      </c>
      <c r="K7" s="333"/>
      <c r="L7" s="268"/>
      <c r="M7" s="333">
        <v>50</v>
      </c>
      <c r="N7" s="268">
        <v>150000</v>
      </c>
      <c r="O7" s="333">
        <f t="shared" ref="O7:O10" si="0">+M7+K7+I7+G7</f>
        <v>100</v>
      </c>
      <c r="P7" s="268">
        <f>'5. ACTIVIDADES ESPECIALES'!D614</f>
        <v>275000</v>
      </c>
      <c r="Q7" s="334"/>
      <c r="R7" s="334" t="s">
        <v>854</v>
      </c>
      <c r="S7" s="334"/>
      <c r="T7" s="334" t="s">
        <v>927</v>
      </c>
      <c r="U7" s="334" t="s">
        <v>928</v>
      </c>
      <c r="V7" s="334" t="s">
        <v>856</v>
      </c>
      <c r="W7" s="410" t="s">
        <v>929</v>
      </c>
    </row>
    <row r="8" spans="1:23" s="407" customFormat="1" ht="126" x14ac:dyDescent="0.25">
      <c r="A8" s="544"/>
      <c r="B8" s="411" t="s">
        <v>734</v>
      </c>
      <c r="C8" s="408" t="s">
        <v>735</v>
      </c>
      <c r="D8" s="408" t="s">
        <v>736</v>
      </c>
      <c r="E8" s="408" t="s">
        <v>1113</v>
      </c>
      <c r="F8" s="312" t="s">
        <v>190</v>
      </c>
      <c r="G8" s="333"/>
      <c r="H8" s="268"/>
      <c r="I8" s="333">
        <v>50</v>
      </c>
      <c r="J8" s="268">
        <v>20000</v>
      </c>
      <c r="K8" s="412"/>
      <c r="L8" s="268"/>
      <c r="M8" s="333">
        <v>50</v>
      </c>
      <c r="N8" s="268">
        <v>15000</v>
      </c>
      <c r="O8" s="333">
        <f t="shared" si="0"/>
        <v>100</v>
      </c>
      <c r="P8" s="268">
        <f>'5. ACTIVIDADES ESPECIALES'!D707</f>
        <v>35000</v>
      </c>
      <c r="Q8" s="409"/>
      <c r="R8" s="409" t="s">
        <v>857</v>
      </c>
      <c r="S8" s="334"/>
      <c r="T8" s="334" t="s">
        <v>858</v>
      </c>
      <c r="U8" s="334" t="s">
        <v>855</v>
      </c>
      <c r="V8" s="334" t="s">
        <v>856</v>
      </c>
      <c r="W8" s="409" t="s">
        <v>853</v>
      </c>
    </row>
    <row r="9" spans="1:23" s="407" customFormat="1" ht="110.25" hidden="1" x14ac:dyDescent="0.25">
      <c r="A9" s="544"/>
      <c r="B9" s="411" t="s">
        <v>737</v>
      </c>
      <c r="C9" s="408" t="s">
        <v>130</v>
      </c>
      <c r="D9" s="408" t="s">
        <v>130</v>
      </c>
      <c r="E9" s="408"/>
      <c r="F9" s="312" t="s">
        <v>738</v>
      </c>
      <c r="G9" s="333"/>
      <c r="H9" s="268"/>
      <c r="I9" s="333"/>
      <c r="J9" s="268"/>
      <c r="K9" s="333"/>
      <c r="L9" s="268"/>
      <c r="M9" s="333"/>
      <c r="N9" s="268"/>
      <c r="O9" s="333">
        <f t="shared" si="0"/>
        <v>0</v>
      </c>
      <c r="P9" s="268">
        <f t="shared" ref="P9" si="1">+J9+N9+H9+L9</f>
        <v>0</v>
      </c>
      <c r="Q9" s="334"/>
      <c r="R9" s="334"/>
      <c r="S9" s="334"/>
      <c r="T9" s="334"/>
      <c r="U9" s="334"/>
      <c r="V9" s="334"/>
      <c r="W9" s="413"/>
    </row>
    <row r="10" spans="1:23" s="407" customFormat="1" ht="94.5" x14ac:dyDescent="0.25">
      <c r="A10" s="544"/>
      <c r="B10" s="411" t="s">
        <v>739</v>
      </c>
      <c r="C10" s="408" t="s">
        <v>131</v>
      </c>
      <c r="D10" s="408" t="s">
        <v>132</v>
      </c>
      <c r="E10" s="408" t="s">
        <v>900</v>
      </c>
      <c r="F10" s="312" t="s">
        <v>191</v>
      </c>
      <c r="G10" s="333"/>
      <c r="H10" s="268"/>
      <c r="I10" s="333">
        <v>50</v>
      </c>
      <c r="J10" s="268">
        <v>20000</v>
      </c>
      <c r="K10" s="333"/>
      <c r="L10" s="268"/>
      <c r="M10" s="333">
        <v>50</v>
      </c>
      <c r="N10" s="268">
        <v>15000</v>
      </c>
      <c r="O10" s="333">
        <f t="shared" si="0"/>
        <v>100</v>
      </c>
      <c r="P10" s="268">
        <f>'5. ACTIVIDADES ESPECIALES'!D633</f>
        <v>35000</v>
      </c>
      <c r="Q10" s="334"/>
      <c r="R10" s="334" t="s">
        <v>854</v>
      </c>
      <c r="S10" s="334"/>
      <c r="T10" s="334" t="s">
        <v>859</v>
      </c>
      <c r="U10" s="334" t="s">
        <v>860</v>
      </c>
      <c r="V10" s="334" t="s">
        <v>861</v>
      </c>
      <c r="W10" s="409" t="s">
        <v>862</v>
      </c>
    </row>
    <row r="11" spans="1:23" ht="15.75" x14ac:dyDescent="0.25">
      <c r="A11" s="365"/>
      <c r="B11" s="366"/>
      <c r="C11" s="365" t="s">
        <v>133</v>
      </c>
      <c r="D11" s="366"/>
      <c r="E11" s="366"/>
      <c r="F11" s="367"/>
      <c r="G11" s="345">
        <f t="shared" ref="G11:N11" si="2">SUM(G6:G10)</f>
        <v>0</v>
      </c>
      <c r="H11" s="346">
        <f t="shared" si="2"/>
        <v>0</v>
      </c>
      <c r="I11" s="345">
        <f t="shared" si="2"/>
        <v>200</v>
      </c>
      <c r="J11" s="346">
        <f t="shared" si="2"/>
        <v>185000</v>
      </c>
      <c r="K11" s="345">
        <f t="shared" si="2"/>
        <v>0</v>
      </c>
      <c r="L11" s="346">
        <f t="shared" si="2"/>
        <v>0</v>
      </c>
      <c r="M11" s="345">
        <f t="shared" si="2"/>
        <v>200</v>
      </c>
      <c r="N11" s="346">
        <f t="shared" si="2"/>
        <v>195000</v>
      </c>
      <c r="O11" s="345">
        <f t="shared" ref="O11" si="3">G11+I11+K11+M11</f>
        <v>400</v>
      </c>
      <c r="P11" s="347">
        <f>SUM(P6:P10)</f>
        <v>380000</v>
      </c>
      <c r="Q11" s="327"/>
      <c r="R11" s="327"/>
      <c r="S11" s="327"/>
      <c r="T11" s="327"/>
      <c r="U11" s="327"/>
      <c r="V11" s="327"/>
      <c r="W11" s="327"/>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4"/>
  <sheetViews>
    <sheetView showGridLines="0" tabSelected="1" topLeftCell="C1" zoomScale="80" zoomScaleNormal="80" workbookViewId="0">
      <selection activeCell="N11" sqref="N11"/>
    </sheetView>
  </sheetViews>
  <sheetFormatPr baseColWidth="10" defaultColWidth="11.5703125" defaultRowHeight="15" x14ac:dyDescent="0.25"/>
  <cols>
    <col min="1" max="1" width="11.5703125" style="104"/>
    <col min="2" max="2" width="35" style="104" customWidth="1"/>
    <col min="3" max="3" width="21.5703125" style="104" customWidth="1"/>
    <col min="4" max="4" width="18.42578125" style="104" customWidth="1"/>
    <col min="5" max="5" width="14.85546875" style="104" customWidth="1"/>
    <col min="6" max="6" width="15.85546875" style="104" bestFit="1" customWidth="1"/>
    <col min="7" max="7" width="11.5703125" style="104"/>
    <col min="8" max="8" width="60" style="104" customWidth="1"/>
    <col min="9" max="10" width="15.85546875" style="104" bestFit="1" customWidth="1"/>
    <col min="11" max="16384" width="11.5703125" style="104"/>
  </cols>
  <sheetData>
    <row r="2" spans="2:10" ht="18.75" x14ac:dyDescent="0.25">
      <c r="B2" s="99" t="s">
        <v>21</v>
      </c>
      <c r="C2" s="99" t="s">
        <v>531</v>
      </c>
      <c r="H2" s="104" t="s">
        <v>530</v>
      </c>
      <c r="I2" s="104" t="s">
        <v>531</v>
      </c>
    </row>
    <row r="3" spans="2:10" ht="18.75" x14ac:dyDescent="0.25">
      <c r="B3" s="100" t="s">
        <v>182</v>
      </c>
      <c r="C3" s="229">
        <f>'1. TALLERES SEMINARIOS'!D5</f>
        <v>1971999.1666666667</v>
      </c>
      <c r="H3" s="145" t="s">
        <v>245</v>
      </c>
      <c r="I3" s="221">
        <f>'Desarrollo Curricular'!P16</f>
        <v>191556.66666666669</v>
      </c>
    </row>
    <row r="4" spans="2:10" ht="18.75" x14ac:dyDescent="0.25">
      <c r="B4" s="100" t="s">
        <v>558</v>
      </c>
      <c r="C4" s="229">
        <f>'2. CONTRATACION DE PERSONAL'!D5</f>
        <v>7965000</v>
      </c>
      <c r="H4" s="145" t="s">
        <v>228</v>
      </c>
      <c r="I4" s="221">
        <f>Investigación!P17</f>
        <v>283440</v>
      </c>
    </row>
    <row r="5" spans="2:10" ht="18.75" x14ac:dyDescent="0.25">
      <c r="B5" s="100" t="s">
        <v>236</v>
      </c>
      <c r="C5" s="229">
        <f>'3. EQUIPO DE OFICINA'!D5</f>
        <v>534800</v>
      </c>
      <c r="H5" s="145" t="s">
        <v>617</v>
      </c>
      <c r="I5" s="221">
        <f>'Vinculación Univ. Sociedad'!P14</f>
        <v>123150</v>
      </c>
    </row>
    <row r="6" spans="2:10" ht="18.75" x14ac:dyDescent="0.25">
      <c r="B6" s="100" t="s">
        <v>559</v>
      </c>
      <c r="C6" s="229">
        <f>'4. EQUIPO TECNOLÓGICOS'!D5</f>
        <v>1268900</v>
      </c>
      <c r="H6" s="145" t="s">
        <v>246</v>
      </c>
      <c r="I6" s="221">
        <f>'Docencia y Recursos Humanos '!P13</f>
        <v>2905072.5</v>
      </c>
    </row>
    <row r="7" spans="2:10" ht="18.75" x14ac:dyDescent="0.25">
      <c r="B7" s="100" t="s">
        <v>237</v>
      </c>
      <c r="C7" s="229">
        <f>'5. ACTIVIDADES ESPECIALES'!D5</f>
        <v>1109120</v>
      </c>
      <c r="H7" s="145" t="s">
        <v>180</v>
      </c>
      <c r="I7" s="221">
        <f>Estudiantes!P15</f>
        <v>958420</v>
      </c>
    </row>
    <row r="8" spans="2:10" ht="18.75" x14ac:dyDescent="0.25">
      <c r="B8" s="111" t="s">
        <v>526</v>
      </c>
      <c r="C8" s="101">
        <f>'6. Becas'!D5</f>
        <v>65000</v>
      </c>
      <c r="H8" s="145" t="s">
        <v>618</v>
      </c>
      <c r="I8" s="221">
        <f>'Gestion Administrativa'!P15</f>
        <v>20037850</v>
      </c>
    </row>
    <row r="9" spans="2:10" ht="18.75" x14ac:dyDescent="0.25">
      <c r="B9" s="111" t="s">
        <v>527</v>
      </c>
      <c r="C9" s="101">
        <f>'7. Infraestructura'!D5</f>
        <v>13000000</v>
      </c>
      <c r="E9" s="145" t="s">
        <v>173</v>
      </c>
      <c r="F9" s="400">
        <f>Presupuesto!F159</f>
        <v>25689819.166666668</v>
      </c>
      <c r="G9" s="131"/>
      <c r="H9" s="222" t="s">
        <v>247</v>
      </c>
      <c r="I9" s="223">
        <f>Graduados!P11</f>
        <v>380000</v>
      </c>
    </row>
    <row r="10" spans="2:10" ht="18.75" x14ac:dyDescent="0.25">
      <c r="B10" s="100" t="s">
        <v>561</v>
      </c>
      <c r="C10" s="101">
        <f>'8. Venta de Servicios'!D5</f>
        <v>0</v>
      </c>
      <c r="F10" s="131"/>
      <c r="G10" s="131"/>
      <c r="H10" s="222" t="s">
        <v>619</v>
      </c>
      <c r="I10" s="223">
        <f>'Gestion Academica'!P16</f>
        <v>534870</v>
      </c>
    </row>
    <row r="11" spans="2:10" ht="18.75" x14ac:dyDescent="0.25">
      <c r="B11" s="111"/>
      <c r="C11" s="101"/>
      <c r="F11" s="131"/>
      <c r="G11" s="131"/>
      <c r="H11" s="222" t="s">
        <v>620</v>
      </c>
      <c r="I11" s="223">
        <f>'Gestión del Conocimiento'!P29</f>
        <v>0</v>
      </c>
    </row>
    <row r="12" spans="2:10" ht="18.75" x14ac:dyDescent="0.25">
      <c r="B12" s="111"/>
      <c r="C12" s="101"/>
      <c r="F12" s="131"/>
      <c r="G12" s="131"/>
      <c r="H12" s="222" t="s">
        <v>248</v>
      </c>
      <c r="I12" s="223">
        <f>Gobernabilidad!P10</f>
        <v>0</v>
      </c>
    </row>
    <row r="13" spans="2:10" ht="23.25" x14ac:dyDescent="0.25">
      <c r="B13" s="102"/>
      <c r="C13" s="103"/>
      <c r="F13" s="131"/>
      <c r="G13" s="131"/>
      <c r="H13" s="222" t="s">
        <v>621</v>
      </c>
      <c r="I13" s="223">
        <f>'Lo Esencial'!P16</f>
        <v>500460</v>
      </c>
    </row>
    <row r="14" spans="2:10" ht="26.25" x14ac:dyDescent="0.25">
      <c r="B14" s="230" t="s">
        <v>235</v>
      </c>
      <c r="C14" s="231">
        <f>SUM(C3:C13)</f>
        <v>25914819.166666664</v>
      </c>
      <c r="F14" s="131"/>
      <c r="G14" s="131"/>
      <c r="H14" s="131"/>
      <c r="I14" s="131"/>
    </row>
    <row r="15" spans="2:10" x14ac:dyDescent="0.25">
      <c r="E15" s="178"/>
      <c r="F15" s="131"/>
      <c r="G15" s="131"/>
      <c r="H15" s="131" t="s">
        <v>235</v>
      </c>
      <c r="I15" s="393">
        <f>SUM(I3:I14)</f>
        <v>25914819.166666668</v>
      </c>
    </row>
    <row r="16" spans="2:10" x14ac:dyDescent="0.25">
      <c r="F16" s="131"/>
      <c r="G16" s="131"/>
      <c r="H16" s="131"/>
      <c r="I16" s="131"/>
      <c r="J16" s="224"/>
    </row>
    <row r="17" spans="2:10" x14ac:dyDescent="0.25">
      <c r="J17" s="224"/>
    </row>
    <row r="18" spans="2:10" x14ac:dyDescent="0.25">
      <c r="J18" s="224"/>
    </row>
    <row r="19" spans="2:10" x14ac:dyDescent="0.25">
      <c r="J19" s="224"/>
    </row>
    <row r="20" spans="2:10" x14ac:dyDescent="0.25">
      <c r="J20" s="224"/>
    </row>
    <row r="21" spans="2:10" x14ac:dyDescent="0.25">
      <c r="J21" s="224"/>
    </row>
    <row r="24" spans="2:10" x14ac:dyDescent="0.25">
      <c r="H24" s="224"/>
    </row>
    <row r="27" spans="2:10" x14ac:dyDescent="0.25">
      <c r="H27" s="178"/>
    </row>
    <row r="29" spans="2:10" ht="18.75" x14ac:dyDescent="0.25">
      <c r="B29" s="100"/>
      <c r="C29" s="101"/>
    </row>
    <row r="30" spans="2:10" ht="18.75" x14ac:dyDescent="0.25">
      <c r="B30" s="100"/>
      <c r="C30" s="101"/>
    </row>
    <row r="31" spans="2:10" x14ac:dyDescent="0.25">
      <c r="B31" s="225" t="s">
        <v>554</v>
      </c>
    </row>
    <row r="33" spans="2:4" ht="18.75" x14ac:dyDescent="0.25">
      <c r="B33" s="99" t="s">
        <v>21</v>
      </c>
      <c r="C33" s="99" t="s">
        <v>55</v>
      </c>
      <c r="D33" s="287" t="s">
        <v>624</v>
      </c>
    </row>
    <row r="34" spans="2:4" ht="18.75" x14ac:dyDescent="0.25">
      <c r="B34" s="100" t="s">
        <v>58</v>
      </c>
      <c r="C34" s="190">
        <f>SUMIF('2. CONTRATACION DE PERSONAL'!C:C,'Cuadro resumen'!$B$34:$B$38,'2. CONTRATACION DE PERSONAL'!D:D)</f>
        <v>19</v>
      </c>
      <c r="D34" s="288">
        <f>SUMIF('2. CONTRATACION DE PERSONAL'!$C:$C,'Cuadro resumen'!$B$34:$B$38,'2. CONTRATACION DE PERSONAL'!$G:$G)</f>
        <v>6840000</v>
      </c>
    </row>
    <row r="35" spans="2:4" ht="18.75" x14ac:dyDescent="0.25">
      <c r="B35" s="100" t="s">
        <v>249</v>
      </c>
      <c r="C35" s="190">
        <f>SUMIF('2. CONTRATACION DE PERSONAL'!C:C,'Cuadro resumen'!$B$34:$B$38,'2. CONTRATACION DE PERSONAL'!D:D)</f>
        <v>0</v>
      </c>
      <c r="D35" s="288">
        <f>SUMIF('2. CONTRATACION DE PERSONAL'!$C:$C,'Cuadro resumen'!$B$34:$B$38,'2. CONTRATACION DE PERSONAL'!$G:$G)</f>
        <v>0</v>
      </c>
    </row>
    <row r="36" spans="2:4" ht="18.75" x14ac:dyDescent="0.25">
      <c r="B36" s="100" t="s">
        <v>87</v>
      </c>
      <c r="C36" s="190">
        <f>SUMIF('2. CONTRATACION DE PERSONAL'!C:C,'Cuadro resumen'!$B$34:$B$38,'2. CONTRATACION DE PERSONAL'!D:D)</f>
        <v>0</v>
      </c>
      <c r="D36" s="288">
        <f>SUMIF('2. CONTRATACION DE PERSONAL'!$C:$C,'Cuadro resumen'!$B$34:$B$38,'2. CONTRATACION DE PERSONAL'!$G:$G)</f>
        <v>0</v>
      </c>
    </row>
    <row r="37" spans="2:4" ht="18.75" x14ac:dyDescent="0.25">
      <c r="B37" s="100" t="s">
        <v>61</v>
      </c>
      <c r="C37" s="190">
        <f>SUMIF('2. CONTRATACION DE PERSONAL'!C:C,'Cuadro resumen'!$B$34:$B$38,'2. CONTRATACION DE PERSONAL'!D:D)</f>
        <v>0</v>
      </c>
      <c r="D37" s="288">
        <f>SUMIF('2. CONTRATACION DE PERSONAL'!$C:$C,'Cuadro resumen'!$B$34:$B$38,'2. CONTRATACION DE PERSONAL'!$G:$G)</f>
        <v>0</v>
      </c>
    </row>
    <row r="38" spans="2:4" ht="18.75" x14ac:dyDescent="0.25">
      <c r="B38" s="100" t="s">
        <v>62</v>
      </c>
      <c r="C38" s="190">
        <f>SUMIF('2. CONTRATACION DE PERSONAL'!C:C,'Cuadro resumen'!$B$34:$B$38,'2. CONTRATACION DE PERSONAL'!D:D)</f>
        <v>5</v>
      </c>
      <c r="D38" s="288">
        <f>SUMIF('2. CONTRATACION DE PERSONAL'!$C:$C,'Cuadro resumen'!$B$34:$B$38,'2. CONTRATACION DE PERSONAL'!$G:$G)</f>
        <v>240000</v>
      </c>
    </row>
    <row r="39" spans="2:4" ht="23.25" x14ac:dyDescent="0.25">
      <c r="B39" s="102" t="s">
        <v>235</v>
      </c>
      <c r="C39" s="191">
        <f>SUBTOTAL(109,C34:C38)</f>
        <v>24</v>
      </c>
      <c r="D39" s="288">
        <f>SUM(D34:D38)</f>
        <v>7080000</v>
      </c>
    </row>
    <row r="48" spans="2:4" x14ac:dyDescent="0.25">
      <c r="B48" s="225" t="s">
        <v>520</v>
      </c>
    </row>
    <row r="50" spans="2:4" ht="18.75" x14ac:dyDescent="0.25">
      <c r="B50" s="99" t="s">
        <v>21</v>
      </c>
      <c r="C50" s="99" t="s">
        <v>55</v>
      </c>
      <c r="D50" s="287" t="s">
        <v>624</v>
      </c>
    </row>
    <row r="51" spans="2:4" ht="18.75" x14ac:dyDescent="0.25">
      <c r="B51" s="100" t="s">
        <v>64</v>
      </c>
      <c r="C51" s="101">
        <f>SUMIF('3. EQUIPO DE OFICINA'!C:C,'Cuadro resumen'!$B$51:$B$60,'3. EQUIPO DE OFICINA'!D:D)</f>
        <v>7</v>
      </c>
      <c r="D51" s="289">
        <f>SUMIF('3. EQUIPO DE OFICINA'!$C:$C,'Cuadro resumen'!$B$51:$B$60,'3. EQUIPO DE OFICINA'!$F:$F)</f>
        <v>19600</v>
      </c>
    </row>
    <row r="52" spans="2:4" ht="18.75" x14ac:dyDescent="0.25">
      <c r="B52" s="111" t="s">
        <v>65</v>
      </c>
      <c r="C52" s="101">
        <f>SUMIF('3. EQUIPO DE OFICINA'!C:C,'Cuadro resumen'!$B$51:$B$60,'3. EQUIPO DE OFICINA'!D:D)</f>
        <v>13</v>
      </c>
      <c r="D52" s="289">
        <f>SUMIF('3. EQUIPO DE OFICINA'!$C:$C,'Cuadro resumen'!$B$51:$B$60,'3. EQUIPO DE OFICINA'!$F:$F)</f>
        <v>31200</v>
      </c>
    </row>
    <row r="53" spans="2:4" ht="18.75" x14ac:dyDescent="0.25">
      <c r="B53" s="111" t="s">
        <v>66</v>
      </c>
      <c r="C53" s="101">
        <f>SUMIF('3. EQUIPO DE OFICINA'!C:C,'Cuadro resumen'!$B$51:$B$60,'3. EQUIPO DE OFICINA'!D:D)</f>
        <v>53</v>
      </c>
      <c r="D53" s="289">
        <f>SUMIF('3. EQUIPO DE OFICINA'!$C:$C,'Cuadro resumen'!$B$51:$B$60,'3. EQUIPO DE OFICINA'!$F:$F)</f>
        <v>53000</v>
      </c>
    </row>
    <row r="54" spans="2:4" ht="18.75" x14ac:dyDescent="0.25">
      <c r="B54" s="111" t="s">
        <v>67</v>
      </c>
      <c r="C54" s="101">
        <f>SUMIF('3. EQUIPO DE OFICINA'!C:C,'Cuadro resumen'!$B$51:$B$60,'3. EQUIPO DE OFICINA'!D:D)</f>
        <v>5</v>
      </c>
      <c r="D54" s="289">
        <f>SUMIF('3. EQUIPO DE OFICINA'!$C:$C,'Cuadro resumen'!$B$51:$B$60,'3. EQUIPO DE OFICINA'!$F:$F)</f>
        <v>30000</v>
      </c>
    </row>
    <row r="55" spans="2:4" ht="18.75" x14ac:dyDescent="0.25">
      <c r="B55" s="111" t="s">
        <v>68</v>
      </c>
      <c r="C55" s="101">
        <f>SUMIF('3. EQUIPO DE OFICINA'!C:C,'Cuadro resumen'!$B$51:$B$60,'3. EQUIPO DE OFICINA'!D:D)</f>
        <v>51</v>
      </c>
      <c r="D55" s="289">
        <f>SUMIF('3. EQUIPO DE OFICINA'!$C:$C,'Cuadro resumen'!$B$51:$B$60,'3. EQUIPO DE OFICINA'!$F:$F)</f>
        <v>153000</v>
      </c>
    </row>
    <row r="56" spans="2:4" ht="18.75" x14ac:dyDescent="0.25">
      <c r="B56" s="111" t="s">
        <v>69</v>
      </c>
      <c r="C56" s="101">
        <f>SUMIF('3. EQUIPO DE OFICINA'!C:C,'Cuadro resumen'!$B$51:$B$60,'3. EQUIPO DE OFICINA'!D:D)</f>
        <v>4</v>
      </c>
      <c r="D56" s="289">
        <f>SUMIF('3. EQUIPO DE OFICINA'!$C:$C,'Cuadro resumen'!$B$51:$B$60,'3. EQUIPO DE OFICINA'!$F:$F)</f>
        <v>40000</v>
      </c>
    </row>
    <row r="57" spans="2:4" ht="18.75" x14ac:dyDescent="0.25">
      <c r="B57" s="111" t="s">
        <v>70</v>
      </c>
      <c r="C57" s="101">
        <f>SUMIF('3. EQUIPO DE OFICINA'!C:C,'Cuadro resumen'!$B$51:$B$60,'3. EQUIPO DE OFICINA'!D:D)</f>
        <v>12</v>
      </c>
      <c r="D57" s="289">
        <f>SUMIF('3. EQUIPO DE OFICINA'!$C:$C,'Cuadro resumen'!$B$51:$B$60,'3. EQUIPO DE OFICINA'!$F:$F)</f>
        <v>96000</v>
      </c>
    </row>
    <row r="58" spans="2:4" ht="18.75" x14ac:dyDescent="0.25">
      <c r="B58" s="100" t="s">
        <v>71</v>
      </c>
      <c r="C58" s="101">
        <f>SUMIF('3. EQUIPO DE OFICINA'!C:C,'Cuadro resumen'!$B$51:$B$60,'3. EQUIPO DE OFICINA'!D:D)</f>
        <v>1</v>
      </c>
      <c r="D58" s="289">
        <f>SUMIF('3. EQUIPO DE OFICINA'!$C:$C,'Cuadro resumen'!$B$51:$B$60,'3. EQUIPO DE OFICINA'!$F:$F)</f>
        <v>2000</v>
      </c>
    </row>
    <row r="59" spans="2:4" ht="18.75" x14ac:dyDescent="0.25">
      <c r="B59" s="100" t="s">
        <v>72</v>
      </c>
      <c r="C59" s="101">
        <f>SUMIF('3. EQUIPO DE OFICINA'!C:C,'Cuadro resumen'!$B$51:$B$60,'3. EQUIPO DE OFICINA'!D:D)</f>
        <v>2</v>
      </c>
      <c r="D59" s="289">
        <f>SUMIF('3. EQUIPO DE OFICINA'!$C:$C,'Cuadro resumen'!$B$51:$B$60,'3. EQUIPO DE OFICINA'!$F:$F)</f>
        <v>10000</v>
      </c>
    </row>
    <row r="60" spans="2:4" ht="18.75" x14ac:dyDescent="0.25">
      <c r="B60" s="100" t="s">
        <v>73</v>
      </c>
      <c r="C60" s="101">
        <f>SUMIF('3. EQUIPO DE OFICINA'!C:C,'Cuadro resumen'!$B$51:$B$60,'3. EQUIPO DE OFICINA'!D:D)</f>
        <v>1</v>
      </c>
      <c r="D60" s="289">
        <f>SUMIF('3. EQUIPO DE OFICINA'!$C:$C,'Cuadro resumen'!$B$51:$B$60,'3. EQUIPO DE OFICINA'!$F:$F)</f>
        <v>100000</v>
      </c>
    </row>
    <row r="61" spans="2:4" ht="18.75" x14ac:dyDescent="0.25">
      <c r="B61" s="100"/>
      <c r="C61" s="101">
        <f>SUMIF('3. EQUIPO DE OFICINA'!C:C,'Cuadro resumen'!$B$51:$B$60,'3. EQUIPO DE OFICINA'!D:D)</f>
        <v>0</v>
      </c>
      <c r="D61" s="289">
        <f>SUMIF('3. EQUIPO DE OFICINA'!$C:$C,'Cuadro resumen'!$B$51:$B$60,'3. EQUIPO DE OFICINA'!$F:$F)</f>
        <v>0</v>
      </c>
    </row>
    <row r="62" spans="2:4" ht="23.25" x14ac:dyDescent="0.25">
      <c r="B62" s="102" t="s">
        <v>235</v>
      </c>
      <c r="C62" s="103">
        <f>SUM(C51:C61)</f>
        <v>149</v>
      </c>
      <c r="D62" s="290">
        <f>SUM(D51:D61)</f>
        <v>534800</v>
      </c>
    </row>
    <row r="65" spans="2:4" x14ac:dyDescent="0.25">
      <c r="B65" s="225" t="s">
        <v>521</v>
      </c>
    </row>
    <row r="67" spans="2:4" ht="18.75" x14ac:dyDescent="0.25">
      <c r="B67" s="99" t="s">
        <v>522</v>
      </c>
      <c r="C67" s="99" t="s">
        <v>55</v>
      </c>
      <c r="D67" s="287" t="s">
        <v>624</v>
      </c>
    </row>
    <row r="68" spans="2:4" ht="18.75" x14ac:dyDescent="0.25">
      <c r="B68" s="100" t="s">
        <v>74</v>
      </c>
      <c r="C68" s="101">
        <f>SUMIF('4. EQUIPO TECNOLÓGICOS'!C:C,'Cuadro resumen'!$B$68:$B$81,'4. EQUIPO TECNOLÓGICOS'!D:D)</f>
        <v>30</v>
      </c>
      <c r="D68" s="101">
        <f>SUMIF('4. EQUIPO TECNOLÓGICOS'!$C:$C,'Cuadro resumen'!$B$68:$B$81,'4. EQUIPO TECNOLÓGICOS'!F:F)</f>
        <v>300000</v>
      </c>
    </row>
    <row r="69" spans="2:4" ht="18.75" x14ac:dyDescent="0.25">
      <c r="B69" s="100" t="s">
        <v>555</v>
      </c>
      <c r="C69" s="101">
        <f>SUMIF('4. EQUIPO TECNOLÓGICOS'!C:C,'Cuadro resumen'!$B$68:$B$81,'4. EQUIPO TECNOLÓGICOS'!D:D)</f>
        <v>0</v>
      </c>
      <c r="D69" s="101">
        <f>SUMIF('4. EQUIPO TECNOLÓGICOS'!$C:$C,'Cuadro resumen'!$B$68:$B$81,'4. EQUIPO TECNOLÓGICOS'!F:F)</f>
        <v>0</v>
      </c>
    </row>
    <row r="70" spans="2:4" ht="18.75" x14ac:dyDescent="0.25">
      <c r="B70" s="111" t="s">
        <v>76</v>
      </c>
      <c r="C70" s="101">
        <f>SUMIF('4. EQUIPO TECNOLÓGICOS'!C:C,'Cuadro resumen'!$B$68:$B$81,'4. EQUIPO TECNOLÓGICOS'!D:D)</f>
        <v>2</v>
      </c>
      <c r="D70" s="101">
        <f>SUMIF('4. EQUIPO TECNOLÓGICOS'!$C:$C,'Cuadro resumen'!$B$68:$B$81,'4. EQUIPO TECNOLÓGICOS'!F:F)</f>
        <v>8000</v>
      </c>
    </row>
    <row r="71" spans="2:4" ht="18.75" x14ac:dyDescent="0.25">
      <c r="B71" s="111" t="s">
        <v>77</v>
      </c>
      <c r="C71" s="101">
        <f>SUMIF('4. EQUIPO TECNOLÓGICOS'!C:C,'Cuadro resumen'!$B$68:$B$81,'4. EQUIPO TECNOLÓGICOS'!D:D)</f>
        <v>2</v>
      </c>
      <c r="D71" s="101">
        <f>SUMIF('4. EQUIPO TECNOLÓGICOS'!$C:$C,'Cuadro resumen'!$B$68:$B$81,'4. EQUIPO TECNOLÓGICOS'!F:F)</f>
        <v>16000</v>
      </c>
    </row>
    <row r="72" spans="2:4" ht="18.75" x14ac:dyDescent="0.25">
      <c r="B72" s="111" t="s">
        <v>78</v>
      </c>
      <c r="C72" s="101">
        <f>SUMIF('4. EQUIPO TECNOLÓGICOS'!C:C,'Cuadro resumen'!$B$68:$B$81,'4. EQUIPO TECNOLÓGICOS'!D:D)</f>
        <v>3</v>
      </c>
      <c r="D72" s="101">
        <f>SUMIF('4. EQUIPO TECNOLÓGICOS'!$C:$C,'Cuadro resumen'!$B$68:$B$81,'4. EQUIPO TECNOLÓGICOS'!F:F)</f>
        <v>15000</v>
      </c>
    </row>
    <row r="73" spans="2:4" ht="18.75" x14ac:dyDescent="0.25">
      <c r="B73" s="100" t="s">
        <v>556</v>
      </c>
      <c r="C73" s="101">
        <f>SUMIF('4. EQUIPO TECNOLÓGICOS'!C:C,'Cuadro resumen'!$B$68:$B$81,'4. EQUIPO TECNOLÓGICOS'!D:D)</f>
        <v>0</v>
      </c>
      <c r="D73" s="101">
        <f>SUMIF('4. EQUIPO TECNOLÓGICOS'!$C:$C,'Cuadro resumen'!$B$68:$B$81,'4. EQUIPO TECNOLÓGICOS'!F:F)</f>
        <v>0</v>
      </c>
    </row>
    <row r="74" spans="2:4" ht="18.75" x14ac:dyDescent="0.25">
      <c r="B74" s="111" t="s">
        <v>79</v>
      </c>
      <c r="C74" s="101">
        <f>SUMIF('4. EQUIPO TECNOLÓGICOS'!C:C,'Cuadro resumen'!$B$68:$B$81,'4. EQUIPO TECNOLÓGICOS'!D:D)</f>
        <v>1</v>
      </c>
      <c r="D74" s="101">
        <f>SUMIF('4. EQUIPO TECNOLÓGICOS'!$C:$C,'Cuadro resumen'!$B$68:$B$81,'4. EQUIPO TECNOLÓGICOS'!F:F)</f>
        <v>15000</v>
      </c>
    </row>
    <row r="75" spans="2:4" ht="18.75" x14ac:dyDescent="0.25">
      <c r="B75" s="100" t="s">
        <v>80</v>
      </c>
      <c r="C75" s="101">
        <f>SUMIF('4. EQUIPO TECNOLÓGICOS'!C:C,'Cuadro resumen'!$B$68:$B$81,'4. EQUIPO TECNOLÓGICOS'!D:D)</f>
        <v>1</v>
      </c>
      <c r="D75" s="101">
        <f>SUMIF('4. EQUIPO TECNOLÓGICOS'!$C:$C,'Cuadro resumen'!$B$68:$B$81,'4. EQUIPO TECNOLÓGICOS'!F:F)</f>
        <v>10000</v>
      </c>
    </row>
    <row r="76" spans="2:4" ht="18.75" x14ac:dyDescent="0.25">
      <c r="B76" s="111" t="s">
        <v>81</v>
      </c>
      <c r="C76" s="101">
        <f>SUMIF('4. EQUIPO TECNOLÓGICOS'!C:C,'Cuadro resumen'!$B$68:$B$81,'4. EQUIPO TECNOLÓGICOS'!D:D)</f>
        <v>41</v>
      </c>
      <c r="D76" s="101">
        <f>SUMIF('4. EQUIPO TECNOLÓGICOS'!$C:$C,'Cuadro resumen'!$B$68:$B$81,'4. EQUIPO TECNOLÓGICOS'!F:F)</f>
        <v>410000</v>
      </c>
    </row>
    <row r="77" spans="2:4" ht="18.75" x14ac:dyDescent="0.25">
      <c r="B77" s="111" t="s">
        <v>82</v>
      </c>
      <c r="C77" s="101">
        <f>SUMIF('4. EQUIPO TECNOLÓGICOS'!C:C,'Cuadro resumen'!$B$68:$B$81,'4. EQUIPO TECNOLÓGICOS'!D:D)</f>
        <v>2</v>
      </c>
      <c r="D77" s="101">
        <f>SUMIF('4. EQUIPO TECNOLÓGICOS'!$C:$C,'Cuadro resumen'!$B$68:$B$81,'4. EQUIPO TECNOLÓGICOS'!F:F)</f>
        <v>4000</v>
      </c>
    </row>
    <row r="78" spans="2:4" ht="18.75" x14ac:dyDescent="0.25">
      <c r="B78" s="100" t="s">
        <v>557</v>
      </c>
      <c r="C78" s="101">
        <f>SUMIF('4. EQUIPO TECNOLÓGICOS'!C:C,'Cuadro resumen'!$B$68:$B$81,'4. EQUIPO TECNOLÓGICOS'!D:D)</f>
        <v>0</v>
      </c>
      <c r="D78" s="101">
        <f>SUMIF('4. EQUIPO TECNOLÓGICOS'!$C:$C,'Cuadro resumen'!$B$68:$B$81,'4. EQUIPO TECNOLÓGICOS'!F:F)</f>
        <v>0</v>
      </c>
    </row>
    <row r="79" spans="2:4" ht="18.75" x14ac:dyDescent="0.25">
      <c r="B79" s="111" t="s">
        <v>84</v>
      </c>
      <c r="C79" s="101">
        <f>SUMIF('4. EQUIPO TECNOLÓGICOS'!C:C,'Cuadro resumen'!$B$68:$B$81,'4. EQUIPO TECNOLÓGICOS'!D:D)</f>
        <v>2</v>
      </c>
      <c r="D79" s="101">
        <f>SUMIF('4. EQUIPO TECNOLÓGICOS'!$C:$C,'Cuadro resumen'!$B$68:$B$81,'4. EQUIPO TECNOLÓGICOS'!F:F)</f>
        <v>3000</v>
      </c>
    </row>
    <row r="80" spans="2:4" ht="18.75" x14ac:dyDescent="0.25">
      <c r="B80" s="111" t="s">
        <v>85</v>
      </c>
      <c r="C80" s="101">
        <f>SUMIF('4. EQUIPO TECNOLÓGICOS'!C:C,'Cuadro resumen'!$B$68:$B$81,'4. EQUIPO TECNOLÓGICOS'!D:D)</f>
        <v>6</v>
      </c>
      <c r="D80" s="101">
        <f>SUMIF('4. EQUIPO TECNOLÓGICOS'!$C:$C,'Cuadro resumen'!$B$68:$B$81,'4. EQUIPO TECNOLÓGICOS'!F:F)</f>
        <v>3000</v>
      </c>
    </row>
    <row r="81" spans="2:4" ht="18.75" x14ac:dyDescent="0.25">
      <c r="B81" s="111" t="s">
        <v>86</v>
      </c>
      <c r="C81" s="101">
        <f>SUMIF('4. EQUIPO TECNOLÓGICOS'!C:C,'Cuadro resumen'!$B$68:$B$81,'4. EQUIPO TECNOLÓGICOS'!D:D)</f>
        <v>120</v>
      </c>
      <c r="D81" s="101">
        <f>SUMIF('4. EQUIPO TECNOLÓGICOS'!$C:$C,'Cuadro resumen'!$B$68:$B$81,'4. EQUIPO TECNOLÓGICOS'!F:F)</f>
        <v>2400</v>
      </c>
    </row>
    <row r="82" spans="2:4" ht="23.25" x14ac:dyDescent="0.25">
      <c r="B82" s="102" t="s">
        <v>235</v>
      </c>
      <c r="C82" s="103">
        <f>SUM(C68:C81)</f>
        <v>210</v>
      </c>
      <c r="D82" s="103">
        <f>SUM(D68:D81)</f>
        <v>786400</v>
      </c>
    </row>
    <row r="86" spans="2:4" x14ac:dyDescent="0.25">
      <c r="B86" s="225" t="s">
        <v>622</v>
      </c>
    </row>
    <row r="107" spans="2:4" x14ac:dyDescent="0.25">
      <c r="B107" s="225" t="s">
        <v>623</v>
      </c>
    </row>
    <row r="108" spans="2:4" x14ac:dyDescent="0.25">
      <c r="B108" s="104" t="s">
        <v>175</v>
      </c>
      <c r="C108" s="104" t="s">
        <v>55</v>
      </c>
      <c r="D108" s="104" t="s">
        <v>624</v>
      </c>
    </row>
    <row r="109" spans="2:4" x14ac:dyDescent="0.25">
      <c r="B109" s="104" t="s">
        <v>625</v>
      </c>
    </row>
    <row r="110" spans="2:4" x14ac:dyDescent="0.25">
      <c r="B110" s="104" t="s">
        <v>612</v>
      </c>
    </row>
    <row r="111" spans="2:4" x14ac:dyDescent="0.25">
      <c r="B111" s="104" t="s">
        <v>824</v>
      </c>
    </row>
    <row r="124" spans="2:2" x14ac:dyDescent="0.25">
      <c r="B124" s="225" t="s">
        <v>825</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48" zoomScaleNormal="48" workbookViewId="0">
      <pane xSplit="6" ySplit="5" topLeftCell="N20" activePane="bottomRight" state="frozen"/>
      <selection pane="topRight" activeCell="F1" sqref="F1"/>
      <selection pane="bottomLeft" activeCell="A6" sqref="A6"/>
      <selection pane="bottomRight" activeCell="P29" sqref="P29"/>
    </sheetView>
  </sheetViews>
  <sheetFormatPr baseColWidth="10" defaultRowHeight="15" x14ac:dyDescent="0.25"/>
  <cols>
    <col min="1" max="2" width="21.7109375" customWidth="1"/>
    <col min="3" max="6" width="27.42578125" customWidth="1"/>
    <col min="7" max="7" width="15.28515625" customWidth="1"/>
    <col min="8" max="8" width="12.140625" style="270" bestFit="1" customWidth="1"/>
    <col min="9" max="9" width="15.28515625" customWidth="1"/>
    <col min="10" max="10" width="12.140625" style="270" bestFit="1" customWidth="1"/>
    <col min="11" max="11" width="15.28515625" customWidth="1"/>
    <col min="12" max="12" width="12.140625" style="270" bestFit="1" customWidth="1"/>
    <col min="13" max="13" width="15.28515625" customWidth="1"/>
    <col min="14" max="14" width="11.5703125" style="270"/>
    <col min="15" max="15" width="15.28515625" customWidth="1"/>
    <col min="16" max="16" width="15.7109375" style="270" customWidth="1"/>
    <col min="19" max="22" width="14.28515625" customWidth="1"/>
    <col min="23" max="23" width="17" customWidth="1"/>
  </cols>
  <sheetData>
    <row r="1" spans="1:23" s="349" customFormat="1" ht="18" customHeight="1" x14ac:dyDescent="0.2">
      <c r="B1" s="348"/>
      <c r="C1" s="348"/>
      <c r="D1" s="348"/>
      <c r="E1" s="348"/>
      <c r="F1" s="348"/>
      <c r="G1" s="348" t="s">
        <v>145</v>
      </c>
      <c r="I1" s="348"/>
      <c r="J1" s="348"/>
      <c r="K1" s="348"/>
      <c r="L1" s="348"/>
      <c r="M1" s="348"/>
      <c r="N1" s="348"/>
      <c r="O1" s="348"/>
      <c r="P1" s="348"/>
      <c r="Q1" s="348"/>
      <c r="R1" s="348"/>
      <c r="S1" s="348"/>
      <c r="T1" s="348"/>
      <c r="U1" s="348"/>
      <c r="V1" s="348"/>
      <c r="W1" s="348"/>
    </row>
    <row r="2" spans="1:23" s="350" customFormat="1" ht="33.75" customHeight="1" x14ac:dyDescent="0.25">
      <c r="A2" s="355" t="s">
        <v>740</v>
      </c>
      <c r="B2" s="355"/>
      <c r="C2" s="355"/>
      <c r="D2" s="355"/>
      <c r="E2" s="355"/>
      <c r="F2" s="355"/>
      <c r="G2" s="355"/>
      <c r="H2" s="355"/>
      <c r="I2" s="355"/>
      <c r="J2" s="355"/>
      <c r="K2" s="355"/>
      <c r="L2" s="355"/>
      <c r="M2" s="355"/>
      <c r="N2" s="355"/>
      <c r="O2" s="355"/>
      <c r="P2" s="355"/>
      <c r="Q2" s="355"/>
      <c r="R2" s="355"/>
      <c r="S2" s="355"/>
      <c r="T2" s="355"/>
      <c r="U2" s="355"/>
      <c r="V2" s="355"/>
      <c r="W2" s="355"/>
    </row>
    <row r="3" spans="1:23" s="66" customFormat="1" ht="14.45" customHeight="1" x14ac:dyDescent="0.25">
      <c r="A3" s="593" t="s">
        <v>103</v>
      </c>
      <c r="B3" s="593" t="s">
        <v>122</v>
      </c>
      <c r="C3" s="583" t="s">
        <v>91</v>
      </c>
      <c r="D3" s="583" t="s">
        <v>92</v>
      </c>
      <c r="E3" s="527" t="s">
        <v>533</v>
      </c>
      <c r="F3" s="583" t="s">
        <v>93</v>
      </c>
      <c r="G3" s="573" t="s">
        <v>107</v>
      </c>
      <c r="H3" s="586"/>
      <c r="I3" s="586"/>
      <c r="J3" s="586"/>
      <c r="K3" s="586"/>
      <c r="L3" s="586"/>
      <c r="M3" s="586"/>
      <c r="N3" s="574"/>
      <c r="O3" s="575" t="s">
        <v>108</v>
      </c>
      <c r="P3" s="576"/>
      <c r="Q3" s="579" t="s">
        <v>109</v>
      </c>
      <c r="R3" s="580"/>
      <c r="S3" s="567" t="s">
        <v>110</v>
      </c>
      <c r="T3" s="567" t="s">
        <v>111</v>
      </c>
      <c r="U3" s="567" t="s">
        <v>119</v>
      </c>
      <c r="V3" s="567" t="s">
        <v>118</v>
      </c>
      <c r="W3" s="570" t="s">
        <v>94</v>
      </c>
    </row>
    <row r="4" spans="1:23" s="66" customFormat="1" ht="15.75" x14ac:dyDescent="0.25">
      <c r="A4" s="594"/>
      <c r="B4" s="594"/>
      <c r="C4" s="584"/>
      <c r="D4" s="584"/>
      <c r="E4" s="528"/>
      <c r="F4" s="584"/>
      <c r="G4" s="573" t="s">
        <v>112</v>
      </c>
      <c r="H4" s="574"/>
      <c r="I4" s="573" t="s">
        <v>113</v>
      </c>
      <c r="J4" s="574"/>
      <c r="K4" s="573" t="s">
        <v>114</v>
      </c>
      <c r="L4" s="574"/>
      <c r="M4" s="573" t="s">
        <v>115</v>
      </c>
      <c r="N4" s="574"/>
      <c r="O4" s="577"/>
      <c r="P4" s="578"/>
      <c r="Q4" s="581"/>
      <c r="R4" s="582"/>
      <c r="S4" s="568"/>
      <c r="T4" s="568"/>
      <c r="U4" s="568"/>
      <c r="V4" s="568"/>
      <c r="W4" s="571"/>
    </row>
    <row r="5" spans="1:23" s="67" customFormat="1" ht="31.5" x14ac:dyDescent="0.25">
      <c r="A5" s="595"/>
      <c r="B5" s="595"/>
      <c r="C5" s="585"/>
      <c r="D5" s="585"/>
      <c r="E5" s="529"/>
      <c r="F5" s="585"/>
      <c r="G5" s="303" t="s">
        <v>116</v>
      </c>
      <c r="H5" s="282" t="s">
        <v>12</v>
      </c>
      <c r="I5" s="303" t="s">
        <v>116</v>
      </c>
      <c r="J5" s="282" t="s">
        <v>12</v>
      </c>
      <c r="K5" s="303" t="s">
        <v>116</v>
      </c>
      <c r="L5" s="282" t="s">
        <v>12</v>
      </c>
      <c r="M5" s="303" t="s">
        <v>116</v>
      </c>
      <c r="N5" s="282" t="s">
        <v>12</v>
      </c>
      <c r="O5" s="303" t="s">
        <v>116</v>
      </c>
      <c r="P5" s="282" t="s">
        <v>12</v>
      </c>
      <c r="Q5" s="303" t="s">
        <v>117</v>
      </c>
      <c r="R5" s="303" t="s">
        <v>88</v>
      </c>
      <c r="S5" s="569"/>
      <c r="T5" s="569"/>
      <c r="U5" s="569"/>
      <c r="V5" s="569"/>
      <c r="W5" s="572"/>
    </row>
    <row r="6" spans="1:23" ht="78" customHeight="1" x14ac:dyDescent="0.25">
      <c r="A6" s="587" t="s">
        <v>140</v>
      </c>
      <c r="B6" s="589" t="s">
        <v>141</v>
      </c>
      <c r="C6" s="69" t="s">
        <v>741</v>
      </c>
      <c r="D6" s="69" t="s">
        <v>142</v>
      </c>
      <c r="E6" s="356"/>
      <c r="F6" s="77" t="s">
        <v>742</v>
      </c>
      <c r="G6" s="87">
        <v>100</v>
      </c>
      <c r="H6" s="276"/>
      <c r="I6" s="87"/>
      <c r="J6" s="276"/>
      <c r="K6" s="87"/>
      <c r="L6" s="276"/>
      <c r="M6" s="87"/>
      <c r="N6" s="276"/>
      <c r="O6" s="351"/>
      <c r="P6" s="283"/>
      <c r="Q6" s="324"/>
      <c r="R6" s="325"/>
      <c r="S6" s="325"/>
      <c r="T6" s="325" t="s">
        <v>1061</v>
      </c>
      <c r="U6" s="326" t="s">
        <v>1062</v>
      </c>
      <c r="V6" s="326" t="s">
        <v>945</v>
      </c>
      <c r="W6" s="323" t="s">
        <v>903</v>
      </c>
    </row>
    <row r="7" spans="1:23" ht="63" x14ac:dyDescent="0.25">
      <c r="A7" s="588"/>
      <c r="B7" s="590"/>
      <c r="C7" s="69" t="s">
        <v>743</v>
      </c>
      <c r="D7" s="69" t="s">
        <v>744</v>
      </c>
      <c r="E7" s="356"/>
      <c r="F7" s="77"/>
      <c r="G7" s="87"/>
      <c r="H7" s="276"/>
      <c r="I7" s="87"/>
      <c r="J7" s="276"/>
      <c r="K7" s="87"/>
      <c r="L7" s="276"/>
      <c r="M7" s="87"/>
      <c r="N7" s="276"/>
      <c r="O7" s="351"/>
      <c r="P7" s="283"/>
      <c r="Q7" s="324"/>
      <c r="R7" s="325"/>
      <c r="S7" s="325"/>
      <c r="T7" s="325"/>
      <c r="U7" s="326"/>
      <c r="V7" s="326"/>
      <c r="W7" s="323"/>
    </row>
    <row r="8" spans="1:23" ht="94.5" x14ac:dyDescent="0.25">
      <c r="A8" s="588"/>
      <c r="B8" s="590"/>
      <c r="C8" s="69" t="s">
        <v>745</v>
      </c>
      <c r="D8" s="69" t="s">
        <v>746</v>
      </c>
      <c r="E8" s="356"/>
      <c r="F8" s="77" t="s">
        <v>1063</v>
      </c>
      <c r="G8" s="87"/>
      <c r="H8" s="276"/>
      <c r="I8" s="87"/>
      <c r="J8" s="276"/>
      <c r="K8" s="87"/>
      <c r="L8" s="276"/>
      <c r="M8" s="87"/>
      <c r="N8" s="276"/>
      <c r="O8" s="351"/>
      <c r="P8" s="283"/>
      <c r="Q8" s="324"/>
      <c r="R8" s="325"/>
      <c r="S8" s="325"/>
      <c r="T8" s="325"/>
      <c r="U8" s="326"/>
      <c r="V8" s="326"/>
      <c r="W8" s="323"/>
    </row>
    <row r="9" spans="1:23" ht="141.75" x14ac:dyDescent="0.25">
      <c r="A9" s="588"/>
      <c r="B9" s="588" t="s">
        <v>143</v>
      </c>
      <c r="C9" s="69" t="s">
        <v>747</v>
      </c>
      <c r="D9" s="69" t="s">
        <v>748</v>
      </c>
      <c r="E9" s="356"/>
      <c r="F9" s="77" t="s">
        <v>229</v>
      </c>
      <c r="G9" s="87"/>
      <c r="H9" s="276"/>
      <c r="I9" s="87"/>
      <c r="J9" s="276"/>
      <c r="K9" s="87"/>
      <c r="L9" s="276"/>
      <c r="M9" s="87"/>
      <c r="N9" s="276"/>
      <c r="O9" s="351"/>
      <c r="P9" s="283"/>
      <c r="Q9" s="324"/>
      <c r="R9" s="325"/>
      <c r="S9" s="325"/>
      <c r="T9" s="325"/>
      <c r="U9" s="326"/>
      <c r="V9" s="326"/>
      <c r="W9" s="323"/>
    </row>
    <row r="10" spans="1:23" ht="236.25" x14ac:dyDescent="0.25">
      <c r="A10" s="588"/>
      <c r="B10" s="588"/>
      <c r="C10" s="69" t="s">
        <v>749</v>
      </c>
      <c r="D10" s="69" t="s">
        <v>750</v>
      </c>
      <c r="E10" s="356"/>
      <c r="F10" s="77" t="s">
        <v>751</v>
      </c>
      <c r="G10" s="87"/>
      <c r="H10" s="276"/>
      <c r="I10" s="87"/>
      <c r="J10" s="276"/>
      <c r="K10" s="87"/>
      <c r="L10" s="276"/>
      <c r="M10" s="87"/>
      <c r="N10" s="276"/>
      <c r="O10" s="351"/>
      <c r="P10" s="283"/>
      <c r="Q10" s="324"/>
      <c r="R10" s="325"/>
      <c r="S10" s="325"/>
      <c r="T10" s="325"/>
      <c r="U10" s="326"/>
      <c r="V10" s="326"/>
      <c r="W10" s="323"/>
    </row>
    <row r="11" spans="1:23" ht="126" x14ac:dyDescent="0.25">
      <c r="A11" s="588"/>
      <c r="B11" s="588"/>
      <c r="C11" s="69" t="s">
        <v>752</v>
      </c>
      <c r="D11" s="69" t="s">
        <v>753</v>
      </c>
      <c r="E11" s="356"/>
      <c r="F11" s="77" t="s">
        <v>754</v>
      </c>
      <c r="G11" s="87"/>
      <c r="H11" s="276"/>
      <c r="I11" s="87"/>
      <c r="J11" s="276"/>
      <c r="K11" s="87"/>
      <c r="L11" s="276"/>
      <c r="M11" s="87"/>
      <c r="N11" s="276"/>
      <c r="O11" s="351"/>
      <c r="P11" s="283"/>
      <c r="Q11" s="324"/>
      <c r="R11" s="325"/>
      <c r="S11" s="325"/>
      <c r="T11" s="325"/>
      <c r="U11" s="326"/>
      <c r="V11" s="326"/>
      <c r="W11" s="323"/>
    </row>
    <row r="12" spans="1:23" ht="110.25" x14ac:dyDescent="0.25">
      <c r="A12" s="588"/>
      <c r="B12" s="588"/>
      <c r="C12" s="69" t="s">
        <v>755</v>
      </c>
      <c r="D12" s="69" t="s">
        <v>756</v>
      </c>
      <c r="E12" s="356"/>
      <c r="F12" s="77" t="s">
        <v>757</v>
      </c>
      <c r="G12" s="87"/>
      <c r="H12" s="276"/>
      <c r="I12" s="87"/>
      <c r="J12" s="276"/>
      <c r="K12" s="87"/>
      <c r="L12" s="276"/>
      <c r="M12" s="87"/>
      <c r="N12" s="276"/>
      <c r="O12" s="351"/>
      <c r="P12" s="283"/>
      <c r="Q12" s="324"/>
      <c r="R12" s="325"/>
      <c r="S12" s="325"/>
      <c r="T12" s="325"/>
      <c r="U12" s="326"/>
      <c r="V12" s="326"/>
      <c r="W12" s="323"/>
    </row>
    <row r="13" spans="1:23" ht="173.25" x14ac:dyDescent="0.25">
      <c r="A13" s="588"/>
      <c r="B13" s="588"/>
      <c r="C13" s="69" t="s">
        <v>758</v>
      </c>
      <c r="D13" s="69" t="s">
        <v>759</v>
      </c>
      <c r="E13" s="356"/>
      <c r="F13" s="77" t="s">
        <v>760</v>
      </c>
      <c r="G13" s="87"/>
      <c r="H13" s="276"/>
      <c r="I13" s="87"/>
      <c r="J13" s="276"/>
      <c r="K13" s="87"/>
      <c r="L13" s="276"/>
      <c r="M13" s="87"/>
      <c r="N13" s="276"/>
      <c r="O13" s="351"/>
      <c r="P13" s="283"/>
      <c r="Q13" s="324"/>
      <c r="R13" s="325"/>
      <c r="S13" s="325"/>
      <c r="T13" s="325"/>
      <c r="U13" s="326"/>
      <c r="V13" s="326"/>
      <c r="W13" s="323"/>
    </row>
    <row r="14" spans="1:23" ht="15.6" customHeight="1" x14ac:dyDescent="0.25">
      <c r="A14" s="588"/>
      <c r="B14" s="352"/>
      <c r="C14" s="69" t="s">
        <v>761</v>
      </c>
      <c r="D14" s="69" t="s">
        <v>762</v>
      </c>
      <c r="E14" s="356"/>
      <c r="F14" s="77"/>
      <c r="G14" s="87"/>
      <c r="H14" s="276"/>
      <c r="I14" s="87"/>
      <c r="J14" s="276"/>
      <c r="K14" s="87"/>
      <c r="L14" s="276"/>
      <c r="M14" s="87"/>
      <c r="N14" s="276"/>
      <c r="O14" s="351"/>
      <c r="P14" s="283"/>
      <c r="Q14" s="324"/>
      <c r="R14" s="325"/>
      <c r="S14" s="325"/>
      <c r="T14" s="325"/>
      <c r="U14" s="326"/>
      <c r="V14" s="326"/>
      <c r="W14" s="323"/>
    </row>
    <row r="15" spans="1:23" ht="94.5" x14ac:dyDescent="0.25">
      <c r="A15" s="588"/>
      <c r="B15" s="352"/>
      <c r="C15" s="69" t="s">
        <v>763</v>
      </c>
      <c r="D15" s="69" t="s">
        <v>764</v>
      </c>
      <c r="E15" s="356"/>
      <c r="F15" s="77"/>
      <c r="G15" s="87"/>
      <c r="H15" s="276"/>
      <c r="I15" s="87"/>
      <c r="J15" s="276"/>
      <c r="K15" s="87"/>
      <c r="L15" s="276"/>
      <c r="M15" s="87"/>
      <c r="N15" s="276"/>
      <c r="O15" s="351"/>
      <c r="P15" s="283"/>
      <c r="Q15" s="324"/>
      <c r="R15" s="325"/>
      <c r="S15" s="325"/>
      <c r="T15" s="325"/>
      <c r="U15" s="326"/>
      <c r="V15" s="326"/>
      <c r="W15" s="323"/>
    </row>
    <row r="16" spans="1:23" ht="94.5" x14ac:dyDescent="0.25">
      <c r="A16" s="588"/>
      <c r="B16" s="352"/>
      <c r="C16" s="69" t="s">
        <v>765</v>
      </c>
      <c r="D16" s="69" t="s">
        <v>766</v>
      </c>
      <c r="E16" s="356"/>
      <c r="F16" s="77"/>
      <c r="G16" s="87"/>
      <c r="H16" s="276"/>
      <c r="I16" s="87"/>
      <c r="J16" s="276"/>
      <c r="K16" s="87"/>
      <c r="L16" s="276"/>
      <c r="M16" s="87"/>
      <c r="N16" s="276"/>
      <c r="O16" s="351"/>
      <c r="P16" s="283"/>
      <c r="Q16" s="324"/>
      <c r="R16" s="325"/>
      <c r="S16" s="325"/>
      <c r="T16" s="325"/>
      <c r="U16" s="326"/>
      <c r="V16" s="326"/>
      <c r="W16" s="323"/>
    </row>
    <row r="17" spans="1:23" ht="94.5" x14ac:dyDescent="0.25">
      <c r="A17" s="588"/>
      <c r="B17" s="352"/>
      <c r="C17" s="69" t="s">
        <v>767</v>
      </c>
      <c r="D17" s="69" t="s">
        <v>768</v>
      </c>
      <c r="E17" s="356"/>
      <c r="F17" s="77"/>
      <c r="G17" s="87"/>
      <c r="H17" s="276"/>
      <c r="I17" s="87"/>
      <c r="J17" s="276"/>
      <c r="K17" s="87"/>
      <c r="L17" s="276"/>
      <c r="M17" s="87"/>
      <c r="N17" s="276"/>
      <c r="O17" s="351"/>
      <c r="P17" s="283"/>
      <c r="Q17" s="324"/>
      <c r="R17" s="325"/>
      <c r="S17" s="325"/>
      <c r="T17" s="325"/>
      <c r="U17" s="326"/>
      <c r="V17" s="326"/>
      <c r="W17" s="323"/>
    </row>
    <row r="18" spans="1:23" ht="157.5" x14ac:dyDescent="0.25">
      <c r="A18" s="588"/>
      <c r="B18" s="352"/>
      <c r="C18" s="591" t="s">
        <v>769</v>
      </c>
      <c r="D18" s="69" t="s">
        <v>770</v>
      </c>
      <c r="E18" s="356"/>
      <c r="F18" s="77" t="s">
        <v>771</v>
      </c>
      <c r="G18" s="87">
        <v>25</v>
      </c>
      <c r="H18" s="276"/>
      <c r="I18" s="87">
        <v>25</v>
      </c>
      <c r="J18" s="276">
        <v>0</v>
      </c>
      <c r="K18" s="87">
        <v>25</v>
      </c>
      <c r="L18" s="276">
        <v>0</v>
      </c>
      <c r="M18" s="87">
        <v>25</v>
      </c>
      <c r="N18" s="276">
        <v>0</v>
      </c>
      <c r="O18" s="351"/>
      <c r="P18" s="283"/>
      <c r="Q18" s="324"/>
      <c r="R18" s="325"/>
      <c r="S18" s="325"/>
      <c r="T18" s="325" t="s">
        <v>1064</v>
      </c>
      <c r="U18" s="326" t="s">
        <v>1065</v>
      </c>
      <c r="V18" s="326" t="s">
        <v>945</v>
      </c>
      <c r="W18" s="323" t="s">
        <v>1066</v>
      </c>
    </row>
    <row r="19" spans="1:23" ht="63" x14ac:dyDescent="0.25">
      <c r="A19" s="588"/>
      <c r="B19" s="352"/>
      <c r="C19" s="592"/>
      <c r="D19" s="69" t="s">
        <v>772</v>
      </c>
      <c r="E19" s="356"/>
      <c r="F19" s="77"/>
      <c r="G19" s="87"/>
      <c r="H19" s="276"/>
      <c r="I19" s="87"/>
      <c r="J19" s="276"/>
      <c r="K19" s="87"/>
      <c r="L19" s="276"/>
      <c r="M19" s="87"/>
      <c r="N19" s="276"/>
      <c r="O19" s="351"/>
      <c r="P19" s="283"/>
      <c r="Q19" s="324"/>
      <c r="R19" s="325"/>
      <c r="S19" s="325"/>
      <c r="T19" s="325"/>
      <c r="U19" s="326"/>
      <c r="V19" s="326"/>
      <c r="W19" s="323"/>
    </row>
    <row r="20" spans="1:23" ht="141.75" x14ac:dyDescent="0.25">
      <c r="A20" s="588"/>
      <c r="B20" s="352"/>
      <c r="C20" s="88" t="s">
        <v>773</v>
      </c>
      <c r="D20" s="69" t="s">
        <v>774</v>
      </c>
      <c r="E20" s="356"/>
      <c r="F20" s="77" t="s">
        <v>775</v>
      </c>
      <c r="G20" s="87"/>
      <c r="H20" s="276"/>
      <c r="I20" s="87"/>
      <c r="J20" s="276"/>
      <c r="K20" s="87"/>
      <c r="L20" s="276"/>
      <c r="M20" s="87"/>
      <c r="N20" s="276"/>
      <c r="O20" s="351"/>
      <c r="P20" s="283"/>
      <c r="Q20" s="324"/>
      <c r="R20" s="325"/>
      <c r="S20" s="325"/>
      <c r="T20" s="325"/>
      <c r="U20" s="326"/>
      <c r="V20" s="326"/>
      <c r="W20" s="323"/>
    </row>
    <row r="21" spans="1:23" ht="15.75" x14ac:dyDescent="0.25">
      <c r="A21" s="352"/>
      <c r="B21" s="352"/>
      <c r="C21" s="88"/>
      <c r="D21" s="88"/>
      <c r="E21" s="88"/>
      <c r="F21" s="97"/>
      <c r="G21" s="87"/>
      <c r="H21" s="276"/>
      <c r="I21" s="87"/>
      <c r="J21" s="276"/>
      <c r="K21" s="87"/>
      <c r="L21" s="276"/>
      <c r="M21" s="87"/>
      <c r="N21" s="276"/>
      <c r="O21" s="351"/>
      <c r="P21" s="283"/>
      <c r="Q21" s="324"/>
      <c r="R21" s="325"/>
      <c r="S21" s="325"/>
      <c r="T21" s="325"/>
      <c r="U21" s="326"/>
      <c r="V21" s="326"/>
      <c r="W21" s="323"/>
    </row>
    <row r="22" spans="1:23" ht="15.75" x14ac:dyDescent="0.25">
      <c r="A22" s="352"/>
      <c r="B22" s="352"/>
      <c r="C22" s="88"/>
      <c r="D22" s="88"/>
      <c r="E22" s="88"/>
      <c r="F22" s="97"/>
      <c r="G22" s="87"/>
      <c r="H22" s="276"/>
      <c r="I22" s="87"/>
      <c r="J22" s="276"/>
      <c r="K22" s="87"/>
      <c r="L22" s="276"/>
      <c r="M22" s="87"/>
      <c r="N22" s="276"/>
      <c r="O22" s="351"/>
      <c r="P22" s="283"/>
      <c r="Q22" s="324"/>
      <c r="R22" s="325"/>
      <c r="S22" s="325"/>
      <c r="T22" s="325"/>
      <c r="U22" s="326"/>
      <c r="V22" s="326"/>
      <c r="W22" s="323"/>
    </row>
    <row r="23" spans="1:23" ht="15.75" x14ac:dyDescent="0.25">
      <c r="A23" s="352"/>
      <c r="B23" s="352"/>
      <c r="C23" s="88"/>
      <c r="D23" s="88"/>
      <c r="E23" s="88"/>
      <c r="F23" s="97"/>
      <c r="G23" s="87"/>
      <c r="H23" s="276"/>
      <c r="I23" s="87"/>
      <c r="J23" s="276"/>
      <c r="K23" s="87"/>
      <c r="L23" s="276"/>
      <c r="M23" s="87"/>
      <c r="N23" s="276"/>
      <c r="O23" s="351"/>
      <c r="P23" s="283"/>
      <c r="Q23" s="324"/>
      <c r="R23" s="325"/>
      <c r="S23" s="325"/>
      <c r="T23" s="325"/>
      <c r="U23" s="326"/>
      <c r="V23" s="326"/>
      <c r="W23" s="323"/>
    </row>
    <row r="24" spans="1:23" ht="15.75" x14ac:dyDescent="0.25">
      <c r="A24" s="352"/>
      <c r="B24" s="352"/>
      <c r="C24" s="88"/>
      <c r="D24" s="88"/>
      <c r="E24" s="88"/>
      <c r="F24" s="97"/>
      <c r="G24" s="87"/>
      <c r="H24" s="276"/>
      <c r="I24" s="87"/>
      <c r="J24" s="276"/>
      <c r="K24" s="87"/>
      <c r="L24" s="276"/>
      <c r="M24" s="87"/>
      <c r="N24" s="276"/>
      <c r="O24" s="351"/>
      <c r="P24" s="283"/>
      <c r="Q24" s="324"/>
      <c r="R24" s="325"/>
      <c r="S24" s="325"/>
      <c r="T24" s="325"/>
      <c r="U24" s="326"/>
      <c r="V24" s="326"/>
      <c r="W24" s="323"/>
    </row>
    <row r="25" spans="1:23" ht="15.75" x14ac:dyDescent="0.25">
      <c r="A25" s="352"/>
      <c r="B25" s="352"/>
      <c r="C25" s="88"/>
      <c r="D25" s="88"/>
      <c r="E25" s="88"/>
      <c r="F25" s="97"/>
      <c r="G25" s="87"/>
      <c r="H25" s="276"/>
      <c r="I25" s="87"/>
      <c r="J25" s="276"/>
      <c r="K25" s="87"/>
      <c r="L25" s="276"/>
      <c r="M25" s="87"/>
      <c r="N25" s="276"/>
      <c r="O25" s="351"/>
      <c r="P25" s="283"/>
      <c r="Q25" s="324"/>
      <c r="R25" s="325"/>
      <c r="S25" s="325"/>
      <c r="T25" s="325"/>
      <c r="U25" s="326"/>
      <c r="V25" s="326"/>
      <c r="W25" s="323"/>
    </row>
    <row r="26" spans="1:23" ht="15.75" x14ac:dyDescent="0.25">
      <c r="A26" s="352"/>
      <c r="B26" s="352"/>
      <c r="C26" s="88"/>
      <c r="D26" s="88"/>
      <c r="E26" s="88"/>
      <c r="F26" s="97"/>
      <c r="G26" s="87"/>
      <c r="H26" s="276"/>
      <c r="I26" s="87"/>
      <c r="J26" s="276"/>
      <c r="K26" s="87"/>
      <c r="L26" s="276"/>
      <c r="M26" s="87"/>
      <c r="N26" s="276"/>
      <c r="O26" s="351"/>
      <c r="P26" s="283"/>
      <c r="Q26" s="324"/>
      <c r="R26" s="325"/>
      <c r="S26" s="325"/>
      <c r="T26" s="325"/>
      <c r="U26" s="326"/>
      <c r="V26" s="326"/>
      <c r="W26" s="323"/>
    </row>
    <row r="27" spans="1:23" ht="15.75" x14ac:dyDescent="0.25">
      <c r="A27" s="352"/>
      <c r="B27" s="352"/>
      <c r="C27" s="88"/>
      <c r="D27" s="88"/>
      <c r="E27" s="88"/>
      <c r="F27" s="97"/>
      <c r="G27" s="87"/>
      <c r="H27" s="276"/>
      <c r="I27" s="87"/>
      <c r="J27" s="276"/>
      <c r="K27" s="87"/>
      <c r="L27" s="276"/>
      <c r="M27" s="87"/>
      <c r="N27" s="276"/>
      <c r="O27" s="351"/>
      <c r="P27" s="283"/>
      <c r="Q27" s="324"/>
      <c r="R27" s="325"/>
      <c r="S27" s="325"/>
      <c r="T27" s="325"/>
      <c r="U27" s="326"/>
      <c r="V27" s="326"/>
      <c r="W27" s="323"/>
    </row>
    <row r="28" spans="1:23" ht="15.75" x14ac:dyDescent="0.25">
      <c r="A28" s="352"/>
      <c r="B28" s="352"/>
      <c r="C28" s="88"/>
      <c r="D28" s="88"/>
      <c r="E28" s="88"/>
      <c r="F28" s="97"/>
      <c r="G28" s="87"/>
      <c r="H28" s="276"/>
      <c r="I28" s="87"/>
      <c r="J28" s="276"/>
      <c r="K28" s="87"/>
      <c r="L28" s="276"/>
      <c r="M28" s="87"/>
      <c r="N28" s="276"/>
      <c r="O28" s="351"/>
      <c r="P28" s="283"/>
      <c r="Q28" s="324"/>
      <c r="R28" s="325"/>
      <c r="S28" s="325"/>
      <c r="T28" s="325"/>
      <c r="U28" s="326"/>
      <c r="V28" s="326"/>
      <c r="W28" s="323"/>
    </row>
    <row r="29" spans="1:23" s="354" customFormat="1" ht="15.6" customHeight="1" x14ac:dyDescent="0.2">
      <c r="A29" s="375"/>
      <c r="B29" s="376"/>
      <c r="C29" s="375" t="s">
        <v>144</v>
      </c>
      <c r="D29" s="376"/>
      <c r="E29" s="376"/>
      <c r="F29" s="377"/>
      <c r="G29" s="328">
        <f t="shared" ref="G29:N29" si="0">SUM(G6:G28)</f>
        <v>125</v>
      </c>
      <c r="H29" s="269">
        <f t="shared" si="0"/>
        <v>0</v>
      </c>
      <c r="I29" s="328">
        <f t="shared" si="0"/>
        <v>25</v>
      </c>
      <c r="J29" s="269">
        <f t="shared" si="0"/>
        <v>0</v>
      </c>
      <c r="K29" s="328">
        <f t="shared" si="0"/>
        <v>25</v>
      </c>
      <c r="L29" s="269">
        <f t="shared" si="0"/>
        <v>0</v>
      </c>
      <c r="M29" s="328">
        <f t="shared" si="0"/>
        <v>25</v>
      </c>
      <c r="N29" s="269">
        <f t="shared" si="0"/>
        <v>0</v>
      </c>
      <c r="O29" s="353">
        <f>G29+I29+K29+M29</f>
        <v>200</v>
      </c>
      <c r="P29" s="284">
        <f t="shared" ref="P29" si="1">H29+J29+L29+N29</f>
        <v>0</v>
      </c>
      <c r="Q29" s="328"/>
      <c r="R29" s="328"/>
      <c r="S29" s="328"/>
      <c r="T29" s="328"/>
      <c r="U29" s="328"/>
      <c r="V29" s="328"/>
      <c r="W29" s="328"/>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sheetData>
  <mergeCells count="22">
    <mergeCell ref="D3:D5"/>
    <mergeCell ref="F3:F5"/>
    <mergeCell ref="G3:N3"/>
    <mergeCell ref="A6:A20"/>
    <mergeCell ref="B6:B8"/>
    <mergeCell ref="B9:B13"/>
    <mergeCell ref="C18:C19"/>
    <mergeCell ref="A3:A5"/>
    <mergeCell ref="B3:B5"/>
    <mergeCell ref="C3:C5"/>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opLeftCell="F1" zoomScale="50" zoomScaleNormal="50" workbookViewId="0">
      <selection activeCell="E7" sqref="A7:XFD7"/>
    </sheetView>
  </sheetViews>
  <sheetFormatPr baseColWidth="10" defaultRowHeight="15" x14ac:dyDescent="0.25"/>
  <cols>
    <col min="1" max="2" width="21.7109375" customWidth="1"/>
    <col min="3" max="6" width="27.42578125" customWidth="1"/>
    <col min="7" max="7" width="15.28515625" customWidth="1"/>
    <col min="8" max="8" width="11.5703125" style="270"/>
    <col min="9" max="9" width="15.28515625" customWidth="1"/>
    <col min="10" max="10" width="18.85546875" style="270" customWidth="1"/>
    <col min="12" max="12" width="11.5703125" style="270"/>
    <col min="14" max="14" width="11.5703125" style="270"/>
    <col min="15" max="15" width="15.28515625" customWidth="1"/>
    <col min="16" max="16" width="18.28515625" style="270" customWidth="1"/>
    <col min="19" max="22" width="14.140625" customWidth="1"/>
    <col min="23" max="23" width="17" customWidth="1"/>
  </cols>
  <sheetData>
    <row r="1" spans="1:29" ht="18.75" x14ac:dyDescent="0.25">
      <c r="G1" s="362" t="s">
        <v>826</v>
      </c>
      <c r="I1" s="362"/>
      <c r="J1" s="362"/>
      <c r="K1" s="362"/>
      <c r="L1" s="362"/>
      <c r="M1" s="362"/>
      <c r="N1" s="362"/>
      <c r="O1" s="362"/>
      <c r="P1" s="362"/>
      <c r="Q1" s="362"/>
      <c r="R1" s="362"/>
      <c r="S1" s="362"/>
      <c r="T1" s="362"/>
      <c r="U1" s="362"/>
      <c r="V1" s="362"/>
      <c r="W1" s="362"/>
      <c r="X1" s="362"/>
      <c r="Y1" s="362"/>
      <c r="Z1" s="362"/>
      <c r="AA1" s="362"/>
      <c r="AB1" s="362"/>
      <c r="AC1" s="362"/>
    </row>
    <row r="2" spans="1:29" ht="14.45" customHeight="1" x14ac:dyDescent="0.25">
      <c r="A2" s="363" t="s">
        <v>243</v>
      </c>
      <c r="B2" s="363"/>
      <c r="C2" s="363"/>
      <c r="D2" s="363"/>
      <c r="E2" s="363"/>
      <c r="F2" s="363"/>
      <c r="G2" s="363"/>
      <c r="H2" s="363"/>
      <c r="I2" s="363"/>
      <c r="J2" s="363"/>
      <c r="K2" s="363"/>
      <c r="L2" s="363"/>
      <c r="M2" s="363"/>
      <c r="N2" s="363"/>
      <c r="O2" s="363"/>
      <c r="P2" s="363"/>
      <c r="Q2" s="363"/>
      <c r="R2" s="363"/>
      <c r="S2" s="363"/>
      <c r="T2" s="363"/>
      <c r="U2" s="363"/>
      <c r="V2" s="363"/>
      <c r="W2" s="363"/>
    </row>
    <row r="3" spans="1:29" x14ac:dyDescent="0.25">
      <c r="A3" s="559" t="s">
        <v>103</v>
      </c>
      <c r="B3" s="524"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24" t="s">
        <v>119</v>
      </c>
      <c r="V3" s="524" t="s">
        <v>118</v>
      </c>
      <c r="W3" s="560" t="s">
        <v>94</v>
      </c>
    </row>
    <row r="4" spans="1:29" x14ac:dyDescent="0.25">
      <c r="A4" s="559"/>
      <c r="B4" s="525"/>
      <c r="C4" s="561"/>
      <c r="D4" s="561"/>
      <c r="E4" s="528"/>
      <c r="F4" s="561"/>
      <c r="G4" s="559" t="s">
        <v>112</v>
      </c>
      <c r="H4" s="559"/>
      <c r="I4" s="559" t="s">
        <v>113</v>
      </c>
      <c r="J4" s="559"/>
      <c r="K4" s="559" t="s">
        <v>114</v>
      </c>
      <c r="L4" s="559"/>
      <c r="M4" s="559" t="s">
        <v>115</v>
      </c>
      <c r="N4" s="559"/>
      <c r="O4" s="561"/>
      <c r="P4" s="561"/>
      <c r="Q4" s="559"/>
      <c r="R4" s="559"/>
      <c r="S4" s="559"/>
      <c r="T4" s="559"/>
      <c r="U4" s="525"/>
      <c r="V4" s="525"/>
      <c r="W4" s="560"/>
    </row>
    <row r="5" spans="1:29" ht="25.5" x14ac:dyDescent="0.25">
      <c r="A5" s="559"/>
      <c r="B5" s="526"/>
      <c r="C5" s="561"/>
      <c r="D5" s="561"/>
      <c r="E5" s="529"/>
      <c r="F5" s="561"/>
      <c r="G5" s="98" t="s">
        <v>116</v>
      </c>
      <c r="H5" s="267" t="s">
        <v>12</v>
      </c>
      <c r="I5" s="98" t="s">
        <v>116</v>
      </c>
      <c r="J5" s="267" t="s">
        <v>12</v>
      </c>
      <c r="K5" s="98" t="s">
        <v>116</v>
      </c>
      <c r="L5" s="267" t="s">
        <v>12</v>
      </c>
      <c r="M5" s="98" t="s">
        <v>116</v>
      </c>
      <c r="N5" s="267" t="s">
        <v>12</v>
      </c>
      <c r="O5" s="98" t="s">
        <v>116</v>
      </c>
      <c r="P5" s="267" t="s">
        <v>12</v>
      </c>
      <c r="Q5" s="98" t="s">
        <v>117</v>
      </c>
      <c r="R5" s="98" t="s">
        <v>88</v>
      </c>
      <c r="S5" s="559"/>
      <c r="T5" s="559"/>
      <c r="U5" s="526"/>
      <c r="V5" s="526"/>
      <c r="W5" s="560"/>
    </row>
    <row r="6" spans="1:29" ht="15.75" x14ac:dyDescent="0.25">
      <c r="A6" s="596" t="s">
        <v>242</v>
      </c>
      <c r="B6" s="596"/>
      <c r="C6" s="88"/>
      <c r="D6" s="88"/>
      <c r="E6" s="88"/>
      <c r="F6" s="86"/>
      <c r="G6" s="89"/>
      <c r="H6" s="275"/>
      <c r="I6" s="89"/>
      <c r="J6" s="275"/>
      <c r="K6" s="89"/>
      <c r="L6" s="275"/>
      <c r="M6" s="89"/>
      <c r="N6" s="275"/>
      <c r="O6" s="90"/>
      <c r="P6" s="278"/>
      <c r="Q6" s="79"/>
      <c r="R6" s="79"/>
      <c r="S6" s="82"/>
      <c r="T6" s="79"/>
      <c r="U6" s="79"/>
      <c r="V6" s="79"/>
      <c r="W6" s="88"/>
    </row>
    <row r="7" spans="1:29" ht="110.25" hidden="1" x14ac:dyDescent="0.25">
      <c r="A7" s="596"/>
      <c r="B7" s="596"/>
      <c r="C7" s="88" t="s">
        <v>164</v>
      </c>
      <c r="D7" s="88" t="s">
        <v>165</v>
      </c>
      <c r="E7" s="88"/>
      <c r="F7" s="86" t="s">
        <v>176</v>
      </c>
      <c r="G7" s="89"/>
      <c r="H7" s="275"/>
      <c r="I7" s="89"/>
      <c r="J7" s="275"/>
      <c r="K7" s="89"/>
      <c r="L7" s="275"/>
      <c r="M7" s="89"/>
      <c r="N7" s="275"/>
      <c r="O7" s="91">
        <f>G7+I7+K7+M7</f>
        <v>0</v>
      </c>
      <c r="P7" s="278">
        <f>H7+J7+L7+N7</f>
        <v>0</v>
      </c>
      <c r="Q7" s="79">
        <v>142</v>
      </c>
      <c r="R7" s="79" t="s">
        <v>232</v>
      </c>
      <c r="S7" s="79" t="s">
        <v>223</v>
      </c>
      <c r="T7" s="79" t="s">
        <v>222</v>
      </c>
      <c r="U7" s="79" t="s">
        <v>221</v>
      </c>
      <c r="V7" s="79" t="s">
        <v>171</v>
      </c>
      <c r="W7" s="88" t="s">
        <v>220</v>
      </c>
    </row>
    <row r="8" spans="1:29" ht="200.25" customHeight="1" x14ac:dyDescent="0.25">
      <c r="A8" s="596"/>
      <c r="B8" s="596" t="s">
        <v>166</v>
      </c>
      <c r="C8" s="88" t="s">
        <v>167</v>
      </c>
      <c r="D8" s="88" t="s">
        <v>168</v>
      </c>
      <c r="E8" s="88"/>
      <c r="F8" s="69" t="s">
        <v>185</v>
      </c>
      <c r="G8" s="83"/>
      <c r="H8" s="285"/>
      <c r="I8" s="83"/>
      <c r="J8" s="285"/>
      <c r="K8" s="83"/>
      <c r="L8" s="285"/>
      <c r="M8" s="83"/>
      <c r="N8" s="285"/>
      <c r="O8" s="83" t="s">
        <v>186</v>
      </c>
      <c r="P8" s="285">
        <v>20000</v>
      </c>
      <c r="Q8" s="79">
        <v>166</v>
      </c>
      <c r="R8" s="79" t="s">
        <v>184</v>
      </c>
      <c r="S8" s="79" t="s">
        <v>233</v>
      </c>
      <c r="T8" s="74" t="s">
        <v>187</v>
      </c>
      <c r="U8" s="79" t="s">
        <v>188</v>
      </c>
      <c r="V8" s="83" t="s">
        <v>180</v>
      </c>
      <c r="W8" s="78" t="s">
        <v>189</v>
      </c>
    </row>
    <row r="9" spans="1:29" ht="141.75" x14ac:dyDescent="0.25">
      <c r="A9" s="596"/>
      <c r="B9" s="596"/>
      <c r="C9" s="88"/>
      <c r="D9" s="88"/>
      <c r="E9" s="88"/>
      <c r="F9" s="77" t="s">
        <v>215</v>
      </c>
      <c r="G9" s="85"/>
      <c r="H9" s="286"/>
      <c r="I9" s="84"/>
      <c r="J9" s="286"/>
      <c r="K9" s="84"/>
      <c r="L9" s="286"/>
      <c r="M9" s="84"/>
      <c r="N9" s="286"/>
      <c r="O9" s="81">
        <f>G9+I9+K9+M9</f>
        <v>0</v>
      </c>
      <c r="P9" s="279">
        <f>H9+J9+L9+N9</f>
        <v>0</v>
      </c>
      <c r="Q9" s="84">
        <v>166</v>
      </c>
      <c r="R9" s="84" t="s">
        <v>184</v>
      </c>
      <c r="S9" s="86" t="s">
        <v>216</v>
      </c>
      <c r="T9" s="86" t="s">
        <v>217</v>
      </c>
      <c r="U9" s="86" t="s">
        <v>218</v>
      </c>
      <c r="V9" s="86" t="s">
        <v>219</v>
      </c>
      <c r="W9" s="86" t="s">
        <v>212</v>
      </c>
    </row>
    <row r="10" spans="1:29" ht="15.75" x14ac:dyDescent="0.25">
      <c r="A10" s="368"/>
      <c r="B10" s="369"/>
      <c r="C10" s="369"/>
      <c r="D10" s="368" t="s">
        <v>169</v>
      </c>
      <c r="E10" s="369"/>
      <c r="F10" s="370"/>
      <c r="G10" s="80">
        <f t="shared" ref="G10:N10" si="0">SUM(G6:G9)</f>
        <v>0</v>
      </c>
      <c r="H10" s="280">
        <f t="shared" si="0"/>
        <v>0</v>
      </c>
      <c r="I10" s="80">
        <f t="shared" si="0"/>
        <v>0</v>
      </c>
      <c r="J10" s="280">
        <f t="shared" si="0"/>
        <v>0</v>
      </c>
      <c r="K10" s="80">
        <f t="shared" si="0"/>
        <v>0</v>
      </c>
      <c r="L10" s="280">
        <f t="shared" si="0"/>
        <v>0</v>
      </c>
      <c r="M10" s="80">
        <f t="shared" si="0"/>
        <v>0</v>
      </c>
      <c r="N10" s="280">
        <f t="shared" si="0"/>
        <v>0</v>
      </c>
      <c r="O10" s="80">
        <f>G10+I10+K10+M10</f>
        <v>0</v>
      </c>
      <c r="P10" s="281">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G14" zoomScale="57" zoomScaleNormal="57" workbookViewId="0">
      <selection activeCell="G7" sqref="G7"/>
    </sheetView>
  </sheetViews>
  <sheetFormatPr baseColWidth="10" defaultRowHeight="15" x14ac:dyDescent="0.25"/>
  <cols>
    <col min="1" max="2" width="21.7109375" customWidth="1"/>
    <col min="3" max="6" width="27.42578125" customWidth="1"/>
    <col min="7" max="7" width="15.28515625" customWidth="1"/>
    <col min="8" max="8" width="11.5703125" style="270"/>
    <col min="9" max="9" width="15.28515625" customWidth="1"/>
    <col min="10" max="10" width="18.85546875" style="270" customWidth="1"/>
    <col min="12" max="12" width="11.5703125" style="270"/>
    <col min="14" max="14" width="11.5703125" style="270"/>
    <col min="15" max="15" width="15.28515625" customWidth="1"/>
    <col min="16" max="16" width="18.28515625" style="270" customWidth="1"/>
    <col min="19" max="22" width="14.140625" customWidth="1"/>
    <col min="23" max="23" width="17" customWidth="1"/>
  </cols>
  <sheetData>
    <row r="1" spans="1:23" ht="18.75" x14ac:dyDescent="0.25">
      <c r="B1" s="348"/>
      <c r="C1" s="348"/>
      <c r="D1" s="348"/>
      <c r="E1" s="348"/>
      <c r="G1" s="348" t="s">
        <v>776</v>
      </c>
      <c r="I1" s="348"/>
      <c r="J1" s="348"/>
      <c r="K1" s="348"/>
      <c r="L1" s="348"/>
      <c r="M1" s="348"/>
      <c r="N1" s="348"/>
      <c r="O1" s="348"/>
      <c r="P1" s="348"/>
      <c r="Q1" s="348"/>
      <c r="R1" s="348"/>
      <c r="S1" s="348"/>
      <c r="T1" s="348"/>
      <c r="U1" s="348"/>
      <c r="V1" s="348"/>
      <c r="W1" s="348"/>
    </row>
    <row r="2" spans="1:23" x14ac:dyDescent="0.25">
      <c r="A2" s="332" t="s">
        <v>777</v>
      </c>
      <c r="B2" s="332"/>
      <c r="C2" s="332"/>
      <c r="D2" s="332"/>
      <c r="E2" s="332"/>
      <c r="F2" s="332"/>
      <c r="G2" s="332"/>
      <c r="H2" s="332"/>
      <c r="I2" s="332"/>
      <c r="J2" s="332"/>
      <c r="K2" s="332"/>
      <c r="L2" s="332"/>
      <c r="M2" s="332"/>
      <c r="N2" s="332"/>
      <c r="O2" s="332"/>
      <c r="P2" s="332"/>
      <c r="Q2" s="332"/>
      <c r="R2" s="332"/>
      <c r="S2" s="332"/>
      <c r="T2" s="332"/>
      <c r="U2" s="332"/>
      <c r="V2" s="332"/>
      <c r="W2" s="332"/>
    </row>
    <row r="3" spans="1:23" x14ac:dyDescent="0.25">
      <c r="A3" s="559" t="s">
        <v>103</v>
      </c>
      <c r="B3" s="524"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24" t="s">
        <v>119</v>
      </c>
      <c r="V3" s="524" t="s">
        <v>118</v>
      </c>
      <c r="W3" s="560" t="s">
        <v>94</v>
      </c>
    </row>
    <row r="4" spans="1:23" x14ac:dyDescent="0.25">
      <c r="A4" s="559"/>
      <c r="B4" s="525"/>
      <c r="C4" s="561"/>
      <c r="D4" s="561"/>
      <c r="E4" s="528"/>
      <c r="F4" s="561"/>
      <c r="G4" s="559" t="s">
        <v>112</v>
      </c>
      <c r="H4" s="559"/>
      <c r="I4" s="559" t="s">
        <v>113</v>
      </c>
      <c r="J4" s="559"/>
      <c r="K4" s="559" t="s">
        <v>114</v>
      </c>
      <c r="L4" s="559"/>
      <c r="M4" s="559" t="s">
        <v>115</v>
      </c>
      <c r="N4" s="559"/>
      <c r="O4" s="561"/>
      <c r="P4" s="561"/>
      <c r="Q4" s="559"/>
      <c r="R4" s="559"/>
      <c r="S4" s="559"/>
      <c r="T4" s="559"/>
      <c r="U4" s="525"/>
      <c r="V4" s="525"/>
      <c r="W4" s="560"/>
    </row>
    <row r="5" spans="1:23" ht="25.5" x14ac:dyDescent="0.25">
      <c r="A5" s="559"/>
      <c r="B5" s="526"/>
      <c r="C5" s="561"/>
      <c r="D5" s="561"/>
      <c r="E5" s="529"/>
      <c r="F5" s="561"/>
      <c r="G5" s="301" t="s">
        <v>116</v>
      </c>
      <c r="H5" s="267" t="s">
        <v>12</v>
      </c>
      <c r="I5" s="301" t="s">
        <v>116</v>
      </c>
      <c r="J5" s="267" t="s">
        <v>12</v>
      </c>
      <c r="K5" s="301" t="s">
        <v>116</v>
      </c>
      <c r="L5" s="267" t="s">
        <v>12</v>
      </c>
      <c r="M5" s="301" t="s">
        <v>116</v>
      </c>
      <c r="N5" s="267" t="s">
        <v>12</v>
      </c>
      <c r="O5" s="301" t="s">
        <v>116</v>
      </c>
      <c r="P5" s="267" t="s">
        <v>12</v>
      </c>
      <c r="Q5" s="301" t="s">
        <v>117</v>
      </c>
      <c r="R5" s="301" t="s">
        <v>88</v>
      </c>
      <c r="S5" s="559"/>
      <c r="T5" s="559"/>
      <c r="U5" s="526"/>
      <c r="V5" s="526"/>
      <c r="W5" s="560"/>
    </row>
    <row r="6" spans="1:23" ht="78.75" x14ac:dyDescent="0.25">
      <c r="A6" s="564" t="s">
        <v>778</v>
      </c>
      <c r="B6" s="564" t="s">
        <v>779</v>
      </c>
      <c r="C6" s="597" t="s">
        <v>780</v>
      </c>
      <c r="D6" s="69" t="s">
        <v>781</v>
      </c>
      <c r="E6" s="356"/>
      <c r="F6" s="357" t="s">
        <v>782</v>
      </c>
      <c r="G6" s="89"/>
      <c r="H6" s="275"/>
      <c r="I6" s="89"/>
      <c r="J6" s="275"/>
      <c r="K6" s="89"/>
      <c r="L6" s="275"/>
      <c r="M6" s="89"/>
      <c r="N6" s="275"/>
      <c r="O6" s="358"/>
      <c r="P6" s="278"/>
      <c r="Q6" s="79"/>
      <c r="R6" s="79"/>
      <c r="S6" s="79"/>
      <c r="T6" s="79"/>
      <c r="U6" s="79"/>
      <c r="V6" s="79"/>
      <c r="W6" s="88"/>
    </row>
    <row r="7" spans="1:23" ht="157.5" x14ac:dyDescent="0.25">
      <c r="A7" s="564"/>
      <c r="B7" s="564"/>
      <c r="C7" s="597"/>
      <c r="D7" s="69" t="s">
        <v>783</v>
      </c>
      <c r="E7" s="356"/>
      <c r="F7" s="357" t="s">
        <v>784</v>
      </c>
      <c r="G7" s="89"/>
      <c r="H7" s="275"/>
      <c r="I7" s="89"/>
      <c r="J7" s="275"/>
      <c r="K7" s="89"/>
      <c r="L7" s="275"/>
      <c r="M7" s="89"/>
      <c r="N7" s="275"/>
      <c r="O7" s="358"/>
      <c r="P7" s="278"/>
      <c r="Q7" s="79"/>
      <c r="R7" s="79"/>
      <c r="S7" s="79"/>
      <c r="T7" s="79"/>
      <c r="U7" s="79"/>
      <c r="V7" s="79"/>
      <c r="W7" s="88"/>
    </row>
    <row r="8" spans="1:23" ht="94.5" x14ac:dyDescent="0.25">
      <c r="A8" s="564"/>
      <c r="B8" s="564"/>
      <c r="C8" s="597" t="s">
        <v>785</v>
      </c>
      <c r="D8" s="69"/>
      <c r="E8" s="356"/>
      <c r="F8" s="357" t="s">
        <v>786</v>
      </c>
      <c r="G8" s="89"/>
      <c r="H8" s="275"/>
      <c r="I8" s="89"/>
      <c r="J8" s="275"/>
      <c r="K8" s="89"/>
      <c r="L8" s="275"/>
      <c r="M8" s="89"/>
      <c r="N8" s="275"/>
      <c r="O8" s="358"/>
      <c r="P8" s="278"/>
      <c r="Q8" s="79"/>
      <c r="R8" s="79"/>
      <c r="S8" s="79"/>
      <c r="T8" s="79"/>
      <c r="U8" s="79"/>
      <c r="V8" s="79"/>
      <c r="W8" s="88"/>
    </row>
    <row r="9" spans="1:23" ht="126" x14ac:dyDescent="0.25">
      <c r="A9" s="564"/>
      <c r="B9" s="564"/>
      <c r="C9" s="597"/>
      <c r="D9" s="69"/>
      <c r="E9" s="356"/>
      <c r="F9" s="357" t="s">
        <v>787</v>
      </c>
      <c r="G9" s="89"/>
      <c r="H9" s="275"/>
      <c r="I9" s="89"/>
      <c r="J9" s="275"/>
      <c r="K9" s="89"/>
      <c r="L9" s="275"/>
      <c r="M9" s="89"/>
      <c r="N9" s="275"/>
      <c r="O9" s="358"/>
      <c r="P9" s="278"/>
      <c r="Q9" s="79"/>
      <c r="R9" s="79"/>
      <c r="S9" s="79"/>
      <c r="T9" s="79"/>
      <c r="U9" s="79"/>
      <c r="V9" s="79"/>
      <c r="W9" s="88"/>
    </row>
    <row r="10" spans="1:23" ht="78.75" x14ac:dyDescent="0.25">
      <c r="A10" s="564"/>
      <c r="B10" s="564"/>
      <c r="C10" s="597"/>
      <c r="D10" s="69"/>
      <c r="E10" s="356"/>
      <c r="F10" s="357" t="s">
        <v>788</v>
      </c>
      <c r="G10" s="89"/>
      <c r="H10" s="275"/>
      <c r="I10" s="89"/>
      <c r="J10" s="275"/>
      <c r="K10" s="89"/>
      <c r="L10" s="275"/>
      <c r="M10" s="89"/>
      <c r="N10" s="275"/>
      <c r="O10" s="358"/>
      <c r="P10" s="278"/>
      <c r="Q10" s="79"/>
      <c r="R10" s="79"/>
      <c r="S10" s="79"/>
      <c r="T10" s="79"/>
      <c r="U10" s="79"/>
      <c r="V10" s="79"/>
      <c r="W10" s="88"/>
    </row>
    <row r="11" spans="1:23" ht="63" x14ac:dyDescent="0.25">
      <c r="A11" s="564"/>
      <c r="B11" s="564"/>
      <c r="C11" s="597"/>
      <c r="D11" s="69"/>
      <c r="E11" s="356"/>
      <c r="F11" s="357" t="s">
        <v>789</v>
      </c>
      <c r="G11" s="89"/>
      <c r="H11" s="275"/>
      <c r="I11" s="89"/>
      <c r="J11" s="275"/>
      <c r="K11" s="89"/>
      <c r="L11" s="275"/>
      <c r="M11" s="89"/>
      <c r="N11" s="275"/>
      <c r="O11" s="358"/>
      <c r="P11" s="278"/>
      <c r="Q11" s="79"/>
      <c r="R11" s="79"/>
      <c r="S11" s="79"/>
      <c r="T11" s="79"/>
      <c r="U11" s="79"/>
      <c r="V11" s="79"/>
      <c r="W11" s="88"/>
    </row>
    <row r="12" spans="1:23" ht="189" x14ac:dyDescent="0.25">
      <c r="A12" s="564"/>
      <c r="B12" s="564" t="s">
        <v>790</v>
      </c>
      <c r="C12" s="69" t="s">
        <v>791</v>
      </c>
      <c r="D12" s="69" t="s">
        <v>168</v>
      </c>
      <c r="E12" s="356"/>
      <c r="F12" s="357" t="s">
        <v>792</v>
      </c>
      <c r="G12" s="89"/>
      <c r="H12" s="275"/>
      <c r="I12" s="89"/>
      <c r="J12" s="275"/>
      <c r="K12" s="89"/>
      <c r="L12" s="275"/>
      <c r="M12" s="89"/>
      <c r="N12" s="275"/>
      <c r="O12" s="358"/>
      <c r="P12" s="278"/>
      <c r="Q12" s="79"/>
      <c r="R12" s="79"/>
      <c r="S12" s="79"/>
      <c r="T12" s="79"/>
      <c r="U12" s="79"/>
      <c r="V12" s="79"/>
      <c r="W12" s="88"/>
    </row>
    <row r="13" spans="1:23" ht="63" x14ac:dyDescent="0.25">
      <c r="A13" s="564"/>
      <c r="B13" s="564"/>
      <c r="C13" s="69" t="s">
        <v>793</v>
      </c>
      <c r="D13" s="69" t="s">
        <v>794</v>
      </c>
      <c r="E13" s="356"/>
      <c r="F13" s="357" t="s">
        <v>795</v>
      </c>
      <c r="G13" s="89"/>
      <c r="H13" s="275"/>
      <c r="I13" s="89"/>
      <c r="J13" s="275"/>
      <c r="K13" s="89"/>
      <c r="L13" s="275"/>
      <c r="M13" s="89"/>
      <c r="N13" s="275"/>
      <c r="O13" s="340"/>
      <c r="P13" s="278"/>
      <c r="Q13" s="79"/>
      <c r="R13" s="79"/>
      <c r="S13" s="79"/>
      <c r="T13" s="79"/>
      <c r="U13" s="79"/>
      <c r="V13" s="79"/>
      <c r="W13" s="88"/>
    </row>
    <row r="14" spans="1:23" ht="15.6" customHeight="1" x14ac:dyDescent="0.25">
      <c r="A14" s="365"/>
      <c r="B14" s="366"/>
      <c r="C14" s="365" t="s">
        <v>796</v>
      </c>
      <c r="D14" s="366"/>
      <c r="E14" s="366"/>
      <c r="F14" s="367"/>
      <c r="G14" s="359">
        <f t="shared" ref="G14:N14" si="0">SUM(G6:G13)</f>
        <v>0</v>
      </c>
      <c r="H14" s="280">
        <f t="shared" si="0"/>
        <v>0</v>
      </c>
      <c r="I14" s="359">
        <f t="shared" si="0"/>
        <v>0</v>
      </c>
      <c r="J14" s="280">
        <f t="shared" si="0"/>
        <v>0</v>
      </c>
      <c r="K14" s="359">
        <f t="shared" si="0"/>
        <v>0</v>
      </c>
      <c r="L14" s="280">
        <f t="shared" si="0"/>
        <v>0</v>
      </c>
      <c r="M14" s="359">
        <f t="shared" si="0"/>
        <v>0</v>
      </c>
      <c r="N14" s="280">
        <f t="shared" si="0"/>
        <v>0</v>
      </c>
      <c r="O14" s="359">
        <f>G14+I14+K14+M14</f>
        <v>0</v>
      </c>
      <c r="P14" s="281">
        <f>H14+J14+L14+N14</f>
        <v>0</v>
      </c>
      <c r="Q14" s="328"/>
      <c r="R14" s="328"/>
      <c r="S14" s="328"/>
      <c r="T14" s="328"/>
      <c r="U14" s="328"/>
      <c r="V14" s="328"/>
      <c r="W14" s="328"/>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topLeftCell="A10" zoomScale="62" zoomScaleNormal="62" workbookViewId="0">
      <selection activeCell="G9" sqref="G9"/>
    </sheetView>
  </sheetViews>
  <sheetFormatPr baseColWidth="10" defaultRowHeight="15" x14ac:dyDescent="0.25"/>
  <cols>
    <col min="1" max="2" width="21.7109375" customWidth="1"/>
    <col min="3" max="6" width="27.42578125" customWidth="1"/>
    <col min="7" max="7" width="15.28515625" customWidth="1"/>
    <col min="8" max="8" width="11.5703125" style="270"/>
    <col min="9" max="9" width="15.28515625" customWidth="1"/>
    <col min="10" max="10" width="18.85546875" style="270" customWidth="1"/>
    <col min="12" max="12" width="12.42578125" style="270" bestFit="1" customWidth="1"/>
    <col min="14" max="14" width="12.42578125" style="270" bestFit="1" customWidth="1"/>
    <col min="15" max="15" width="15.28515625" customWidth="1"/>
    <col min="16" max="16" width="18.28515625" style="270" customWidth="1"/>
    <col min="19" max="22" width="14.140625" customWidth="1"/>
    <col min="23" max="23" width="17" customWidth="1"/>
  </cols>
  <sheetData>
    <row r="1" spans="1:23" ht="18.75" x14ac:dyDescent="0.25">
      <c r="B1" s="348"/>
      <c r="C1" s="348"/>
      <c r="D1" s="348"/>
      <c r="E1" s="348"/>
      <c r="F1" s="348"/>
      <c r="G1" s="348" t="s">
        <v>797</v>
      </c>
      <c r="I1" s="348"/>
      <c r="J1" s="348"/>
      <c r="K1" s="348"/>
      <c r="L1" s="348"/>
      <c r="M1" s="348"/>
      <c r="N1" s="348"/>
      <c r="O1" s="348"/>
      <c r="P1" s="348"/>
      <c r="Q1" s="348"/>
      <c r="R1" s="348"/>
      <c r="S1" s="348"/>
      <c r="T1" s="348"/>
      <c r="U1" s="348"/>
      <c r="V1" s="348"/>
      <c r="W1" s="348"/>
    </row>
    <row r="2" spans="1:23" x14ac:dyDescent="0.25">
      <c r="A2" s="332" t="s">
        <v>798</v>
      </c>
      <c r="B2" s="332"/>
      <c r="C2" s="332"/>
      <c r="D2" s="332"/>
      <c r="E2" s="332"/>
      <c r="F2" s="332"/>
      <c r="G2" s="332"/>
      <c r="H2" s="332"/>
      <c r="I2" s="332"/>
      <c r="J2" s="332"/>
      <c r="K2" s="332"/>
      <c r="L2" s="332"/>
      <c r="M2" s="332"/>
      <c r="N2" s="332"/>
      <c r="O2" s="332"/>
      <c r="P2" s="332"/>
      <c r="Q2" s="332"/>
      <c r="R2" s="332"/>
      <c r="S2" s="332"/>
      <c r="T2" s="332"/>
      <c r="U2" s="332"/>
      <c r="V2" s="332"/>
      <c r="W2" s="332"/>
    </row>
    <row r="3" spans="1:23" x14ac:dyDescent="0.25">
      <c r="A3" s="559" t="s">
        <v>103</v>
      </c>
      <c r="B3" s="524" t="s">
        <v>122</v>
      </c>
      <c r="C3" s="561" t="s">
        <v>91</v>
      </c>
      <c r="D3" s="561" t="s">
        <v>92</v>
      </c>
      <c r="E3" s="527" t="s">
        <v>533</v>
      </c>
      <c r="F3" s="561" t="s">
        <v>93</v>
      </c>
      <c r="G3" s="559" t="s">
        <v>107</v>
      </c>
      <c r="H3" s="559"/>
      <c r="I3" s="559"/>
      <c r="J3" s="559"/>
      <c r="K3" s="559"/>
      <c r="L3" s="559"/>
      <c r="M3" s="559"/>
      <c r="N3" s="559"/>
      <c r="O3" s="561" t="s">
        <v>108</v>
      </c>
      <c r="P3" s="561"/>
      <c r="Q3" s="559" t="s">
        <v>109</v>
      </c>
      <c r="R3" s="559"/>
      <c r="S3" s="559" t="s">
        <v>110</v>
      </c>
      <c r="T3" s="559" t="s">
        <v>111</v>
      </c>
      <c r="U3" s="524" t="s">
        <v>119</v>
      </c>
      <c r="V3" s="524" t="s">
        <v>118</v>
      </c>
      <c r="W3" s="560" t="s">
        <v>94</v>
      </c>
    </row>
    <row r="4" spans="1:23" x14ac:dyDescent="0.25">
      <c r="A4" s="559"/>
      <c r="B4" s="525"/>
      <c r="C4" s="561"/>
      <c r="D4" s="561"/>
      <c r="E4" s="528"/>
      <c r="F4" s="561"/>
      <c r="G4" s="559" t="s">
        <v>112</v>
      </c>
      <c r="H4" s="559"/>
      <c r="I4" s="559" t="s">
        <v>113</v>
      </c>
      <c r="J4" s="559"/>
      <c r="K4" s="559" t="s">
        <v>114</v>
      </c>
      <c r="L4" s="559"/>
      <c r="M4" s="559" t="s">
        <v>115</v>
      </c>
      <c r="N4" s="559"/>
      <c r="O4" s="561"/>
      <c r="P4" s="561"/>
      <c r="Q4" s="559"/>
      <c r="R4" s="559"/>
      <c r="S4" s="559"/>
      <c r="T4" s="559"/>
      <c r="U4" s="525"/>
      <c r="V4" s="525"/>
      <c r="W4" s="560"/>
    </row>
    <row r="5" spans="1:23" ht="25.5" x14ac:dyDescent="0.25">
      <c r="A5" s="559"/>
      <c r="B5" s="526"/>
      <c r="C5" s="561"/>
      <c r="D5" s="561"/>
      <c r="E5" s="529"/>
      <c r="F5" s="561"/>
      <c r="G5" s="301" t="s">
        <v>116</v>
      </c>
      <c r="H5" s="267" t="s">
        <v>12</v>
      </c>
      <c r="I5" s="301" t="s">
        <v>116</v>
      </c>
      <c r="J5" s="267" t="s">
        <v>12</v>
      </c>
      <c r="K5" s="301" t="s">
        <v>116</v>
      </c>
      <c r="L5" s="267" t="s">
        <v>12</v>
      </c>
      <c r="M5" s="301" t="s">
        <v>116</v>
      </c>
      <c r="N5" s="267" t="s">
        <v>12</v>
      </c>
      <c r="O5" s="301" t="s">
        <v>116</v>
      </c>
      <c r="P5" s="267" t="s">
        <v>12</v>
      </c>
      <c r="Q5" s="301" t="s">
        <v>117</v>
      </c>
      <c r="R5" s="301" t="s">
        <v>88</v>
      </c>
      <c r="S5" s="559"/>
      <c r="T5" s="559"/>
      <c r="U5" s="526"/>
      <c r="V5" s="526"/>
      <c r="W5" s="560"/>
    </row>
    <row r="6" spans="1:23" s="407" customFormat="1" ht="78.75" x14ac:dyDescent="0.25">
      <c r="A6" s="544" t="s">
        <v>244</v>
      </c>
      <c r="B6" s="544" t="s">
        <v>1017</v>
      </c>
      <c r="C6" s="598" t="s">
        <v>799</v>
      </c>
      <c r="D6" s="77" t="s">
        <v>800</v>
      </c>
      <c r="E6" s="77" t="s">
        <v>1119</v>
      </c>
      <c r="F6" s="401" t="s">
        <v>801</v>
      </c>
      <c r="G6" s="402"/>
      <c r="H6" s="403"/>
      <c r="I6" s="402"/>
      <c r="J6" s="403"/>
      <c r="K6" s="402">
        <v>0.5</v>
      </c>
      <c r="L6" s="403">
        <v>100000</v>
      </c>
      <c r="M6" s="402">
        <v>0.5</v>
      </c>
      <c r="N6" s="404">
        <v>164420</v>
      </c>
      <c r="O6" s="405">
        <f>+M6+K6</f>
        <v>1</v>
      </c>
      <c r="P6" s="403">
        <f>'1. TALLERES SEMINARIOS'!D338</f>
        <v>264420</v>
      </c>
      <c r="Q6" s="401"/>
      <c r="R6" s="401"/>
      <c r="S6" s="406"/>
      <c r="T6" s="401" t="s">
        <v>1120</v>
      </c>
      <c r="U6" s="401" t="s">
        <v>1121</v>
      </c>
      <c r="V6" s="406" t="s">
        <v>1122</v>
      </c>
      <c r="W6" s="76" t="s">
        <v>1123</v>
      </c>
    </row>
    <row r="7" spans="1:23" s="407" customFormat="1" ht="145.5" customHeight="1" x14ac:dyDescent="0.25">
      <c r="A7" s="544"/>
      <c r="B7" s="544"/>
      <c r="C7" s="598"/>
      <c r="D7" s="77" t="s">
        <v>802</v>
      </c>
      <c r="E7" s="77" t="s">
        <v>1124</v>
      </c>
      <c r="F7" s="401" t="s">
        <v>803</v>
      </c>
      <c r="G7" s="402"/>
      <c r="H7" s="403"/>
      <c r="I7" s="402">
        <v>0.5</v>
      </c>
      <c r="J7" s="403">
        <v>20000</v>
      </c>
      <c r="K7" s="402">
        <v>0.25</v>
      </c>
      <c r="L7" s="403">
        <v>20000</v>
      </c>
      <c r="M7" s="402">
        <v>0.25</v>
      </c>
      <c r="N7" s="404">
        <v>14920</v>
      </c>
      <c r="O7" s="405">
        <f t="shared" ref="O7:O15" si="0">+M7+K7</f>
        <v>0.5</v>
      </c>
      <c r="P7" s="403">
        <f>'1. TALLERES SEMINARIOS'!D358</f>
        <v>54920</v>
      </c>
      <c r="Q7" s="401"/>
      <c r="R7" s="401"/>
      <c r="S7" s="406"/>
      <c r="T7" s="401" t="s">
        <v>1126</v>
      </c>
      <c r="U7" s="401" t="s">
        <v>1125</v>
      </c>
      <c r="V7" s="406" t="s">
        <v>1122</v>
      </c>
      <c r="W7" s="76" t="s">
        <v>1127</v>
      </c>
    </row>
    <row r="8" spans="1:23" s="407" customFormat="1" ht="63" hidden="1" x14ac:dyDescent="0.25">
      <c r="A8" s="544"/>
      <c r="B8" s="544"/>
      <c r="C8" s="598"/>
      <c r="D8" s="77" t="s">
        <v>804</v>
      </c>
      <c r="E8" s="77"/>
      <c r="F8" s="401"/>
      <c r="G8" s="402"/>
      <c r="H8" s="403"/>
      <c r="I8" s="402"/>
      <c r="J8" s="403"/>
      <c r="K8" s="402"/>
      <c r="L8" s="403"/>
      <c r="M8" s="402"/>
      <c r="N8" s="404"/>
      <c r="O8" s="405">
        <f t="shared" si="0"/>
        <v>0</v>
      </c>
      <c r="P8" s="403">
        <f t="shared" ref="P8:P14" si="1">+N8+L8+J8+H8</f>
        <v>0</v>
      </c>
      <c r="Q8" s="401"/>
      <c r="R8" s="401"/>
      <c r="S8" s="406"/>
      <c r="T8" s="401"/>
      <c r="U8" s="401"/>
      <c r="V8" s="406"/>
      <c r="W8" s="76"/>
    </row>
    <row r="9" spans="1:23" s="407" customFormat="1" ht="110.25" x14ac:dyDescent="0.25">
      <c r="A9" s="544"/>
      <c r="B9" s="544" t="s">
        <v>805</v>
      </c>
      <c r="C9" s="77" t="s">
        <v>806</v>
      </c>
      <c r="D9" s="77" t="s">
        <v>807</v>
      </c>
      <c r="E9" s="77" t="s">
        <v>1128</v>
      </c>
      <c r="F9" s="401" t="s">
        <v>808</v>
      </c>
      <c r="G9" s="402"/>
      <c r="H9" s="403"/>
      <c r="I9" s="402"/>
      <c r="J9" s="403"/>
      <c r="K9" s="402">
        <v>1</v>
      </c>
      <c r="L9" s="403">
        <v>36920</v>
      </c>
      <c r="M9" s="402"/>
      <c r="N9" s="404"/>
      <c r="O9" s="405">
        <f t="shared" si="0"/>
        <v>1</v>
      </c>
      <c r="P9" s="403">
        <f>'1. TALLERES SEMINARIOS'!D379</f>
        <v>36920</v>
      </c>
      <c r="Q9" s="401"/>
      <c r="R9" s="401"/>
      <c r="S9" s="406"/>
      <c r="T9" s="401" t="s">
        <v>1129</v>
      </c>
      <c r="U9" s="401" t="s">
        <v>1130</v>
      </c>
      <c r="V9" s="406" t="s">
        <v>1131</v>
      </c>
      <c r="W9" s="76" t="s">
        <v>1127</v>
      </c>
    </row>
    <row r="10" spans="1:23" s="407" customFormat="1" ht="110.25" x14ac:dyDescent="0.25">
      <c r="A10" s="544"/>
      <c r="B10" s="544"/>
      <c r="C10" s="77"/>
      <c r="D10" s="77" t="s">
        <v>809</v>
      </c>
      <c r="E10" s="77" t="s">
        <v>1132</v>
      </c>
      <c r="F10" s="401" t="s">
        <v>1150</v>
      </c>
      <c r="G10" s="402"/>
      <c r="H10" s="403"/>
      <c r="I10" s="402">
        <v>0.25</v>
      </c>
      <c r="J10" s="403">
        <v>25200</v>
      </c>
      <c r="K10" s="402">
        <v>0.5</v>
      </c>
      <c r="L10" s="403">
        <v>25000</v>
      </c>
      <c r="M10" s="402">
        <v>0.25</v>
      </c>
      <c r="N10" s="404">
        <v>25000</v>
      </c>
      <c r="O10" s="405">
        <f t="shared" si="0"/>
        <v>0.75</v>
      </c>
      <c r="P10" s="403">
        <f>'5. ACTIVIDADES ESPECIALES'!D653</f>
        <v>75200</v>
      </c>
      <c r="Q10" s="401"/>
      <c r="R10" s="401"/>
      <c r="S10" s="406"/>
      <c r="T10" s="401" t="s">
        <v>1133</v>
      </c>
      <c r="U10" s="401" t="s">
        <v>1134</v>
      </c>
      <c r="V10" s="406" t="s">
        <v>1135</v>
      </c>
      <c r="W10" s="76" t="s">
        <v>1136</v>
      </c>
    </row>
    <row r="11" spans="1:23" s="407" customFormat="1" ht="78.75" hidden="1" x14ac:dyDescent="0.25">
      <c r="A11" s="544"/>
      <c r="B11" s="544"/>
      <c r="C11" s="77"/>
      <c r="D11" s="77" t="s">
        <v>810</v>
      </c>
      <c r="E11" s="77"/>
      <c r="F11" s="401" t="s">
        <v>811</v>
      </c>
      <c r="G11" s="402"/>
      <c r="H11" s="403"/>
      <c r="I11" s="402"/>
      <c r="J11" s="403"/>
      <c r="K11" s="402"/>
      <c r="L11" s="403"/>
      <c r="M11" s="402"/>
      <c r="N11" s="404"/>
      <c r="O11" s="405">
        <f t="shared" si="0"/>
        <v>0</v>
      </c>
      <c r="P11" s="403">
        <f t="shared" si="1"/>
        <v>0</v>
      </c>
      <c r="Q11" s="401"/>
      <c r="R11" s="401"/>
      <c r="S11" s="406"/>
      <c r="T11" s="401"/>
      <c r="U11" s="401"/>
      <c r="V11" s="406"/>
      <c r="W11" s="76"/>
    </row>
    <row r="12" spans="1:23" s="407" customFormat="1" ht="94.5" x14ac:dyDescent="0.25">
      <c r="A12" s="544"/>
      <c r="B12" s="544" t="s">
        <v>812</v>
      </c>
      <c r="C12" s="77" t="s">
        <v>813</v>
      </c>
      <c r="D12" s="77" t="s">
        <v>814</v>
      </c>
      <c r="E12" s="77" t="s">
        <v>1137</v>
      </c>
      <c r="F12" s="401" t="s">
        <v>815</v>
      </c>
      <c r="G12" s="402"/>
      <c r="H12" s="403"/>
      <c r="I12" s="402">
        <v>0</v>
      </c>
      <c r="J12" s="403"/>
      <c r="K12" s="402"/>
      <c r="L12" s="403"/>
      <c r="M12" s="402">
        <v>1</v>
      </c>
      <c r="N12" s="404">
        <v>41500</v>
      </c>
      <c r="O12" s="405">
        <f t="shared" si="0"/>
        <v>1</v>
      </c>
      <c r="P12" s="403">
        <f>'5. ACTIVIDADES ESPECIALES'!D670</f>
        <v>41500</v>
      </c>
      <c r="Q12" s="401"/>
      <c r="R12" s="401"/>
      <c r="S12" s="406" t="s">
        <v>1138</v>
      </c>
      <c r="T12" s="401" t="s">
        <v>1139</v>
      </c>
      <c r="U12" s="401" t="s">
        <v>1140</v>
      </c>
      <c r="V12" s="406" t="s">
        <v>1141</v>
      </c>
      <c r="W12" s="76" t="s">
        <v>1142</v>
      </c>
    </row>
    <row r="13" spans="1:23" s="407" customFormat="1" ht="78.75" hidden="1" x14ac:dyDescent="0.25">
      <c r="A13" s="544"/>
      <c r="B13" s="544"/>
      <c r="C13" s="77"/>
      <c r="D13" s="77" t="s">
        <v>816</v>
      </c>
      <c r="E13" s="77"/>
      <c r="F13" s="401" t="s">
        <v>817</v>
      </c>
      <c r="G13" s="402"/>
      <c r="H13" s="403"/>
      <c r="I13" s="402"/>
      <c r="J13" s="403"/>
      <c r="K13" s="402"/>
      <c r="L13" s="403"/>
      <c r="M13" s="402"/>
      <c r="N13" s="404"/>
      <c r="O13" s="405">
        <f t="shared" si="0"/>
        <v>0</v>
      </c>
      <c r="P13" s="403">
        <f t="shared" si="1"/>
        <v>0</v>
      </c>
      <c r="Q13" s="401"/>
      <c r="R13" s="401"/>
      <c r="S13" s="406"/>
      <c r="T13" s="401"/>
      <c r="U13" s="401"/>
      <c r="V13" s="406"/>
      <c r="W13" s="76"/>
    </row>
    <row r="14" spans="1:23" s="407" customFormat="1" ht="94.5" hidden="1" x14ac:dyDescent="0.25">
      <c r="A14" s="544"/>
      <c r="B14" s="544"/>
      <c r="C14" s="77"/>
      <c r="D14" s="77" t="s">
        <v>818</v>
      </c>
      <c r="E14" s="77"/>
      <c r="F14" s="401" t="s">
        <v>819</v>
      </c>
      <c r="G14" s="402"/>
      <c r="H14" s="403"/>
      <c r="I14" s="402"/>
      <c r="J14" s="403"/>
      <c r="K14" s="402"/>
      <c r="L14" s="403"/>
      <c r="M14" s="402"/>
      <c r="N14" s="404"/>
      <c r="O14" s="405">
        <f t="shared" si="0"/>
        <v>0</v>
      </c>
      <c r="P14" s="403">
        <f t="shared" si="1"/>
        <v>0</v>
      </c>
      <c r="Q14" s="401"/>
      <c r="R14" s="401"/>
      <c r="S14" s="406"/>
      <c r="T14" s="401"/>
      <c r="U14" s="401"/>
      <c r="V14" s="406"/>
      <c r="W14" s="76"/>
    </row>
    <row r="15" spans="1:23" s="407" customFormat="1" ht="187.5" customHeight="1" x14ac:dyDescent="0.25">
      <c r="A15" s="544"/>
      <c r="B15" s="408" t="s">
        <v>820</v>
      </c>
      <c r="C15" s="77" t="s">
        <v>821</v>
      </c>
      <c r="D15" s="77" t="s">
        <v>822</v>
      </c>
      <c r="E15" s="77" t="s">
        <v>1143</v>
      </c>
      <c r="F15" s="401" t="s">
        <v>823</v>
      </c>
      <c r="G15" s="402"/>
      <c r="H15" s="403"/>
      <c r="I15" s="402"/>
      <c r="J15" s="403"/>
      <c r="K15" s="402"/>
      <c r="L15" s="403"/>
      <c r="M15" s="402">
        <v>1</v>
      </c>
      <c r="N15" s="404">
        <v>27500</v>
      </c>
      <c r="O15" s="405">
        <f t="shared" si="0"/>
        <v>1</v>
      </c>
      <c r="P15" s="403">
        <f>'5. ACTIVIDADES ESPECIALES'!D689</f>
        <v>27500</v>
      </c>
      <c r="Q15" s="401"/>
      <c r="S15" s="401" t="s">
        <v>1144</v>
      </c>
      <c r="T15" s="406" t="s">
        <v>1145</v>
      </c>
      <c r="U15" s="401" t="s">
        <v>1146</v>
      </c>
      <c r="V15" s="406" t="s">
        <v>945</v>
      </c>
      <c r="W15" s="76" t="s">
        <v>1147</v>
      </c>
    </row>
    <row r="16" spans="1:23" ht="15.6" customHeight="1" x14ac:dyDescent="0.25">
      <c r="A16" s="365"/>
      <c r="B16" s="366"/>
      <c r="C16" s="365" t="s">
        <v>170</v>
      </c>
      <c r="D16" s="366"/>
      <c r="E16" s="366"/>
      <c r="F16" s="367"/>
      <c r="G16" s="345">
        <f t="shared" ref="G16:N16" si="2">SUM(G6:G15)</f>
        <v>0</v>
      </c>
      <c r="H16" s="346">
        <f t="shared" si="2"/>
        <v>0</v>
      </c>
      <c r="I16" s="345">
        <f t="shared" si="2"/>
        <v>0.75</v>
      </c>
      <c r="J16" s="346">
        <f t="shared" si="2"/>
        <v>45200</v>
      </c>
      <c r="K16" s="345">
        <f t="shared" si="2"/>
        <v>2.25</v>
      </c>
      <c r="L16" s="346">
        <f t="shared" si="2"/>
        <v>181920</v>
      </c>
      <c r="M16" s="345">
        <f t="shared" si="2"/>
        <v>3</v>
      </c>
      <c r="N16" s="346">
        <f t="shared" si="2"/>
        <v>273340</v>
      </c>
      <c r="O16" s="345">
        <f>G16+I16+K16+M16</f>
        <v>6</v>
      </c>
      <c r="P16" s="347">
        <f>SUM(P6:P15)</f>
        <v>500460</v>
      </c>
      <c r="Q16" s="328"/>
      <c r="R16" s="328"/>
      <c r="S16" s="328"/>
      <c r="T16" s="328"/>
      <c r="U16" s="328"/>
      <c r="V16" s="328"/>
      <c r="W16" s="328"/>
    </row>
  </sheetData>
  <mergeCells count="23">
    <mergeCell ref="A6:A15"/>
    <mergeCell ref="B6:B8"/>
    <mergeCell ref="C6:C8"/>
    <mergeCell ref="B9:B11"/>
    <mergeCell ref="B12:B14"/>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59"/>
  <sheetViews>
    <sheetView showGridLines="0" zoomScale="73" zoomScaleNormal="73" workbookViewId="0">
      <pane xSplit="2" ySplit="8" topLeftCell="D153" activePane="bottomRight" state="frozen"/>
      <selection activeCell="B16" sqref="B16"/>
      <selection pane="topRight" activeCell="B16" sqref="B16"/>
      <selection pane="bottomLeft" activeCell="B16" sqref="B16"/>
      <selection pane="bottomRight" activeCell="F167" sqref="F167"/>
    </sheetView>
  </sheetViews>
  <sheetFormatPr baseColWidth="10" defaultColWidth="11.5703125" defaultRowHeight="15" x14ac:dyDescent="0.25"/>
  <cols>
    <col min="1" max="1" width="4.5703125" style="104" customWidth="1"/>
    <col min="2" max="2" width="26.28515625" style="93" bestFit="1" customWidth="1"/>
    <col min="3" max="3" width="105.42578125" style="104" bestFit="1" customWidth="1"/>
    <col min="4" max="21" width="32" style="199" customWidth="1"/>
    <col min="22" max="23" width="17.85546875" style="199" customWidth="1"/>
    <col min="24" max="24" width="22.42578125" style="199" customWidth="1"/>
    <col min="25" max="25" width="20.5703125" style="199" customWidth="1"/>
    <col min="26" max="31" width="17.85546875" style="199" customWidth="1"/>
    <col min="32" max="32" width="19.5703125" style="199" customWidth="1"/>
    <col min="33" max="34" width="17.85546875" style="199" customWidth="1"/>
    <col min="35" max="35" width="18.7109375" style="199" customWidth="1"/>
    <col min="36" max="37" width="17.85546875" style="199" customWidth="1"/>
    <col min="38" max="38" width="20.7109375" style="199" customWidth="1"/>
    <col min="39" max="16384" width="11.5703125" style="104"/>
  </cols>
  <sheetData>
    <row r="1" spans="1:154" x14ac:dyDescent="0.25">
      <c r="A1" s="211"/>
      <c r="B1" s="214"/>
      <c r="C1" s="205" t="s">
        <v>393</v>
      </c>
      <c r="D1" s="205" t="s">
        <v>394</v>
      </c>
      <c r="E1" s="205" t="s">
        <v>395</v>
      </c>
      <c r="F1" s="205" t="s">
        <v>396</v>
      </c>
      <c r="G1" s="205" t="s">
        <v>395</v>
      </c>
      <c r="H1" s="205" t="s">
        <v>395</v>
      </c>
      <c r="I1" s="205" t="s">
        <v>395</v>
      </c>
      <c r="J1" s="205" t="s">
        <v>395</v>
      </c>
      <c r="K1" s="205" t="s">
        <v>397</v>
      </c>
      <c r="L1" s="205" t="s">
        <v>398</v>
      </c>
      <c r="M1" s="205" t="s">
        <v>390</v>
      </c>
      <c r="N1" s="214"/>
      <c r="O1" s="205" t="s">
        <v>400</v>
      </c>
      <c r="P1" s="205" t="s">
        <v>401</v>
      </c>
      <c r="Q1" s="205" t="s">
        <v>402</v>
      </c>
      <c r="R1" s="205" t="s">
        <v>403</v>
      </c>
      <c r="S1" s="214"/>
      <c r="T1" s="205" t="s">
        <v>405</v>
      </c>
      <c r="U1" s="205" t="s">
        <v>406</v>
      </c>
      <c r="V1" s="214"/>
      <c r="W1" s="205" t="s">
        <v>408</v>
      </c>
      <c r="X1" s="205" t="s">
        <v>409</v>
      </c>
      <c r="Y1" s="214"/>
      <c r="Z1" s="205" t="s">
        <v>411</v>
      </c>
      <c r="AA1" s="205" t="s">
        <v>412</v>
      </c>
      <c r="AB1" s="205" t="s">
        <v>413</v>
      </c>
      <c r="AC1" s="202"/>
      <c r="AD1" s="214"/>
      <c r="AE1" s="205" t="s">
        <v>414</v>
      </c>
      <c r="AF1" s="205" t="s">
        <v>415</v>
      </c>
      <c r="AG1" s="202"/>
      <c r="AH1" s="214"/>
      <c r="AI1" s="205" t="s">
        <v>416</v>
      </c>
      <c r="AJ1" s="202"/>
      <c r="AK1" s="214"/>
      <c r="AL1" s="205" t="s">
        <v>419</v>
      </c>
      <c r="AM1" s="214"/>
      <c r="AN1" s="205" t="s">
        <v>421</v>
      </c>
      <c r="AO1" s="205" t="s">
        <v>422</v>
      </c>
      <c r="AP1" s="205" t="s">
        <v>423</v>
      </c>
      <c r="AQ1" s="214"/>
      <c r="AR1" s="205" t="s">
        <v>425</v>
      </c>
      <c r="AS1" s="205" t="s">
        <v>426</v>
      </c>
      <c r="AT1" s="214"/>
      <c r="AU1" s="205" t="s">
        <v>428</v>
      </c>
      <c r="AV1" s="205" t="s">
        <v>429</v>
      </c>
      <c r="AW1" s="205" t="s">
        <v>430</v>
      </c>
      <c r="AX1" s="205" t="s">
        <v>431</v>
      </c>
      <c r="AY1" s="214"/>
      <c r="AZ1" s="205" t="s">
        <v>433</v>
      </c>
      <c r="BA1" s="205" t="s">
        <v>434</v>
      </c>
      <c r="BB1" s="205" t="s">
        <v>435</v>
      </c>
      <c r="BC1" s="205" t="s">
        <v>436</v>
      </c>
      <c r="BD1" s="205" t="s">
        <v>437</v>
      </c>
      <c r="BE1" s="205" t="s">
        <v>438</v>
      </c>
      <c r="BF1" s="214"/>
      <c r="BG1" s="205" t="s">
        <v>440</v>
      </c>
      <c r="BH1" s="205" t="s">
        <v>441</v>
      </c>
      <c r="BI1" s="214"/>
      <c r="BJ1" s="205" t="s">
        <v>443</v>
      </c>
      <c r="BK1" s="214"/>
      <c r="BL1" s="205" t="s">
        <v>445</v>
      </c>
      <c r="BM1" s="202"/>
      <c r="BN1" s="214"/>
      <c r="BO1" s="205" t="s">
        <v>446</v>
      </c>
      <c r="BP1" s="214"/>
      <c r="BQ1" s="205" t="s">
        <v>447</v>
      </c>
      <c r="BR1" s="205" t="s">
        <v>448</v>
      </c>
      <c r="BS1" s="202"/>
      <c r="BT1" s="214"/>
      <c r="BU1" s="205" t="s">
        <v>451</v>
      </c>
      <c r="BV1" s="205" t="s">
        <v>452</v>
      </c>
      <c r="BW1" s="214"/>
      <c r="BX1" s="205" t="s">
        <v>454</v>
      </c>
      <c r="BY1" s="214"/>
      <c r="BZ1" s="205" t="s">
        <v>456</v>
      </c>
      <c r="CA1" s="205" t="s">
        <v>457</v>
      </c>
      <c r="CB1" s="205" t="s">
        <v>458</v>
      </c>
      <c r="CC1" s="205" t="s">
        <v>459</v>
      </c>
      <c r="CD1" s="214"/>
      <c r="CE1" s="205" t="s">
        <v>461</v>
      </c>
      <c r="CF1" s="214"/>
      <c r="CG1" s="205" t="s">
        <v>463</v>
      </c>
      <c r="CH1" s="205" t="s">
        <v>464</v>
      </c>
      <c r="CI1" s="205" t="s">
        <v>465</v>
      </c>
      <c r="CJ1" s="214"/>
      <c r="CK1" s="205" t="s">
        <v>467</v>
      </c>
      <c r="CL1" s="205" t="s">
        <v>468</v>
      </c>
      <c r="CM1" s="202"/>
      <c r="CN1" s="214"/>
      <c r="CO1" s="205" t="s">
        <v>469</v>
      </c>
      <c r="CP1" s="202"/>
      <c r="CQ1" s="214"/>
      <c r="CR1" s="205" t="s">
        <v>472</v>
      </c>
      <c r="CS1" s="205" t="s">
        <v>473</v>
      </c>
      <c r="CT1" s="214"/>
      <c r="CU1" s="205" t="s">
        <v>475</v>
      </c>
      <c r="CV1" s="205" t="s">
        <v>476</v>
      </c>
      <c r="CW1" s="205" t="s">
        <v>477</v>
      </c>
      <c r="CX1" s="205" t="s">
        <v>478</v>
      </c>
      <c r="CY1" s="205" t="s">
        <v>479</v>
      </c>
      <c r="CZ1" s="214"/>
      <c r="DA1" s="205" t="s">
        <v>481</v>
      </c>
      <c r="DB1" s="214"/>
      <c r="DC1" s="205" t="s">
        <v>483</v>
      </c>
      <c r="DD1" s="205" t="s">
        <v>484</v>
      </c>
      <c r="DE1" s="205" t="s">
        <v>485</v>
      </c>
      <c r="DF1" s="202"/>
      <c r="DG1" s="214"/>
      <c r="DH1" s="205" t="s">
        <v>486</v>
      </c>
      <c r="DI1" s="205" t="s">
        <v>487</v>
      </c>
      <c r="DJ1" s="205" t="s">
        <v>488</v>
      </c>
      <c r="DK1" s="214"/>
      <c r="DL1" s="205" t="s">
        <v>489</v>
      </c>
      <c r="DM1" s="202"/>
      <c r="DN1" s="214"/>
      <c r="DO1" s="205" t="s">
        <v>490</v>
      </c>
      <c r="DP1" s="202"/>
      <c r="DQ1" s="214"/>
      <c r="DR1" s="205" t="s">
        <v>493</v>
      </c>
      <c r="DS1" s="205" t="s">
        <v>494</v>
      </c>
      <c r="DT1" s="205" t="s">
        <v>495</v>
      </c>
      <c r="DU1" s="214"/>
      <c r="DV1" s="205" t="s">
        <v>497</v>
      </c>
      <c r="DW1" s="214"/>
      <c r="DX1" s="205" t="s">
        <v>499</v>
      </c>
      <c r="DY1" s="214"/>
      <c r="DZ1" s="205" t="s">
        <v>501</v>
      </c>
      <c r="EA1" s="214"/>
      <c r="EB1" s="205" t="s">
        <v>503</v>
      </c>
      <c r="EC1" s="202"/>
      <c r="ED1" s="214"/>
      <c r="EE1" s="205" t="s">
        <v>504</v>
      </c>
      <c r="EF1" s="205" t="s">
        <v>505</v>
      </c>
      <c r="EG1" s="202"/>
      <c r="EH1" s="214"/>
      <c r="EI1" s="205" t="s">
        <v>506</v>
      </c>
      <c r="EJ1" s="202"/>
      <c r="EK1" s="214"/>
      <c r="EL1" s="205" t="s">
        <v>509</v>
      </c>
      <c r="EM1" s="205" t="s">
        <v>510</v>
      </c>
      <c r="EN1" s="214"/>
      <c r="EO1" s="205" t="s">
        <v>512</v>
      </c>
      <c r="EP1" s="202"/>
      <c r="EQ1" s="214"/>
      <c r="ER1" s="205" t="s">
        <v>515</v>
      </c>
      <c r="ES1" s="205" t="s">
        <v>516</v>
      </c>
      <c r="ET1" s="214"/>
      <c r="EU1" s="205" t="s">
        <v>518</v>
      </c>
      <c r="EV1" s="202"/>
      <c r="EW1" s="214"/>
      <c r="EX1" s="205" t="s">
        <v>519</v>
      </c>
    </row>
    <row r="2" spans="1:154" s="142" customFormat="1" x14ac:dyDescent="0.25">
      <c r="K2" s="182"/>
      <c r="V2" s="142" t="s">
        <v>251</v>
      </c>
      <c r="W2" s="142" t="s">
        <v>252</v>
      </c>
    </row>
    <row r="3" spans="1:154" x14ac:dyDescent="0.25">
      <c r="B3" s="107"/>
      <c r="C3" s="108" t="s">
        <v>387</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8"/>
    </row>
    <row r="4" spans="1:154" x14ac:dyDescent="0.25">
      <c r="B4" s="104"/>
      <c r="C4" s="108" t="s">
        <v>89</v>
      </c>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8"/>
    </row>
    <row r="5" spans="1:154" x14ac:dyDescent="0.25">
      <c r="B5" s="110"/>
      <c r="C5" s="108" t="s">
        <v>386</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8"/>
    </row>
    <row r="6" spans="1:154" x14ac:dyDescent="0.25">
      <c r="B6" s="104"/>
      <c r="C6" s="108" t="s">
        <v>90</v>
      </c>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8"/>
    </row>
    <row r="7" spans="1:154" ht="29.25" thickBot="1" x14ac:dyDescent="0.3">
      <c r="K7" s="242"/>
      <c r="L7" s="242"/>
      <c r="M7" s="242"/>
      <c r="N7" s="243" t="s">
        <v>534</v>
      </c>
      <c r="O7" s="242"/>
      <c r="P7" s="242"/>
      <c r="Q7" s="242"/>
      <c r="R7" s="242"/>
      <c r="S7" s="242"/>
      <c r="T7" s="242"/>
      <c r="U7" s="242"/>
    </row>
    <row r="8" spans="1:154" ht="105.75" thickBot="1" x14ac:dyDescent="0.3">
      <c r="B8" s="217" t="s">
        <v>255</v>
      </c>
      <c r="C8" s="218" t="s">
        <v>254</v>
      </c>
      <c r="D8" s="219" t="s">
        <v>251</v>
      </c>
      <c r="E8" s="219" t="s">
        <v>252</v>
      </c>
      <c r="F8" s="219" t="s">
        <v>388</v>
      </c>
      <c r="G8" s="219" t="s">
        <v>603</v>
      </c>
      <c r="H8" s="219" t="s">
        <v>605</v>
      </c>
      <c r="I8" s="241" t="s">
        <v>606</v>
      </c>
      <c r="J8" s="219" t="s">
        <v>604</v>
      </c>
      <c r="K8" s="241" t="s">
        <v>245</v>
      </c>
      <c r="L8" s="241" t="s">
        <v>228</v>
      </c>
      <c r="M8" s="241" t="s">
        <v>617</v>
      </c>
      <c r="N8" s="241" t="s">
        <v>246</v>
      </c>
      <c r="O8" s="241" t="s">
        <v>180</v>
      </c>
      <c r="P8" s="241" t="s">
        <v>618</v>
      </c>
      <c r="Q8" s="241" t="s">
        <v>247</v>
      </c>
      <c r="R8" s="241" t="s">
        <v>619</v>
      </c>
      <c r="S8" s="241" t="s">
        <v>620</v>
      </c>
      <c r="T8" s="241" t="s">
        <v>248</v>
      </c>
      <c r="U8" s="241" t="s">
        <v>621</v>
      </c>
      <c r="V8" s="241" t="s">
        <v>535</v>
      </c>
      <c r="W8" s="241" t="s">
        <v>553</v>
      </c>
      <c r="X8" s="241" t="s">
        <v>536</v>
      </c>
      <c r="Y8" s="241" t="s">
        <v>550</v>
      </c>
      <c r="Z8" s="241" t="s">
        <v>537</v>
      </c>
      <c r="AA8" s="241" t="s">
        <v>538</v>
      </c>
      <c r="AB8" s="241" t="s">
        <v>539</v>
      </c>
      <c r="AC8" s="241" t="s">
        <v>549</v>
      </c>
      <c r="AD8" s="241" t="s">
        <v>540</v>
      </c>
      <c r="AE8" s="241" t="s">
        <v>541</v>
      </c>
      <c r="AF8" s="241" t="s">
        <v>542</v>
      </c>
      <c r="AG8" s="241" t="s">
        <v>548</v>
      </c>
      <c r="AH8" s="241" t="s">
        <v>543</v>
      </c>
      <c r="AI8" s="241" t="s">
        <v>544</v>
      </c>
      <c r="AJ8" s="241" t="s">
        <v>545</v>
      </c>
      <c r="AK8" s="241" t="s">
        <v>547</v>
      </c>
      <c r="AL8" s="241" t="s">
        <v>546</v>
      </c>
    </row>
    <row r="9" spans="1:154" x14ac:dyDescent="0.25">
      <c r="B9" s="211" t="s">
        <v>391</v>
      </c>
      <c r="C9" s="212" t="s">
        <v>256</v>
      </c>
      <c r="D9" s="213">
        <f>D10+D18+D23+D26+D29</f>
        <v>5610000</v>
      </c>
      <c r="E9" s="213">
        <f>E10+E18+E23+E26+E29</f>
        <v>2130000</v>
      </c>
      <c r="F9" s="213">
        <f t="shared" ref="F9:F40" si="0">D9+E9</f>
        <v>7740000</v>
      </c>
      <c r="G9" s="213">
        <f t="shared" ref="G9:I9" si="1">G10+G18+G23+G26+G29</f>
        <v>0</v>
      </c>
      <c r="H9" s="213">
        <f>F9-G9</f>
        <v>7740000</v>
      </c>
      <c r="I9" s="213">
        <f t="shared" si="1"/>
        <v>0</v>
      </c>
      <c r="J9" s="213">
        <f>F9-I9</f>
        <v>7740000</v>
      </c>
      <c r="K9" s="213">
        <f t="shared" ref="K9:AJ9" si="2">K10+K18+K23+K26+K29</f>
        <v>0</v>
      </c>
      <c r="L9" s="213">
        <f t="shared" si="2"/>
        <v>0</v>
      </c>
      <c r="M9" s="213">
        <f t="shared" si="2"/>
        <v>0</v>
      </c>
      <c r="N9" s="213">
        <f t="shared" si="2"/>
        <v>7740000</v>
      </c>
      <c r="O9" s="213">
        <f t="shared" si="2"/>
        <v>0</v>
      </c>
      <c r="P9" s="213">
        <f t="shared" si="2"/>
        <v>0</v>
      </c>
      <c r="Q9" s="213">
        <f t="shared" si="2"/>
        <v>0</v>
      </c>
      <c r="R9" s="213">
        <f t="shared" si="2"/>
        <v>0</v>
      </c>
      <c r="S9" s="213">
        <f t="shared" si="2"/>
        <v>0</v>
      </c>
      <c r="T9" s="213">
        <f t="shared" si="2"/>
        <v>0</v>
      </c>
      <c r="U9" s="213">
        <f t="shared" si="2"/>
        <v>0</v>
      </c>
      <c r="V9" s="213">
        <f t="shared" si="2"/>
        <v>0</v>
      </c>
      <c r="W9" s="213">
        <f t="shared" si="2"/>
        <v>0</v>
      </c>
      <c r="X9" s="213">
        <f t="shared" si="2"/>
        <v>1440000</v>
      </c>
      <c r="Y9" s="213">
        <f>V9+W9+X9</f>
        <v>1440000</v>
      </c>
      <c r="Z9" s="213">
        <f t="shared" si="2"/>
        <v>0</v>
      </c>
      <c r="AA9" s="213">
        <f t="shared" si="2"/>
        <v>0</v>
      </c>
      <c r="AB9" s="213">
        <f t="shared" si="2"/>
        <v>0</v>
      </c>
      <c r="AC9" s="213">
        <f>Z9+AA9+AB9</f>
        <v>0</v>
      </c>
      <c r="AD9" s="213">
        <f t="shared" si="2"/>
        <v>0</v>
      </c>
      <c r="AE9" s="213">
        <f t="shared" si="2"/>
        <v>0</v>
      </c>
      <c r="AF9" s="213">
        <f t="shared" si="2"/>
        <v>0</v>
      </c>
      <c r="AG9" s="213">
        <f>AD9+AE9+AF9</f>
        <v>0</v>
      </c>
      <c r="AH9" s="213">
        <f t="shared" si="2"/>
        <v>0</v>
      </c>
      <c r="AI9" s="213">
        <f t="shared" si="2"/>
        <v>0</v>
      </c>
      <c r="AJ9" s="213">
        <f t="shared" si="2"/>
        <v>0</v>
      </c>
      <c r="AK9" s="213">
        <f>AH9+AI9+AJ9</f>
        <v>0</v>
      </c>
      <c r="AL9" s="213">
        <f>Y9+AC9+AG9+AK9</f>
        <v>1440000</v>
      </c>
    </row>
    <row r="10" spans="1:154" x14ac:dyDescent="0.25">
      <c r="B10" s="214" t="s">
        <v>392</v>
      </c>
      <c r="C10" s="215" t="s">
        <v>257</v>
      </c>
      <c r="D10" s="216">
        <f>SUM(D11:D17)</f>
        <v>5610000</v>
      </c>
      <c r="E10" s="216">
        <f>SUM(E11:E17)</f>
        <v>2130000</v>
      </c>
      <c r="F10" s="216">
        <f t="shared" si="0"/>
        <v>7740000</v>
      </c>
      <c r="G10" s="216">
        <f t="shared" ref="G10:I10" si="3">SUM(G11:G17)</f>
        <v>0</v>
      </c>
      <c r="H10" s="216">
        <f t="shared" ref="H10:H73" si="4">F10-G10</f>
        <v>7740000</v>
      </c>
      <c r="I10" s="216">
        <f t="shared" si="3"/>
        <v>0</v>
      </c>
      <c r="J10" s="216">
        <f t="shared" ref="J10:J73" si="5">F10-I10</f>
        <v>7740000</v>
      </c>
      <c r="K10" s="216">
        <f t="shared" ref="K10:AJ10" si="6">SUM(K11:K17)</f>
        <v>0</v>
      </c>
      <c r="L10" s="216">
        <f t="shared" si="6"/>
        <v>0</v>
      </c>
      <c r="M10" s="216">
        <f t="shared" si="6"/>
        <v>0</v>
      </c>
      <c r="N10" s="216">
        <f t="shared" si="6"/>
        <v>7740000</v>
      </c>
      <c r="O10" s="216">
        <f t="shared" si="6"/>
        <v>0</v>
      </c>
      <c r="P10" s="216">
        <f t="shared" si="6"/>
        <v>0</v>
      </c>
      <c r="Q10" s="216">
        <f t="shared" si="6"/>
        <v>0</v>
      </c>
      <c r="R10" s="216">
        <f t="shared" si="6"/>
        <v>0</v>
      </c>
      <c r="S10" s="216">
        <f t="shared" si="6"/>
        <v>0</v>
      </c>
      <c r="T10" s="216">
        <f t="shared" si="6"/>
        <v>0</v>
      </c>
      <c r="U10" s="216">
        <f t="shared" si="6"/>
        <v>0</v>
      </c>
      <c r="V10" s="216">
        <f t="shared" si="6"/>
        <v>0</v>
      </c>
      <c r="W10" s="216">
        <f t="shared" si="6"/>
        <v>0</v>
      </c>
      <c r="X10" s="216">
        <f t="shared" si="6"/>
        <v>1440000</v>
      </c>
      <c r="Y10" s="216">
        <f t="shared" ref="Y10:Y73" si="7">V10+W10+X10</f>
        <v>1440000</v>
      </c>
      <c r="Z10" s="216">
        <f t="shared" si="6"/>
        <v>0</v>
      </c>
      <c r="AA10" s="216">
        <f t="shared" si="6"/>
        <v>0</v>
      </c>
      <c r="AB10" s="216">
        <f t="shared" si="6"/>
        <v>0</v>
      </c>
      <c r="AC10" s="216">
        <f t="shared" ref="AC10:AC73" si="8">Z10+AA10+AB10</f>
        <v>0</v>
      </c>
      <c r="AD10" s="216">
        <f t="shared" si="6"/>
        <v>0</v>
      </c>
      <c r="AE10" s="216">
        <f t="shared" si="6"/>
        <v>0</v>
      </c>
      <c r="AF10" s="216">
        <f t="shared" si="6"/>
        <v>0</v>
      </c>
      <c r="AG10" s="216">
        <f t="shared" ref="AG10:AG73" si="9">AD10+AE10+AF10</f>
        <v>0</v>
      </c>
      <c r="AH10" s="216">
        <f t="shared" si="6"/>
        <v>0</v>
      </c>
      <c r="AI10" s="216">
        <f t="shared" si="6"/>
        <v>0</v>
      </c>
      <c r="AJ10" s="216">
        <f t="shared" si="6"/>
        <v>0</v>
      </c>
      <c r="AK10" s="216">
        <f t="shared" ref="AK10:AK73" si="10">AH10+AI10+AJ10</f>
        <v>0</v>
      </c>
      <c r="AL10" s="216">
        <f t="shared" ref="AL10:AL73" si="11">Y10+AC10+AG10+AK10</f>
        <v>1440000</v>
      </c>
    </row>
    <row r="11" spans="1:154" x14ac:dyDescent="0.25">
      <c r="B11" s="205" t="s">
        <v>393</v>
      </c>
      <c r="C11" s="206" t="s">
        <v>258</v>
      </c>
      <c r="D1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5400000</v>
      </c>
      <c r="E1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1680000</v>
      </c>
      <c r="F11" s="207">
        <f t="shared" si="0"/>
        <v>7080000</v>
      </c>
      <c r="G11" s="207"/>
      <c r="H11" s="207">
        <f t="shared" si="4"/>
        <v>7080000</v>
      </c>
      <c r="I11" s="207"/>
      <c r="J11" s="207">
        <f t="shared" si="5"/>
        <v>7080000</v>
      </c>
      <c r="K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7080000</v>
      </c>
      <c r="O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1"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1440000</v>
      </c>
      <c r="Y11" s="207">
        <f t="shared" si="7"/>
        <v>1440000</v>
      </c>
      <c r="Z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1" s="207">
        <f t="shared" si="8"/>
        <v>0</v>
      </c>
      <c r="AD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1" s="207">
        <f t="shared" si="9"/>
        <v>0</v>
      </c>
      <c r="AH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1"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1" s="207">
        <f t="shared" si="10"/>
        <v>0</v>
      </c>
      <c r="AL11" s="207">
        <f t="shared" si="11"/>
        <v>1440000</v>
      </c>
    </row>
    <row r="12" spans="1:154" x14ac:dyDescent="0.25">
      <c r="B12" s="205" t="s">
        <v>394</v>
      </c>
      <c r="C12" s="206" t="s">
        <v>259</v>
      </c>
      <c r="D1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140000</v>
      </c>
      <c r="E1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450000</v>
      </c>
      <c r="F12" s="207">
        <f t="shared" si="0"/>
        <v>590000</v>
      </c>
      <c r="G12" s="207"/>
      <c r="H12" s="207">
        <f t="shared" si="4"/>
        <v>590000</v>
      </c>
      <c r="I12" s="207"/>
      <c r="J12" s="207">
        <f t="shared" si="5"/>
        <v>590000</v>
      </c>
      <c r="K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590000</v>
      </c>
      <c r="O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2"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Y12" s="207">
        <f t="shared" si="7"/>
        <v>0</v>
      </c>
      <c r="Z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2" s="207">
        <f t="shared" si="8"/>
        <v>0</v>
      </c>
      <c r="AD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2" s="207">
        <f t="shared" si="9"/>
        <v>0</v>
      </c>
      <c r="AH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2"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2" s="207">
        <f t="shared" si="10"/>
        <v>0</v>
      </c>
      <c r="AL12" s="207">
        <f t="shared" si="11"/>
        <v>0</v>
      </c>
    </row>
    <row r="13" spans="1:154" x14ac:dyDescent="0.25">
      <c r="B13" s="205" t="s">
        <v>395</v>
      </c>
      <c r="C13" s="206" t="s">
        <v>260</v>
      </c>
      <c r="D1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3" s="207">
        <f t="shared" si="0"/>
        <v>0</v>
      </c>
      <c r="G13" s="207"/>
      <c r="H13" s="207">
        <f t="shared" si="4"/>
        <v>0</v>
      </c>
      <c r="I13" s="207"/>
      <c r="J13" s="207">
        <f t="shared" si="5"/>
        <v>0</v>
      </c>
      <c r="K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O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3"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Y13" s="207">
        <f t="shared" si="7"/>
        <v>0</v>
      </c>
      <c r="Z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3" s="207">
        <f t="shared" si="8"/>
        <v>0</v>
      </c>
      <c r="AD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3" s="207">
        <f t="shared" si="9"/>
        <v>0</v>
      </c>
      <c r="AH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3"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3" s="207">
        <f t="shared" si="10"/>
        <v>0</v>
      </c>
      <c r="AL13" s="207">
        <f t="shared" si="11"/>
        <v>0</v>
      </c>
    </row>
    <row r="14" spans="1:154" x14ac:dyDescent="0.25">
      <c r="B14" s="205" t="s">
        <v>396</v>
      </c>
      <c r="C14" s="206" t="s">
        <v>261</v>
      </c>
      <c r="D1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70000</v>
      </c>
      <c r="E1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4" s="207">
        <f t="shared" si="0"/>
        <v>70000</v>
      </c>
      <c r="G14" s="207"/>
      <c r="H14" s="207">
        <f t="shared" si="4"/>
        <v>70000</v>
      </c>
      <c r="I14" s="207"/>
      <c r="J14" s="207">
        <f t="shared" si="5"/>
        <v>70000</v>
      </c>
      <c r="K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70000</v>
      </c>
      <c r="O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4"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Y14" s="207">
        <f t="shared" si="7"/>
        <v>0</v>
      </c>
      <c r="Z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4" s="207">
        <f t="shared" si="8"/>
        <v>0</v>
      </c>
      <c r="AD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4" s="207">
        <f t="shared" si="9"/>
        <v>0</v>
      </c>
      <c r="AH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4"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4" s="207">
        <f t="shared" si="10"/>
        <v>0</v>
      </c>
      <c r="AL14" s="207">
        <f t="shared" si="11"/>
        <v>0</v>
      </c>
    </row>
    <row r="15" spans="1:154" x14ac:dyDescent="0.25">
      <c r="B15" s="205" t="s">
        <v>397</v>
      </c>
      <c r="C15" s="206" t="s">
        <v>262</v>
      </c>
      <c r="D1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5" s="207">
        <f t="shared" si="0"/>
        <v>0</v>
      </c>
      <c r="G15" s="207"/>
      <c r="H15" s="207">
        <f t="shared" si="4"/>
        <v>0</v>
      </c>
      <c r="I15" s="207"/>
      <c r="J15" s="207">
        <f t="shared" si="5"/>
        <v>0</v>
      </c>
      <c r="K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O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5"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Y15" s="207">
        <f t="shared" si="7"/>
        <v>0</v>
      </c>
      <c r="Z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5" s="207">
        <f t="shared" si="8"/>
        <v>0</v>
      </c>
      <c r="AD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5" s="207">
        <f t="shared" si="9"/>
        <v>0</v>
      </c>
      <c r="AH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5"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5" s="207">
        <f t="shared" si="10"/>
        <v>0</v>
      </c>
      <c r="AL15" s="207">
        <f t="shared" si="11"/>
        <v>0</v>
      </c>
    </row>
    <row r="16" spans="1:154" x14ac:dyDescent="0.25">
      <c r="B16" s="205" t="s">
        <v>398</v>
      </c>
      <c r="C16" s="206" t="s">
        <v>263</v>
      </c>
      <c r="D1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6" s="207">
        <f t="shared" si="0"/>
        <v>0</v>
      </c>
      <c r="G16" s="207"/>
      <c r="H16" s="207">
        <f t="shared" si="4"/>
        <v>0</v>
      </c>
      <c r="I16" s="207"/>
      <c r="J16" s="207">
        <f t="shared" si="5"/>
        <v>0</v>
      </c>
      <c r="K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O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6"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Y16" s="207">
        <f t="shared" si="7"/>
        <v>0</v>
      </c>
      <c r="Z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6" s="207">
        <f t="shared" si="8"/>
        <v>0</v>
      </c>
      <c r="AD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6" s="207">
        <f t="shared" si="9"/>
        <v>0</v>
      </c>
      <c r="AH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6"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6" s="207">
        <f t="shared" si="10"/>
        <v>0</v>
      </c>
      <c r="AL16" s="207">
        <f t="shared" si="11"/>
        <v>0</v>
      </c>
    </row>
    <row r="17" spans="2:38" x14ac:dyDescent="0.25">
      <c r="B17" s="205" t="s">
        <v>390</v>
      </c>
      <c r="C17" s="206" t="s">
        <v>264</v>
      </c>
      <c r="D1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7" s="207">
        <f t="shared" si="0"/>
        <v>0</v>
      </c>
      <c r="G17" s="207"/>
      <c r="H17" s="207">
        <f t="shared" si="4"/>
        <v>0</v>
      </c>
      <c r="I17" s="207"/>
      <c r="J17" s="207">
        <f t="shared" si="5"/>
        <v>0</v>
      </c>
      <c r="K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L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M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N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O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P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Q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R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S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T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U17" s="207">
        <f>SUMIFS('1. TALLERES SEMINARIOS'!$G:$G,'1. TALLERES SEMINARIOS'!$I:$I,Presupuesto!$B$11:$B$158,'1. TALLERES SEMINARIOS'!$K:$K,Presupuesto!$K$8:$U$8)+SUMIFS('2. CONTRATACION DE PERSONAL'!$G:$G,'2. CONTRATACION DE PERSONAL'!$I:$I,Presupuesto!$B$11:$B$158,'2. CONTRATACION DE PERSONAL'!$K:$K,Presupuesto!$K$8:$U$8)+SUMIFS('3. EQUIPO DE OFICINA'!$F:$F,'3. EQUIPO DE OFICINA'!$J:$J,Presupuesto!$K$8:$U$8,'3. EQUIPO DE OFICINA'!$H:$H,Presupuesto!$B$11:$B$158)+SUMIFS('4. EQUIPO TECNOLÓGICOS'!$F:$F,'4. EQUIPO TECNOLÓGICOS'!$H:$H,Presupuesto!$B$11:$B$158,'4. EQUIPO TECNOLÓGICOS'!$J:$J,Presupuesto!$K$8:$U$8)+SUMIFS('5. ACTIVIDADES ESPECIALES'!$F:$F,'5. ACTIVIDADES ESPECIALES'!$J:$J,Presupuesto!$K$8:$U$8,'5. ACTIVIDADES ESPECIALES'!$H:$H,Presupuesto!$B$11:$B$158)+SUMIFS('6. Becas'!$F:$F,'6. Becas'!$H:$H,Presupuesto!$B$11:$B$158,'6. Becas'!$J:$J,Presupuesto!$K$8:$U$8)+SUMIFS('7. Infraestructura'!$F:$F,'7. Infraestructura'!$J:$J,Presupuesto!$K$8:$U$8,'7. Infraestructura'!$H:$H,Presupuesto!$B$11:$B$158)+SUMIFS('8. Venta de Servicios'!$F:$F,'8. Venta de Servicios'!$H:$H,Presupuesto!$B$11:$B$158,'8. Venta de Servicios'!$J:$J,Presupuesto!$K$8:$U$8)</f>
        <v>0</v>
      </c>
      <c r="V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W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X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Y17" s="207">
        <f t="shared" si="7"/>
        <v>0</v>
      </c>
      <c r="Z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A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B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C17" s="207">
        <f t="shared" si="8"/>
        <v>0</v>
      </c>
      <c r="AD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E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F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G17" s="207">
        <f t="shared" si="9"/>
        <v>0</v>
      </c>
      <c r="AH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I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J17" s="207">
        <f>SUMIFS('1. TALLERES SEMINARIOS'!$G:$G,'1. TALLERES SEMINARIOS'!$I:$I,Presupuesto!$B$11:$B$158,'1. TALLERES SEMINARIOS'!$L:$L,Presupuesto!$V$8:$AJ$8)+SUMIFS('2. CONTRATACION DE PERSONAL'!$G:$G,'2. CONTRATACION DE PERSONAL'!$L:$L,Presupuesto!$V$8:$AJ$8,'2. CONTRATACION DE PERSONAL'!$I:$I,Presupuesto!$B$11:$B$158)+SUMIFS('3. EQUIPO DE OFICINA'!$F:$F,'3. EQUIPO DE OFICINA'!$H:$H,Presupuesto!$B$11:$B$158,'3. EQUIPO DE OFICINA'!$K:$K,Presupuesto!$V$8:$AJ$8)+SUMIFS('4. EQUIPO TECNOLÓGICOS'!$F:$F,'4. EQUIPO TECNOLÓGICOS'!$K:$K,Presupuesto!$V$8:$AJ$8,'4. EQUIPO TECNOLÓGICOS'!$H:$H,Presupuesto!$B$11:$B$158)+SUMIFS('5. ACTIVIDADES ESPECIALES'!$F:$F,'5. ACTIVIDADES ESPECIALES'!$H:$H,Presupuesto!$B$11:$B$158,'5. ACTIVIDADES ESPECIALES'!$K:$K,Presupuesto!$V$8:$AJ$8)+SUMIFS('6. Becas'!$F:$F,'6. Becas'!$K:$K,Presupuesto!$V$8:$AJ$8,'6. Becas'!$H:$H,Presupuesto!$B$11:$B$158)+SUMIFS('7. Infraestructura'!$F:$F,'7. Infraestructura'!$H:$H,Presupuesto!$B$11:$B$158,'7. Infraestructura'!$K:$K,Presupuesto!$V$8:$AJ$8)+SUMIFS('8. Venta de Servicios'!$F:$F,'8. Venta de Servicios'!$K:$K,Presupuesto!$V$8:$AJ$8,'8. Venta de Servicios'!$H:$H,Presupuesto!$B$11:$B$158)</f>
        <v>0</v>
      </c>
      <c r="AK17" s="207">
        <f t="shared" si="10"/>
        <v>0</v>
      </c>
      <c r="AL17" s="207">
        <f t="shared" si="11"/>
        <v>0</v>
      </c>
    </row>
    <row r="18" spans="2:38" x14ac:dyDescent="0.25">
      <c r="B18" s="214" t="s">
        <v>399</v>
      </c>
      <c r="C18" s="215" t="s">
        <v>265</v>
      </c>
      <c r="D18" s="216">
        <f>SUM(D19:D22)</f>
        <v>0</v>
      </c>
      <c r="E18" s="216">
        <f>SUM(E19:E22)</f>
        <v>0</v>
      </c>
      <c r="F18" s="216">
        <f t="shared" si="0"/>
        <v>0</v>
      </c>
      <c r="G18" s="216">
        <f t="shared" ref="G18:I18" si="12">SUM(G19:G22)</f>
        <v>0</v>
      </c>
      <c r="H18" s="216">
        <f t="shared" si="4"/>
        <v>0</v>
      </c>
      <c r="I18" s="216">
        <f t="shared" si="12"/>
        <v>0</v>
      </c>
      <c r="J18" s="216">
        <f t="shared" si="5"/>
        <v>0</v>
      </c>
      <c r="K18" s="216">
        <f t="shared" ref="K18:AJ18" si="13">SUM(K19:K22)</f>
        <v>0</v>
      </c>
      <c r="L18" s="216">
        <f t="shared" si="13"/>
        <v>0</v>
      </c>
      <c r="M18" s="216">
        <f t="shared" si="13"/>
        <v>0</v>
      </c>
      <c r="N18" s="216">
        <f t="shared" si="13"/>
        <v>0</v>
      </c>
      <c r="O18" s="216">
        <f t="shared" si="13"/>
        <v>0</v>
      </c>
      <c r="P18" s="216">
        <f t="shared" si="13"/>
        <v>0</v>
      </c>
      <c r="Q18" s="216">
        <f t="shared" si="13"/>
        <v>0</v>
      </c>
      <c r="R18" s="216">
        <f t="shared" si="13"/>
        <v>0</v>
      </c>
      <c r="S18" s="216">
        <f t="shared" si="13"/>
        <v>0</v>
      </c>
      <c r="T18" s="216">
        <f t="shared" si="13"/>
        <v>0</v>
      </c>
      <c r="U18" s="216">
        <f t="shared" si="13"/>
        <v>0</v>
      </c>
      <c r="V18" s="216">
        <f t="shared" si="13"/>
        <v>0</v>
      </c>
      <c r="W18" s="216">
        <f t="shared" si="13"/>
        <v>0</v>
      </c>
      <c r="X18" s="216">
        <f t="shared" si="13"/>
        <v>0</v>
      </c>
      <c r="Y18" s="216">
        <f t="shared" si="7"/>
        <v>0</v>
      </c>
      <c r="Z18" s="216">
        <f t="shared" si="13"/>
        <v>0</v>
      </c>
      <c r="AA18" s="216">
        <f t="shared" si="13"/>
        <v>0</v>
      </c>
      <c r="AB18" s="216">
        <f t="shared" si="13"/>
        <v>0</v>
      </c>
      <c r="AC18" s="216">
        <f t="shared" si="8"/>
        <v>0</v>
      </c>
      <c r="AD18" s="216">
        <f t="shared" si="13"/>
        <v>0</v>
      </c>
      <c r="AE18" s="216">
        <f t="shared" si="13"/>
        <v>0</v>
      </c>
      <c r="AF18" s="216">
        <f t="shared" si="13"/>
        <v>0</v>
      </c>
      <c r="AG18" s="216">
        <f t="shared" si="9"/>
        <v>0</v>
      </c>
      <c r="AH18" s="216">
        <f t="shared" si="13"/>
        <v>0</v>
      </c>
      <c r="AI18" s="216">
        <f t="shared" si="13"/>
        <v>0</v>
      </c>
      <c r="AJ18" s="216">
        <f t="shared" si="13"/>
        <v>0</v>
      </c>
      <c r="AK18" s="216">
        <f t="shared" si="10"/>
        <v>0</v>
      </c>
      <c r="AL18" s="216">
        <f t="shared" si="11"/>
        <v>0</v>
      </c>
    </row>
    <row r="19" spans="2:38" x14ac:dyDescent="0.25">
      <c r="B19" s="205" t="s">
        <v>400</v>
      </c>
      <c r="C19" s="206" t="s">
        <v>266</v>
      </c>
      <c r="D1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9" s="207">
        <f t="shared" si="0"/>
        <v>0</v>
      </c>
      <c r="G19" s="207"/>
      <c r="H19" s="207">
        <f t="shared" si="4"/>
        <v>0</v>
      </c>
      <c r="I19" s="207"/>
      <c r="J19" s="207">
        <f t="shared" si="5"/>
        <v>0</v>
      </c>
      <c r="K19" s="207">
        <f>SUMIFS('1. TALLERES SEMINARIOS'!$G:$G,'1. TALLERES SEMINARIOS'!$I:$I,Presupuesto!$B$11:$B$158,'1. TALLERES SEMINARIOS'!$K:$K,Presupuesto!$K$8:$U$8)</f>
        <v>0</v>
      </c>
      <c r="L19" s="207">
        <f>SUMIFS('1. TALLERES SEMINARIOS'!$G:$G,'1. TALLERES SEMINARIOS'!$I:$I,Presupuesto!$B$11:$B$158,'1. TALLERES SEMINARIOS'!$K:$K,Presupuesto!$K$8:$U$8)</f>
        <v>0</v>
      </c>
      <c r="M19" s="207">
        <f>SUMIFS('1. TALLERES SEMINARIOS'!$G:$G,'1. TALLERES SEMINARIOS'!$I:$I,Presupuesto!$B$11:$B$158,'1. TALLERES SEMINARIOS'!$K:$K,Presupuesto!$K$8:$U$8)</f>
        <v>0</v>
      </c>
      <c r="N19" s="207">
        <f>SUMIFS('1. TALLERES SEMINARIOS'!$G:$G,'1. TALLERES SEMINARIOS'!$I:$I,Presupuesto!$B$11:$B$158,'1. TALLERES SEMINARIOS'!$K:$K,Presupuesto!$K$8:$U$8)</f>
        <v>0</v>
      </c>
      <c r="O19" s="207">
        <f>SUMIFS('1. TALLERES SEMINARIOS'!$G:$G,'1. TALLERES SEMINARIOS'!$I:$I,Presupuesto!$B$11:$B$158,'1. TALLERES SEMINARIOS'!$K:$K,Presupuesto!$K$8:$U$8)</f>
        <v>0</v>
      </c>
      <c r="P19" s="207">
        <f>SUMIFS('1. TALLERES SEMINARIOS'!$G:$G,'1. TALLERES SEMINARIOS'!$I:$I,Presupuesto!$B$11:$B$158,'1. TALLERES SEMINARIOS'!$K:$K,Presupuesto!$K$8:$U$8)</f>
        <v>0</v>
      </c>
      <c r="Q19" s="207">
        <f>SUMIFS('1. TALLERES SEMINARIOS'!$G:$G,'1. TALLERES SEMINARIOS'!$I:$I,Presupuesto!$B$11:$B$158,'1. TALLERES SEMINARIOS'!$K:$K,Presupuesto!$K$8:$U$8)</f>
        <v>0</v>
      </c>
      <c r="R19" s="207">
        <f>SUMIFS('1. TALLERES SEMINARIOS'!$G:$G,'1. TALLERES SEMINARIOS'!$I:$I,Presupuesto!$B$11:$B$158,'1. TALLERES SEMINARIOS'!$K:$K,Presupuesto!$K$8:$U$8)</f>
        <v>0</v>
      </c>
      <c r="S19" s="207">
        <f>SUMIFS('1. TALLERES SEMINARIOS'!$G:$G,'1. TALLERES SEMINARIOS'!$I:$I,Presupuesto!$B$11:$B$158,'1. TALLERES SEMINARIOS'!$K:$K,Presupuesto!$K$8:$U$8)</f>
        <v>0</v>
      </c>
      <c r="T19" s="207">
        <f>SUMIFS('1. TALLERES SEMINARIOS'!$G:$G,'1. TALLERES SEMINARIOS'!$I:$I,Presupuesto!$B$11:$B$158,'1. TALLERES SEMINARIOS'!$K:$K,Presupuesto!$K$8:$U$8)</f>
        <v>0</v>
      </c>
      <c r="U19" s="207">
        <f>SUMIFS('1. TALLERES SEMINARIOS'!$G:$G,'1. TALLERES SEMINARIOS'!$I:$I,Presupuesto!$B$11:$B$158,'1. TALLERES SEMINARIOS'!$K:$K,Presupuesto!$K$8:$U$8)</f>
        <v>0</v>
      </c>
      <c r="V19" s="207"/>
      <c r="W19" s="207"/>
      <c r="X19" s="207"/>
      <c r="Y19" s="207">
        <f t="shared" si="7"/>
        <v>0</v>
      </c>
      <c r="Z19" s="207"/>
      <c r="AA19" s="207"/>
      <c r="AB19" s="207"/>
      <c r="AC19" s="207">
        <f t="shared" si="8"/>
        <v>0</v>
      </c>
      <c r="AD19" s="207"/>
      <c r="AE19" s="207"/>
      <c r="AF19" s="207"/>
      <c r="AG19" s="207">
        <f t="shared" si="9"/>
        <v>0</v>
      </c>
      <c r="AH19" s="207"/>
      <c r="AI19" s="207"/>
      <c r="AJ19" s="207"/>
      <c r="AK19" s="207">
        <f t="shared" si="10"/>
        <v>0</v>
      </c>
      <c r="AL19" s="207">
        <f t="shared" si="11"/>
        <v>0</v>
      </c>
    </row>
    <row r="20" spans="2:38" x14ac:dyDescent="0.25">
      <c r="B20" s="205" t="s">
        <v>401</v>
      </c>
      <c r="C20" s="206" t="s">
        <v>267</v>
      </c>
      <c r="D2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2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0" s="207">
        <f t="shared" si="0"/>
        <v>0</v>
      </c>
      <c r="G20" s="207"/>
      <c r="H20" s="207">
        <f t="shared" si="4"/>
        <v>0</v>
      </c>
      <c r="I20" s="207"/>
      <c r="J20" s="207">
        <f t="shared" si="5"/>
        <v>0</v>
      </c>
      <c r="K20" s="207">
        <f>SUMIFS('1. TALLERES SEMINARIOS'!$G:$G,'1. TALLERES SEMINARIOS'!$I:$I,Presupuesto!$B$11:$B$158,'1. TALLERES SEMINARIOS'!$K:$K,Presupuesto!$K$8:$U$8)</f>
        <v>0</v>
      </c>
      <c r="L20" s="207">
        <f>SUMIFS('1. TALLERES SEMINARIOS'!$G:$G,'1. TALLERES SEMINARIOS'!$I:$I,Presupuesto!$B$11:$B$158,'1. TALLERES SEMINARIOS'!$K:$K,Presupuesto!$K$8:$U$8)</f>
        <v>0</v>
      </c>
      <c r="M20" s="207">
        <f>SUMIFS('1. TALLERES SEMINARIOS'!$G:$G,'1. TALLERES SEMINARIOS'!$I:$I,Presupuesto!$B$11:$B$158,'1. TALLERES SEMINARIOS'!$K:$K,Presupuesto!$K$8:$U$8)</f>
        <v>0</v>
      </c>
      <c r="N20" s="207">
        <f>SUMIFS('1. TALLERES SEMINARIOS'!$G:$G,'1. TALLERES SEMINARIOS'!$I:$I,Presupuesto!$B$11:$B$158,'1. TALLERES SEMINARIOS'!$K:$K,Presupuesto!$K$8:$U$8)</f>
        <v>0</v>
      </c>
      <c r="O20" s="207">
        <f>SUMIFS('1. TALLERES SEMINARIOS'!$G:$G,'1. TALLERES SEMINARIOS'!$I:$I,Presupuesto!$B$11:$B$158,'1. TALLERES SEMINARIOS'!$K:$K,Presupuesto!$K$8:$U$8)</f>
        <v>0</v>
      </c>
      <c r="P20" s="207">
        <f>SUMIFS('1. TALLERES SEMINARIOS'!$G:$G,'1. TALLERES SEMINARIOS'!$I:$I,Presupuesto!$B$11:$B$158,'1. TALLERES SEMINARIOS'!$K:$K,Presupuesto!$K$8:$U$8)</f>
        <v>0</v>
      </c>
      <c r="Q20" s="207">
        <f>SUMIFS('1. TALLERES SEMINARIOS'!$G:$G,'1. TALLERES SEMINARIOS'!$I:$I,Presupuesto!$B$11:$B$158,'1. TALLERES SEMINARIOS'!$K:$K,Presupuesto!$K$8:$U$8)</f>
        <v>0</v>
      </c>
      <c r="R20" s="207">
        <f>SUMIFS('1. TALLERES SEMINARIOS'!$G:$G,'1. TALLERES SEMINARIOS'!$I:$I,Presupuesto!$B$11:$B$158,'1. TALLERES SEMINARIOS'!$K:$K,Presupuesto!$K$8:$U$8)</f>
        <v>0</v>
      </c>
      <c r="S20" s="207">
        <f>SUMIFS('1. TALLERES SEMINARIOS'!$G:$G,'1. TALLERES SEMINARIOS'!$I:$I,Presupuesto!$B$11:$B$158,'1. TALLERES SEMINARIOS'!$K:$K,Presupuesto!$K$8:$U$8)</f>
        <v>0</v>
      </c>
      <c r="T20" s="207">
        <f>SUMIFS('1. TALLERES SEMINARIOS'!$G:$G,'1. TALLERES SEMINARIOS'!$I:$I,Presupuesto!$B$11:$B$158,'1. TALLERES SEMINARIOS'!$K:$K,Presupuesto!$K$8:$U$8)</f>
        <v>0</v>
      </c>
      <c r="U20" s="207">
        <f>SUMIFS('1. TALLERES SEMINARIOS'!$G:$G,'1. TALLERES SEMINARIOS'!$I:$I,Presupuesto!$B$11:$B$158,'1. TALLERES SEMINARIOS'!$K:$K,Presupuesto!$K$8:$U$8)</f>
        <v>0</v>
      </c>
      <c r="V20" s="207"/>
      <c r="W20" s="207"/>
      <c r="X20" s="207"/>
      <c r="Y20" s="207">
        <f t="shared" si="7"/>
        <v>0</v>
      </c>
      <c r="Z20" s="207"/>
      <c r="AA20" s="207"/>
      <c r="AB20" s="207"/>
      <c r="AC20" s="207">
        <f t="shared" si="8"/>
        <v>0</v>
      </c>
      <c r="AD20" s="207"/>
      <c r="AE20" s="207"/>
      <c r="AF20" s="207"/>
      <c r="AG20" s="207">
        <f t="shared" si="9"/>
        <v>0</v>
      </c>
      <c r="AH20" s="207"/>
      <c r="AI20" s="207"/>
      <c r="AJ20" s="207"/>
      <c r="AK20" s="207">
        <f t="shared" si="10"/>
        <v>0</v>
      </c>
      <c r="AL20" s="207">
        <f t="shared" si="11"/>
        <v>0</v>
      </c>
    </row>
    <row r="21" spans="2:38" x14ac:dyDescent="0.25">
      <c r="B21" s="205" t="s">
        <v>402</v>
      </c>
      <c r="C21" s="206" t="s">
        <v>268</v>
      </c>
      <c r="D2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2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1" s="207">
        <f t="shared" si="0"/>
        <v>0</v>
      </c>
      <c r="G21" s="207"/>
      <c r="H21" s="207">
        <f t="shared" si="4"/>
        <v>0</v>
      </c>
      <c r="I21" s="207"/>
      <c r="J21" s="207">
        <f t="shared" si="5"/>
        <v>0</v>
      </c>
      <c r="K21" s="207">
        <f>SUMIFS('1. TALLERES SEMINARIOS'!$G:$G,'1. TALLERES SEMINARIOS'!$I:$I,Presupuesto!$B$11:$B$158,'1. TALLERES SEMINARIOS'!$K:$K,Presupuesto!$K$8:$U$8)</f>
        <v>0</v>
      </c>
      <c r="L21" s="207">
        <f>SUMIFS('1. TALLERES SEMINARIOS'!$G:$G,'1. TALLERES SEMINARIOS'!$I:$I,Presupuesto!$B$11:$B$158,'1. TALLERES SEMINARIOS'!$K:$K,Presupuesto!$K$8:$U$8)</f>
        <v>0</v>
      </c>
      <c r="M21" s="207">
        <f>SUMIFS('1. TALLERES SEMINARIOS'!$G:$G,'1. TALLERES SEMINARIOS'!$I:$I,Presupuesto!$B$11:$B$158,'1. TALLERES SEMINARIOS'!$K:$K,Presupuesto!$K$8:$U$8)</f>
        <v>0</v>
      </c>
      <c r="N21" s="207">
        <f>SUMIFS('1. TALLERES SEMINARIOS'!$G:$G,'1. TALLERES SEMINARIOS'!$I:$I,Presupuesto!$B$11:$B$158,'1. TALLERES SEMINARIOS'!$K:$K,Presupuesto!$K$8:$U$8)</f>
        <v>0</v>
      </c>
      <c r="O21" s="207">
        <f>SUMIFS('1. TALLERES SEMINARIOS'!$G:$G,'1. TALLERES SEMINARIOS'!$I:$I,Presupuesto!$B$11:$B$158,'1. TALLERES SEMINARIOS'!$K:$K,Presupuesto!$K$8:$U$8)</f>
        <v>0</v>
      </c>
      <c r="P21" s="207">
        <f>SUMIFS('1. TALLERES SEMINARIOS'!$G:$G,'1. TALLERES SEMINARIOS'!$I:$I,Presupuesto!$B$11:$B$158,'1. TALLERES SEMINARIOS'!$K:$K,Presupuesto!$K$8:$U$8)</f>
        <v>0</v>
      </c>
      <c r="Q21" s="207">
        <f>SUMIFS('1. TALLERES SEMINARIOS'!$G:$G,'1. TALLERES SEMINARIOS'!$I:$I,Presupuesto!$B$11:$B$158,'1. TALLERES SEMINARIOS'!$K:$K,Presupuesto!$K$8:$U$8)</f>
        <v>0</v>
      </c>
      <c r="R21" s="207">
        <f>SUMIFS('1. TALLERES SEMINARIOS'!$G:$G,'1. TALLERES SEMINARIOS'!$I:$I,Presupuesto!$B$11:$B$158,'1. TALLERES SEMINARIOS'!$K:$K,Presupuesto!$K$8:$U$8)</f>
        <v>0</v>
      </c>
      <c r="S21" s="207">
        <f>SUMIFS('1. TALLERES SEMINARIOS'!$G:$G,'1. TALLERES SEMINARIOS'!$I:$I,Presupuesto!$B$11:$B$158,'1. TALLERES SEMINARIOS'!$K:$K,Presupuesto!$K$8:$U$8)</f>
        <v>0</v>
      </c>
      <c r="T21" s="207">
        <f>SUMIFS('1. TALLERES SEMINARIOS'!$G:$G,'1. TALLERES SEMINARIOS'!$I:$I,Presupuesto!$B$11:$B$158,'1. TALLERES SEMINARIOS'!$K:$K,Presupuesto!$K$8:$U$8)</f>
        <v>0</v>
      </c>
      <c r="U21" s="207">
        <f>SUMIFS('1. TALLERES SEMINARIOS'!$G:$G,'1. TALLERES SEMINARIOS'!$I:$I,Presupuesto!$B$11:$B$158,'1. TALLERES SEMINARIOS'!$K:$K,Presupuesto!$K$8:$U$8)</f>
        <v>0</v>
      </c>
      <c r="V21" s="207"/>
      <c r="W21" s="207"/>
      <c r="X21" s="207"/>
      <c r="Y21" s="207">
        <f t="shared" si="7"/>
        <v>0</v>
      </c>
      <c r="Z21" s="207"/>
      <c r="AA21" s="207"/>
      <c r="AB21" s="207"/>
      <c r="AC21" s="207">
        <f t="shared" si="8"/>
        <v>0</v>
      </c>
      <c r="AD21" s="207"/>
      <c r="AE21" s="207"/>
      <c r="AF21" s="207"/>
      <c r="AG21" s="207">
        <f t="shared" si="9"/>
        <v>0</v>
      </c>
      <c r="AH21" s="207"/>
      <c r="AI21" s="207"/>
      <c r="AJ21" s="207"/>
      <c r="AK21" s="207">
        <f t="shared" si="10"/>
        <v>0</v>
      </c>
      <c r="AL21" s="207">
        <f t="shared" si="11"/>
        <v>0</v>
      </c>
    </row>
    <row r="22" spans="2:38" x14ac:dyDescent="0.25">
      <c r="B22" s="205" t="s">
        <v>403</v>
      </c>
      <c r="C22" s="206" t="s">
        <v>269</v>
      </c>
      <c r="D2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2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2" s="207">
        <f t="shared" si="0"/>
        <v>0</v>
      </c>
      <c r="G22" s="207"/>
      <c r="H22" s="207">
        <f t="shared" si="4"/>
        <v>0</v>
      </c>
      <c r="I22" s="207"/>
      <c r="J22" s="207">
        <f t="shared" si="5"/>
        <v>0</v>
      </c>
      <c r="K22" s="207">
        <f>SUMIFS('1. TALLERES SEMINARIOS'!$G:$G,'1. TALLERES SEMINARIOS'!$I:$I,Presupuesto!$B$11:$B$158,'1. TALLERES SEMINARIOS'!$K:$K,Presupuesto!$K$8:$U$8)</f>
        <v>0</v>
      </c>
      <c r="L22" s="207">
        <f>SUMIFS('1. TALLERES SEMINARIOS'!$G:$G,'1. TALLERES SEMINARIOS'!$I:$I,Presupuesto!$B$11:$B$158,'1. TALLERES SEMINARIOS'!$K:$K,Presupuesto!$K$8:$U$8)</f>
        <v>0</v>
      </c>
      <c r="M22" s="207">
        <f>SUMIFS('1. TALLERES SEMINARIOS'!$G:$G,'1. TALLERES SEMINARIOS'!$I:$I,Presupuesto!$B$11:$B$158,'1. TALLERES SEMINARIOS'!$K:$K,Presupuesto!$K$8:$U$8)</f>
        <v>0</v>
      </c>
      <c r="N22" s="207">
        <f>SUMIFS('1. TALLERES SEMINARIOS'!$G:$G,'1. TALLERES SEMINARIOS'!$I:$I,Presupuesto!$B$11:$B$158,'1. TALLERES SEMINARIOS'!$K:$K,Presupuesto!$K$8:$U$8)</f>
        <v>0</v>
      </c>
      <c r="O22" s="207">
        <f>SUMIFS('1. TALLERES SEMINARIOS'!$G:$G,'1. TALLERES SEMINARIOS'!$I:$I,Presupuesto!$B$11:$B$158,'1. TALLERES SEMINARIOS'!$K:$K,Presupuesto!$K$8:$U$8)</f>
        <v>0</v>
      </c>
      <c r="P22" s="207">
        <f>SUMIFS('1. TALLERES SEMINARIOS'!$G:$G,'1. TALLERES SEMINARIOS'!$I:$I,Presupuesto!$B$11:$B$158,'1. TALLERES SEMINARIOS'!$K:$K,Presupuesto!$K$8:$U$8)</f>
        <v>0</v>
      </c>
      <c r="Q22" s="207">
        <f>SUMIFS('1. TALLERES SEMINARIOS'!$G:$G,'1. TALLERES SEMINARIOS'!$I:$I,Presupuesto!$B$11:$B$158,'1. TALLERES SEMINARIOS'!$K:$K,Presupuesto!$K$8:$U$8)</f>
        <v>0</v>
      </c>
      <c r="R22" s="207">
        <f>SUMIFS('1. TALLERES SEMINARIOS'!$G:$G,'1. TALLERES SEMINARIOS'!$I:$I,Presupuesto!$B$11:$B$158,'1. TALLERES SEMINARIOS'!$K:$K,Presupuesto!$K$8:$U$8)</f>
        <v>0</v>
      </c>
      <c r="S22" s="207">
        <f>SUMIFS('1. TALLERES SEMINARIOS'!$G:$G,'1. TALLERES SEMINARIOS'!$I:$I,Presupuesto!$B$11:$B$158,'1. TALLERES SEMINARIOS'!$K:$K,Presupuesto!$K$8:$U$8)</f>
        <v>0</v>
      </c>
      <c r="T22" s="207">
        <f>SUMIFS('1. TALLERES SEMINARIOS'!$G:$G,'1. TALLERES SEMINARIOS'!$I:$I,Presupuesto!$B$11:$B$158,'1. TALLERES SEMINARIOS'!$K:$K,Presupuesto!$K$8:$U$8)</f>
        <v>0</v>
      </c>
      <c r="U22" s="207">
        <f>SUMIFS('1. TALLERES SEMINARIOS'!$G:$G,'1. TALLERES SEMINARIOS'!$I:$I,Presupuesto!$B$11:$B$158,'1. TALLERES SEMINARIOS'!$K:$K,Presupuesto!$K$8:$U$8)</f>
        <v>0</v>
      </c>
      <c r="V22" s="207"/>
      <c r="W22" s="207"/>
      <c r="X22" s="207"/>
      <c r="Y22" s="207">
        <f t="shared" si="7"/>
        <v>0</v>
      </c>
      <c r="Z22" s="207"/>
      <c r="AA22" s="207"/>
      <c r="AB22" s="207"/>
      <c r="AC22" s="207">
        <f t="shared" si="8"/>
        <v>0</v>
      </c>
      <c r="AD22" s="207"/>
      <c r="AE22" s="207"/>
      <c r="AF22" s="207"/>
      <c r="AG22" s="207">
        <f t="shared" si="9"/>
        <v>0</v>
      </c>
      <c r="AH22" s="207"/>
      <c r="AI22" s="207"/>
      <c r="AJ22" s="207"/>
      <c r="AK22" s="207">
        <f t="shared" si="10"/>
        <v>0</v>
      </c>
      <c r="AL22" s="207">
        <f t="shared" si="11"/>
        <v>0</v>
      </c>
    </row>
    <row r="23" spans="2:38" x14ac:dyDescent="0.25">
      <c r="B23" s="214" t="s">
        <v>404</v>
      </c>
      <c r="C23" s="215" t="s">
        <v>270</v>
      </c>
      <c r="D23" s="216">
        <f>SUM(D24:D25)</f>
        <v>0</v>
      </c>
      <c r="E23" s="216">
        <f>SUM(E24:E25)</f>
        <v>0</v>
      </c>
      <c r="F23" s="216">
        <f t="shared" si="0"/>
        <v>0</v>
      </c>
      <c r="G23" s="216">
        <f t="shared" ref="G23:I23" si="14">SUM(G24:G25)</f>
        <v>0</v>
      </c>
      <c r="H23" s="216">
        <f t="shared" si="4"/>
        <v>0</v>
      </c>
      <c r="I23" s="216">
        <f t="shared" si="14"/>
        <v>0</v>
      </c>
      <c r="J23" s="216">
        <f t="shared" si="5"/>
        <v>0</v>
      </c>
      <c r="K23" s="216">
        <f t="shared" ref="K23:AJ23" si="15">SUM(K24:K25)</f>
        <v>0</v>
      </c>
      <c r="L23" s="216">
        <f t="shared" si="15"/>
        <v>0</v>
      </c>
      <c r="M23" s="216">
        <f t="shared" si="15"/>
        <v>0</v>
      </c>
      <c r="N23" s="216">
        <f t="shared" si="15"/>
        <v>0</v>
      </c>
      <c r="O23" s="216">
        <f t="shared" si="15"/>
        <v>0</v>
      </c>
      <c r="P23" s="216">
        <f t="shared" si="15"/>
        <v>0</v>
      </c>
      <c r="Q23" s="216">
        <f t="shared" si="15"/>
        <v>0</v>
      </c>
      <c r="R23" s="216">
        <f t="shared" si="15"/>
        <v>0</v>
      </c>
      <c r="S23" s="216">
        <f t="shared" si="15"/>
        <v>0</v>
      </c>
      <c r="T23" s="216">
        <f t="shared" si="15"/>
        <v>0</v>
      </c>
      <c r="U23" s="216">
        <f t="shared" si="15"/>
        <v>0</v>
      </c>
      <c r="V23" s="216">
        <f t="shared" si="15"/>
        <v>0</v>
      </c>
      <c r="W23" s="216">
        <f t="shared" si="15"/>
        <v>0</v>
      </c>
      <c r="X23" s="216">
        <f t="shared" si="15"/>
        <v>0</v>
      </c>
      <c r="Y23" s="216">
        <f t="shared" si="7"/>
        <v>0</v>
      </c>
      <c r="Z23" s="216">
        <f t="shared" si="15"/>
        <v>0</v>
      </c>
      <c r="AA23" s="216">
        <f t="shared" si="15"/>
        <v>0</v>
      </c>
      <c r="AB23" s="216">
        <f t="shared" si="15"/>
        <v>0</v>
      </c>
      <c r="AC23" s="216">
        <f t="shared" si="8"/>
        <v>0</v>
      </c>
      <c r="AD23" s="216">
        <f t="shared" si="15"/>
        <v>0</v>
      </c>
      <c r="AE23" s="216">
        <f t="shared" si="15"/>
        <v>0</v>
      </c>
      <c r="AF23" s="216">
        <f t="shared" si="15"/>
        <v>0</v>
      </c>
      <c r="AG23" s="216">
        <f t="shared" si="9"/>
        <v>0</v>
      </c>
      <c r="AH23" s="216">
        <f t="shared" si="15"/>
        <v>0</v>
      </c>
      <c r="AI23" s="216">
        <f t="shared" si="15"/>
        <v>0</v>
      </c>
      <c r="AJ23" s="216">
        <f t="shared" si="15"/>
        <v>0</v>
      </c>
      <c r="AK23" s="216">
        <f t="shared" si="10"/>
        <v>0</v>
      </c>
      <c r="AL23" s="216">
        <f t="shared" si="11"/>
        <v>0</v>
      </c>
    </row>
    <row r="24" spans="2:38" x14ac:dyDescent="0.25">
      <c r="B24" s="205" t="s">
        <v>405</v>
      </c>
      <c r="C24" s="206" t="s">
        <v>271</v>
      </c>
      <c r="D2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2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4" s="207">
        <f t="shared" si="0"/>
        <v>0</v>
      </c>
      <c r="G24" s="207"/>
      <c r="H24" s="207">
        <f t="shared" si="4"/>
        <v>0</v>
      </c>
      <c r="I24" s="207"/>
      <c r="J24" s="207">
        <f t="shared" si="5"/>
        <v>0</v>
      </c>
      <c r="K24" s="207">
        <f>SUMIFS('1. TALLERES SEMINARIOS'!$G:$G,'1. TALLERES SEMINARIOS'!$I:$I,Presupuesto!$B$11:$B$158,'1. TALLERES SEMINARIOS'!$K:$K,Presupuesto!$K$8:$U$8)</f>
        <v>0</v>
      </c>
      <c r="L24" s="207">
        <f>SUMIFS('1. TALLERES SEMINARIOS'!$G:$G,'1. TALLERES SEMINARIOS'!$I:$I,Presupuesto!$B$11:$B$158,'1. TALLERES SEMINARIOS'!$K:$K,Presupuesto!$K$8:$U$8)</f>
        <v>0</v>
      </c>
      <c r="M24" s="207">
        <f>SUMIFS('1. TALLERES SEMINARIOS'!$G:$G,'1. TALLERES SEMINARIOS'!$I:$I,Presupuesto!$B$11:$B$158,'1. TALLERES SEMINARIOS'!$K:$K,Presupuesto!$K$8:$U$8)</f>
        <v>0</v>
      </c>
      <c r="N24" s="207">
        <f>SUMIFS('1. TALLERES SEMINARIOS'!$G:$G,'1. TALLERES SEMINARIOS'!$I:$I,Presupuesto!$B$11:$B$158,'1. TALLERES SEMINARIOS'!$K:$K,Presupuesto!$K$8:$U$8)</f>
        <v>0</v>
      </c>
      <c r="O24" s="207">
        <f>SUMIFS('1. TALLERES SEMINARIOS'!$G:$G,'1. TALLERES SEMINARIOS'!$I:$I,Presupuesto!$B$11:$B$158,'1. TALLERES SEMINARIOS'!$K:$K,Presupuesto!$K$8:$U$8)</f>
        <v>0</v>
      </c>
      <c r="P24" s="207">
        <f>SUMIFS('1. TALLERES SEMINARIOS'!$G:$G,'1. TALLERES SEMINARIOS'!$I:$I,Presupuesto!$B$11:$B$158,'1. TALLERES SEMINARIOS'!$K:$K,Presupuesto!$K$8:$U$8)</f>
        <v>0</v>
      </c>
      <c r="Q24" s="207">
        <f>SUMIFS('1. TALLERES SEMINARIOS'!$G:$G,'1. TALLERES SEMINARIOS'!$I:$I,Presupuesto!$B$11:$B$158,'1. TALLERES SEMINARIOS'!$K:$K,Presupuesto!$K$8:$U$8)</f>
        <v>0</v>
      </c>
      <c r="R24" s="207">
        <f>SUMIFS('1. TALLERES SEMINARIOS'!$G:$G,'1. TALLERES SEMINARIOS'!$I:$I,Presupuesto!$B$11:$B$158,'1. TALLERES SEMINARIOS'!$K:$K,Presupuesto!$K$8:$U$8)</f>
        <v>0</v>
      </c>
      <c r="S24" s="207">
        <f>SUMIFS('1. TALLERES SEMINARIOS'!$G:$G,'1. TALLERES SEMINARIOS'!$I:$I,Presupuesto!$B$11:$B$158,'1. TALLERES SEMINARIOS'!$K:$K,Presupuesto!$K$8:$U$8)</f>
        <v>0</v>
      </c>
      <c r="T24" s="207">
        <f>SUMIFS('1. TALLERES SEMINARIOS'!$G:$G,'1. TALLERES SEMINARIOS'!$I:$I,Presupuesto!$B$11:$B$158,'1. TALLERES SEMINARIOS'!$K:$K,Presupuesto!$K$8:$U$8)</f>
        <v>0</v>
      </c>
      <c r="U24" s="207">
        <f>SUMIFS('1. TALLERES SEMINARIOS'!$G:$G,'1. TALLERES SEMINARIOS'!$I:$I,Presupuesto!$B$11:$B$158,'1. TALLERES SEMINARIOS'!$K:$K,Presupuesto!$K$8:$U$8)</f>
        <v>0</v>
      </c>
      <c r="V24" s="207"/>
      <c r="W24" s="207"/>
      <c r="X24" s="207"/>
      <c r="Y24" s="207">
        <f t="shared" si="7"/>
        <v>0</v>
      </c>
      <c r="Z24" s="207"/>
      <c r="AA24" s="207"/>
      <c r="AB24" s="207"/>
      <c r="AC24" s="207">
        <f t="shared" si="8"/>
        <v>0</v>
      </c>
      <c r="AD24" s="207"/>
      <c r="AE24" s="207"/>
      <c r="AF24" s="207"/>
      <c r="AG24" s="207">
        <f t="shared" si="9"/>
        <v>0</v>
      </c>
      <c r="AH24" s="207"/>
      <c r="AI24" s="207"/>
      <c r="AJ24" s="207"/>
      <c r="AK24" s="207">
        <f t="shared" si="10"/>
        <v>0</v>
      </c>
      <c r="AL24" s="207">
        <f t="shared" si="11"/>
        <v>0</v>
      </c>
    </row>
    <row r="25" spans="2:38" x14ac:dyDescent="0.25">
      <c r="B25" s="205" t="s">
        <v>406</v>
      </c>
      <c r="C25" s="206" t="s">
        <v>272</v>
      </c>
      <c r="D2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2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5" s="207">
        <f t="shared" si="0"/>
        <v>0</v>
      </c>
      <c r="G25" s="207"/>
      <c r="H25" s="207">
        <f t="shared" si="4"/>
        <v>0</v>
      </c>
      <c r="I25" s="207"/>
      <c r="J25" s="207">
        <f t="shared" si="5"/>
        <v>0</v>
      </c>
      <c r="K25" s="207">
        <f>SUMIFS('1. TALLERES SEMINARIOS'!$G:$G,'1. TALLERES SEMINARIOS'!$I:$I,Presupuesto!$B$11:$B$158,'1. TALLERES SEMINARIOS'!$K:$K,Presupuesto!$K$8:$U$8)</f>
        <v>0</v>
      </c>
      <c r="L25" s="207">
        <f>SUMIFS('1. TALLERES SEMINARIOS'!$G:$G,'1. TALLERES SEMINARIOS'!$I:$I,Presupuesto!$B$11:$B$158,'1. TALLERES SEMINARIOS'!$K:$K,Presupuesto!$K$8:$U$8)</f>
        <v>0</v>
      </c>
      <c r="M25" s="207">
        <f>SUMIFS('1. TALLERES SEMINARIOS'!$G:$G,'1. TALLERES SEMINARIOS'!$I:$I,Presupuesto!$B$11:$B$158,'1. TALLERES SEMINARIOS'!$K:$K,Presupuesto!$K$8:$U$8)</f>
        <v>0</v>
      </c>
      <c r="N25" s="207">
        <f>SUMIFS('1. TALLERES SEMINARIOS'!$G:$G,'1. TALLERES SEMINARIOS'!$I:$I,Presupuesto!$B$11:$B$158,'1. TALLERES SEMINARIOS'!$K:$K,Presupuesto!$K$8:$U$8)</f>
        <v>0</v>
      </c>
      <c r="O25" s="207">
        <f>SUMIFS('1. TALLERES SEMINARIOS'!$G:$G,'1. TALLERES SEMINARIOS'!$I:$I,Presupuesto!$B$11:$B$158,'1. TALLERES SEMINARIOS'!$K:$K,Presupuesto!$K$8:$U$8)</f>
        <v>0</v>
      </c>
      <c r="P25" s="207">
        <f>SUMIFS('1. TALLERES SEMINARIOS'!$G:$G,'1. TALLERES SEMINARIOS'!$I:$I,Presupuesto!$B$11:$B$158,'1. TALLERES SEMINARIOS'!$K:$K,Presupuesto!$K$8:$U$8)</f>
        <v>0</v>
      </c>
      <c r="Q25" s="207">
        <f>SUMIFS('1. TALLERES SEMINARIOS'!$G:$G,'1. TALLERES SEMINARIOS'!$I:$I,Presupuesto!$B$11:$B$158,'1. TALLERES SEMINARIOS'!$K:$K,Presupuesto!$K$8:$U$8)</f>
        <v>0</v>
      </c>
      <c r="R25" s="207">
        <f>SUMIFS('1. TALLERES SEMINARIOS'!$G:$G,'1. TALLERES SEMINARIOS'!$I:$I,Presupuesto!$B$11:$B$158,'1. TALLERES SEMINARIOS'!$K:$K,Presupuesto!$K$8:$U$8)</f>
        <v>0</v>
      </c>
      <c r="S25" s="207">
        <f>SUMIFS('1. TALLERES SEMINARIOS'!$G:$G,'1. TALLERES SEMINARIOS'!$I:$I,Presupuesto!$B$11:$B$158,'1. TALLERES SEMINARIOS'!$K:$K,Presupuesto!$K$8:$U$8)</f>
        <v>0</v>
      </c>
      <c r="T25" s="207">
        <f>SUMIFS('1. TALLERES SEMINARIOS'!$G:$G,'1. TALLERES SEMINARIOS'!$I:$I,Presupuesto!$B$11:$B$158,'1. TALLERES SEMINARIOS'!$K:$K,Presupuesto!$K$8:$U$8)</f>
        <v>0</v>
      </c>
      <c r="U25" s="207">
        <f>SUMIFS('1. TALLERES SEMINARIOS'!$G:$G,'1. TALLERES SEMINARIOS'!$I:$I,Presupuesto!$B$11:$B$158,'1. TALLERES SEMINARIOS'!$K:$K,Presupuesto!$K$8:$U$8)</f>
        <v>0</v>
      </c>
      <c r="V25" s="207"/>
      <c r="W25" s="207"/>
      <c r="X25" s="207"/>
      <c r="Y25" s="207">
        <f t="shared" si="7"/>
        <v>0</v>
      </c>
      <c r="Z25" s="207"/>
      <c r="AA25" s="207"/>
      <c r="AB25" s="207"/>
      <c r="AC25" s="207">
        <f t="shared" si="8"/>
        <v>0</v>
      </c>
      <c r="AD25" s="207"/>
      <c r="AE25" s="207"/>
      <c r="AF25" s="207"/>
      <c r="AG25" s="207">
        <f t="shared" si="9"/>
        <v>0</v>
      </c>
      <c r="AH25" s="207"/>
      <c r="AI25" s="207"/>
      <c r="AJ25" s="207"/>
      <c r="AK25" s="207">
        <f t="shared" si="10"/>
        <v>0</v>
      </c>
      <c r="AL25" s="207">
        <f t="shared" si="11"/>
        <v>0</v>
      </c>
    </row>
    <row r="26" spans="2:38" x14ac:dyDescent="0.25">
      <c r="B26" s="214" t="s">
        <v>407</v>
      </c>
      <c r="C26" s="215" t="s">
        <v>273</v>
      </c>
      <c r="D26" s="216">
        <f>SUM(D27:D28)</f>
        <v>0</v>
      </c>
      <c r="E26" s="216">
        <f>SUM(E27:E28)</f>
        <v>0</v>
      </c>
      <c r="F26" s="216">
        <f t="shared" si="0"/>
        <v>0</v>
      </c>
      <c r="G26" s="216">
        <f t="shared" ref="G26:I26" si="16">SUM(G27:G28)</f>
        <v>0</v>
      </c>
      <c r="H26" s="216">
        <f t="shared" si="4"/>
        <v>0</v>
      </c>
      <c r="I26" s="216">
        <f t="shared" si="16"/>
        <v>0</v>
      </c>
      <c r="J26" s="216">
        <f t="shared" si="5"/>
        <v>0</v>
      </c>
      <c r="K26" s="216">
        <f t="shared" ref="K26:AJ26" si="17">SUM(K27:K28)</f>
        <v>0</v>
      </c>
      <c r="L26" s="216">
        <f t="shared" si="17"/>
        <v>0</v>
      </c>
      <c r="M26" s="216">
        <f t="shared" si="17"/>
        <v>0</v>
      </c>
      <c r="N26" s="216">
        <f t="shared" si="17"/>
        <v>0</v>
      </c>
      <c r="O26" s="216">
        <f t="shared" si="17"/>
        <v>0</v>
      </c>
      <c r="P26" s="216">
        <f t="shared" si="17"/>
        <v>0</v>
      </c>
      <c r="Q26" s="216">
        <f t="shared" si="17"/>
        <v>0</v>
      </c>
      <c r="R26" s="216">
        <f t="shared" si="17"/>
        <v>0</v>
      </c>
      <c r="S26" s="216">
        <f t="shared" si="17"/>
        <v>0</v>
      </c>
      <c r="T26" s="216">
        <f t="shared" si="17"/>
        <v>0</v>
      </c>
      <c r="U26" s="216">
        <f t="shared" si="17"/>
        <v>0</v>
      </c>
      <c r="V26" s="216">
        <f t="shared" si="17"/>
        <v>0</v>
      </c>
      <c r="W26" s="216">
        <f t="shared" si="17"/>
        <v>0</v>
      </c>
      <c r="X26" s="216">
        <f t="shared" si="17"/>
        <v>0</v>
      </c>
      <c r="Y26" s="216">
        <f t="shared" si="7"/>
        <v>0</v>
      </c>
      <c r="Z26" s="216">
        <f t="shared" si="17"/>
        <v>0</v>
      </c>
      <c r="AA26" s="216">
        <f t="shared" si="17"/>
        <v>0</v>
      </c>
      <c r="AB26" s="216">
        <f t="shared" si="17"/>
        <v>0</v>
      </c>
      <c r="AC26" s="216">
        <f t="shared" si="8"/>
        <v>0</v>
      </c>
      <c r="AD26" s="216">
        <f t="shared" si="17"/>
        <v>0</v>
      </c>
      <c r="AE26" s="216">
        <f t="shared" si="17"/>
        <v>0</v>
      </c>
      <c r="AF26" s="216">
        <f t="shared" si="17"/>
        <v>0</v>
      </c>
      <c r="AG26" s="216">
        <f t="shared" si="9"/>
        <v>0</v>
      </c>
      <c r="AH26" s="216">
        <f t="shared" si="17"/>
        <v>0</v>
      </c>
      <c r="AI26" s="216">
        <f t="shared" si="17"/>
        <v>0</v>
      </c>
      <c r="AJ26" s="216">
        <f t="shared" si="17"/>
        <v>0</v>
      </c>
      <c r="AK26" s="216">
        <f t="shared" si="10"/>
        <v>0</v>
      </c>
      <c r="AL26" s="216">
        <f t="shared" si="11"/>
        <v>0</v>
      </c>
    </row>
    <row r="27" spans="2:38" x14ac:dyDescent="0.25">
      <c r="B27" s="205" t="s">
        <v>408</v>
      </c>
      <c r="C27" s="206" t="s">
        <v>274</v>
      </c>
      <c r="D2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2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7" s="207">
        <f t="shared" si="0"/>
        <v>0</v>
      </c>
      <c r="G27" s="207"/>
      <c r="H27" s="207">
        <f t="shared" si="4"/>
        <v>0</v>
      </c>
      <c r="I27" s="207"/>
      <c r="J27" s="207">
        <f t="shared" si="5"/>
        <v>0</v>
      </c>
      <c r="K27" s="207">
        <f>SUMIFS('1. TALLERES SEMINARIOS'!$G:$G,'1. TALLERES SEMINARIOS'!$I:$I,Presupuesto!$B$11:$B$158,'1. TALLERES SEMINARIOS'!$K:$K,Presupuesto!$K$8:$U$8)</f>
        <v>0</v>
      </c>
      <c r="L27" s="207">
        <f>SUMIFS('1. TALLERES SEMINARIOS'!$G:$G,'1. TALLERES SEMINARIOS'!$I:$I,Presupuesto!$B$11:$B$158,'1. TALLERES SEMINARIOS'!$K:$K,Presupuesto!$K$8:$U$8)</f>
        <v>0</v>
      </c>
      <c r="M27" s="207">
        <f>SUMIFS('1. TALLERES SEMINARIOS'!$G:$G,'1. TALLERES SEMINARIOS'!$I:$I,Presupuesto!$B$11:$B$158,'1. TALLERES SEMINARIOS'!$K:$K,Presupuesto!$K$8:$U$8)</f>
        <v>0</v>
      </c>
      <c r="N27" s="207">
        <f>SUMIFS('1. TALLERES SEMINARIOS'!$G:$G,'1. TALLERES SEMINARIOS'!$I:$I,Presupuesto!$B$11:$B$158,'1. TALLERES SEMINARIOS'!$K:$K,Presupuesto!$K$8:$U$8)</f>
        <v>0</v>
      </c>
      <c r="O27" s="207">
        <f>SUMIFS('1. TALLERES SEMINARIOS'!$G:$G,'1. TALLERES SEMINARIOS'!$I:$I,Presupuesto!$B$11:$B$158,'1. TALLERES SEMINARIOS'!$K:$K,Presupuesto!$K$8:$U$8)</f>
        <v>0</v>
      </c>
      <c r="P27" s="207">
        <f>SUMIFS('1. TALLERES SEMINARIOS'!$G:$G,'1. TALLERES SEMINARIOS'!$I:$I,Presupuesto!$B$11:$B$158,'1. TALLERES SEMINARIOS'!$K:$K,Presupuesto!$K$8:$U$8)</f>
        <v>0</v>
      </c>
      <c r="Q27" s="207">
        <f>SUMIFS('1. TALLERES SEMINARIOS'!$G:$G,'1. TALLERES SEMINARIOS'!$I:$I,Presupuesto!$B$11:$B$158,'1. TALLERES SEMINARIOS'!$K:$K,Presupuesto!$K$8:$U$8)</f>
        <v>0</v>
      </c>
      <c r="R27" s="207">
        <f>SUMIFS('1. TALLERES SEMINARIOS'!$G:$G,'1. TALLERES SEMINARIOS'!$I:$I,Presupuesto!$B$11:$B$158,'1. TALLERES SEMINARIOS'!$K:$K,Presupuesto!$K$8:$U$8)</f>
        <v>0</v>
      </c>
      <c r="S27" s="207">
        <f>SUMIFS('1. TALLERES SEMINARIOS'!$G:$G,'1. TALLERES SEMINARIOS'!$I:$I,Presupuesto!$B$11:$B$158,'1. TALLERES SEMINARIOS'!$K:$K,Presupuesto!$K$8:$U$8)</f>
        <v>0</v>
      </c>
      <c r="T27" s="207">
        <f>SUMIFS('1. TALLERES SEMINARIOS'!$G:$G,'1. TALLERES SEMINARIOS'!$I:$I,Presupuesto!$B$11:$B$158,'1. TALLERES SEMINARIOS'!$K:$K,Presupuesto!$K$8:$U$8)</f>
        <v>0</v>
      </c>
      <c r="U27" s="207">
        <f>SUMIFS('1. TALLERES SEMINARIOS'!$G:$G,'1. TALLERES SEMINARIOS'!$I:$I,Presupuesto!$B$11:$B$158,'1. TALLERES SEMINARIOS'!$K:$K,Presupuesto!$K$8:$U$8)</f>
        <v>0</v>
      </c>
      <c r="V27" s="207"/>
      <c r="W27" s="207"/>
      <c r="X27" s="207"/>
      <c r="Y27" s="207">
        <f t="shared" si="7"/>
        <v>0</v>
      </c>
      <c r="Z27" s="207"/>
      <c r="AA27" s="207"/>
      <c r="AB27" s="207"/>
      <c r="AC27" s="207">
        <f t="shared" si="8"/>
        <v>0</v>
      </c>
      <c r="AD27" s="207"/>
      <c r="AE27" s="207"/>
      <c r="AF27" s="207"/>
      <c r="AG27" s="207">
        <f t="shared" si="9"/>
        <v>0</v>
      </c>
      <c r="AH27" s="207"/>
      <c r="AI27" s="207"/>
      <c r="AJ27" s="207"/>
      <c r="AK27" s="207">
        <f t="shared" si="10"/>
        <v>0</v>
      </c>
      <c r="AL27" s="207">
        <f t="shared" si="11"/>
        <v>0</v>
      </c>
    </row>
    <row r="28" spans="2:38" x14ac:dyDescent="0.25">
      <c r="B28" s="205" t="s">
        <v>409</v>
      </c>
      <c r="C28" s="206" t="s">
        <v>275</v>
      </c>
      <c r="D28" s="207">
        <f>SUMIFS('1. TALLERES SEMINARIOS'!$G:$G,'1. TALLERES SEMINARIOS'!$I:$I,Presupuesto!$B$11:$B$158,'1. TALLERES SEMINARIOS'!$H:$H,Presupuesto!$D$8)</f>
        <v>0</v>
      </c>
      <c r="E2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28" s="207">
        <f t="shared" si="0"/>
        <v>0</v>
      </c>
      <c r="G28" s="207"/>
      <c r="H28" s="207">
        <f t="shared" si="4"/>
        <v>0</v>
      </c>
      <c r="I28" s="207"/>
      <c r="J28" s="207">
        <f t="shared" si="5"/>
        <v>0</v>
      </c>
      <c r="K28" s="207">
        <f>SUMIFS('1. TALLERES SEMINARIOS'!$G:$G,'1. TALLERES SEMINARIOS'!$I:$I,Presupuesto!$B$11:$B$158,'1. TALLERES SEMINARIOS'!$K:$K,Presupuesto!$K$8:$U$8)</f>
        <v>0</v>
      </c>
      <c r="L28" s="207">
        <f>SUMIFS('1. TALLERES SEMINARIOS'!$G:$G,'1. TALLERES SEMINARIOS'!$I:$I,Presupuesto!$B$11:$B$158,'1. TALLERES SEMINARIOS'!$K:$K,Presupuesto!$K$8:$U$8)</f>
        <v>0</v>
      </c>
      <c r="M28" s="207">
        <f>SUMIFS('1. TALLERES SEMINARIOS'!$G:$G,'1. TALLERES SEMINARIOS'!$I:$I,Presupuesto!$B$11:$B$158,'1. TALLERES SEMINARIOS'!$K:$K,Presupuesto!$K$8:$U$8)</f>
        <v>0</v>
      </c>
      <c r="N28" s="207">
        <f>SUMIFS('1. TALLERES SEMINARIOS'!$G:$G,'1. TALLERES SEMINARIOS'!$I:$I,Presupuesto!$B$11:$B$158,'1. TALLERES SEMINARIOS'!$K:$K,Presupuesto!$K$8:$U$8)</f>
        <v>0</v>
      </c>
      <c r="O28" s="207">
        <f>SUMIFS('1. TALLERES SEMINARIOS'!$G:$G,'1. TALLERES SEMINARIOS'!$I:$I,Presupuesto!$B$11:$B$158,'1. TALLERES SEMINARIOS'!$K:$K,Presupuesto!$K$8:$U$8)</f>
        <v>0</v>
      </c>
      <c r="P28" s="207">
        <f>SUMIFS('1. TALLERES SEMINARIOS'!$G:$G,'1. TALLERES SEMINARIOS'!$I:$I,Presupuesto!$B$11:$B$158,'1. TALLERES SEMINARIOS'!$K:$K,Presupuesto!$K$8:$U$8)</f>
        <v>0</v>
      </c>
      <c r="Q28" s="207">
        <f>SUMIFS('1. TALLERES SEMINARIOS'!$G:$G,'1. TALLERES SEMINARIOS'!$I:$I,Presupuesto!$B$11:$B$158,'1. TALLERES SEMINARIOS'!$K:$K,Presupuesto!$K$8:$U$8)</f>
        <v>0</v>
      </c>
      <c r="R28" s="207">
        <f>SUMIFS('1. TALLERES SEMINARIOS'!$G:$G,'1. TALLERES SEMINARIOS'!$I:$I,Presupuesto!$B$11:$B$158,'1. TALLERES SEMINARIOS'!$K:$K,Presupuesto!$K$8:$U$8)</f>
        <v>0</v>
      </c>
      <c r="S28" s="207">
        <f>SUMIFS('1. TALLERES SEMINARIOS'!$G:$G,'1. TALLERES SEMINARIOS'!$I:$I,Presupuesto!$B$11:$B$158,'1. TALLERES SEMINARIOS'!$K:$K,Presupuesto!$K$8:$U$8)</f>
        <v>0</v>
      </c>
      <c r="T28" s="207">
        <f>SUMIFS('1. TALLERES SEMINARIOS'!$G:$G,'1. TALLERES SEMINARIOS'!$I:$I,Presupuesto!$B$11:$B$158,'1. TALLERES SEMINARIOS'!$K:$K,Presupuesto!$K$8:$U$8)</f>
        <v>0</v>
      </c>
      <c r="U28" s="207">
        <f>SUMIFS('1. TALLERES SEMINARIOS'!$G:$G,'1. TALLERES SEMINARIOS'!$I:$I,Presupuesto!$B$11:$B$158,'1. TALLERES SEMINARIOS'!$K:$K,Presupuesto!$K$8:$U$8)</f>
        <v>0</v>
      </c>
      <c r="V28" s="207"/>
      <c r="W28" s="207"/>
      <c r="X28" s="207"/>
      <c r="Y28" s="207">
        <f t="shared" si="7"/>
        <v>0</v>
      </c>
      <c r="Z28" s="207"/>
      <c r="AA28" s="207"/>
      <c r="AB28" s="207"/>
      <c r="AC28" s="207">
        <f t="shared" si="8"/>
        <v>0</v>
      </c>
      <c r="AD28" s="207"/>
      <c r="AE28" s="207"/>
      <c r="AF28" s="207"/>
      <c r="AG28" s="207">
        <f t="shared" si="9"/>
        <v>0</v>
      </c>
      <c r="AH28" s="207"/>
      <c r="AI28" s="207"/>
      <c r="AJ28" s="207"/>
      <c r="AK28" s="207">
        <f t="shared" si="10"/>
        <v>0</v>
      </c>
      <c r="AL28" s="207">
        <f t="shared" si="11"/>
        <v>0</v>
      </c>
    </row>
    <row r="29" spans="2:38" x14ac:dyDescent="0.25">
      <c r="B29" s="214" t="s">
        <v>410</v>
      </c>
      <c r="C29" s="215" t="s">
        <v>276</v>
      </c>
      <c r="D29" s="216">
        <f>SUM(D30:D32)</f>
        <v>0</v>
      </c>
      <c r="E29" s="216">
        <f>SUM(E30:E32)</f>
        <v>0</v>
      </c>
      <c r="F29" s="216">
        <f t="shared" si="0"/>
        <v>0</v>
      </c>
      <c r="G29" s="216">
        <f t="shared" ref="G29:I29" si="18">SUM(G30:G32)</f>
        <v>0</v>
      </c>
      <c r="H29" s="216">
        <f t="shared" si="4"/>
        <v>0</v>
      </c>
      <c r="I29" s="216">
        <f t="shared" si="18"/>
        <v>0</v>
      </c>
      <c r="J29" s="216">
        <f t="shared" si="5"/>
        <v>0</v>
      </c>
      <c r="K29" s="216">
        <f t="shared" ref="K29:AJ29" si="19">SUM(K30:K32)</f>
        <v>0</v>
      </c>
      <c r="L29" s="216">
        <f t="shared" si="19"/>
        <v>0</v>
      </c>
      <c r="M29" s="216">
        <f t="shared" si="19"/>
        <v>0</v>
      </c>
      <c r="N29" s="216">
        <f t="shared" si="19"/>
        <v>0</v>
      </c>
      <c r="O29" s="216">
        <f t="shared" si="19"/>
        <v>0</v>
      </c>
      <c r="P29" s="216">
        <f t="shared" si="19"/>
        <v>0</v>
      </c>
      <c r="Q29" s="216">
        <f t="shared" si="19"/>
        <v>0</v>
      </c>
      <c r="R29" s="216">
        <f t="shared" si="19"/>
        <v>0</v>
      </c>
      <c r="S29" s="216">
        <f t="shared" si="19"/>
        <v>0</v>
      </c>
      <c r="T29" s="216">
        <f t="shared" si="19"/>
        <v>0</v>
      </c>
      <c r="U29" s="216">
        <f t="shared" si="19"/>
        <v>0</v>
      </c>
      <c r="V29" s="216">
        <f t="shared" si="19"/>
        <v>0</v>
      </c>
      <c r="W29" s="216">
        <f t="shared" si="19"/>
        <v>0</v>
      </c>
      <c r="X29" s="216">
        <f t="shared" si="19"/>
        <v>0</v>
      </c>
      <c r="Y29" s="216">
        <f t="shared" si="7"/>
        <v>0</v>
      </c>
      <c r="Z29" s="216">
        <f t="shared" si="19"/>
        <v>0</v>
      </c>
      <c r="AA29" s="216">
        <f t="shared" si="19"/>
        <v>0</v>
      </c>
      <c r="AB29" s="216">
        <f t="shared" si="19"/>
        <v>0</v>
      </c>
      <c r="AC29" s="216">
        <f t="shared" si="8"/>
        <v>0</v>
      </c>
      <c r="AD29" s="216">
        <f t="shared" si="19"/>
        <v>0</v>
      </c>
      <c r="AE29" s="216">
        <f t="shared" si="19"/>
        <v>0</v>
      </c>
      <c r="AF29" s="216">
        <f t="shared" si="19"/>
        <v>0</v>
      </c>
      <c r="AG29" s="216">
        <f t="shared" si="9"/>
        <v>0</v>
      </c>
      <c r="AH29" s="216">
        <f t="shared" si="19"/>
        <v>0</v>
      </c>
      <c r="AI29" s="216">
        <f t="shared" si="19"/>
        <v>0</v>
      </c>
      <c r="AJ29" s="216">
        <f t="shared" si="19"/>
        <v>0</v>
      </c>
      <c r="AK29" s="216">
        <f t="shared" si="10"/>
        <v>0</v>
      </c>
      <c r="AL29" s="216">
        <f t="shared" si="11"/>
        <v>0</v>
      </c>
    </row>
    <row r="30" spans="2:38" x14ac:dyDescent="0.25">
      <c r="B30" s="205" t="s">
        <v>411</v>
      </c>
      <c r="C30" s="206" t="s">
        <v>277</v>
      </c>
      <c r="D3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3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30" s="207">
        <f t="shared" si="0"/>
        <v>0</v>
      </c>
      <c r="G30" s="207"/>
      <c r="H30" s="207">
        <f t="shared" si="4"/>
        <v>0</v>
      </c>
      <c r="I30" s="207"/>
      <c r="J30" s="207">
        <f t="shared" si="5"/>
        <v>0</v>
      </c>
      <c r="K30" s="207">
        <f>SUMIFS('1. TALLERES SEMINARIOS'!$G:$G,'1. TALLERES SEMINARIOS'!$I:$I,Presupuesto!$B$11:$B$158,'1. TALLERES SEMINARIOS'!$K:$K,Presupuesto!$K$8:$U$8)</f>
        <v>0</v>
      </c>
      <c r="L30" s="207">
        <f>SUMIFS('1. TALLERES SEMINARIOS'!$G:$G,'1. TALLERES SEMINARIOS'!$I:$I,Presupuesto!$B$11:$B$158,'1. TALLERES SEMINARIOS'!$K:$K,Presupuesto!$K$8:$U$8)</f>
        <v>0</v>
      </c>
      <c r="M30" s="207">
        <f>SUMIFS('1. TALLERES SEMINARIOS'!$G:$G,'1. TALLERES SEMINARIOS'!$I:$I,Presupuesto!$B$11:$B$158,'1. TALLERES SEMINARIOS'!$K:$K,Presupuesto!$K$8:$U$8)</f>
        <v>0</v>
      </c>
      <c r="N30" s="207">
        <f>SUMIFS('1. TALLERES SEMINARIOS'!$G:$G,'1. TALLERES SEMINARIOS'!$I:$I,Presupuesto!$B$11:$B$158,'1. TALLERES SEMINARIOS'!$K:$K,Presupuesto!$K$8:$U$8)</f>
        <v>0</v>
      </c>
      <c r="O30" s="207">
        <f>SUMIFS('1. TALLERES SEMINARIOS'!$G:$G,'1. TALLERES SEMINARIOS'!$I:$I,Presupuesto!$B$11:$B$158,'1. TALLERES SEMINARIOS'!$K:$K,Presupuesto!$K$8:$U$8)</f>
        <v>0</v>
      </c>
      <c r="P30" s="207">
        <f>SUMIFS('1. TALLERES SEMINARIOS'!$G:$G,'1. TALLERES SEMINARIOS'!$I:$I,Presupuesto!$B$11:$B$158,'1. TALLERES SEMINARIOS'!$K:$K,Presupuesto!$K$8:$U$8)</f>
        <v>0</v>
      </c>
      <c r="Q30" s="207">
        <f>SUMIFS('1. TALLERES SEMINARIOS'!$G:$G,'1. TALLERES SEMINARIOS'!$I:$I,Presupuesto!$B$11:$B$158,'1. TALLERES SEMINARIOS'!$K:$K,Presupuesto!$K$8:$U$8)</f>
        <v>0</v>
      </c>
      <c r="R30" s="207">
        <f>SUMIFS('1. TALLERES SEMINARIOS'!$G:$G,'1. TALLERES SEMINARIOS'!$I:$I,Presupuesto!$B$11:$B$158,'1. TALLERES SEMINARIOS'!$K:$K,Presupuesto!$K$8:$U$8)</f>
        <v>0</v>
      </c>
      <c r="S30" s="207">
        <f>SUMIFS('1. TALLERES SEMINARIOS'!$G:$G,'1. TALLERES SEMINARIOS'!$I:$I,Presupuesto!$B$11:$B$158,'1. TALLERES SEMINARIOS'!$K:$K,Presupuesto!$K$8:$U$8)</f>
        <v>0</v>
      </c>
      <c r="T30" s="207">
        <f>SUMIFS('1. TALLERES SEMINARIOS'!$G:$G,'1. TALLERES SEMINARIOS'!$I:$I,Presupuesto!$B$11:$B$158,'1. TALLERES SEMINARIOS'!$K:$K,Presupuesto!$K$8:$U$8)</f>
        <v>0</v>
      </c>
      <c r="U30" s="207">
        <f>SUMIFS('1. TALLERES SEMINARIOS'!$G:$G,'1. TALLERES SEMINARIOS'!$I:$I,Presupuesto!$B$11:$B$158,'1. TALLERES SEMINARIOS'!$K:$K,Presupuesto!$K$8:$U$8)</f>
        <v>0</v>
      </c>
      <c r="V30" s="207"/>
      <c r="W30" s="207"/>
      <c r="X30" s="207"/>
      <c r="Y30" s="207">
        <f t="shared" si="7"/>
        <v>0</v>
      </c>
      <c r="Z30" s="207"/>
      <c r="AA30" s="207"/>
      <c r="AB30" s="207"/>
      <c r="AC30" s="207">
        <f t="shared" si="8"/>
        <v>0</v>
      </c>
      <c r="AD30" s="207"/>
      <c r="AE30" s="207"/>
      <c r="AF30" s="207"/>
      <c r="AG30" s="207">
        <f t="shared" si="9"/>
        <v>0</v>
      </c>
      <c r="AH30" s="207"/>
      <c r="AI30" s="207"/>
      <c r="AJ30" s="207"/>
      <c r="AK30" s="207">
        <f t="shared" si="10"/>
        <v>0</v>
      </c>
      <c r="AL30" s="207">
        <f t="shared" si="11"/>
        <v>0</v>
      </c>
    </row>
    <row r="31" spans="2:38" x14ac:dyDescent="0.25">
      <c r="B31" s="205" t="s">
        <v>412</v>
      </c>
      <c r="C31" s="206" t="s">
        <v>278</v>
      </c>
      <c r="D3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3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31" s="207">
        <f t="shared" si="0"/>
        <v>0</v>
      </c>
      <c r="G31" s="207"/>
      <c r="H31" s="207">
        <f t="shared" si="4"/>
        <v>0</v>
      </c>
      <c r="I31" s="207"/>
      <c r="J31" s="207">
        <f t="shared" si="5"/>
        <v>0</v>
      </c>
      <c r="K31" s="207">
        <f>SUMIFS('1. TALLERES SEMINARIOS'!$G:$G,'1. TALLERES SEMINARIOS'!$I:$I,Presupuesto!$B$11:$B$158,'1. TALLERES SEMINARIOS'!$K:$K,Presupuesto!$K$8:$U$8)</f>
        <v>0</v>
      </c>
      <c r="L31" s="207">
        <f>SUMIFS('1. TALLERES SEMINARIOS'!$G:$G,'1. TALLERES SEMINARIOS'!$I:$I,Presupuesto!$B$11:$B$158,'1. TALLERES SEMINARIOS'!$K:$K,Presupuesto!$K$8:$U$8)</f>
        <v>0</v>
      </c>
      <c r="M31" s="207">
        <f>SUMIFS('1. TALLERES SEMINARIOS'!$G:$G,'1. TALLERES SEMINARIOS'!$I:$I,Presupuesto!$B$11:$B$158,'1. TALLERES SEMINARIOS'!$K:$K,Presupuesto!$K$8:$U$8)</f>
        <v>0</v>
      </c>
      <c r="N31" s="207">
        <f>SUMIFS('1. TALLERES SEMINARIOS'!$G:$G,'1. TALLERES SEMINARIOS'!$I:$I,Presupuesto!$B$11:$B$158,'1. TALLERES SEMINARIOS'!$K:$K,Presupuesto!$K$8:$U$8)</f>
        <v>0</v>
      </c>
      <c r="O31" s="207">
        <f>SUMIFS('1. TALLERES SEMINARIOS'!$G:$G,'1. TALLERES SEMINARIOS'!$I:$I,Presupuesto!$B$11:$B$158,'1. TALLERES SEMINARIOS'!$K:$K,Presupuesto!$K$8:$U$8)</f>
        <v>0</v>
      </c>
      <c r="P31" s="207">
        <f>SUMIFS('1. TALLERES SEMINARIOS'!$G:$G,'1. TALLERES SEMINARIOS'!$I:$I,Presupuesto!$B$11:$B$158,'1. TALLERES SEMINARIOS'!$K:$K,Presupuesto!$K$8:$U$8)</f>
        <v>0</v>
      </c>
      <c r="Q31" s="207">
        <f>SUMIFS('1. TALLERES SEMINARIOS'!$G:$G,'1. TALLERES SEMINARIOS'!$I:$I,Presupuesto!$B$11:$B$158,'1. TALLERES SEMINARIOS'!$K:$K,Presupuesto!$K$8:$U$8)</f>
        <v>0</v>
      </c>
      <c r="R31" s="207">
        <f>SUMIFS('1. TALLERES SEMINARIOS'!$G:$G,'1. TALLERES SEMINARIOS'!$I:$I,Presupuesto!$B$11:$B$158,'1. TALLERES SEMINARIOS'!$K:$K,Presupuesto!$K$8:$U$8)</f>
        <v>0</v>
      </c>
      <c r="S31" s="207">
        <f>SUMIFS('1. TALLERES SEMINARIOS'!$G:$G,'1. TALLERES SEMINARIOS'!$I:$I,Presupuesto!$B$11:$B$158,'1. TALLERES SEMINARIOS'!$K:$K,Presupuesto!$K$8:$U$8)</f>
        <v>0</v>
      </c>
      <c r="T31" s="207">
        <f>SUMIFS('1. TALLERES SEMINARIOS'!$G:$G,'1. TALLERES SEMINARIOS'!$I:$I,Presupuesto!$B$11:$B$158,'1. TALLERES SEMINARIOS'!$K:$K,Presupuesto!$K$8:$U$8)</f>
        <v>0</v>
      </c>
      <c r="U31" s="207">
        <f>SUMIFS('1. TALLERES SEMINARIOS'!$G:$G,'1. TALLERES SEMINARIOS'!$I:$I,Presupuesto!$B$11:$B$158,'1. TALLERES SEMINARIOS'!$K:$K,Presupuesto!$K$8:$U$8)</f>
        <v>0</v>
      </c>
      <c r="V31" s="207"/>
      <c r="W31" s="207"/>
      <c r="X31" s="207"/>
      <c r="Y31" s="207">
        <f t="shared" si="7"/>
        <v>0</v>
      </c>
      <c r="Z31" s="207"/>
      <c r="AA31" s="207"/>
      <c r="AB31" s="207"/>
      <c r="AC31" s="207">
        <f t="shared" si="8"/>
        <v>0</v>
      </c>
      <c r="AD31" s="207"/>
      <c r="AE31" s="207"/>
      <c r="AF31" s="207"/>
      <c r="AG31" s="207">
        <f t="shared" si="9"/>
        <v>0</v>
      </c>
      <c r="AH31" s="207"/>
      <c r="AI31" s="207"/>
      <c r="AJ31" s="207"/>
      <c r="AK31" s="207">
        <f t="shared" si="10"/>
        <v>0</v>
      </c>
      <c r="AL31" s="207">
        <f t="shared" si="11"/>
        <v>0</v>
      </c>
    </row>
    <row r="32" spans="2:38" x14ac:dyDescent="0.25">
      <c r="B32" s="205" t="s">
        <v>413</v>
      </c>
      <c r="C32" s="206" t="s">
        <v>279</v>
      </c>
      <c r="D3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3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32" s="207">
        <f t="shared" si="0"/>
        <v>0</v>
      </c>
      <c r="G32" s="207"/>
      <c r="H32" s="207">
        <f t="shared" si="4"/>
        <v>0</v>
      </c>
      <c r="I32" s="207"/>
      <c r="J32" s="207">
        <f t="shared" si="5"/>
        <v>0</v>
      </c>
      <c r="K32" s="207">
        <f>SUMIFS('1. TALLERES SEMINARIOS'!$G:$G,'1. TALLERES SEMINARIOS'!$I:$I,Presupuesto!$B$11:$B$158,'1. TALLERES SEMINARIOS'!$K:$K,Presupuesto!$K$8:$U$8)</f>
        <v>0</v>
      </c>
      <c r="L32" s="207">
        <f>SUMIFS('1. TALLERES SEMINARIOS'!$G:$G,'1. TALLERES SEMINARIOS'!$I:$I,Presupuesto!$B$11:$B$158,'1. TALLERES SEMINARIOS'!$K:$K,Presupuesto!$K$8:$U$8)</f>
        <v>0</v>
      </c>
      <c r="M32" s="207">
        <f>SUMIFS('1. TALLERES SEMINARIOS'!$G:$G,'1. TALLERES SEMINARIOS'!$I:$I,Presupuesto!$B$11:$B$158,'1. TALLERES SEMINARIOS'!$K:$K,Presupuesto!$K$8:$U$8)</f>
        <v>0</v>
      </c>
      <c r="N32" s="207">
        <f>SUMIFS('1. TALLERES SEMINARIOS'!$G:$G,'1. TALLERES SEMINARIOS'!$I:$I,Presupuesto!$B$11:$B$158,'1. TALLERES SEMINARIOS'!$K:$K,Presupuesto!$K$8:$U$8)</f>
        <v>0</v>
      </c>
      <c r="O32" s="207">
        <f>SUMIFS('1. TALLERES SEMINARIOS'!$G:$G,'1. TALLERES SEMINARIOS'!$I:$I,Presupuesto!$B$11:$B$158,'1. TALLERES SEMINARIOS'!$K:$K,Presupuesto!$K$8:$U$8)</f>
        <v>0</v>
      </c>
      <c r="P32" s="207">
        <f>SUMIFS('1. TALLERES SEMINARIOS'!$G:$G,'1. TALLERES SEMINARIOS'!$I:$I,Presupuesto!$B$11:$B$158,'1. TALLERES SEMINARIOS'!$K:$K,Presupuesto!$K$8:$U$8)</f>
        <v>0</v>
      </c>
      <c r="Q32" s="207">
        <f>SUMIFS('1. TALLERES SEMINARIOS'!$G:$G,'1. TALLERES SEMINARIOS'!$I:$I,Presupuesto!$B$11:$B$158,'1. TALLERES SEMINARIOS'!$K:$K,Presupuesto!$K$8:$U$8)</f>
        <v>0</v>
      </c>
      <c r="R32" s="207">
        <f>SUMIFS('1. TALLERES SEMINARIOS'!$G:$G,'1. TALLERES SEMINARIOS'!$I:$I,Presupuesto!$B$11:$B$158,'1. TALLERES SEMINARIOS'!$K:$K,Presupuesto!$K$8:$U$8)</f>
        <v>0</v>
      </c>
      <c r="S32" s="207">
        <f>SUMIFS('1. TALLERES SEMINARIOS'!$G:$G,'1. TALLERES SEMINARIOS'!$I:$I,Presupuesto!$B$11:$B$158,'1. TALLERES SEMINARIOS'!$K:$K,Presupuesto!$K$8:$U$8)</f>
        <v>0</v>
      </c>
      <c r="T32" s="207">
        <f>SUMIFS('1. TALLERES SEMINARIOS'!$G:$G,'1. TALLERES SEMINARIOS'!$I:$I,Presupuesto!$B$11:$B$158,'1. TALLERES SEMINARIOS'!$K:$K,Presupuesto!$K$8:$U$8)</f>
        <v>0</v>
      </c>
      <c r="U32" s="207">
        <f>SUMIFS('1. TALLERES SEMINARIOS'!$G:$G,'1. TALLERES SEMINARIOS'!$I:$I,Presupuesto!$B$11:$B$158,'1. TALLERES SEMINARIOS'!$K:$K,Presupuesto!$K$8:$U$8)</f>
        <v>0</v>
      </c>
      <c r="V32" s="207"/>
      <c r="W32" s="207"/>
      <c r="X32" s="207"/>
      <c r="Y32" s="207">
        <f t="shared" si="7"/>
        <v>0</v>
      </c>
      <c r="Z32" s="207"/>
      <c r="AA32" s="207"/>
      <c r="AB32" s="207"/>
      <c r="AC32" s="207">
        <f t="shared" si="8"/>
        <v>0</v>
      </c>
      <c r="AD32" s="207"/>
      <c r="AE32" s="207"/>
      <c r="AF32" s="207"/>
      <c r="AG32" s="207">
        <f t="shared" si="9"/>
        <v>0</v>
      </c>
      <c r="AH32" s="207"/>
      <c r="AI32" s="207"/>
      <c r="AJ32" s="207"/>
      <c r="AK32" s="207">
        <f t="shared" si="10"/>
        <v>0</v>
      </c>
      <c r="AL32" s="207">
        <f t="shared" si="11"/>
        <v>0</v>
      </c>
    </row>
    <row r="33" spans="2:38" x14ac:dyDescent="0.25">
      <c r="B33" s="202" t="s">
        <v>392</v>
      </c>
      <c r="C33" s="203" t="s">
        <v>257</v>
      </c>
      <c r="D33" s="204">
        <f>D34</f>
        <v>0</v>
      </c>
      <c r="E33" s="204">
        <f>E34</f>
        <v>0</v>
      </c>
      <c r="F33" s="204">
        <f t="shared" si="0"/>
        <v>0</v>
      </c>
      <c r="G33" s="204">
        <f t="shared" ref="G33:I33" si="20">G34</f>
        <v>0</v>
      </c>
      <c r="H33" s="204">
        <f t="shared" si="4"/>
        <v>0</v>
      </c>
      <c r="I33" s="204">
        <f t="shared" si="20"/>
        <v>0</v>
      </c>
      <c r="J33" s="204">
        <f t="shared" si="5"/>
        <v>0</v>
      </c>
      <c r="K33" s="204">
        <f t="shared" ref="K33:AJ33" si="21">K34</f>
        <v>0</v>
      </c>
      <c r="L33" s="204">
        <f t="shared" si="21"/>
        <v>0</v>
      </c>
      <c r="M33" s="204">
        <f t="shared" si="21"/>
        <v>0</v>
      </c>
      <c r="N33" s="204">
        <f t="shared" si="21"/>
        <v>0</v>
      </c>
      <c r="O33" s="204">
        <f t="shared" si="21"/>
        <v>0</v>
      </c>
      <c r="P33" s="204">
        <f t="shared" si="21"/>
        <v>0</v>
      </c>
      <c r="Q33" s="204">
        <f t="shared" si="21"/>
        <v>0</v>
      </c>
      <c r="R33" s="204">
        <f t="shared" si="21"/>
        <v>0</v>
      </c>
      <c r="S33" s="204">
        <f t="shared" si="21"/>
        <v>0</v>
      </c>
      <c r="T33" s="204">
        <f t="shared" si="21"/>
        <v>0</v>
      </c>
      <c r="U33" s="204">
        <f t="shared" si="21"/>
        <v>0</v>
      </c>
      <c r="V33" s="204">
        <f t="shared" si="21"/>
        <v>0</v>
      </c>
      <c r="W33" s="204">
        <f t="shared" si="21"/>
        <v>0</v>
      </c>
      <c r="X33" s="204">
        <f t="shared" si="21"/>
        <v>0</v>
      </c>
      <c r="Y33" s="204">
        <f t="shared" si="7"/>
        <v>0</v>
      </c>
      <c r="Z33" s="204">
        <f t="shared" si="21"/>
        <v>0</v>
      </c>
      <c r="AA33" s="204">
        <f t="shared" si="21"/>
        <v>0</v>
      </c>
      <c r="AB33" s="204">
        <f t="shared" si="21"/>
        <v>0</v>
      </c>
      <c r="AC33" s="204">
        <f t="shared" si="8"/>
        <v>0</v>
      </c>
      <c r="AD33" s="204">
        <f t="shared" si="21"/>
        <v>0</v>
      </c>
      <c r="AE33" s="204">
        <f t="shared" si="21"/>
        <v>0</v>
      </c>
      <c r="AF33" s="204">
        <f t="shared" si="21"/>
        <v>0</v>
      </c>
      <c r="AG33" s="204">
        <f t="shared" si="9"/>
        <v>0</v>
      </c>
      <c r="AH33" s="204">
        <f t="shared" si="21"/>
        <v>0</v>
      </c>
      <c r="AI33" s="204">
        <f t="shared" si="21"/>
        <v>0</v>
      </c>
      <c r="AJ33" s="204">
        <f t="shared" si="21"/>
        <v>0</v>
      </c>
      <c r="AK33" s="204">
        <f t="shared" si="10"/>
        <v>0</v>
      </c>
      <c r="AL33" s="204">
        <f t="shared" si="11"/>
        <v>0</v>
      </c>
    </row>
    <row r="34" spans="2:38" x14ac:dyDescent="0.25">
      <c r="B34" s="214" t="s">
        <v>398</v>
      </c>
      <c r="C34" s="215" t="s">
        <v>263</v>
      </c>
      <c r="D34" s="216">
        <f>SUM(D35:D36)</f>
        <v>0</v>
      </c>
      <c r="E34" s="216">
        <f>SUM(E35:E36)</f>
        <v>0</v>
      </c>
      <c r="F34" s="216">
        <f t="shared" si="0"/>
        <v>0</v>
      </c>
      <c r="G34" s="216">
        <f t="shared" ref="G34:I34" si="22">SUM(G35:G36)</f>
        <v>0</v>
      </c>
      <c r="H34" s="216">
        <f t="shared" si="4"/>
        <v>0</v>
      </c>
      <c r="I34" s="216">
        <f t="shared" si="22"/>
        <v>0</v>
      </c>
      <c r="J34" s="216">
        <f t="shared" si="5"/>
        <v>0</v>
      </c>
      <c r="K34" s="216">
        <f t="shared" ref="K34:AJ34" si="23">SUM(K35:K36)</f>
        <v>0</v>
      </c>
      <c r="L34" s="216">
        <f t="shared" si="23"/>
        <v>0</v>
      </c>
      <c r="M34" s="216">
        <f t="shared" si="23"/>
        <v>0</v>
      </c>
      <c r="N34" s="216">
        <f t="shared" si="23"/>
        <v>0</v>
      </c>
      <c r="O34" s="216">
        <f t="shared" si="23"/>
        <v>0</v>
      </c>
      <c r="P34" s="216">
        <f t="shared" si="23"/>
        <v>0</v>
      </c>
      <c r="Q34" s="216">
        <f t="shared" si="23"/>
        <v>0</v>
      </c>
      <c r="R34" s="216">
        <f t="shared" si="23"/>
        <v>0</v>
      </c>
      <c r="S34" s="216">
        <f t="shared" si="23"/>
        <v>0</v>
      </c>
      <c r="T34" s="216">
        <f t="shared" si="23"/>
        <v>0</v>
      </c>
      <c r="U34" s="216">
        <f t="shared" si="23"/>
        <v>0</v>
      </c>
      <c r="V34" s="216">
        <f t="shared" si="23"/>
        <v>0</v>
      </c>
      <c r="W34" s="216">
        <f t="shared" si="23"/>
        <v>0</v>
      </c>
      <c r="X34" s="216">
        <f t="shared" si="23"/>
        <v>0</v>
      </c>
      <c r="Y34" s="216">
        <f t="shared" si="7"/>
        <v>0</v>
      </c>
      <c r="Z34" s="216">
        <f t="shared" si="23"/>
        <v>0</v>
      </c>
      <c r="AA34" s="216">
        <f t="shared" si="23"/>
        <v>0</v>
      </c>
      <c r="AB34" s="216">
        <f t="shared" si="23"/>
        <v>0</v>
      </c>
      <c r="AC34" s="216">
        <f t="shared" si="8"/>
        <v>0</v>
      </c>
      <c r="AD34" s="216">
        <f t="shared" si="23"/>
        <v>0</v>
      </c>
      <c r="AE34" s="216">
        <f t="shared" si="23"/>
        <v>0</v>
      </c>
      <c r="AF34" s="216">
        <f t="shared" si="23"/>
        <v>0</v>
      </c>
      <c r="AG34" s="216">
        <f t="shared" si="9"/>
        <v>0</v>
      </c>
      <c r="AH34" s="216">
        <f t="shared" si="23"/>
        <v>0</v>
      </c>
      <c r="AI34" s="216">
        <f t="shared" si="23"/>
        <v>0</v>
      </c>
      <c r="AJ34" s="216">
        <f t="shared" si="23"/>
        <v>0</v>
      </c>
      <c r="AK34" s="216">
        <f t="shared" si="10"/>
        <v>0</v>
      </c>
      <c r="AL34" s="216">
        <f t="shared" si="11"/>
        <v>0</v>
      </c>
    </row>
    <row r="35" spans="2:38" x14ac:dyDescent="0.25">
      <c r="B35" s="205" t="s">
        <v>414</v>
      </c>
      <c r="C35" s="206" t="s">
        <v>280</v>
      </c>
      <c r="D3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3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35" s="207">
        <f t="shared" si="0"/>
        <v>0</v>
      </c>
      <c r="G35" s="207"/>
      <c r="H35" s="207">
        <f t="shared" si="4"/>
        <v>0</v>
      </c>
      <c r="I35" s="207"/>
      <c r="J35" s="207">
        <f t="shared" si="5"/>
        <v>0</v>
      </c>
      <c r="K35" s="207">
        <f>SUMIFS('1. TALLERES SEMINARIOS'!$G:$G,'1. TALLERES SEMINARIOS'!$I:$I,Presupuesto!$B$11:$B$158,'1. TALLERES SEMINARIOS'!$K:$K,Presupuesto!$K$8:$U$8)</f>
        <v>0</v>
      </c>
      <c r="L35" s="207">
        <f>SUMIFS('1. TALLERES SEMINARIOS'!$G:$G,'1. TALLERES SEMINARIOS'!$I:$I,Presupuesto!$B$11:$B$158,'1. TALLERES SEMINARIOS'!$K:$K,Presupuesto!$K$8:$U$8)</f>
        <v>0</v>
      </c>
      <c r="M35" s="207">
        <f>SUMIFS('1. TALLERES SEMINARIOS'!$G:$G,'1. TALLERES SEMINARIOS'!$I:$I,Presupuesto!$B$11:$B$158,'1. TALLERES SEMINARIOS'!$K:$K,Presupuesto!$K$8:$U$8)</f>
        <v>0</v>
      </c>
      <c r="N35" s="207">
        <f>SUMIFS('1. TALLERES SEMINARIOS'!$G:$G,'1. TALLERES SEMINARIOS'!$I:$I,Presupuesto!$B$11:$B$158,'1. TALLERES SEMINARIOS'!$K:$K,Presupuesto!$K$8:$U$8)</f>
        <v>0</v>
      </c>
      <c r="O35" s="207">
        <f>SUMIFS('1. TALLERES SEMINARIOS'!$G:$G,'1. TALLERES SEMINARIOS'!$I:$I,Presupuesto!$B$11:$B$158,'1. TALLERES SEMINARIOS'!$K:$K,Presupuesto!$K$8:$U$8)</f>
        <v>0</v>
      </c>
      <c r="P35" s="207">
        <f>SUMIFS('1. TALLERES SEMINARIOS'!$G:$G,'1. TALLERES SEMINARIOS'!$I:$I,Presupuesto!$B$11:$B$158,'1. TALLERES SEMINARIOS'!$K:$K,Presupuesto!$K$8:$U$8)</f>
        <v>0</v>
      </c>
      <c r="Q35" s="207">
        <f>SUMIFS('1. TALLERES SEMINARIOS'!$G:$G,'1. TALLERES SEMINARIOS'!$I:$I,Presupuesto!$B$11:$B$158,'1. TALLERES SEMINARIOS'!$K:$K,Presupuesto!$K$8:$U$8)</f>
        <v>0</v>
      </c>
      <c r="R35" s="207">
        <f>SUMIFS('1. TALLERES SEMINARIOS'!$G:$G,'1. TALLERES SEMINARIOS'!$I:$I,Presupuesto!$B$11:$B$158,'1. TALLERES SEMINARIOS'!$K:$K,Presupuesto!$K$8:$U$8)</f>
        <v>0</v>
      </c>
      <c r="S35" s="207">
        <f>SUMIFS('1. TALLERES SEMINARIOS'!$G:$G,'1. TALLERES SEMINARIOS'!$I:$I,Presupuesto!$B$11:$B$158,'1. TALLERES SEMINARIOS'!$K:$K,Presupuesto!$K$8:$U$8)</f>
        <v>0</v>
      </c>
      <c r="T35" s="207">
        <f>SUMIFS('1. TALLERES SEMINARIOS'!$G:$G,'1. TALLERES SEMINARIOS'!$I:$I,Presupuesto!$B$11:$B$158,'1. TALLERES SEMINARIOS'!$K:$K,Presupuesto!$K$8:$U$8)</f>
        <v>0</v>
      </c>
      <c r="U35" s="207">
        <f>SUMIFS('1. TALLERES SEMINARIOS'!$G:$G,'1. TALLERES SEMINARIOS'!$I:$I,Presupuesto!$B$11:$B$158,'1. TALLERES SEMINARIOS'!$K:$K,Presupuesto!$K$8:$U$8)</f>
        <v>0</v>
      </c>
      <c r="V35" s="207"/>
      <c r="W35" s="207"/>
      <c r="X35" s="207"/>
      <c r="Y35" s="207">
        <f t="shared" si="7"/>
        <v>0</v>
      </c>
      <c r="Z35" s="207"/>
      <c r="AA35" s="207"/>
      <c r="AB35" s="207"/>
      <c r="AC35" s="207">
        <f t="shared" si="8"/>
        <v>0</v>
      </c>
      <c r="AD35" s="207"/>
      <c r="AE35" s="207"/>
      <c r="AF35" s="207"/>
      <c r="AG35" s="207">
        <f t="shared" si="9"/>
        <v>0</v>
      </c>
      <c r="AH35" s="207"/>
      <c r="AI35" s="207"/>
      <c r="AJ35" s="207"/>
      <c r="AK35" s="207">
        <f t="shared" si="10"/>
        <v>0</v>
      </c>
      <c r="AL35" s="207">
        <f t="shared" si="11"/>
        <v>0</v>
      </c>
    </row>
    <row r="36" spans="2:38" x14ac:dyDescent="0.25">
      <c r="B36" s="205" t="s">
        <v>415</v>
      </c>
      <c r="C36" s="206" t="s">
        <v>281</v>
      </c>
      <c r="D3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3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36" s="207">
        <f t="shared" si="0"/>
        <v>0</v>
      </c>
      <c r="G36" s="207"/>
      <c r="H36" s="207">
        <f t="shared" si="4"/>
        <v>0</v>
      </c>
      <c r="I36" s="207"/>
      <c r="J36" s="207">
        <f t="shared" si="5"/>
        <v>0</v>
      </c>
      <c r="K36" s="207">
        <f>SUMIFS('1. TALLERES SEMINARIOS'!$G:$G,'1. TALLERES SEMINARIOS'!$I:$I,Presupuesto!$B$11:$B$158,'1. TALLERES SEMINARIOS'!$K:$K,Presupuesto!$K$8:$U$8)</f>
        <v>0</v>
      </c>
      <c r="L36" s="207">
        <f>SUMIFS('1. TALLERES SEMINARIOS'!$G:$G,'1. TALLERES SEMINARIOS'!$I:$I,Presupuesto!$B$11:$B$158,'1. TALLERES SEMINARIOS'!$K:$K,Presupuesto!$K$8:$U$8)</f>
        <v>0</v>
      </c>
      <c r="M36" s="207">
        <f>SUMIFS('1. TALLERES SEMINARIOS'!$G:$G,'1. TALLERES SEMINARIOS'!$I:$I,Presupuesto!$B$11:$B$158,'1. TALLERES SEMINARIOS'!$K:$K,Presupuesto!$K$8:$U$8)</f>
        <v>0</v>
      </c>
      <c r="N36" s="207">
        <f>SUMIFS('1. TALLERES SEMINARIOS'!$G:$G,'1. TALLERES SEMINARIOS'!$I:$I,Presupuesto!$B$11:$B$158,'1. TALLERES SEMINARIOS'!$K:$K,Presupuesto!$K$8:$U$8)</f>
        <v>0</v>
      </c>
      <c r="O36" s="207">
        <f>SUMIFS('1. TALLERES SEMINARIOS'!$G:$G,'1. TALLERES SEMINARIOS'!$I:$I,Presupuesto!$B$11:$B$158,'1. TALLERES SEMINARIOS'!$K:$K,Presupuesto!$K$8:$U$8)</f>
        <v>0</v>
      </c>
      <c r="P36" s="207">
        <f>SUMIFS('1. TALLERES SEMINARIOS'!$G:$G,'1. TALLERES SEMINARIOS'!$I:$I,Presupuesto!$B$11:$B$158,'1. TALLERES SEMINARIOS'!$K:$K,Presupuesto!$K$8:$U$8)</f>
        <v>0</v>
      </c>
      <c r="Q36" s="207">
        <f>SUMIFS('1. TALLERES SEMINARIOS'!$G:$G,'1. TALLERES SEMINARIOS'!$I:$I,Presupuesto!$B$11:$B$158,'1. TALLERES SEMINARIOS'!$K:$K,Presupuesto!$K$8:$U$8)</f>
        <v>0</v>
      </c>
      <c r="R36" s="207">
        <f>SUMIFS('1. TALLERES SEMINARIOS'!$G:$G,'1. TALLERES SEMINARIOS'!$I:$I,Presupuesto!$B$11:$B$158,'1. TALLERES SEMINARIOS'!$K:$K,Presupuesto!$K$8:$U$8)</f>
        <v>0</v>
      </c>
      <c r="S36" s="207">
        <f>SUMIFS('1. TALLERES SEMINARIOS'!$G:$G,'1. TALLERES SEMINARIOS'!$I:$I,Presupuesto!$B$11:$B$158,'1. TALLERES SEMINARIOS'!$K:$K,Presupuesto!$K$8:$U$8)</f>
        <v>0</v>
      </c>
      <c r="T36" s="207">
        <f>SUMIFS('1. TALLERES SEMINARIOS'!$G:$G,'1. TALLERES SEMINARIOS'!$I:$I,Presupuesto!$B$11:$B$158,'1. TALLERES SEMINARIOS'!$K:$K,Presupuesto!$K$8:$U$8)</f>
        <v>0</v>
      </c>
      <c r="U36" s="207">
        <f>SUMIFS('1. TALLERES SEMINARIOS'!$G:$G,'1. TALLERES SEMINARIOS'!$I:$I,Presupuesto!$B$11:$B$158,'1. TALLERES SEMINARIOS'!$K:$K,Presupuesto!$K$8:$U$8)</f>
        <v>0</v>
      </c>
      <c r="V36" s="207"/>
      <c r="W36" s="207"/>
      <c r="X36" s="207"/>
      <c r="Y36" s="207">
        <f t="shared" si="7"/>
        <v>0</v>
      </c>
      <c r="Z36" s="207"/>
      <c r="AA36" s="207"/>
      <c r="AB36" s="207"/>
      <c r="AC36" s="207">
        <f t="shared" si="8"/>
        <v>0</v>
      </c>
      <c r="AD36" s="207"/>
      <c r="AE36" s="207"/>
      <c r="AF36" s="207"/>
      <c r="AG36" s="207">
        <f t="shared" si="9"/>
        <v>0</v>
      </c>
      <c r="AH36" s="207"/>
      <c r="AI36" s="207"/>
      <c r="AJ36" s="207"/>
      <c r="AK36" s="207">
        <f t="shared" si="10"/>
        <v>0</v>
      </c>
      <c r="AL36" s="207">
        <f t="shared" si="11"/>
        <v>0</v>
      </c>
    </row>
    <row r="37" spans="2:38" x14ac:dyDescent="0.25">
      <c r="B37" s="202" t="s">
        <v>399</v>
      </c>
      <c r="C37" s="203" t="s">
        <v>265</v>
      </c>
      <c r="D37" s="204">
        <f>D38</f>
        <v>0</v>
      </c>
      <c r="E37" s="204">
        <f>E38</f>
        <v>0</v>
      </c>
      <c r="F37" s="204">
        <f t="shared" si="0"/>
        <v>0</v>
      </c>
      <c r="G37" s="204">
        <f t="shared" ref="G37:I38" si="24">G38</f>
        <v>0</v>
      </c>
      <c r="H37" s="204">
        <f t="shared" si="4"/>
        <v>0</v>
      </c>
      <c r="I37" s="204">
        <f t="shared" si="24"/>
        <v>0</v>
      </c>
      <c r="J37" s="204">
        <f t="shared" si="5"/>
        <v>0</v>
      </c>
      <c r="K37" s="204">
        <f t="shared" ref="K37:AJ38" si="25">K38</f>
        <v>0</v>
      </c>
      <c r="L37" s="204">
        <f t="shared" si="25"/>
        <v>0</v>
      </c>
      <c r="M37" s="204">
        <f t="shared" si="25"/>
        <v>0</v>
      </c>
      <c r="N37" s="204">
        <f t="shared" si="25"/>
        <v>0</v>
      </c>
      <c r="O37" s="204">
        <f t="shared" si="25"/>
        <v>0</v>
      </c>
      <c r="P37" s="204">
        <f t="shared" si="25"/>
        <v>0</v>
      </c>
      <c r="Q37" s="204">
        <f t="shared" si="25"/>
        <v>0</v>
      </c>
      <c r="R37" s="204">
        <f t="shared" si="25"/>
        <v>0</v>
      </c>
      <c r="S37" s="204">
        <f t="shared" si="25"/>
        <v>0</v>
      </c>
      <c r="T37" s="204">
        <f t="shared" si="25"/>
        <v>0</v>
      </c>
      <c r="U37" s="204">
        <f t="shared" si="25"/>
        <v>0</v>
      </c>
      <c r="V37" s="204">
        <f t="shared" si="25"/>
        <v>0</v>
      </c>
      <c r="W37" s="204">
        <f t="shared" si="25"/>
        <v>0</v>
      </c>
      <c r="X37" s="204">
        <f t="shared" si="25"/>
        <v>0</v>
      </c>
      <c r="Y37" s="204">
        <f t="shared" si="7"/>
        <v>0</v>
      </c>
      <c r="Z37" s="204">
        <f t="shared" si="25"/>
        <v>0</v>
      </c>
      <c r="AA37" s="204">
        <f t="shared" si="25"/>
        <v>0</v>
      </c>
      <c r="AB37" s="204">
        <f t="shared" si="25"/>
        <v>0</v>
      </c>
      <c r="AC37" s="204">
        <f t="shared" si="8"/>
        <v>0</v>
      </c>
      <c r="AD37" s="204">
        <f t="shared" si="25"/>
        <v>0</v>
      </c>
      <c r="AE37" s="204">
        <f t="shared" si="25"/>
        <v>0</v>
      </c>
      <c r="AF37" s="204">
        <f t="shared" si="25"/>
        <v>0</v>
      </c>
      <c r="AG37" s="204">
        <f t="shared" si="9"/>
        <v>0</v>
      </c>
      <c r="AH37" s="204">
        <f t="shared" si="25"/>
        <v>0</v>
      </c>
      <c r="AI37" s="204">
        <f t="shared" si="25"/>
        <v>0</v>
      </c>
      <c r="AJ37" s="204">
        <f t="shared" si="25"/>
        <v>0</v>
      </c>
      <c r="AK37" s="204">
        <f t="shared" si="10"/>
        <v>0</v>
      </c>
      <c r="AL37" s="204">
        <f t="shared" si="11"/>
        <v>0</v>
      </c>
    </row>
    <row r="38" spans="2:38" x14ac:dyDescent="0.25">
      <c r="B38" s="214" t="s">
        <v>403</v>
      </c>
      <c r="C38" s="215" t="s">
        <v>269</v>
      </c>
      <c r="D38" s="216">
        <f>D39</f>
        <v>0</v>
      </c>
      <c r="E38" s="216">
        <f>E39</f>
        <v>0</v>
      </c>
      <c r="F38" s="216">
        <f t="shared" si="0"/>
        <v>0</v>
      </c>
      <c r="G38" s="216">
        <f t="shared" si="24"/>
        <v>0</v>
      </c>
      <c r="H38" s="216">
        <f t="shared" si="4"/>
        <v>0</v>
      </c>
      <c r="I38" s="216">
        <f t="shared" si="24"/>
        <v>0</v>
      </c>
      <c r="J38" s="216">
        <f t="shared" si="5"/>
        <v>0</v>
      </c>
      <c r="K38" s="216">
        <f t="shared" si="25"/>
        <v>0</v>
      </c>
      <c r="L38" s="216">
        <f t="shared" si="25"/>
        <v>0</v>
      </c>
      <c r="M38" s="216">
        <f t="shared" si="25"/>
        <v>0</v>
      </c>
      <c r="N38" s="216">
        <f t="shared" si="25"/>
        <v>0</v>
      </c>
      <c r="O38" s="216">
        <f t="shared" si="25"/>
        <v>0</v>
      </c>
      <c r="P38" s="216">
        <f t="shared" si="25"/>
        <v>0</v>
      </c>
      <c r="Q38" s="216">
        <f t="shared" si="25"/>
        <v>0</v>
      </c>
      <c r="R38" s="216">
        <f t="shared" si="25"/>
        <v>0</v>
      </c>
      <c r="S38" s="216">
        <f t="shared" si="25"/>
        <v>0</v>
      </c>
      <c r="T38" s="216">
        <f t="shared" si="25"/>
        <v>0</v>
      </c>
      <c r="U38" s="216">
        <f t="shared" si="25"/>
        <v>0</v>
      </c>
      <c r="V38" s="216">
        <f t="shared" si="25"/>
        <v>0</v>
      </c>
      <c r="W38" s="216">
        <f t="shared" si="25"/>
        <v>0</v>
      </c>
      <c r="X38" s="216">
        <f t="shared" si="25"/>
        <v>0</v>
      </c>
      <c r="Y38" s="216">
        <f t="shared" si="7"/>
        <v>0</v>
      </c>
      <c r="Z38" s="216">
        <f t="shared" si="25"/>
        <v>0</v>
      </c>
      <c r="AA38" s="216">
        <f t="shared" si="25"/>
        <v>0</v>
      </c>
      <c r="AB38" s="216">
        <f t="shared" si="25"/>
        <v>0</v>
      </c>
      <c r="AC38" s="216">
        <f t="shared" si="8"/>
        <v>0</v>
      </c>
      <c r="AD38" s="216">
        <f t="shared" si="25"/>
        <v>0</v>
      </c>
      <c r="AE38" s="216">
        <f t="shared" si="25"/>
        <v>0</v>
      </c>
      <c r="AF38" s="216">
        <f t="shared" si="25"/>
        <v>0</v>
      </c>
      <c r="AG38" s="216">
        <f t="shared" si="9"/>
        <v>0</v>
      </c>
      <c r="AH38" s="216">
        <f t="shared" si="25"/>
        <v>0</v>
      </c>
      <c r="AI38" s="216">
        <f t="shared" si="25"/>
        <v>0</v>
      </c>
      <c r="AJ38" s="216">
        <f t="shared" si="25"/>
        <v>0</v>
      </c>
      <c r="AK38" s="216">
        <f t="shared" si="10"/>
        <v>0</v>
      </c>
      <c r="AL38" s="216">
        <f t="shared" si="11"/>
        <v>0</v>
      </c>
    </row>
    <row r="39" spans="2:38" x14ac:dyDescent="0.25">
      <c r="B39" s="205" t="s">
        <v>416</v>
      </c>
      <c r="C39" s="206" t="s">
        <v>282</v>
      </c>
      <c r="D3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3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39" s="207">
        <f t="shared" si="0"/>
        <v>0</v>
      </c>
      <c r="G39" s="207"/>
      <c r="H39" s="207">
        <f t="shared" si="4"/>
        <v>0</v>
      </c>
      <c r="I39" s="207"/>
      <c r="J39" s="207">
        <f t="shared" si="5"/>
        <v>0</v>
      </c>
      <c r="K39" s="207">
        <f>SUMIFS('1. TALLERES SEMINARIOS'!$G:$G,'1. TALLERES SEMINARIOS'!$I:$I,Presupuesto!$B$11:$B$158,'1. TALLERES SEMINARIOS'!$K:$K,Presupuesto!$K$8:$U$8)</f>
        <v>0</v>
      </c>
      <c r="L39" s="207">
        <f>SUMIFS('1. TALLERES SEMINARIOS'!$G:$G,'1. TALLERES SEMINARIOS'!$I:$I,Presupuesto!$B$11:$B$158,'1. TALLERES SEMINARIOS'!$K:$K,Presupuesto!$K$8:$U$8)</f>
        <v>0</v>
      </c>
      <c r="M39" s="207">
        <f>SUMIFS('1. TALLERES SEMINARIOS'!$G:$G,'1. TALLERES SEMINARIOS'!$I:$I,Presupuesto!$B$11:$B$158,'1. TALLERES SEMINARIOS'!$K:$K,Presupuesto!$K$8:$U$8)</f>
        <v>0</v>
      </c>
      <c r="N39" s="207">
        <f>SUMIFS('1. TALLERES SEMINARIOS'!$G:$G,'1. TALLERES SEMINARIOS'!$I:$I,Presupuesto!$B$11:$B$158,'1. TALLERES SEMINARIOS'!$K:$K,Presupuesto!$K$8:$U$8)</f>
        <v>0</v>
      </c>
      <c r="O39" s="207">
        <f>SUMIFS('1. TALLERES SEMINARIOS'!$G:$G,'1. TALLERES SEMINARIOS'!$I:$I,Presupuesto!$B$11:$B$158,'1. TALLERES SEMINARIOS'!$K:$K,Presupuesto!$K$8:$U$8)</f>
        <v>0</v>
      </c>
      <c r="P39" s="207">
        <f>SUMIFS('1. TALLERES SEMINARIOS'!$G:$G,'1. TALLERES SEMINARIOS'!$I:$I,Presupuesto!$B$11:$B$158,'1. TALLERES SEMINARIOS'!$K:$K,Presupuesto!$K$8:$U$8)</f>
        <v>0</v>
      </c>
      <c r="Q39" s="207">
        <f>SUMIFS('1. TALLERES SEMINARIOS'!$G:$G,'1. TALLERES SEMINARIOS'!$I:$I,Presupuesto!$B$11:$B$158,'1. TALLERES SEMINARIOS'!$K:$K,Presupuesto!$K$8:$U$8)</f>
        <v>0</v>
      </c>
      <c r="R39" s="207">
        <f>SUMIFS('1. TALLERES SEMINARIOS'!$G:$G,'1. TALLERES SEMINARIOS'!$I:$I,Presupuesto!$B$11:$B$158,'1. TALLERES SEMINARIOS'!$K:$K,Presupuesto!$K$8:$U$8)</f>
        <v>0</v>
      </c>
      <c r="S39" s="207">
        <f>SUMIFS('1. TALLERES SEMINARIOS'!$G:$G,'1. TALLERES SEMINARIOS'!$I:$I,Presupuesto!$B$11:$B$158,'1. TALLERES SEMINARIOS'!$K:$K,Presupuesto!$K$8:$U$8)</f>
        <v>0</v>
      </c>
      <c r="T39" s="207">
        <f>SUMIFS('1. TALLERES SEMINARIOS'!$G:$G,'1. TALLERES SEMINARIOS'!$I:$I,Presupuesto!$B$11:$B$158,'1. TALLERES SEMINARIOS'!$K:$K,Presupuesto!$K$8:$U$8)</f>
        <v>0</v>
      </c>
      <c r="U39" s="207">
        <f>SUMIFS('1. TALLERES SEMINARIOS'!$G:$G,'1. TALLERES SEMINARIOS'!$I:$I,Presupuesto!$B$11:$B$158,'1. TALLERES SEMINARIOS'!$K:$K,Presupuesto!$K$8:$U$8)</f>
        <v>0</v>
      </c>
      <c r="V39" s="207"/>
      <c r="W39" s="207"/>
      <c r="X39" s="207"/>
      <c r="Y39" s="207">
        <f t="shared" si="7"/>
        <v>0</v>
      </c>
      <c r="Z39" s="207"/>
      <c r="AA39" s="207"/>
      <c r="AB39" s="207"/>
      <c r="AC39" s="207">
        <f t="shared" si="8"/>
        <v>0</v>
      </c>
      <c r="AD39" s="207"/>
      <c r="AE39" s="207"/>
      <c r="AF39" s="207"/>
      <c r="AG39" s="207">
        <f t="shared" si="9"/>
        <v>0</v>
      </c>
      <c r="AH39" s="207"/>
      <c r="AI39" s="207"/>
      <c r="AJ39" s="207"/>
      <c r="AK39" s="207">
        <f t="shared" si="10"/>
        <v>0</v>
      </c>
      <c r="AL39" s="207">
        <f t="shared" si="11"/>
        <v>0</v>
      </c>
    </row>
    <row r="40" spans="2:38" x14ac:dyDescent="0.25">
      <c r="B40" s="202" t="s">
        <v>417</v>
      </c>
      <c r="C40" s="203" t="s">
        <v>283</v>
      </c>
      <c r="D40" s="204">
        <f>D41+D43+D47+D50+D55+D62+D65+D67</f>
        <v>468200</v>
      </c>
      <c r="E40" s="204">
        <f>E41+E43+E47+E50+E55+E62+E65+E67</f>
        <v>781780</v>
      </c>
      <c r="F40" s="204">
        <f t="shared" si="0"/>
        <v>1249980</v>
      </c>
      <c r="G40" s="204">
        <f t="shared" ref="G40:I40" si="26">G41+G43+G47+G50+G55+G62+G65+G67</f>
        <v>0</v>
      </c>
      <c r="H40" s="204">
        <f t="shared" si="4"/>
        <v>1249980</v>
      </c>
      <c r="I40" s="204">
        <f t="shared" si="26"/>
        <v>0</v>
      </c>
      <c r="J40" s="204">
        <f t="shared" si="5"/>
        <v>1249980</v>
      </c>
      <c r="K40" s="204">
        <f t="shared" ref="K40:AJ40" si="27">K41+K43+K47+K50+K55+K62+K65+K67</f>
        <v>0</v>
      </c>
      <c r="L40" s="204">
        <f t="shared" si="27"/>
        <v>30000</v>
      </c>
      <c r="M40" s="204">
        <f t="shared" si="27"/>
        <v>0</v>
      </c>
      <c r="N40" s="204">
        <f t="shared" si="27"/>
        <v>167900</v>
      </c>
      <c r="O40" s="204">
        <f t="shared" si="27"/>
        <v>130000</v>
      </c>
      <c r="P40" s="204">
        <f t="shared" si="27"/>
        <v>0</v>
      </c>
      <c r="Q40" s="204">
        <f t="shared" si="27"/>
        <v>0</v>
      </c>
      <c r="R40" s="204">
        <f t="shared" si="27"/>
        <v>63000</v>
      </c>
      <c r="S40" s="204">
        <f t="shared" si="27"/>
        <v>0</v>
      </c>
      <c r="T40" s="204">
        <f t="shared" si="27"/>
        <v>0</v>
      </c>
      <c r="U40" s="204">
        <f t="shared" si="27"/>
        <v>161000</v>
      </c>
      <c r="V40" s="204">
        <f t="shared" si="27"/>
        <v>0</v>
      </c>
      <c r="W40" s="204">
        <f t="shared" si="27"/>
        <v>0</v>
      </c>
      <c r="X40" s="204">
        <f t="shared" si="27"/>
        <v>0</v>
      </c>
      <c r="Y40" s="204">
        <f t="shared" si="7"/>
        <v>0</v>
      </c>
      <c r="Z40" s="204">
        <f t="shared" si="27"/>
        <v>0</v>
      </c>
      <c r="AA40" s="204">
        <f t="shared" si="27"/>
        <v>0</v>
      </c>
      <c r="AB40" s="204">
        <f t="shared" si="27"/>
        <v>0</v>
      </c>
      <c r="AC40" s="204">
        <f t="shared" si="8"/>
        <v>0</v>
      </c>
      <c r="AD40" s="204">
        <f t="shared" si="27"/>
        <v>0</v>
      </c>
      <c r="AE40" s="204">
        <f t="shared" si="27"/>
        <v>0</v>
      </c>
      <c r="AF40" s="204">
        <f t="shared" si="27"/>
        <v>0</v>
      </c>
      <c r="AG40" s="204">
        <f t="shared" si="9"/>
        <v>0</v>
      </c>
      <c r="AH40" s="204">
        <f t="shared" si="27"/>
        <v>0</v>
      </c>
      <c r="AI40" s="204">
        <f t="shared" si="27"/>
        <v>0</v>
      </c>
      <c r="AJ40" s="204">
        <f t="shared" si="27"/>
        <v>0</v>
      </c>
      <c r="AK40" s="204">
        <f t="shared" si="10"/>
        <v>0</v>
      </c>
      <c r="AL40" s="204">
        <f t="shared" si="11"/>
        <v>0</v>
      </c>
    </row>
    <row r="41" spans="2:38" x14ac:dyDescent="0.25">
      <c r="B41" s="214" t="s">
        <v>418</v>
      </c>
      <c r="C41" s="215" t="s">
        <v>284</v>
      </c>
      <c r="D41" s="216">
        <f>D42</f>
        <v>0</v>
      </c>
      <c r="E41" s="216">
        <f>E42</f>
        <v>0</v>
      </c>
      <c r="F41" s="216">
        <f t="shared" ref="F41:F72" si="28">D41+E41</f>
        <v>0</v>
      </c>
      <c r="G41" s="216">
        <f t="shared" ref="G41:I41" si="29">G42</f>
        <v>0</v>
      </c>
      <c r="H41" s="216">
        <f t="shared" si="4"/>
        <v>0</v>
      </c>
      <c r="I41" s="216">
        <f t="shared" si="29"/>
        <v>0</v>
      </c>
      <c r="J41" s="216">
        <f t="shared" si="5"/>
        <v>0</v>
      </c>
      <c r="K41" s="216">
        <f t="shared" ref="K41:AJ41" si="30">K42</f>
        <v>0</v>
      </c>
      <c r="L41" s="216">
        <f t="shared" si="30"/>
        <v>0</v>
      </c>
      <c r="M41" s="216">
        <f t="shared" si="30"/>
        <v>0</v>
      </c>
      <c r="N41" s="216">
        <f t="shared" si="30"/>
        <v>0</v>
      </c>
      <c r="O41" s="216">
        <f t="shared" si="30"/>
        <v>0</v>
      </c>
      <c r="P41" s="216">
        <f t="shared" si="30"/>
        <v>0</v>
      </c>
      <c r="Q41" s="216">
        <f t="shared" si="30"/>
        <v>0</v>
      </c>
      <c r="R41" s="216">
        <f t="shared" si="30"/>
        <v>0</v>
      </c>
      <c r="S41" s="216">
        <f t="shared" si="30"/>
        <v>0</v>
      </c>
      <c r="T41" s="216">
        <f t="shared" si="30"/>
        <v>0</v>
      </c>
      <c r="U41" s="216">
        <f t="shared" si="30"/>
        <v>0</v>
      </c>
      <c r="V41" s="216">
        <f t="shared" si="30"/>
        <v>0</v>
      </c>
      <c r="W41" s="216">
        <f t="shared" si="30"/>
        <v>0</v>
      </c>
      <c r="X41" s="216">
        <f t="shared" si="30"/>
        <v>0</v>
      </c>
      <c r="Y41" s="216">
        <f t="shared" si="7"/>
        <v>0</v>
      </c>
      <c r="Z41" s="216">
        <f t="shared" si="30"/>
        <v>0</v>
      </c>
      <c r="AA41" s="216">
        <f t="shared" si="30"/>
        <v>0</v>
      </c>
      <c r="AB41" s="216">
        <f t="shared" si="30"/>
        <v>0</v>
      </c>
      <c r="AC41" s="216">
        <f t="shared" si="8"/>
        <v>0</v>
      </c>
      <c r="AD41" s="216">
        <f t="shared" si="30"/>
        <v>0</v>
      </c>
      <c r="AE41" s="216">
        <f t="shared" si="30"/>
        <v>0</v>
      </c>
      <c r="AF41" s="216">
        <f t="shared" si="30"/>
        <v>0</v>
      </c>
      <c r="AG41" s="216">
        <f t="shared" si="9"/>
        <v>0</v>
      </c>
      <c r="AH41" s="216">
        <f t="shared" si="30"/>
        <v>0</v>
      </c>
      <c r="AI41" s="216">
        <f t="shared" si="30"/>
        <v>0</v>
      </c>
      <c r="AJ41" s="216">
        <f t="shared" si="30"/>
        <v>0</v>
      </c>
      <c r="AK41" s="216">
        <f t="shared" si="10"/>
        <v>0</v>
      </c>
      <c r="AL41" s="216">
        <f t="shared" si="11"/>
        <v>0</v>
      </c>
    </row>
    <row r="42" spans="2:38" x14ac:dyDescent="0.25">
      <c r="B42" s="205" t="s">
        <v>419</v>
      </c>
      <c r="C42" s="206" t="s">
        <v>285</v>
      </c>
      <c r="D4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4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42" s="207">
        <f t="shared" si="28"/>
        <v>0</v>
      </c>
      <c r="G42" s="207"/>
      <c r="H42" s="207">
        <f t="shared" si="4"/>
        <v>0</v>
      </c>
      <c r="I42" s="207"/>
      <c r="J42" s="207">
        <f t="shared" si="5"/>
        <v>0</v>
      </c>
      <c r="K42" s="207">
        <f>SUMIFS('1. TALLERES SEMINARIOS'!$G:$G,'1. TALLERES SEMINARIOS'!$I:$I,Presupuesto!$B$11:$B$158,'1. TALLERES SEMINARIOS'!$K:$K,Presupuesto!$K$8:$U$8)</f>
        <v>0</v>
      </c>
      <c r="L42" s="207">
        <f>SUMIFS('1. TALLERES SEMINARIOS'!$G:$G,'1. TALLERES SEMINARIOS'!$I:$I,Presupuesto!$B$11:$B$158,'1. TALLERES SEMINARIOS'!$K:$K,Presupuesto!$K$8:$U$8)</f>
        <v>0</v>
      </c>
      <c r="M42" s="207">
        <f>SUMIFS('1. TALLERES SEMINARIOS'!$G:$G,'1. TALLERES SEMINARIOS'!$I:$I,Presupuesto!$B$11:$B$158,'1. TALLERES SEMINARIOS'!$K:$K,Presupuesto!$K$8:$U$8)</f>
        <v>0</v>
      </c>
      <c r="N42" s="207">
        <f>SUMIFS('1. TALLERES SEMINARIOS'!$G:$G,'1. TALLERES SEMINARIOS'!$I:$I,Presupuesto!$B$11:$B$158,'1. TALLERES SEMINARIOS'!$K:$K,Presupuesto!$K$8:$U$8)</f>
        <v>0</v>
      </c>
      <c r="O42" s="207">
        <f>SUMIFS('1. TALLERES SEMINARIOS'!$G:$G,'1. TALLERES SEMINARIOS'!$I:$I,Presupuesto!$B$11:$B$158,'1. TALLERES SEMINARIOS'!$K:$K,Presupuesto!$K$8:$U$8)</f>
        <v>0</v>
      </c>
      <c r="P42" s="207">
        <f>SUMIFS('1. TALLERES SEMINARIOS'!$G:$G,'1. TALLERES SEMINARIOS'!$I:$I,Presupuesto!$B$11:$B$158,'1. TALLERES SEMINARIOS'!$K:$K,Presupuesto!$K$8:$U$8)</f>
        <v>0</v>
      </c>
      <c r="Q42" s="207">
        <f>SUMIFS('1. TALLERES SEMINARIOS'!$G:$G,'1. TALLERES SEMINARIOS'!$I:$I,Presupuesto!$B$11:$B$158,'1. TALLERES SEMINARIOS'!$K:$K,Presupuesto!$K$8:$U$8)</f>
        <v>0</v>
      </c>
      <c r="R42" s="207">
        <f>SUMIFS('1. TALLERES SEMINARIOS'!$G:$G,'1. TALLERES SEMINARIOS'!$I:$I,Presupuesto!$B$11:$B$158,'1. TALLERES SEMINARIOS'!$K:$K,Presupuesto!$K$8:$U$8)</f>
        <v>0</v>
      </c>
      <c r="S42" s="207">
        <f>SUMIFS('1. TALLERES SEMINARIOS'!$G:$G,'1. TALLERES SEMINARIOS'!$I:$I,Presupuesto!$B$11:$B$158,'1. TALLERES SEMINARIOS'!$K:$K,Presupuesto!$K$8:$U$8)</f>
        <v>0</v>
      </c>
      <c r="T42" s="207">
        <f>SUMIFS('1. TALLERES SEMINARIOS'!$G:$G,'1. TALLERES SEMINARIOS'!$I:$I,Presupuesto!$B$11:$B$158,'1. TALLERES SEMINARIOS'!$K:$K,Presupuesto!$K$8:$U$8)</f>
        <v>0</v>
      </c>
      <c r="U42" s="207">
        <f>SUMIFS('1. TALLERES SEMINARIOS'!$G:$G,'1. TALLERES SEMINARIOS'!$I:$I,Presupuesto!$B$11:$B$158,'1. TALLERES SEMINARIOS'!$K:$K,Presupuesto!$K$8:$U$8)</f>
        <v>0</v>
      </c>
      <c r="V42" s="207"/>
      <c r="W42" s="207"/>
      <c r="X42" s="207"/>
      <c r="Y42" s="207">
        <f t="shared" si="7"/>
        <v>0</v>
      </c>
      <c r="Z42" s="207"/>
      <c r="AA42" s="207"/>
      <c r="AB42" s="207"/>
      <c r="AC42" s="207">
        <f t="shared" si="8"/>
        <v>0</v>
      </c>
      <c r="AD42" s="207"/>
      <c r="AE42" s="207"/>
      <c r="AF42" s="207"/>
      <c r="AG42" s="207">
        <f t="shared" si="9"/>
        <v>0</v>
      </c>
      <c r="AH42" s="207"/>
      <c r="AI42" s="207"/>
      <c r="AJ42" s="207"/>
      <c r="AK42" s="207">
        <f t="shared" si="10"/>
        <v>0</v>
      </c>
      <c r="AL42" s="207">
        <f t="shared" si="11"/>
        <v>0</v>
      </c>
    </row>
    <row r="43" spans="2:38" x14ac:dyDescent="0.25">
      <c r="B43" s="214" t="s">
        <v>420</v>
      </c>
      <c r="C43" s="215" t="s">
        <v>286</v>
      </c>
      <c r="D43" s="216">
        <f>SUM(D44:D46)</f>
        <v>0</v>
      </c>
      <c r="E43" s="216">
        <f>SUM(E44:E46)</f>
        <v>0</v>
      </c>
      <c r="F43" s="216">
        <f t="shared" si="28"/>
        <v>0</v>
      </c>
      <c r="G43" s="216">
        <f t="shared" ref="G43:I43" si="31">SUM(G44:G46)</f>
        <v>0</v>
      </c>
      <c r="H43" s="216">
        <f t="shared" si="4"/>
        <v>0</v>
      </c>
      <c r="I43" s="216">
        <f t="shared" si="31"/>
        <v>0</v>
      </c>
      <c r="J43" s="216">
        <f t="shared" si="5"/>
        <v>0</v>
      </c>
      <c r="K43" s="216">
        <f t="shared" ref="K43:AJ43" si="32">SUM(K44:K46)</f>
        <v>0</v>
      </c>
      <c r="L43" s="216">
        <f t="shared" si="32"/>
        <v>0</v>
      </c>
      <c r="M43" s="216">
        <f t="shared" si="32"/>
        <v>0</v>
      </c>
      <c r="N43" s="216">
        <f t="shared" si="32"/>
        <v>0</v>
      </c>
      <c r="O43" s="216">
        <f t="shared" si="32"/>
        <v>0</v>
      </c>
      <c r="P43" s="216">
        <f t="shared" si="32"/>
        <v>0</v>
      </c>
      <c r="Q43" s="216">
        <f t="shared" si="32"/>
        <v>0</v>
      </c>
      <c r="R43" s="216">
        <f t="shared" si="32"/>
        <v>0</v>
      </c>
      <c r="S43" s="216">
        <f t="shared" si="32"/>
        <v>0</v>
      </c>
      <c r="T43" s="216">
        <f t="shared" si="32"/>
        <v>0</v>
      </c>
      <c r="U43" s="216">
        <f t="shared" si="32"/>
        <v>0</v>
      </c>
      <c r="V43" s="216">
        <f t="shared" si="32"/>
        <v>0</v>
      </c>
      <c r="W43" s="216">
        <f t="shared" si="32"/>
        <v>0</v>
      </c>
      <c r="X43" s="216">
        <f t="shared" si="32"/>
        <v>0</v>
      </c>
      <c r="Y43" s="216">
        <f t="shared" si="7"/>
        <v>0</v>
      </c>
      <c r="Z43" s="216">
        <f t="shared" si="32"/>
        <v>0</v>
      </c>
      <c r="AA43" s="216">
        <f t="shared" si="32"/>
        <v>0</v>
      </c>
      <c r="AB43" s="216">
        <f t="shared" si="32"/>
        <v>0</v>
      </c>
      <c r="AC43" s="216">
        <f t="shared" si="8"/>
        <v>0</v>
      </c>
      <c r="AD43" s="216">
        <f t="shared" si="32"/>
        <v>0</v>
      </c>
      <c r="AE43" s="216">
        <f t="shared" si="32"/>
        <v>0</v>
      </c>
      <c r="AF43" s="216">
        <f t="shared" si="32"/>
        <v>0</v>
      </c>
      <c r="AG43" s="216">
        <f t="shared" si="9"/>
        <v>0</v>
      </c>
      <c r="AH43" s="216">
        <f t="shared" si="32"/>
        <v>0</v>
      </c>
      <c r="AI43" s="216">
        <f t="shared" si="32"/>
        <v>0</v>
      </c>
      <c r="AJ43" s="216">
        <f t="shared" si="32"/>
        <v>0</v>
      </c>
      <c r="AK43" s="216">
        <f t="shared" si="10"/>
        <v>0</v>
      </c>
      <c r="AL43" s="216">
        <f t="shared" si="11"/>
        <v>0</v>
      </c>
    </row>
    <row r="44" spans="2:38" x14ac:dyDescent="0.25">
      <c r="B44" s="205" t="s">
        <v>421</v>
      </c>
      <c r="C44" s="206" t="s">
        <v>287</v>
      </c>
      <c r="D4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4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44" s="207">
        <f t="shared" si="28"/>
        <v>0</v>
      </c>
      <c r="G44" s="207"/>
      <c r="H44" s="207">
        <f t="shared" si="4"/>
        <v>0</v>
      </c>
      <c r="I44" s="207"/>
      <c r="J44" s="207">
        <f t="shared" si="5"/>
        <v>0</v>
      </c>
      <c r="K44" s="207">
        <f>SUMIFS('1. TALLERES SEMINARIOS'!$G:$G,'1. TALLERES SEMINARIOS'!$I:$I,Presupuesto!$B$11:$B$158,'1. TALLERES SEMINARIOS'!$K:$K,Presupuesto!$K$8:$U$8)</f>
        <v>0</v>
      </c>
      <c r="L44" s="207">
        <f>SUMIFS('1. TALLERES SEMINARIOS'!$G:$G,'1. TALLERES SEMINARIOS'!$I:$I,Presupuesto!$B$11:$B$158,'1. TALLERES SEMINARIOS'!$K:$K,Presupuesto!$K$8:$U$8)</f>
        <v>0</v>
      </c>
      <c r="M44" s="207">
        <f>SUMIFS('1. TALLERES SEMINARIOS'!$G:$G,'1. TALLERES SEMINARIOS'!$I:$I,Presupuesto!$B$11:$B$158,'1. TALLERES SEMINARIOS'!$K:$K,Presupuesto!$K$8:$U$8)</f>
        <v>0</v>
      </c>
      <c r="N44" s="207">
        <f>SUMIFS('1. TALLERES SEMINARIOS'!$G:$G,'1. TALLERES SEMINARIOS'!$I:$I,Presupuesto!$B$11:$B$158,'1. TALLERES SEMINARIOS'!$K:$K,Presupuesto!$K$8:$U$8)</f>
        <v>0</v>
      </c>
      <c r="O44" s="207">
        <f>SUMIFS('1. TALLERES SEMINARIOS'!$G:$G,'1. TALLERES SEMINARIOS'!$I:$I,Presupuesto!$B$11:$B$158,'1. TALLERES SEMINARIOS'!$K:$K,Presupuesto!$K$8:$U$8)</f>
        <v>0</v>
      </c>
      <c r="P44" s="207">
        <f>SUMIFS('1. TALLERES SEMINARIOS'!$G:$G,'1. TALLERES SEMINARIOS'!$I:$I,Presupuesto!$B$11:$B$158,'1. TALLERES SEMINARIOS'!$K:$K,Presupuesto!$K$8:$U$8)</f>
        <v>0</v>
      </c>
      <c r="Q44" s="207">
        <f>SUMIFS('1. TALLERES SEMINARIOS'!$G:$G,'1. TALLERES SEMINARIOS'!$I:$I,Presupuesto!$B$11:$B$158,'1. TALLERES SEMINARIOS'!$K:$K,Presupuesto!$K$8:$U$8)</f>
        <v>0</v>
      </c>
      <c r="R44" s="207">
        <f>SUMIFS('1. TALLERES SEMINARIOS'!$G:$G,'1. TALLERES SEMINARIOS'!$I:$I,Presupuesto!$B$11:$B$158,'1. TALLERES SEMINARIOS'!$K:$K,Presupuesto!$K$8:$U$8)</f>
        <v>0</v>
      </c>
      <c r="S44" s="207">
        <f>SUMIFS('1. TALLERES SEMINARIOS'!$G:$G,'1. TALLERES SEMINARIOS'!$I:$I,Presupuesto!$B$11:$B$158,'1. TALLERES SEMINARIOS'!$K:$K,Presupuesto!$K$8:$U$8)</f>
        <v>0</v>
      </c>
      <c r="T44" s="207">
        <f>SUMIFS('1. TALLERES SEMINARIOS'!$G:$G,'1. TALLERES SEMINARIOS'!$I:$I,Presupuesto!$B$11:$B$158,'1. TALLERES SEMINARIOS'!$K:$K,Presupuesto!$K$8:$U$8)</f>
        <v>0</v>
      </c>
      <c r="U44" s="207">
        <f>SUMIFS('1. TALLERES SEMINARIOS'!$G:$G,'1. TALLERES SEMINARIOS'!$I:$I,Presupuesto!$B$11:$B$158,'1. TALLERES SEMINARIOS'!$K:$K,Presupuesto!$K$8:$U$8)</f>
        <v>0</v>
      </c>
      <c r="V44" s="207"/>
      <c r="W44" s="207"/>
      <c r="X44" s="207"/>
      <c r="Y44" s="207">
        <f t="shared" si="7"/>
        <v>0</v>
      </c>
      <c r="Z44" s="207"/>
      <c r="AA44" s="207"/>
      <c r="AB44" s="207"/>
      <c r="AC44" s="207">
        <f t="shared" si="8"/>
        <v>0</v>
      </c>
      <c r="AD44" s="207"/>
      <c r="AE44" s="207"/>
      <c r="AF44" s="207"/>
      <c r="AG44" s="207">
        <f t="shared" si="9"/>
        <v>0</v>
      </c>
      <c r="AH44" s="207"/>
      <c r="AI44" s="207"/>
      <c r="AJ44" s="207"/>
      <c r="AK44" s="207">
        <f t="shared" si="10"/>
        <v>0</v>
      </c>
      <c r="AL44" s="207">
        <f t="shared" si="11"/>
        <v>0</v>
      </c>
    </row>
    <row r="45" spans="2:38" x14ac:dyDescent="0.25">
      <c r="B45" s="205" t="s">
        <v>422</v>
      </c>
      <c r="C45" s="206" t="s">
        <v>288</v>
      </c>
      <c r="D4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4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45" s="207">
        <f t="shared" si="28"/>
        <v>0</v>
      </c>
      <c r="G45" s="207"/>
      <c r="H45" s="207">
        <f t="shared" si="4"/>
        <v>0</v>
      </c>
      <c r="I45" s="207"/>
      <c r="J45" s="207">
        <f t="shared" si="5"/>
        <v>0</v>
      </c>
      <c r="K45" s="207">
        <f>SUMIFS('1. TALLERES SEMINARIOS'!$G:$G,'1. TALLERES SEMINARIOS'!$I:$I,Presupuesto!$B$11:$B$158,'1. TALLERES SEMINARIOS'!$K:$K,Presupuesto!$K$8:$U$8)</f>
        <v>0</v>
      </c>
      <c r="L45" s="207">
        <f>SUMIFS('1. TALLERES SEMINARIOS'!$G:$G,'1. TALLERES SEMINARIOS'!$I:$I,Presupuesto!$B$11:$B$158,'1. TALLERES SEMINARIOS'!$K:$K,Presupuesto!$K$8:$U$8)</f>
        <v>0</v>
      </c>
      <c r="M45" s="207">
        <f>SUMIFS('1. TALLERES SEMINARIOS'!$G:$G,'1. TALLERES SEMINARIOS'!$I:$I,Presupuesto!$B$11:$B$158,'1. TALLERES SEMINARIOS'!$K:$K,Presupuesto!$K$8:$U$8)</f>
        <v>0</v>
      </c>
      <c r="N45" s="207">
        <f>SUMIFS('1. TALLERES SEMINARIOS'!$G:$G,'1. TALLERES SEMINARIOS'!$I:$I,Presupuesto!$B$11:$B$158,'1. TALLERES SEMINARIOS'!$K:$K,Presupuesto!$K$8:$U$8)</f>
        <v>0</v>
      </c>
      <c r="O45" s="207">
        <f>SUMIFS('1. TALLERES SEMINARIOS'!$G:$G,'1. TALLERES SEMINARIOS'!$I:$I,Presupuesto!$B$11:$B$158,'1. TALLERES SEMINARIOS'!$K:$K,Presupuesto!$K$8:$U$8)</f>
        <v>0</v>
      </c>
      <c r="P45" s="207">
        <f>SUMIFS('1. TALLERES SEMINARIOS'!$G:$G,'1. TALLERES SEMINARIOS'!$I:$I,Presupuesto!$B$11:$B$158,'1. TALLERES SEMINARIOS'!$K:$K,Presupuesto!$K$8:$U$8)</f>
        <v>0</v>
      </c>
      <c r="Q45" s="207">
        <f>SUMIFS('1. TALLERES SEMINARIOS'!$G:$G,'1. TALLERES SEMINARIOS'!$I:$I,Presupuesto!$B$11:$B$158,'1. TALLERES SEMINARIOS'!$K:$K,Presupuesto!$K$8:$U$8)</f>
        <v>0</v>
      </c>
      <c r="R45" s="207">
        <f>SUMIFS('1. TALLERES SEMINARIOS'!$G:$G,'1. TALLERES SEMINARIOS'!$I:$I,Presupuesto!$B$11:$B$158,'1. TALLERES SEMINARIOS'!$K:$K,Presupuesto!$K$8:$U$8)</f>
        <v>0</v>
      </c>
      <c r="S45" s="207">
        <f>SUMIFS('1. TALLERES SEMINARIOS'!$G:$G,'1. TALLERES SEMINARIOS'!$I:$I,Presupuesto!$B$11:$B$158,'1. TALLERES SEMINARIOS'!$K:$K,Presupuesto!$K$8:$U$8)</f>
        <v>0</v>
      </c>
      <c r="T45" s="207">
        <f>SUMIFS('1. TALLERES SEMINARIOS'!$G:$G,'1. TALLERES SEMINARIOS'!$I:$I,Presupuesto!$B$11:$B$158,'1. TALLERES SEMINARIOS'!$K:$K,Presupuesto!$K$8:$U$8)</f>
        <v>0</v>
      </c>
      <c r="U45" s="207">
        <f>SUMIFS('1. TALLERES SEMINARIOS'!$G:$G,'1. TALLERES SEMINARIOS'!$I:$I,Presupuesto!$B$11:$B$158,'1. TALLERES SEMINARIOS'!$K:$K,Presupuesto!$K$8:$U$8)</f>
        <v>0</v>
      </c>
      <c r="V45" s="207"/>
      <c r="W45" s="207"/>
      <c r="X45" s="207"/>
      <c r="Y45" s="207">
        <f t="shared" si="7"/>
        <v>0</v>
      </c>
      <c r="Z45" s="207"/>
      <c r="AA45" s="207"/>
      <c r="AB45" s="207"/>
      <c r="AC45" s="207">
        <f t="shared" si="8"/>
        <v>0</v>
      </c>
      <c r="AD45" s="207"/>
      <c r="AE45" s="207"/>
      <c r="AF45" s="207"/>
      <c r="AG45" s="207">
        <f t="shared" si="9"/>
        <v>0</v>
      </c>
      <c r="AH45" s="207"/>
      <c r="AI45" s="207"/>
      <c r="AJ45" s="207"/>
      <c r="AK45" s="207">
        <f t="shared" si="10"/>
        <v>0</v>
      </c>
      <c r="AL45" s="207">
        <f t="shared" si="11"/>
        <v>0</v>
      </c>
    </row>
    <row r="46" spans="2:38" x14ac:dyDescent="0.25">
      <c r="B46" s="205" t="s">
        <v>423</v>
      </c>
      <c r="C46" s="206" t="s">
        <v>289</v>
      </c>
      <c r="D4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4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46" s="207">
        <f t="shared" si="28"/>
        <v>0</v>
      </c>
      <c r="G46" s="207"/>
      <c r="H46" s="207">
        <f t="shared" si="4"/>
        <v>0</v>
      </c>
      <c r="I46" s="207"/>
      <c r="J46" s="207">
        <f t="shared" si="5"/>
        <v>0</v>
      </c>
      <c r="K46" s="207">
        <f>SUMIFS('1. TALLERES SEMINARIOS'!$G:$G,'1. TALLERES SEMINARIOS'!$I:$I,Presupuesto!$B$11:$B$158,'1. TALLERES SEMINARIOS'!$K:$K,Presupuesto!$K$8:$U$8)</f>
        <v>0</v>
      </c>
      <c r="L46" s="207">
        <f>SUMIFS('1. TALLERES SEMINARIOS'!$G:$G,'1. TALLERES SEMINARIOS'!$I:$I,Presupuesto!$B$11:$B$158,'1. TALLERES SEMINARIOS'!$K:$K,Presupuesto!$K$8:$U$8)</f>
        <v>0</v>
      </c>
      <c r="M46" s="207">
        <f>SUMIFS('1. TALLERES SEMINARIOS'!$G:$G,'1. TALLERES SEMINARIOS'!$I:$I,Presupuesto!$B$11:$B$158,'1. TALLERES SEMINARIOS'!$K:$K,Presupuesto!$K$8:$U$8)</f>
        <v>0</v>
      </c>
      <c r="N46" s="207">
        <f>SUMIFS('1. TALLERES SEMINARIOS'!$G:$G,'1. TALLERES SEMINARIOS'!$I:$I,Presupuesto!$B$11:$B$158,'1. TALLERES SEMINARIOS'!$K:$K,Presupuesto!$K$8:$U$8)</f>
        <v>0</v>
      </c>
      <c r="O46" s="207">
        <f>SUMIFS('1. TALLERES SEMINARIOS'!$G:$G,'1. TALLERES SEMINARIOS'!$I:$I,Presupuesto!$B$11:$B$158,'1. TALLERES SEMINARIOS'!$K:$K,Presupuesto!$K$8:$U$8)</f>
        <v>0</v>
      </c>
      <c r="P46" s="207">
        <f>SUMIFS('1. TALLERES SEMINARIOS'!$G:$G,'1. TALLERES SEMINARIOS'!$I:$I,Presupuesto!$B$11:$B$158,'1. TALLERES SEMINARIOS'!$K:$K,Presupuesto!$K$8:$U$8)</f>
        <v>0</v>
      </c>
      <c r="Q46" s="207">
        <f>SUMIFS('1. TALLERES SEMINARIOS'!$G:$G,'1. TALLERES SEMINARIOS'!$I:$I,Presupuesto!$B$11:$B$158,'1. TALLERES SEMINARIOS'!$K:$K,Presupuesto!$K$8:$U$8)</f>
        <v>0</v>
      </c>
      <c r="R46" s="207">
        <f>SUMIFS('1. TALLERES SEMINARIOS'!$G:$G,'1. TALLERES SEMINARIOS'!$I:$I,Presupuesto!$B$11:$B$158,'1. TALLERES SEMINARIOS'!$K:$K,Presupuesto!$K$8:$U$8)</f>
        <v>0</v>
      </c>
      <c r="S46" s="207">
        <f>SUMIFS('1. TALLERES SEMINARIOS'!$G:$G,'1. TALLERES SEMINARIOS'!$I:$I,Presupuesto!$B$11:$B$158,'1. TALLERES SEMINARIOS'!$K:$K,Presupuesto!$K$8:$U$8)</f>
        <v>0</v>
      </c>
      <c r="T46" s="207">
        <f>SUMIFS('1. TALLERES SEMINARIOS'!$G:$G,'1. TALLERES SEMINARIOS'!$I:$I,Presupuesto!$B$11:$B$158,'1. TALLERES SEMINARIOS'!$K:$K,Presupuesto!$K$8:$U$8)</f>
        <v>0</v>
      </c>
      <c r="U46" s="207">
        <f>SUMIFS('1. TALLERES SEMINARIOS'!$G:$G,'1. TALLERES SEMINARIOS'!$I:$I,Presupuesto!$B$11:$B$158,'1. TALLERES SEMINARIOS'!$K:$K,Presupuesto!$K$8:$U$8)</f>
        <v>0</v>
      </c>
      <c r="V46" s="207"/>
      <c r="W46" s="207"/>
      <c r="X46" s="207"/>
      <c r="Y46" s="207">
        <f t="shared" si="7"/>
        <v>0</v>
      </c>
      <c r="Z46" s="207"/>
      <c r="AA46" s="207"/>
      <c r="AB46" s="207"/>
      <c r="AC46" s="207">
        <f t="shared" si="8"/>
        <v>0</v>
      </c>
      <c r="AD46" s="207"/>
      <c r="AE46" s="207"/>
      <c r="AF46" s="207"/>
      <c r="AG46" s="207">
        <f t="shared" si="9"/>
        <v>0</v>
      </c>
      <c r="AH46" s="207"/>
      <c r="AI46" s="207"/>
      <c r="AJ46" s="207"/>
      <c r="AK46" s="207">
        <f t="shared" si="10"/>
        <v>0</v>
      </c>
      <c r="AL46" s="207">
        <f t="shared" si="11"/>
        <v>0</v>
      </c>
    </row>
    <row r="47" spans="2:38" x14ac:dyDescent="0.25">
      <c r="B47" s="214" t="s">
        <v>424</v>
      </c>
      <c r="C47" s="215" t="s">
        <v>290</v>
      </c>
      <c r="D47" s="216">
        <f>SUM(D48:D49)</f>
        <v>0</v>
      </c>
      <c r="E47" s="216">
        <f>SUM(E48:E49)</f>
        <v>0</v>
      </c>
      <c r="F47" s="216">
        <f t="shared" si="28"/>
        <v>0</v>
      </c>
      <c r="G47" s="216">
        <f t="shared" ref="G47:I47" si="33">SUM(G48:G49)</f>
        <v>0</v>
      </c>
      <c r="H47" s="216">
        <f t="shared" si="4"/>
        <v>0</v>
      </c>
      <c r="I47" s="216">
        <f t="shared" si="33"/>
        <v>0</v>
      </c>
      <c r="J47" s="216">
        <f t="shared" si="5"/>
        <v>0</v>
      </c>
      <c r="K47" s="216">
        <f t="shared" ref="K47:AJ47" si="34">SUM(K48:K49)</f>
        <v>0</v>
      </c>
      <c r="L47" s="216">
        <f t="shared" si="34"/>
        <v>0</v>
      </c>
      <c r="M47" s="216">
        <f t="shared" si="34"/>
        <v>0</v>
      </c>
      <c r="N47" s="216">
        <f t="shared" si="34"/>
        <v>0</v>
      </c>
      <c r="O47" s="216">
        <f t="shared" si="34"/>
        <v>0</v>
      </c>
      <c r="P47" s="216">
        <f t="shared" si="34"/>
        <v>0</v>
      </c>
      <c r="Q47" s="216">
        <f t="shared" si="34"/>
        <v>0</v>
      </c>
      <c r="R47" s="216">
        <f t="shared" si="34"/>
        <v>0</v>
      </c>
      <c r="S47" s="216">
        <f t="shared" si="34"/>
        <v>0</v>
      </c>
      <c r="T47" s="216">
        <f t="shared" si="34"/>
        <v>0</v>
      </c>
      <c r="U47" s="216">
        <f t="shared" si="34"/>
        <v>0</v>
      </c>
      <c r="V47" s="216">
        <f t="shared" si="34"/>
        <v>0</v>
      </c>
      <c r="W47" s="216">
        <f t="shared" si="34"/>
        <v>0</v>
      </c>
      <c r="X47" s="216">
        <f t="shared" si="34"/>
        <v>0</v>
      </c>
      <c r="Y47" s="216">
        <f t="shared" si="7"/>
        <v>0</v>
      </c>
      <c r="Z47" s="216">
        <f t="shared" si="34"/>
        <v>0</v>
      </c>
      <c r="AA47" s="216">
        <f t="shared" si="34"/>
        <v>0</v>
      </c>
      <c r="AB47" s="216">
        <f t="shared" si="34"/>
        <v>0</v>
      </c>
      <c r="AC47" s="216">
        <f t="shared" si="8"/>
        <v>0</v>
      </c>
      <c r="AD47" s="216">
        <f t="shared" si="34"/>
        <v>0</v>
      </c>
      <c r="AE47" s="216">
        <f t="shared" si="34"/>
        <v>0</v>
      </c>
      <c r="AF47" s="216">
        <f t="shared" si="34"/>
        <v>0</v>
      </c>
      <c r="AG47" s="216">
        <f t="shared" si="9"/>
        <v>0</v>
      </c>
      <c r="AH47" s="216">
        <f t="shared" si="34"/>
        <v>0</v>
      </c>
      <c r="AI47" s="216">
        <f t="shared" si="34"/>
        <v>0</v>
      </c>
      <c r="AJ47" s="216">
        <f t="shared" si="34"/>
        <v>0</v>
      </c>
      <c r="AK47" s="216">
        <f t="shared" si="10"/>
        <v>0</v>
      </c>
      <c r="AL47" s="216">
        <f t="shared" si="11"/>
        <v>0</v>
      </c>
    </row>
    <row r="48" spans="2:38" x14ac:dyDescent="0.25">
      <c r="B48" s="205" t="s">
        <v>425</v>
      </c>
      <c r="C48" s="206" t="s">
        <v>291</v>
      </c>
      <c r="D4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4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48" s="207">
        <f t="shared" si="28"/>
        <v>0</v>
      </c>
      <c r="G48" s="207"/>
      <c r="H48" s="207">
        <f t="shared" si="4"/>
        <v>0</v>
      </c>
      <c r="I48" s="207"/>
      <c r="J48" s="207">
        <f t="shared" si="5"/>
        <v>0</v>
      </c>
      <c r="K48" s="207">
        <f>SUMIFS('1. TALLERES SEMINARIOS'!$G:$G,'1. TALLERES SEMINARIOS'!$I:$I,Presupuesto!$B$11:$B$158,'1. TALLERES SEMINARIOS'!$K:$K,Presupuesto!$K$8:$U$8)</f>
        <v>0</v>
      </c>
      <c r="L48" s="207">
        <f>SUMIFS('1. TALLERES SEMINARIOS'!$G:$G,'1. TALLERES SEMINARIOS'!$I:$I,Presupuesto!$B$11:$B$158,'1. TALLERES SEMINARIOS'!$K:$K,Presupuesto!$K$8:$U$8)</f>
        <v>0</v>
      </c>
      <c r="M48" s="207">
        <f>SUMIFS('1. TALLERES SEMINARIOS'!$G:$G,'1. TALLERES SEMINARIOS'!$I:$I,Presupuesto!$B$11:$B$158,'1. TALLERES SEMINARIOS'!$K:$K,Presupuesto!$K$8:$U$8)</f>
        <v>0</v>
      </c>
      <c r="N48" s="207">
        <f>SUMIFS('1. TALLERES SEMINARIOS'!$G:$G,'1. TALLERES SEMINARIOS'!$I:$I,Presupuesto!$B$11:$B$158,'1. TALLERES SEMINARIOS'!$K:$K,Presupuesto!$K$8:$U$8)</f>
        <v>0</v>
      </c>
      <c r="O48" s="207">
        <f>SUMIFS('1. TALLERES SEMINARIOS'!$G:$G,'1. TALLERES SEMINARIOS'!$I:$I,Presupuesto!$B$11:$B$158,'1. TALLERES SEMINARIOS'!$K:$K,Presupuesto!$K$8:$U$8)</f>
        <v>0</v>
      </c>
      <c r="P48" s="207">
        <f>SUMIFS('1. TALLERES SEMINARIOS'!$G:$G,'1. TALLERES SEMINARIOS'!$I:$I,Presupuesto!$B$11:$B$158,'1. TALLERES SEMINARIOS'!$K:$K,Presupuesto!$K$8:$U$8)</f>
        <v>0</v>
      </c>
      <c r="Q48" s="207">
        <f>SUMIFS('1. TALLERES SEMINARIOS'!$G:$G,'1. TALLERES SEMINARIOS'!$I:$I,Presupuesto!$B$11:$B$158,'1. TALLERES SEMINARIOS'!$K:$K,Presupuesto!$K$8:$U$8)</f>
        <v>0</v>
      </c>
      <c r="R48" s="207">
        <f>SUMIFS('1. TALLERES SEMINARIOS'!$G:$G,'1. TALLERES SEMINARIOS'!$I:$I,Presupuesto!$B$11:$B$158,'1. TALLERES SEMINARIOS'!$K:$K,Presupuesto!$K$8:$U$8)</f>
        <v>0</v>
      </c>
      <c r="S48" s="207">
        <f>SUMIFS('1. TALLERES SEMINARIOS'!$G:$G,'1. TALLERES SEMINARIOS'!$I:$I,Presupuesto!$B$11:$B$158,'1. TALLERES SEMINARIOS'!$K:$K,Presupuesto!$K$8:$U$8)</f>
        <v>0</v>
      </c>
      <c r="T48" s="207">
        <f>SUMIFS('1. TALLERES SEMINARIOS'!$G:$G,'1. TALLERES SEMINARIOS'!$I:$I,Presupuesto!$B$11:$B$158,'1. TALLERES SEMINARIOS'!$K:$K,Presupuesto!$K$8:$U$8)</f>
        <v>0</v>
      </c>
      <c r="U48" s="207">
        <f>SUMIFS('1. TALLERES SEMINARIOS'!$G:$G,'1. TALLERES SEMINARIOS'!$I:$I,Presupuesto!$B$11:$B$158,'1. TALLERES SEMINARIOS'!$K:$K,Presupuesto!$K$8:$U$8)</f>
        <v>0</v>
      </c>
      <c r="V48" s="207"/>
      <c r="W48" s="207"/>
      <c r="X48" s="207"/>
      <c r="Y48" s="207">
        <f t="shared" si="7"/>
        <v>0</v>
      </c>
      <c r="Z48" s="207"/>
      <c r="AA48" s="207"/>
      <c r="AB48" s="207"/>
      <c r="AC48" s="207">
        <f t="shared" si="8"/>
        <v>0</v>
      </c>
      <c r="AD48" s="207"/>
      <c r="AE48" s="207"/>
      <c r="AF48" s="207"/>
      <c r="AG48" s="207">
        <f t="shared" si="9"/>
        <v>0</v>
      </c>
      <c r="AH48" s="207"/>
      <c r="AI48" s="207"/>
      <c r="AJ48" s="207"/>
      <c r="AK48" s="207">
        <f t="shared" si="10"/>
        <v>0</v>
      </c>
      <c r="AL48" s="207">
        <f t="shared" si="11"/>
        <v>0</v>
      </c>
    </row>
    <row r="49" spans="2:38" x14ac:dyDescent="0.25">
      <c r="B49" s="205" t="s">
        <v>426</v>
      </c>
      <c r="C49" s="206" t="s">
        <v>292</v>
      </c>
      <c r="D49" s="207">
        <f>SUMIFS('1. TALLERES SEMINARIOS'!$G:$G,'1. TALLERES SEMINARIOS'!$I:$I,Presupuesto!$B$11:$B$158,'1. TALLERES SEMINARIOS'!$H:$H,Presupuesto!$D$8)</f>
        <v>0</v>
      </c>
      <c r="E4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49" s="207">
        <f t="shared" si="28"/>
        <v>0</v>
      </c>
      <c r="G49" s="207"/>
      <c r="H49" s="207">
        <f>F49-G49</f>
        <v>0</v>
      </c>
      <c r="I49" s="207"/>
      <c r="J49" s="207">
        <f t="shared" si="5"/>
        <v>0</v>
      </c>
      <c r="K49" s="207">
        <f>SUMIFS('1. TALLERES SEMINARIOS'!$G:$G,'1. TALLERES SEMINARIOS'!$I:$I,Presupuesto!$B$11:$B$158,'1. TALLERES SEMINARIOS'!$K:$K,Presupuesto!$K$8:$U$8)</f>
        <v>0</v>
      </c>
      <c r="L49" s="207">
        <f>SUMIFS('1. TALLERES SEMINARIOS'!$G:$G,'1. TALLERES SEMINARIOS'!$I:$I,Presupuesto!$B$11:$B$158,'1. TALLERES SEMINARIOS'!$K:$K,Presupuesto!$K$8:$U$8)</f>
        <v>0</v>
      </c>
      <c r="M49" s="207">
        <f>SUMIFS('1. TALLERES SEMINARIOS'!$G:$G,'1. TALLERES SEMINARIOS'!$I:$I,Presupuesto!$B$11:$B$158,'1. TALLERES SEMINARIOS'!$K:$K,Presupuesto!$K$8:$U$8)</f>
        <v>0</v>
      </c>
      <c r="N49" s="207">
        <f>SUMIFS('1. TALLERES SEMINARIOS'!$G:$G,'1. TALLERES SEMINARIOS'!$I:$I,Presupuesto!$B$11:$B$158,'1. TALLERES SEMINARIOS'!$K:$K,Presupuesto!$K$8:$U$8)</f>
        <v>0</v>
      </c>
      <c r="O49" s="207">
        <f>SUMIFS('1. TALLERES SEMINARIOS'!$G:$G,'1. TALLERES SEMINARIOS'!$I:$I,Presupuesto!$B$11:$B$158,'1. TALLERES SEMINARIOS'!$K:$K,Presupuesto!$K$8:$U$8)</f>
        <v>0</v>
      </c>
      <c r="P49" s="207">
        <f>SUMIFS('1. TALLERES SEMINARIOS'!$G:$G,'1. TALLERES SEMINARIOS'!$I:$I,Presupuesto!$B$11:$B$158,'1. TALLERES SEMINARIOS'!$K:$K,Presupuesto!$K$8:$U$8)</f>
        <v>0</v>
      </c>
      <c r="Q49" s="207">
        <f>SUMIFS('1. TALLERES SEMINARIOS'!$G:$G,'1. TALLERES SEMINARIOS'!$I:$I,Presupuesto!$B$11:$B$158,'1. TALLERES SEMINARIOS'!$K:$K,Presupuesto!$K$8:$U$8)</f>
        <v>0</v>
      </c>
      <c r="R49" s="207">
        <f>SUMIFS('1. TALLERES SEMINARIOS'!$G:$G,'1. TALLERES SEMINARIOS'!$I:$I,Presupuesto!$B$11:$B$158,'1. TALLERES SEMINARIOS'!$K:$K,Presupuesto!$K$8:$U$8)</f>
        <v>0</v>
      </c>
      <c r="S49" s="207">
        <f>SUMIFS('1. TALLERES SEMINARIOS'!$G:$G,'1. TALLERES SEMINARIOS'!$I:$I,Presupuesto!$B$11:$B$158,'1. TALLERES SEMINARIOS'!$K:$K,Presupuesto!$K$8:$U$8)</f>
        <v>0</v>
      </c>
      <c r="T49" s="207">
        <f>SUMIFS('1. TALLERES SEMINARIOS'!$G:$G,'1. TALLERES SEMINARIOS'!$I:$I,Presupuesto!$B$11:$B$158,'1. TALLERES SEMINARIOS'!$K:$K,Presupuesto!$K$8:$U$8)</f>
        <v>0</v>
      </c>
      <c r="U49" s="207">
        <f>SUMIFS('1. TALLERES SEMINARIOS'!$G:$G,'1. TALLERES SEMINARIOS'!$I:$I,Presupuesto!$B$11:$B$158,'1. TALLERES SEMINARIOS'!$K:$K,Presupuesto!$K$8:$U$8)</f>
        <v>0</v>
      </c>
      <c r="V49" s="207"/>
      <c r="W49" s="207"/>
      <c r="X49" s="207"/>
      <c r="Y49" s="207">
        <f t="shared" si="7"/>
        <v>0</v>
      </c>
      <c r="Z49" s="207"/>
      <c r="AA49" s="207"/>
      <c r="AB49" s="207"/>
      <c r="AC49" s="207">
        <f t="shared" si="8"/>
        <v>0</v>
      </c>
      <c r="AD49" s="207"/>
      <c r="AE49" s="207"/>
      <c r="AF49" s="207"/>
      <c r="AG49" s="207">
        <f t="shared" si="9"/>
        <v>0</v>
      </c>
      <c r="AH49" s="207"/>
      <c r="AI49" s="207"/>
      <c r="AJ49" s="207"/>
      <c r="AK49" s="207">
        <f t="shared" si="10"/>
        <v>0</v>
      </c>
      <c r="AL49" s="207">
        <f t="shared" si="11"/>
        <v>0</v>
      </c>
    </row>
    <row r="50" spans="2:38" x14ac:dyDescent="0.25">
      <c r="B50" s="214" t="s">
        <v>427</v>
      </c>
      <c r="C50" s="215" t="s">
        <v>293</v>
      </c>
      <c r="D50" s="216">
        <f>SUM(D51:D54)</f>
        <v>80000</v>
      </c>
      <c r="E50" s="216">
        <f>SUM(E51:E54)</f>
        <v>100000</v>
      </c>
      <c r="F50" s="216">
        <f t="shared" si="28"/>
        <v>180000</v>
      </c>
      <c r="G50" s="216">
        <f t="shared" ref="G50:I50" si="35">SUM(G51:G54)</f>
        <v>0</v>
      </c>
      <c r="H50" s="216">
        <f t="shared" si="4"/>
        <v>180000</v>
      </c>
      <c r="I50" s="216">
        <f t="shared" si="35"/>
        <v>0</v>
      </c>
      <c r="J50" s="216">
        <f t="shared" si="5"/>
        <v>180000</v>
      </c>
      <c r="K50" s="216">
        <f t="shared" ref="K50:AJ50" si="36">SUM(K51:K54)</f>
        <v>0</v>
      </c>
      <c r="L50" s="216">
        <f t="shared" si="36"/>
        <v>0</v>
      </c>
      <c r="M50" s="216">
        <f t="shared" si="36"/>
        <v>0</v>
      </c>
      <c r="N50" s="216">
        <f t="shared" si="36"/>
        <v>80000</v>
      </c>
      <c r="O50" s="216">
        <f t="shared" si="36"/>
        <v>0</v>
      </c>
      <c r="P50" s="216">
        <f t="shared" si="36"/>
        <v>0</v>
      </c>
      <c r="Q50" s="216">
        <f t="shared" si="36"/>
        <v>0</v>
      </c>
      <c r="R50" s="216">
        <f t="shared" si="36"/>
        <v>20000</v>
      </c>
      <c r="S50" s="216">
        <f t="shared" si="36"/>
        <v>0</v>
      </c>
      <c r="T50" s="216">
        <f t="shared" si="36"/>
        <v>0</v>
      </c>
      <c r="U50" s="216">
        <f t="shared" si="36"/>
        <v>0</v>
      </c>
      <c r="V50" s="216">
        <f t="shared" si="36"/>
        <v>0</v>
      </c>
      <c r="W50" s="216">
        <f t="shared" si="36"/>
        <v>0</v>
      </c>
      <c r="X50" s="216">
        <f t="shared" si="36"/>
        <v>0</v>
      </c>
      <c r="Y50" s="216">
        <f t="shared" si="7"/>
        <v>0</v>
      </c>
      <c r="Z50" s="216">
        <f t="shared" si="36"/>
        <v>0</v>
      </c>
      <c r="AA50" s="216">
        <f t="shared" si="36"/>
        <v>0</v>
      </c>
      <c r="AB50" s="216">
        <f t="shared" si="36"/>
        <v>0</v>
      </c>
      <c r="AC50" s="216">
        <f t="shared" si="8"/>
        <v>0</v>
      </c>
      <c r="AD50" s="216">
        <f t="shared" si="36"/>
        <v>0</v>
      </c>
      <c r="AE50" s="216">
        <f t="shared" si="36"/>
        <v>0</v>
      </c>
      <c r="AF50" s="216">
        <f t="shared" si="36"/>
        <v>0</v>
      </c>
      <c r="AG50" s="216">
        <f t="shared" si="9"/>
        <v>0</v>
      </c>
      <c r="AH50" s="216">
        <f t="shared" si="36"/>
        <v>0</v>
      </c>
      <c r="AI50" s="216">
        <f t="shared" si="36"/>
        <v>0</v>
      </c>
      <c r="AJ50" s="216">
        <f t="shared" si="36"/>
        <v>0</v>
      </c>
      <c r="AK50" s="216">
        <f t="shared" si="10"/>
        <v>0</v>
      </c>
      <c r="AL50" s="216">
        <f t="shared" si="11"/>
        <v>0</v>
      </c>
    </row>
    <row r="51" spans="2:38" x14ac:dyDescent="0.25">
      <c r="B51" s="205" t="s">
        <v>428</v>
      </c>
      <c r="C51" s="206" t="s">
        <v>294</v>
      </c>
      <c r="D5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5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51" s="207">
        <f t="shared" si="28"/>
        <v>0</v>
      </c>
      <c r="G51" s="207"/>
      <c r="H51" s="207">
        <f t="shared" si="4"/>
        <v>0</v>
      </c>
      <c r="I51" s="207"/>
      <c r="J51" s="207">
        <f t="shared" si="5"/>
        <v>0</v>
      </c>
      <c r="K51" s="207">
        <f>SUMIFS('1. TALLERES SEMINARIOS'!$G:$G,'1. TALLERES SEMINARIOS'!$I:$I,Presupuesto!$B$11:$B$158,'1. TALLERES SEMINARIOS'!$K:$K,Presupuesto!$K$8:$U$8)</f>
        <v>0</v>
      </c>
      <c r="L51" s="207">
        <f>SUMIFS('1. TALLERES SEMINARIOS'!$G:$G,'1. TALLERES SEMINARIOS'!$I:$I,Presupuesto!$B$11:$B$158,'1. TALLERES SEMINARIOS'!$K:$K,Presupuesto!$K$8:$U$8)</f>
        <v>0</v>
      </c>
      <c r="M51" s="207">
        <f>SUMIFS('1. TALLERES SEMINARIOS'!$G:$G,'1. TALLERES SEMINARIOS'!$I:$I,Presupuesto!$B$11:$B$158,'1. TALLERES SEMINARIOS'!$K:$K,Presupuesto!$K$8:$U$8)</f>
        <v>0</v>
      </c>
      <c r="N51" s="207">
        <f>SUMIFS('1. TALLERES SEMINARIOS'!$G:$G,'1. TALLERES SEMINARIOS'!$I:$I,Presupuesto!$B$11:$B$158,'1. TALLERES SEMINARIOS'!$K:$K,Presupuesto!$K$8:$U$8)</f>
        <v>0</v>
      </c>
      <c r="O51" s="207">
        <f>SUMIFS('1. TALLERES SEMINARIOS'!$G:$G,'1. TALLERES SEMINARIOS'!$I:$I,Presupuesto!$B$11:$B$158,'1. TALLERES SEMINARIOS'!$K:$K,Presupuesto!$K$8:$U$8)</f>
        <v>0</v>
      </c>
      <c r="P51" s="207">
        <f>SUMIFS('1. TALLERES SEMINARIOS'!$G:$G,'1. TALLERES SEMINARIOS'!$I:$I,Presupuesto!$B$11:$B$158,'1. TALLERES SEMINARIOS'!$K:$K,Presupuesto!$K$8:$U$8)</f>
        <v>0</v>
      </c>
      <c r="Q51" s="207">
        <f>SUMIFS('1. TALLERES SEMINARIOS'!$G:$G,'1. TALLERES SEMINARIOS'!$I:$I,Presupuesto!$B$11:$B$158,'1. TALLERES SEMINARIOS'!$K:$K,Presupuesto!$K$8:$U$8)</f>
        <v>0</v>
      </c>
      <c r="R51" s="207">
        <f>SUMIFS('1. TALLERES SEMINARIOS'!$G:$G,'1. TALLERES SEMINARIOS'!$I:$I,Presupuesto!$B$11:$B$158,'1. TALLERES SEMINARIOS'!$K:$K,Presupuesto!$K$8:$U$8)</f>
        <v>0</v>
      </c>
      <c r="S51" s="207">
        <f>SUMIFS('1. TALLERES SEMINARIOS'!$G:$G,'1. TALLERES SEMINARIOS'!$I:$I,Presupuesto!$B$11:$B$158,'1. TALLERES SEMINARIOS'!$K:$K,Presupuesto!$K$8:$U$8)</f>
        <v>0</v>
      </c>
      <c r="T51" s="207">
        <f>SUMIFS('1. TALLERES SEMINARIOS'!$G:$G,'1. TALLERES SEMINARIOS'!$I:$I,Presupuesto!$B$11:$B$158,'1. TALLERES SEMINARIOS'!$K:$K,Presupuesto!$K$8:$U$8)</f>
        <v>0</v>
      </c>
      <c r="U51" s="207">
        <f>SUMIFS('1. TALLERES SEMINARIOS'!$G:$G,'1. TALLERES SEMINARIOS'!$I:$I,Presupuesto!$B$11:$B$158,'1. TALLERES SEMINARIOS'!$K:$K,Presupuesto!$K$8:$U$8)</f>
        <v>0</v>
      </c>
      <c r="V51" s="207"/>
      <c r="W51" s="207"/>
      <c r="X51" s="207"/>
      <c r="Y51" s="207">
        <f t="shared" si="7"/>
        <v>0</v>
      </c>
      <c r="Z51" s="207"/>
      <c r="AA51" s="207"/>
      <c r="AB51" s="207"/>
      <c r="AC51" s="207">
        <f t="shared" si="8"/>
        <v>0</v>
      </c>
      <c r="AD51" s="207"/>
      <c r="AE51" s="207"/>
      <c r="AF51" s="207"/>
      <c r="AG51" s="207">
        <f t="shared" si="9"/>
        <v>0</v>
      </c>
      <c r="AH51" s="207"/>
      <c r="AI51" s="207"/>
      <c r="AJ51" s="207"/>
      <c r="AK51" s="207">
        <f t="shared" si="10"/>
        <v>0</v>
      </c>
      <c r="AL51" s="207">
        <f t="shared" si="11"/>
        <v>0</v>
      </c>
    </row>
    <row r="52" spans="2:38" x14ac:dyDescent="0.25">
      <c r="B52" s="205" t="s">
        <v>429</v>
      </c>
      <c r="C52" s="206" t="s">
        <v>295</v>
      </c>
      <c r="D52" s="207">
        <f>SUMIFS('1. TALLERES SEMINARIOS'!$G:$G,'1. TALLERES SEMINARIOS'!$I:$I,Presupuesto!$B$11:$B$158,'1. TALLERES SEMINARIOS'!$H:$H,Presupuesto!$D$8)</f>
        <v>0</v>
      </c>
      <c r="E5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52" s="207">
        <f t="shared" si="28"/>
        <v>0</v>
      </c>
      <c r="G52" s="207"/>
      <c r="H52" s="207">
        <f t="shared" si="4"/>
        <v>0</v>
      </c>
      <c r="I52" s="207"/>
      <c r="J52" s="207">
        <f t="shared" si="5"/>
        <v>0</v>
      </c>
      <c r="K52" s="207">
        <f>SUMIFS('1. TALLERES SEMINARIOS'!$G:$G,'1. TALLERES SEMINARIOS'!$I:$I,Presupuesto!$B$11:$B$158,'1. TALLERES SEMINARIOS'!$K:$K,Presupuesto!$K$8:$U$8)</f>
        <v>0</v>
      </c>
      <c r="L52" s="207">
        <f>SUMIFS('1. TALLERES SEMINARIOS'!$G:$G,'1. TALLERES SEMINARIOS'!$I:$I,Presupuesto!$B$11:$B$158,'1. TALLERES SEMINARIOS'!$K:$K,Presupuesto!$K$8:$U$8)</f>
        <v>0</v>
      </c>
      <c r="M52" s="207">
        <f>SUMIFS('1. TALLERES SEMINARIOS'!$G:$G,'1. TALLERES SEMINARIOS'!$I:$I,Presupuesto!$B$11:$B$158,'1. TALLERES SEMINARIOS'!$K:$K,Presupuesto!$K$8:$U$8)</f>
        <v>0</v>
      </c>
      <c r="N52" s="207">
        <f>SUMIFS('1. TALLERES SEMINARIOS'!$G:$G,'1. TALLERES SEMINARIOS'!$I:$I,Presupuesto!$B$11:$B$158,'1. TALLERES SEMINARIOS'!$K:$K,Presupuesto!$K$8:$U$8)</f>
        <v>0</v>
      </c>
      <c r="O52" s="207">
        <f>SUMIFS('1. TALLERES SEMINARIOS'!$G:$G,'1. TALLERES SEMINARIOS'!$I:$I,Presupuesto!$B$11:$B$158,'1. TALLERES SEMINARIOS'!$K:$K,Presupuesto!$K$8:$U$8)</f>
        <v>0</v>
      </c>
      <c r="P52" s="207">
        <f>SUMIFS('1. TALLERES SEMINARIOS'!$G:$G,'1. TALLERES SEMINARIOS'!$I:$I,Presupuesto!$B$11:$B$158,'1. TALLERES SEMINARIOS'!$K:$K,Presupuesto!$K$8:$U$8)</f>
        <v>0</v>
      </c>
      <c r="Q52" s="207">
        <f>SUMIFS('1. TALLERES SEMINARIOS'!$G:$G,'1. TALLERES SEMINARIOS'!$I:$I,Presupuesto!$B$11:$B$158,'1. TALLERES SEMINARIOS'!$K:$K,Presupuesto!$K$8:$U$8)</f>
        <v>0</v>
      </c>
      <c r="R52" s="207">
        <f>SUMIFS('1. TALLERES SEMINARIOS'!$G:$G,'1. TALLERES SEMINARIOS'!$I:$I,Presupuesto!$B$11:$B$158,'1. TALLERES SEMINARIOS'!$K:$K,Presupuesto!$K$8:$U$8)</f>
        <v>0</v>
      </c>
      <c r="S52" s="207">
        <f>SUMIFS('1. TALLERES SEMINARIOS'!$G:$G,'1. TALLERES SEMINARIOS'!$I:$I,Presupuesto!$B$11:$B$158,'1. TALLERES SEMINARIOS'!$K:$K,Presupuesto!$K$8:$U$8)</f>
        <v>0</v>
      </c>
      <c r="T52" s="207">
        <f>SUMIFS('1. TALLERES SEMINARIOS'!$G:$G,'1. TALLERES SEMINARIOS'!$I:$I,Presupuesto!$B$11:$B$158,'1. TALLERES SEMINARIOS'!$K:$K,Presupuesto!$K$8:$U$8)</f>
        <v>0</v>
      </c>
      <c r="U52" s="207">
        <f>SUMIFS('1. TALLERES SEMINARIOS'!$G:$G,'1. TALLERES SEMINARIOS'!$I:$I,Presupuesto!$B$11:$B$158,'1. TALLERES SEMINARIOS'!$K:$K,Presupuesto!$K$8:$U$8)</f>
        <v>0</v>
      </c>
      <c r="V52" s="207"/>
      <c r="W52" s="207"/>
      <c r="X52" s="207"/>
      <c r="Y52" s="207">
        <f t="shared" si="7"/>
        <v>0</v>
      </c>
      <c r="Z52" s="207"/>
      <c r="AA52" s="207"/>
      <c r="AB52" s="207"/>
      <c r="AC52" s="207">
        <f t="shared" si="8"/>
        <v>0</v>
      </c>
      <c r="AD52" s="207"/>
      <c r="AE52" s="207"/>
      <c r="AF52" s="207"/>
      <c r="AG52" s="207">
        <f t="shared" si="9"/>
        <v>0</v>
      </c>
      <c r="AH52" s="207"/>
      <c r="AI52" s="207"/>
      <c r="AJ52" s="207"/>
      <c r="AK52" s="207">
        <f t="shared" si="10"/>
        <v>0</v>
      </c>
      <c r="AL52" s="207">
        <f t="shared" si="11"/>
        <v>0</v>
      </c>
    </row>
    <row r="53" spans="2:38" x14ac:dyDescent="0.25">
      <c r="B53" s="205" t="s">
        <v>430</v>
      </c>
      <c r="C53" s="206" t="s">
        <v>296</v>
      </c>
      <c r="D53" s="207">
        <f>SUMIFS('1. TALLERES SEMINARIOS'!$G:$G,'1. TALLERES SEMINARIOS'!$I:$I,Presupuesto!$B$11:$B$158,'1. TALLERES SEMINARIOS'!$H:$H,Presupuesto!$D$8)</f>
        <v>80000</v>
      </c>
      <c r="E5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40000</v>
      </c>
      <c r="F53" s="207">
        <f t="shared" si="28"/>
        <v>120000</v>
      </c>
      <c r="G53" s="207"/>
      <c r="H53" s="207">
        <f t="shared" si="4"/>
        <v>120000</v>
      </c>
      <c r="I53" s="207"/>
      <c r="J53" s="207">
        <f t="shared" si="5"/>
        <v>120000</v>
      </c>
      <c r="K53" s="207">
        <f>SUMIFS('1. TALLERES SEMINARIOS'!$G:$G,'1. TALLERES SEMINARIOS'!$I:$I,Presupuesto!$B$11:$B$158,'1. TALLERES SEMINARIOS'!$K:$K,Presupuesto!$K$8:$U$8)</f>
        <v>0</v>
      </c>
      <c r="L53" s="207">
        <f>SUMIFS('1. TALLERES SEMINARIOS'!$G:$G,'1. TALLERES SEMINARIOS'!$I:$I,Presupuesto!$B$11:$B$158,'1. TALLERES SEMINARIOS'!$K:$K,Presupuesto!$K$8:$U$8)</f>
        <v>0</v>
      </c>
      <c r="M53" s="207">
        <f>SUMIFS('1. TALLERES SEMINARIOS'!$G:$G,'1. TALLERES SEMINARIOS'!$I:$I,Presupuesto!$B$11:$B$158,'1. TALLERES SEMINARIOS'!$K:$K,Presupuesto!$K$8:$U$8)</f>
        <v>0</v>
      </c>
      <c r="N53" s="207">
        <f>SUMIFS('1. TALLERES SEMINARIOS'!$G:$G,'1. TALLERES SEMINARIOS'!$I:$I,Presupuesto!$B$11:$B$158,'1. TALLERES SEMINARIOS'!$K:$K,Presupuesto!$K$8:$U$8)</f>
        <v>80000</v>
      </c>
      <c r="O53" s="207">
        <f>SUMIFS('1. TALLERES SEMINARIOS'!$G:$G,'1. TALLERES SEMINARIOS'!$I:$I,Presupuesto!$B$11:$B$158,'1. TALLERES SEMINARIOS'!$K:$K,Presupuesto!$K$8:$U$8)</f>
        <v>0</v>
      </c>
      <c r="P53" s="207">
        <f>SUMIFS('1. TALLERES SEMINARIOS'!$G:$G,'1. TALLERES SEMINARIOS'!$I:$I,Presupuesto!$B$11:$B$158,'1. TALLERES SEMINARIOS'!$K:$K,Presupuesto!$K$8:$U$8)</f>
        <v>0</v>
      </c>
      <c r="Q53" s="207">
        <f>SUMIFS('1. TALLERES SEMINARIOS'!$G:$G,'1. TALLERES SEMINARIOS'!$I:$I,Presupuesto!$B$11:$B$158,'1. TALLERES SEMINARIOS'!$K:$K,Presupuesto!$K$8:$U$8)</f>
        <v>0</v>
      </c>
      <c r="R53" s="207">
        <f>SUMIFS('1. TALLERES SEMINARIOS'!$G:$G,'1. TALLERES SEMINARIOS'!$I:$I,Presupuesto!$B$11:$B$158,'1. TALLERES SEMINARIOS'!$K:$K,Presupuesto!$K$8:$U$8)</f>
        <v>20000</v>
      </c>
      <c r="S53" s="207">
        <f>SUMIFS('1. TALLERES SEMINARIOS'!$G:$G,'1. TALLERES SEMINARIOS'!$I:$I,Presupuesto!$B$11:$B$158,'1. TALLERES SEMINARIOS'!$K:$K,Presupuesto!$K$8:$U$8)</f>
        <v>0</v>
      </c>
      <c r="T53" s="207">
        <f>SUMIFS('1. TALLERES SEMINARIOS'!$G:$G,'1. TALLERES SEMINARIOS'!$I:$I,Presupuesto!$B$11:$B$158,'1. TALLERES SEMINARIOS'!$K:$K,Presupuesto!$K$8:$U$8)</f>
        <v>0</v>
      </c>
      <c r="U53" s="207">
        <f>SUMIFS('1. TALLERES SEMINARIOS'!$G:$G,'1. TALLERES SEMINARIOS'!$I:$I,Presupuesto!$B$11:$B$158,'1. TALLERES SEMINARIOS'!$K:$K,Presupuesto!$K$8:$U$8)</f>
        <v>0</v>
      </c>
      <c r="V53" s="207"/>
      <c r="W53" s="207"/>
      <c r="X53" s="207"/>
      <c r="Y53" s="207">
        <f t="shared" si="7"/>
        <v>0</v>
      </c>
      <c r="Z53" s="207"/>
      <c r="AA53" s="207"/>
      <c r="AB53" s="207"/>
      <c r="AC53" s="207">
        <f t="shared" si="8"/>
        <v>0</v>
      </c>
      <c r="AD53" s="207"/>
      <c r="AE53" s="207"/>
      <c r="AF53" s="207"/>
      <c r="AG53" s="207">
        <f t="shared" si="9"/>
        <v>0</v>
      </c>
      <c r="AH53" s="207"/>
      <c r="AI53" s="207"/>
      <c r="AJ53" s="207"/>
      <c r="AK53" s="207">
        <f t="shared" si="10"/>
        <v>0</v>
      </c>
      <c r="AL53" s="207">
        <f t="shared" si="11"/>
        <v>0</v>
      </c>
    </row>
    <row r="54" spans="2:38" x14ac:dyDescent="0.25">
      <c r="B54" s="205" t="s">
        <v>431</v>
      </c>
      <c r="C54" s="206" t="s">
        <v>297</v>
      </c>
      <c r="D54" s="207">
        <f>SUMIFS('1. TALLERES SEMINARIOS'!$G:$G,'1. TALLERES SEMINARIOS'!$I:$I,Presupuesto!$B$11:$B$158,'1. TALLERES SEMINARIOS'!$H:$H,Presupuesto!$D$8)</f>
        <v>0</v>
      </c>
      <c r="E5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60000</v>
      </c>
      <c r="F54" s="207">
        <f t="shared" si="28"/>
        <v>60000</v>
      </c>
      <c r="G54" s="207"/>
      <c r="H54" s="207">
        <f t="shared" si="4"/>
        <v>60000</v>
      </c>
      <c r="I54" s="207"/>
      <c r="J54" s="207">
        <f t="shared" si="5"/>
        <v>60000</v>
      </c>
      <c r="K54" s="207">
        <f>SUMIFS('1. TALLERES SEMINARIOS'!$G:$G,'1. TALLERES SEMINARIOS'!$I:$I,Presupuesto!$B$11:$B$158,'1. TALLERES SEMINARIOS'!$K:$K,Presupuesto!$K$8:$U$8)</f>
        <v>0</v>
      </c>
      <c r="L54" s="207">
        <f>SUMIFS('1. TALLERES SEMINARIOS'!$G:$G,'1. TALLERES SEMINARIOS'!$I:$I,Presupuesto!$B$11:$B$158,'1. TALLERES SEMINARIOS'!$K:$K,Presupuesto!$K$8:$U$8)</f>
        <v>0</v>
      </c>
      <c r="M54" s="207">
        <f>SUMIFS('1. TALLERES SEMINARIOS'!$G:$G,'1. TALLERES SEMINARIOS'!$I:$I,Presupuesto!$B$11:$B$158,'1. TALLERES SEMINARIOS'!$K:$K,Presupuesto!$K$8:$U$8)</f>
        <v>0</v>
      </c>
      <c r="N54" s="207">
        <f>SUMIFS('1. TALLERES SEMINARIOS'!$G:$G,'1. TALLERES SEMINARIOS'!$I:$I,Presupuesto!$B$11:$B$158,'1. TALLERES SEMINARIOS'!$K:$K,Presupuesto!$K$8:$U$8)</f>
        <v>0</v>
      </c>
      <c r="O54" s="207">
        <f>SUMIFS('1. TALLERES SEMINARIOS'!$G:$G,'1. TALLERES SEMINARIOS'!$I:$I,Presupuesto!$B$11:$B$158,'1. TALLERES SEMINARIOS'!$K:$K,Presupuesto!$K$8:$U$8)</f>
        <v>0</v>
      </c>
      <c r="P54" s="207">
        <f>SUMIFS('1. TALLERES SEMINARIOS'!$G:$G,'1. TALLERES SEMINARIOS'!$I:$I,Presupuesto!$B$11:$B$158,'1. TALLERES SEMINARIOS'!$K:$K,Presupuesto!$K$8:$U$8)</f>
        <v>0</v>
      </c>
      <c r="Q54" s="207">
        <f>SUMIFS('1. TALLERES SEMINARIOS'!$G:$G,'1. TALLERES SEMINARIOS'!$I:$I,Presupuesto!$B$11:$B$158,'1. TALLERES SEMINARIOS'!$K:$K,Presupuesto!$K$8:$U$8)</f>
        <v>0</v>
      </c>
      <c r="R54" s="207">
        <f>SUMIFS('1. TALLERES SEMINARIOS'!$G:$G,'1. TALLERES SEMINARIOS'!$I:$I,Presupuesto!$B$11:$B$158,'1. TALLERES SEMINARIOS'!$K:$K,Presupuesto!$K$8:$U$8)</f>
        <v>0</v>
      </c>
      <c r="S54" s="207">
        <f>SUMIFS('1. TALLERES SEMINARIOS'!$G:$G,'1. TALLERES SEMINARIOS'!$I:$I,Presupuesto!$B$11:$B$158,'1. TALLERES SEMINARIOS'!$K:$K,Presupuesto!$K$8:$U$8)</f>
        <v>0</v>
      </c>
      <c r="T54" s="207">
        <f>SUMIFS('1. TALLERES SEMINARIOS'!$G:$G,'1. TALLERES SEMINARIOS'!$I:$I,Presupuesto!$B$11:$B$158,'1. TALLERES SEMINARIOS'!$K:$K,Presupuesto!$K$8:$U$8)</f>
        <v>0</v>
      </c>
      <c r="U54" s="207">
        <f>SUMIFS('1. TALLERES SEMINARIOS'!$G:$G,'1. TALLERES SEMINARIOS'!$I:$I,Presupuesto!$B$11:$B$158,'1. TALLERES SEMINARIOS'!$K:$K,Presupuesto!$K$8:$U$8)</f>
        <v>0</v>
      </c>
      <c r="V54" s="207"/>
      <c r="W54" s="207"/>
      <c r="X54" s="207"/>
      <c r="Y54" s="207">
        <f t="shared" si="7"/>
        <v>0</v>
      </c>
      <c r="Z54" s="207"/>
      <c r="AA54" s="207"/>
      <c r="AB54" s="207"/>
      <c r="AC54" s="207">
        <f t="shared" si="8"/>
        <v>0</v>
      </c>
      <c r="AD54" s="207"/>
      <c r="AE54" s="207"/>
      <c r="AF54" s="207"/>
      <c r="AG54" s="207">
        <f t="shared" si="9"/>
        <v>0</v>
      </c>
      <c r="AH54" s="207"/>
      <c r="AI54" s="207"/>
      <c r="AJ54" s="207"/>
      <c r="AK54" s="207">
        <f t="shared" si="10"/>
        <v>0</v>
      </c>
      <c r="AL54" s="207">
        <f t="shared" si="11"/>
        <v>0</v>
      </c>
    </row>
    <row r="55" spans="2:38" x14ac:dyDescent="0.25">
      <c r="B55" s="214" t="s">
        <v>432</v>
      </c>
      <c r="C55" s="215" t="s">
        <v>298</v>
      </c>
      <c r="D55" s="216">
        <f>SUM(D56:D61)</f>
        <v>116200</v>
      </c>
      <c r="E55" s="216">
        <f>SUM(E56:E61)</f>
        <v>167000</v>
      </c>
      <c r="F55" s="216">
        <f t="shared" si="28"/>
        <v>283200</v>
      </c>
      <c r="G55" s="216">
        <f t="shared" ref="G55:I55" si="37">SUM(G56:G61)</f>
        <v>0</v>
      </c>
      <c r="H55" s="216">
        <f t="shared" si="4"/>
        <v>283200</v>
      </c>
      <c r="I55" s="216">
        <f t="shared" si="37"/>
        <v>0</v>
      </c>
      <c r="J55" s="216">
        <f t="shared" si="5"/>
        <v>283200</v>
      </c>
      <c r="K55" s="216">
        <f t="shared" ref="K55:AJ55" si="38">SUM(K56:K61)</f>
        <v>0</v>
      </c>
      <c r="L55" s="216">
        <f t="shared" si="38"/>
        <v>20000</v>
      </c>
      <c r="M55" s="216">
        <f t="shared" si="38"/>
        <v>0</v>
      </c>
      <c r="N55" s="216">
        <f t="shared" si="38"/>
        <v>6500</v>
      </c>
      <c r="O55" s="216">
        <f t="shared" si="38"/>
        <v>5000</v>
      </c>
      <c r="P55" s="216">
        <f t="shared" si="38"/>
        <v>0</v>
      </c>
      <c r="Q55" s="216">
        <f t="shared" si="38"/>
        <v>0</v>
      </c>
      <c r="R55" s="216">
        <f t="shared" si="38"/>
        <v>10000</v>
      </c>
      <c r="S55" s="216">
        <f t="shared" si="38"/>
        <v>0</v>
      </c>
      <c r="T55" s="216">
        <f t="shared" si="38"/>
        <v>0</v>
      </c>
      <c r="U55" s="216">
        <f t="shared" si="38"/>
        <v>16000</v>
      </c>
      <c r="V55" s="216">
        <f t="shared" si="38"/>
        <v>0</v>
      </c>
      <c r="W55" s="216">
        <f t="shared" si="38"/>
        <v>0</v>
      </c>
      <c r="X55" s="216">
        <f t="shared" si="38"/>
        <v>0</v>
      </c>
      <c r="Y55" s="216">
        <f t="shared" si="7"/>
        <v>0</v>
      </c>
      <c r="Z55" s="216">
        <f t="shared" si="38"/>
        <v>0</v>
      </c>
      <c r="AA55" s="216">
        <f t="shared" si="38"/>
        <v>0</v>
      </c>
      <c r="AB55" s="216">
        <f t="shared" si="38"/>
        <v>0</v>
      </c>
      <c r="AC55" s="216">
        <f t="shared" si="8"/>
        <v>0</v>
      </c>
      <c r="AD55" s="216">
        <f t="shared" si="38"/>
        <v>0</v>
      </c>
      <c r="AE55" s="216">
        <f t="shared" si="38"/>
        <v>0</v>
      </c>
      <c r="AF55" s="216">
        <f t="shared" si="38"/>
        <v>0</v>
      </c>
      <c r="AG55" s="216">
        <f t="shared" si="9"/>
        <v>0</v>
      </c>
      <c r="AH55" s="216">
        <f t="shared" si="38"/>
        <v>0</v>
      </c>
      <c r="AI55" s="216">
        <f t="shared" si="38"/>
        <v>0</v>
      </c>
      <c r="AJ55" s="216">
        <f t="shared" si="38"/>
        <v>0</v>
      </c>
      <c r="AK55" s="216">
        <f t="shared" si="10"/>
        <v>0</v>
      </c>
      <c r="AL55" s="216">
        <f t="shared" si="11"/>
        <v>0</v>
      </c>
    </row>
    <row r="56" spans="2:38" x14ac:dyDescent="0.25">
      <c r="B56" s="205" t="s">
        <v>433</v>
      </c>
      <c r="C56" s="206" t="s">
        <v>299</v>
      </c>
      <c r="D5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5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31500</v>
      </c>
      <c r="F56" s="207">
        <f t="shared" si="28"/>
        <v>31500</v>
      </c>
      <c r="G56" s="207"/>
      <c r="H56" s="207">
        <f t="shared" si="4"/>
        <v>31500</v>
      </c>
      <c r="I56" s="207"/>
      <c r="J56" s="207">
        <f t="shared" si="5"/>
        <v>31500</v>
      </c>
      <c r="K56" s="207">
        <f>SUMIFS('1. TALLERES SEMINARIOS'!$G:$G,'1. TALLERES SEMINARIOS'!$I:$I,Presupuesto!$B$11:$B$158,'1. TALLERES SEMINARIOS'!$K:$K,Presupuesto!$K$8:$U$8)</f>
        <v>0</v>
      </c>
      <c r="L56" s="207">
        <f>SUMIFS('1. TALLERES SEMINARIOS'!$G:$G,'1. TALLERES SEMINARIOS'!$I:$I,Presupuesto!$B$11:$B$158,'1. TALLERES SEMINARIOS'!$K:$K,Presupuesto!$K$8:$U$8)</f>
        <v>0</v>
      </c>
      <c r="M56" s="207">
        <f>SUMIFS('1. TALLERES SEMINARIOS'!$G:$G,'1. TALLERES SEMINARIOS'!$I:$I,Presupuesto!$B$11:$B$158,'1. TALLERES SEMINARIOS'!$K:$K,Presupuesto!$K$8:$U$8)</f>
        <v>0</v>
      </c>
      <c r="N56" s="207">
        <f>SUMIFS('1. TALLERES SEMINARIOS'!$G:$G,'1. TALLERES SEMINARIOS'!$I:$I,Presupuesto!$B$11:$B$158,'1. TALLERES SEMINARIOS'!$K:$K,Presupuesto!$K$8:$U$8)</f>
        <v>0</v>
      </c>
      <c r="O56" s="207">
        <f>SUMIFS('1. TALLERES SEMINARIOS'!$G:$G,'1. TALLERES SEMINARIOS'!$I:$I,Presupuesto!$B$11:$B$158,'1. TALLERES SEMINARIOS'!$K:$K,Presupuesto!$K$8:$U$8)</f>
        <v>0</v>
      </c>
      <c r="P56" s="207">
        <f>SUMIFS('1. TALLERES SEMINARIOS'!$G:$G,'1. TALLERES SEMINARIOS'!$I:$I,Presupuesto!$B$11:$B$158,'1. TALLERES SEMINARIOS'!$K:$K,Presupuesto!$K$8:$U$8)</f>
        <v>0</v>
      </c>
      <c r="Q56" s="207">
        <f>SUMIFS('1. TALLERES SEMINARIOS'!$G:$G,'1. TALLERES SEMINARIOS'!$I:$I,Presupuesto!$B$11:$B$158,'1. TALLERES SEMINARIOS'!$K:$K,Presupuesto!$K$8:$U$8)</f>
        <v>0</v>
      </c>
      <c r="R56" s="207">
        <f>SUMIFS('1. TALLERES SEMINARIOS'!$G:$G,'1. TALLERES SEMINARIOS'!$I:$I,Presupuesto!$B$11:$B$158,'1. TALLERES SEMINARIOS'!$K:$K,Presupuesto!$K$8:$U$8)</f>
        <v>0</v>
      </c>
      <c r="S56" s="207">
        <f>SUMIFS('1. TALLERES SEMINARIOS'!$G:$G,'1. TALLERES SEMINARIOS'!$I:$I,Presupuesto!$B$11:$B$158,'1. TALLERES SEMINARIOS'!$K:$K,Presupuesto!$K$8:$U$8)</f>
        <v>0</v>
      </c>
      <c r="T56" s="207">
        <f>SUMIFS('1. TALLERES SEMINARIOS'!$G:$G,'1. TALLERES SEMINARIOS'!$I:$I,Presupuesto!$B$11:$B$158,'1. TALLERES SEMINARIOS'!$K:$K,Presupuesto!$K$8:$U$8)</f>
        <v>0</v>
      </c>
      <c r="U56" s="207">
        <f>SUMIFS('1. TALLERES SEMINARIOS'!$G:$G,'1. TALLERES SEMINARIOS'!$I:$I,Presupuesto!$B$11:$B$158,'1. TALLERES SEMINARIOS'!$K:$K,Presupuesto!$K$8:$U$8)</f>
        <v>0</v>
      </c>
      <c r="V56" s="207"/>
      <c r="W56" s="207"/>
      <c r="X56" s="207"/>
      <c r="Y56" s="207">
        <f t="shared" si="7"/>
        <v>0</v>
      </c>
      <c r="Z56" s="207"/>
      <c r="AA56" s="207"/>
      <c r="AB56" s="207"/>
      <c r="AC56" s="207">
        <f t="shared" si="8"/>
        <v>0</v>
      </c>
      <c r="AD56" s="207"/>
      <c r="AE56" s="207"/>
      <c r="AF56" s="207"/>
      <c r="AG56" s="207">
        <f t="shared" si="9"/>
        <v>0</v>
      </c>
      <c r="AH56" s="207"/>
      <c r="AI56" s="207"/>
      <c r="AJ56" s="207"/>
      <c r="AK56" s="207">
        <f t="shared" si="10"/>
        <v>0</v>
      </c>
      <c r="AL56" s="207">
        <f t="shared" si="11"/>
        <v>0</v>
      </c>
    </row>
    <row r="57" spans="2:38" x14ac:dyDescent="0.25">
      <c r="B57" s="205" t="s">
        <v>434</v>
      </c>
      <c r="C57" s="206" t="s">
        <v>300</v>
      </c>
      <c r="D5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116200</v>
      </c>
      <c r="E5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135500</v>
      </c>
      <c r="F57" s="207">
        <f t="shared" si="28"/>
        <v>251700</v>
      </c>
      <c r="G57" s="207"/>
      <c r="H57" s="207">
        <f t="shared" si="4"/>
        <v>251700</v>
      </c>
      <c r="I57" s="207"/>
      <c r="J57" s="207">
        <f t="shared" si="5"/>
        <v>251700</v>
      </c>
      <c r="K57" s="207">
        <f>SUMIFS('1. TALLERES SEMINARIOS'!$G:$G,'1. TALLERES SEMINARIOS'!$I:$I,Presupuesto!$B$11:$B$158,'1. TALLERES SEMINARIOS'!$K:$K,Presupuesto!$K$8:$U$8)</f>
        <v>0</v>
      </c>
      <c r="L57" s="207">
        <f>SUMIFS('1. TALLERES SEMINARIOS'!$G:$G,'1. TALLERES SEMINARIOS'!$I:$I,Presupuesto!$B$11:$B$158,'1. TALLERES SEMINARIOS'!$K:$K,Presupuesto!$K$8:$U$8)</f>
        <v>20000</v>
      </c>
      <c r="M57" s="207">
        <f>SUMIFS('1. TALLERES SEMINARIOS'!$G:$G,'1. TALLERES SEMINARIOS'!$I:$I,Presupuesto!$B$11:$B$158,'1. TALLERES SEMINARIOS'!$K:$K,Presupuesto!$K$8:$U$8)</f>
        <v>0</v>
      </c>
      <c r="N57" s="207">
        <f>SUMIFS('1. TALLERES SEMINARIOS'!$G:$G,'1. TALLERES SEMINARIOS'!$I:$I,Presupuesto!$B$11:$B$158,'1. TALLERES SEMINARIOS'!$K:$K,Presupuesto!$K$8:$U$8)</f>
        <v>6500</v>
      </c>
      <c r="O57" s="207">
        <f>SUMIFS('1. TALLERES SEMINARIOS'!$G:$G,'1. TALLERES SEMINARIOS'!$I:$I,Presupuesto!$B$11:$B$158,'1. TALLERES SEMINARIOS'!$K:$K,Presupuesto!$K$8:$U$8)</f>
        <v>5000</v>
      </c>
      <c r="P57" s="207">
        <f>SUMIFS('1. TALLERES SEMINARIOS'!$G:$G,'1. TALLERES SEMINARIOS'!$I:$I,Presupuesto!$B$11:$B$158,'1. TALLERES SEMINARIOS'!$K:$K,Presupuesto!$K$8:$U$8)</f>
        <v>0</v>
      </c>
      <c r="Q57" s="207">
        <f>SUMIFS('1. TALLERES SEMINARIOS'!$G:$G,'1. TALLERES SEMINARIOS'!$I:$I,Presupuesto!$B$11:$B$158,'1. TALLERES SEMINARIOS'!$K:$K,Presupuesto!$K$8:$U$8)</f>
        <v>0</v>
      </c>
      <c r="R57" s="207">
        <f>SUMIFS('1. TALLERES SEMINARIOS'!$G:$G,'1. TALLERES SEMINARIOS'!$I:$I,Presupuesto!$B$11:$B$158,'1. TALLERES SEMINARIOS'!$K:$K,Presupuesto!$K$8:$U$8)</f>
        <v>10000</v>
      </c>
      <c r="S57" s="207">
        <f>SUMIFS('1. TALLERES SEMINARIOS'!$G:$G,'1. TALLERES SEMINARIOS'!$I:$I,Presupuesto!$B$11:$B$158,'1. TALLERES SEMINARIOS'!$K:$K,Presupuesto!$K$8:$U$8)</f>
        <v>0</v>
      </c>
      <c r="T57" s="207">
        <f>SUMIFS('1. TALLERES SEMINARIOS'!$G:$G,'1. TALLERES SEMINARIOS'!$I:$I,Presupuesto!$B$11:$B$158,'1. TALLERES SEMINARIOS'!$K:$K,Presupuesto!$K$8:$U$8)</f>
        <v>0</v>
      </c>
      <c r="U57" s="207">
        <f>SUMIFS('1. TALLERES SEMINARIOS'!$G:$G,'1. TALLERES SEMINARIOS'!$I:$I,Presupuesto!$B$11:$B$158,'1. TALLERES SEMINARIOS'!$K:$K,Presupuesto!$K$8:$U$8)</f>
        <v>16000</v>
      </c>
      <c r="V57" s="207"/>
      <c r="W57" s="207"/>
      <c r="X57" s="207"/>
      <c r="Y57" s="207">
        <f t="shared" si="7"/>
        <v>0</v>
      </c>
      <c r="Z57" s="207"/>
      <c r="AA57" s="207"/>
      <c r="AB57" s="207"/>
      <c r="AC57" s="207">
        <f t="shared" si="8"/>
        <v>0</v>
      </c>
      <c r="AD57" s="207"/>
      <c r="AE57" s="207"/>
      <c r="AF57" s="207"/>
      <c r="AG57" s="207">
        <f t="shared" si="9"/>
        <v>0</v>
      </c>
      <c r="AH57" s="207"/>
      <c r="AI57" s="207"/>
      <c r="AJ57" s="207"/>
      <c r="AK57" s="207">
        <f t="shared" si="10"/>
        <v>0</v>
      </c>
      <c r="AL57" s="207">
        <f t="shared" si="11"/>
        <v>0</v>
      </c>
    </row>
    <row r="58" spans="2:38" x14ac:dyDescent="0.25">
      <c r="B58" s="205" t="s">
        <v>435</v>
      </c>
      <c r="C58" s="206" t="s">
        <v>301</v>
      </c>
      <c r="D5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5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58" s="207">
        <f t="shared" si="28"/>
        <v>0</v>
      </c>
      <c r="G58" s="207"/>
      <c r="H58" s="207">
        <f t="shared" si="4"/>
        <v>0</v>
      </c>
      <c r="I58" s="207"/>
      <c r="J58" s="207">
        <f t="shared" si="5"/>
        <v>0</v>
      </c>
      <c r="K58" s="207">
        <f>SUMIFS('1. TALLERES SEMINARIOS'!$G:$G,'1. TALLERES SEMINARIOS'!$I:$I,Presupuesto!$B$11:$B$158,'1. TALLERES SEMINARIOS'!$K:$K,Presupuesto!$K$8:$U$8)</f>
        <v>0</v>
      </c>
      <c r="L58" s="207">
        <f>SUMIFS('1. TALLERES SEMINARIOS'!$G:$G,'1. TALLERES SEMINARIOS'!$I:$I,Presupuesto!$B$11:$B$158,'1. TALLERES SEMINARIOS'!$K:$K,Presupuesto!$K$8:$U$8)</f>
        <v>0</v>
      </c>
      <c r="M58" s="207">
        <f>SUMIFS('1. TALLERES SEMINARIOS'!$G:$G,'1. TALLERES SEMINARIOS'!$I:$I,Presupuesto!$B$11:$B$158,'1. TALLERES SEMINARIOS'!$K:$K,Presupuesto!$K$8:$U$8)</f>
        <v>0</v>
      </c>
      <c r="N58" s="207">
        <f>SUMIFS('1. TALLERES SEMINARIOS'!$G:$G,'1. TALLERES SEMINARIOS'!$I:$I,Presupuesto!$B$11:$B$158,'1. TALLERES SEMINARIOS'!$K:$K,Presupuesto!$K$8:$U$8)</f>
        <v>0</v>
      </c>
      <c r="O58" s="207">
        <f>SUMIFS('1. TALLERES SEMINARIOS'!$G:$G,'1. TALLERES SEMINARIOS'!$I:$I,Presupuesto!$B$11:$B$158,'1. TALLERES SEMINARIOS'!$K:$K,Presupuesto!$K$8:$U$8)</f>
        <v>0</v>
      </c>
      <c r="P58" s="207">
        <f>SUMIFS('1. TALLERES SEMINARIOS'!$G:$G,'1. TALLERES SEMINARIOS'!$I:$I,Presupuesto!$B$11:$B$158,'1. TALLERES SEMINARIOS'!$K:$K,Presupuesto!$K$8:$U$8)</f>
        <v>0</v>
      </c>
      <c r="Q58" s="207">
        <f>SUMIFS('1. TALLERES SEMINARIOS'!$G:$G,'1. TALLERES SEMINARIOS'!$I:$I,Presupuesto!$B$11:$B$158,'1. TALLERES SEMINARIOS'!$K:$K,Presupuesto!$K$8:$U$8)</f>
        <v>0</v>
      </c>
      <c r="R58" s="207">
        <f>SUMIFS('1. TALLERES SEMINARIOS'!$G:$G,'1. TALLERES SEMINARIOS'!$I:$I,Presupuesto!$B$11:$B$158,'1. TALLERES SEMINARIOS'!$K:$K,Presupuesto!$K$8:$U$8)</f>
        <v>0</v>
      </c>
      <c r="S58" s="207">
        <f>SUMIFS('1. TALLERES SEMINARIOS'!$G:$G,'1. TALLERES SEMINARIOS'!$I:$I,Presupuesto!$B$11:$B$158,'1. TALLERES SEMINARIOS'!$K:$K,Presupuesto!$K$8:$U$8)</f>
        <v>0</v>
      </c>
      <c r="T58" s="207">
        <f>SUMIFS('1. TALLERES SEMINARIOS'!$G:$G,'1. TALLERES SEMINARIOS'!$I:$I,Presupuesto!$B$11:$B$158,'1. TALLERES SEMINARIOS'!$K:$K,Presupuesto!$K$8:$U$8)</f>
        <v>0</v>
      </c>
      <c r="U58" s="207">
        <f>SUMIFS('1. TALLERES SEMINARIOS'!$G:$G,'1. TALLERES SEMINARIOS'!$I:$I,Presupuesto!$B$11:$B$158,'1. TALLERES SEMINARIOS'!$K:$K,Presupuesto!$K$8:$U$8)</f>
        <v>0</v>
      </c>
      <c r="V58" s="207"/>
      <c r="W58" s="207"/>
      <c r="X58" s="207"/>
      <c r="Y58" s="207">
        <f t="shared" si="7"/>
        <v>0</v>
      </c>
      <c r="Z58" s="207"/>
      <c r="AA58" s="207"/>
      <c r="AB58" s="207"/>
      <c r="AC58" s="207">
        <f t="shared" si="8"/>
        <v>0</v>
      </c>
      <c r="AD58" s="207"/>
      <c r="AE58" s="207"/>
      <c r="AF58" s="207"/>
      <c r="AG58" s="207">
        <f t="shared" si="9"/>
        <v>0</v>
      </c>
      <c r="AH58" s="207"/>
      <c r="AI58" s="207"/>
      <c r="AJ58" s="207"/>
      <c r="AK58" s="207">
        <f t="shared" si="10"/>
        <v>0</v>
      </c>
      <c r="AL58" s="207">
        <f t="shared" si="11"/>
        <v>0</v>
      </c>
    </row>
    <row r="59" spans="2:38" x14ac:dyDescent="0.25">
      <c r="B59" s="205" t="s">
        <v>436</v>
      </c>
      <c r="C59" s="206" t="s">
        <v>302</v>
      </c>
      <c r="D5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5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59" s="207">
        <f t="shared" si="28"/>
        <v>0</v>
      </c>
      <c r="G59" s="207"/>
      <c r="H59" s="207">
        <f t="shared" si="4"/>
        <v>0</v>
      </c>
      <c r="I59" s="207"/>
      <c r="J59" s="207">
        <f t="shared" si="5"/>
        <v>0</v>
      </c>
      <c r="K59" s="207">
        <f>SUMIFS('1. TALLERES SEMINARIOS'!$G:$G,'1. TALLERES SEMINARIOS'!$I:$I,Presupuesto!$B$11:$B$158,'1. TALLERES SEMINARIOS'!$K:$K,Presupuesto!$K$8:$U$8)</f>
        <v>0</v>
      </c>
      <c r="L59" s="207">
        <f>SUMIFS('1. TALLERES SEMINARIOS'!$G:$G,'1. TALLERES SEMINARIOS'!$I:$I,Presupuesto!$B$11:$B$158,'1. TALLERES SEMINARIOS'!$K:$K,Presupuesto!$K$8:$U$8)</f>
        <v>0</v>
      </c>
      <c r="M59" s="207">
        <f>SUMIFS('1. TALLERES SEMINARIOS'!$G:$G,'1. TALLERES SEMINARIOS'!$I:$I,Presupuesto!$B$11:$B$158,'1. TALLERES SEMINARIOS'!$K:$K,Presupuesto!$K$8:$U$8)</f>
        <v>0</v>
      </c>
      <c r="N59" s="207">
        <f>SUMIFS('1. TALLERES SEMINARIOS'!$G:$G,'1. TALLERES SEMINARIOS'!$I:$I,Presupuesto!$B$11:$B$158,'1. TALLERES SEMINARIOS'!$K:$K,Presupuesto!$K$8:$U$8)</f>
        <v>0</v>
      </c>
      <c r="O59" s="207">
        <f>SUMIFS('1. TALLERES SEMINARIOS'!$G:$G,'1. TALLERES SEMINARIOS'!$I:$I,Presupuesto!$B$11:$B$158,'1. TALLERES SEMINARIOS'!$K:$K,Presupuesto!$K$8:$U$8)</f>
        <v>0</v>
      </c>
      <c r="P59" s="207">
        <f>SUMIFS('1. TALLERES SEMINARIOS'!$G:$G,'1. TALLERES SEMINARIOS'!$I:$I,Presupuesto!$B$11:$B$158,'1. TALLERES SEMINARIOS'!$K:$K,Presupuesto!$K$8:$U$8)</f>
        <v>0</v>
      </c>
      <c r="Q59" s="207">
        <f>SUMIFS('1. TALLERES SEMINARIOS'!$G:$G,'1. TALLERES SEMINARIOS'!$I:$I,Presupuesto!$B$11:$B$158,'1. TALLERES SEMINARIOS'!$K:$K,Presupuesto!$K$8:$U$8)</f>
        <v>0</v>
      </c>
      <c r="R59" s="207">
        <f>SUMIFS('1. TALLERES SEMINARIOS'!$G:$G,'1. TALLERES SEMINARIOS'!$I:$I,Presupuesto!$B$11:$B$158,'1. TALLERES SEMINARIOS'!$K:$K,Presupuesto!$K$8:$U$8)</f>
        <v>0</v>
      </c>
      <c r="S59" s="207">
        <f>SUMIFS('1. TALLERES SEMINARIOS'!$G:$G,'1. TALLERES SEMINARIOS'!$I:$I,Presupuesto!$B$11:$B$158,'1. TALLERES SEMINARIOS'!$K:$K,Presupuesto!$K$8:$U$8)</f>
        <v>0</v>
      </c>
      <c r="T59" s="207">
        <f>SUMIFS('1. TALLERES SEMINARIOS'!$G:$G,'1. TALLERES SEMINARIOS'!$I:$I,Presupuesto!$B$11:$B$158,'1. TALLERES SEMINARIOS'!$K:$K,Presupuesto!$K$8:$U$8)</f>
        <v>0</v>
      </c>
      <c r="U59" s="207">
        <f>SUMIFS('1. TALLERES SEMINARIOS'!$G:$G,'1. TALLERES SEMINARIOS'!$I:$I,Presupuesto!$B$11:$B$158,'1. TALLERES SEMINARIOS'!$K:$K,Presupuesto!$K$8:$U$8)</f>
        <v>0</v>
      </c>
      <c r="V59" s="207"/>
      <c r="W59" s="207"/>
      <c r="X59" s="207"/>
      <c r="Y59" s="207">
        <f t="shared" si="7"/>
        <v>0</v>
      </c>
      <c r="Z59" s="207"/>
      <c r="AA59" s="207"/>
      <c r="AB59" s="207"/>
      <c r="AC59" s="207">
        <f t="shared" si="8"/>
        <v>0</v>
      </c>
      <c r="AD59" s="207"/>
      <c r="AE59" s="207"/>
      <c r="AF59" s="207"/>
      <c r="AG59" s="207">
        <f t="shared" si="9"/>
        <v>0</v>
      </c>
      <c r="AH59" s="207"/>
      <c r="AI59" s="207"/>
      <c r="AJ59" s="207"/>
      <c r="AK59" s="207">
        <f t="shared" si="10"/>
        <v>0</v>
      </c>
      <c r="AL59" s="207">
        <f t="shared" si="11"/>
        <v>0</v>
      </c>
    </row>
    <row r="60" spans="2:38" x14ac:dyDescent="0.25">
      <c r="B60" s="205" t="s">
        <v>437</v>
      </c>
      <c r="C60" s="206" t="s">
        <v>303</v>
      </c>
      <c r="D6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6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60" s="207">
        <f t="shared" si="28"/>
        <v>0</v>
      </c>
      <c r="G60" s="207"/>
      <c r="H60" s="207">
        <f t="shared" si="4"/>
        <v>0</v>
      </c>
      <c r="I60" s="207"/>
      <c r="J60" s="207">
        <f t="shared" si="5"/>
        <v>0</v>
      </c>
      <c r="K60" s="207">
        <f>SUMIFS('1. TALLERES SEMINARIOS'!$G:$G,'1. TALLERES SEMINARIOS'!$I:$I,Presupuesto!$B$11:$B$158,'1. TALLERES SEMINARIOS'!$K:$K,Presupuesto!$K$8:$U$8)</f>
        <v>0</v>
      </c>
      <c r="L60" s="207">
        <f>SUMIFS('1. TALLERES SEMINARIOS'!$G:$G,'1. TALLERES SEMINARIOS'!$I:$I,Presupuesto!$B$11:$B$158,'1. TALLERES SEMINARIOS'!$K:$K,Presupuesto!$K$8:$U$8)</f>
        <v>0</v>
      </c>
      <c r="M60" s="207">
        <f>SUMIFS('1. TALLERES SEMINARIOS'!$G:$G,'1. TALLERES SEMINARIOS'!$I:$I,Presupuesto!$B$11:$B$158,'1. TALLERES SEMINARIOS'!$K:$K,Presupuesto!$K$8:$U$8)</f>
        <v>0</v>
      </c>
      <c r="N60" s="207">
        <f>SUMIFS('1. TALLERES SEMINARIOS'!$G:$G,'1. TALLERES SEMINARIOS'!$I:$I,Presupuesto!$B$11:$B$158,'1. TALLERES SEMINARIOS'!$K:$K,Presupuesto!$K$8:$U$8)</f>
        <v>0</v>
      </c>
      <c r="O60" s="207">
        <f>SUMIFS('1. TALLERES SEMINARIOS'!$G:$G,'1. TALLERES SEMINARIOS'!$I:$I,Presupuesto!$B$11:$B$158,'1. TALLERES SEMINARIOS'!$K:$K,Presupuesto!$K$8:$U$8)</f>
        <v>0</v>
      </c>
      <c r="P60" s="207">
        <f>SUMIFS('1. TALLERES SEMINARIOS'!$G:$G,'1. TALLERES SEMINARIOS'!$I:$I,Presupuesto!$B$11:$B$158,'1. TALLERES SEMINARIOS'!$K:$K,Presupuesto!$K$8:$U$8)</f>
        <v>0</v>
      </c>
      <c r="Q60" s="207">
        <f>SUMIFS('1. TALLERES SEMINARIOS'!$G:$G,'1. TALLERES SEMINARIOS'!$I:$I,Presupuesto!$B$11:$B$158,'1. TALLERES SEMINARIOS'!$K:$K,Presupuesto!$K$8:$U$8)</f>
        <v>0</v>
      </c>
      <c r="R60" s="207">
        <f>SUMIFS('1. TALLERES SEMINARIOS'!$G:$G,'1. TALLERES SEMINARIOS'!$I:$I,Presupuesto!$B$11:$B$158,'1. TALLERES SEMINARIOS'!$K:$K,Presupuesto!$K$8:$U$8)</f>
        <v>0</v>
      </c>
      <c r="S60" s="207">
        <f>SUMIFS('1. TALLERES SEMINARIOS'!$G:$G,'1. TALLERES SEMINARIOS'!$I:$I,Presupuesto!$B$11:$B$158,'1. TALLERES SEMINARIOS'!$K:$K,Presupuesto!$K$8:$U$8)</f>
        <v>0</v>
      </c>
      <c r="T60" s="207">
        <f>SUMIFS('1. TALLERES SEMINARIOS'!$G:$G,'1. TALLERES SEMINARIOS'!$I:$I,Presupuesto!$B$11:$B$158,'1. TALLERES SEMINARIOS'!$K:$K,Presupuesto!$K$8:$U$8)</f>
        <v>0</v>
      </c>
      <c r="U60" s="207">
        <f>SUMIFS('1. TALLERES SEMINARIOS'!$G:$G,'1. TALLERES SEMINARIOS'!$I:$I,Presupuesto!$B$11:$B$158,'1. TALLERES SEMINARIOS'!$K:$K,Presupuesto!$K$8:$U$8)</f>
        <v>0</v>
      </c>
      <c r="V60" s="207"/>
      <c r="W60" s="207"/>
      <c r="X60" s="207"/>
      <c r="Y60" s="207">
        <f t="shared" si="7"/>
        <v>0</v>
      </c>
      <c r="Z60" s="207"/>
      <c r="AA60" s="207"/>
      <c r="AB60" s="207"/>
      <c r="AC60" s="207">
        <f t="shared" si="8"/>
        <v>0</v>
      </c>
      <c r="AD60" s="207"/>
      <c r="AE60" s="207"/>
      <c r="AF60" s="207"/>
      <c r="AG60" s="207">
        <f t="shared" si="9"/>
        <v>0</v>
      </c>
      <c r="AH60" s="207"/>
      <c r="AI60" s="207"/>
      <c r="AJ60" s="207"/>
      <c r="AK60" s="207">
        <f t="shared" si="10"/>
        <v>0</v>
      </c>
      <c r="AL60" s="207">
        <f t="shared" si="11"/>
        <v>0</v>
      </c>
    </row>
    <row r="61" spans="2:38" x14ac:dyDescent="0.25">
      <c r="B61" s="205" t="s">
        <v>438</v>
      </c>
      <c r="C61" s="206" t="s">
        <v>304</v>
      </c>
      <c r="D6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6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61" s="207">
        <f t="shared" si="28"/>
        <v>0</v>
      </c>
      <c r="G61" s="207"/>
      <c r="H61" s="207">
        <f t="shared" si="4"/>
        <v>0</v>
      </c>
      <c r="I61" s="207"/>
      <c r="J61" s="207">
        <f t="shared" si="5"/>
        <v>0</v>
      </c>
      <c r="K61" s="207">
        <f>SUMIFS('1. TALLERES SEMINARIOS'!$G:$G,'1. TALLERES SEMINARIOS'!$I:$I,Presupuesto!$B$11:$B$158,'1. TALLERES SEMINARIOS'!$K:$K,Presupuesto!$K$8:$U$8)</f>
        <v>0</v>
      </c>
      <c r="L61" s="207">
        <f>SUMIFS('1. TALLERES SEMINARIOS'!$G:$G,'1. TALLERES SEMINARIOS'!$I:$I,Presupuesto!$B$11:$B$158,'1. TALLERES SEMINARIOS'!$K:$K,Presupuesto!$K$8:$U$8)</f>
        <v>0</v>
      </c>
      <c r="M61" s="207">
        <f>SUMIFS('1. TALLERES SEMINARIOS'!$G:$G,'1. TALLERES SEMINARIOS'!$I:$I,Presupuesto!$B$11:$B$158,'1. TALLERES SEMINARIOS'!$K:$K,Presupuesto!$K$8:$U$8)</f>
        <v>0</v>
      </c>
      <c r="N61" s="207">
        <f>SUMIFS('1. TALLERES SEMINARIOS'!$G:$G,'1. TALLERES SEMINARIOS'!$I:$I,Presupuesto!$B$11:$B$158,'1. TALLERES SEMINARIOS'!$K:$K,Presupuesto!$K$8:$U$8)</f>
        <v>0</v>
      </c>
      <c r="O61" s="207">
        <f>SUMIFS('1. TALLERES SEMINARIOS'!$G:$G,'1. TALLERES SEMINARIOS'!$I:$I,Presupuesto!$B$11:$B$158,'1. TALLERES SEMINARIOS'!$K:$K,Presupuesto!$K$8:$U$8)</f>
        <v>0</v>
      </c>
      <c r="P61" s="207">
        <f>SUMIFS('1. TALLERES SEMINARIOS'!$G:$G,'1. TALLERES SEMINARIOS'!$I:$I,Presupuesto!$B$11:$B$158,'1. TALLERES SEMINARIOS'!$K:$K,Presupuesto!$K$8:$U$8)</f>
        <v>0</v>
      </c>
      <c r="Q61" s="207">
        <f>SUMIFS('1. TALLERES SEMINARIOS'!$G:$G,'1. TALLERES SEMINARIOS'!$I:$I,Presupuesto!$B$11:$B$158,'1. TALLERES SEMINARIOS'!$K:$K,Presupuesto!$K$8:$U$8)</f>
        <v>0</v>
      </c>
      <c r="R61" s="207">
        <f>SUMIFS('1. TALLERES SEMINARIOS'!$G:$G,'1. TALLERES SEMINARIOS'!$I:$I,Presupuesto!$B$11:$B$158,'1. TALLERES SEMINARIOS'!$K:$K,Presupuesto!$K$8:$U$8)</f>
        <v>0</v>
      </c>
      <c r="S61" s="207">
        <f>SUMIFS('1. TALLERES SEMINARIOS'!$G:$G,'1. TALLERES SEMINARIOS'!$I:$I,Presupuesto!$B$11:$B$158,'1. TALLERES SEMINARIOS'!$K:$K,Presupuesto!$K$8:$U$8)</f>
        <v>0</v>
      </c>
      <c r="T61" s="207">
        <f>SUMIFS('1. TALLERES SEMINARIOS'!$G:$G,'1. TALLERES SEMINARIOS'!$I:$I,Presupuesto!$B$11:$B$158,'1. TALLERES SEMINARIOS'!$K:$K,Presupuesto!$K$8:$U$8)</f>
        <v>0</v>
      </c>
      <c r="U61" s="207">
        <f>SUMIFS('1. TALLERES SEMINARIOS'!$G:$G,'1. TALLERES SEMINARIOS'!$I:$I,Presupuesto!$B$11:$B$158,'1. TALLERES SEMINARIOS'!$K:$K,Presupuesto!$K$8:$U$8)</f>
        <v>0</v>
      </c>
      <c r="V61" s="207"/>
      <c r="W61" s="207"/>
      <c r="X61" s="207"/>
      <c r="Y61" s="207">
        <f t="shared" si="7"/>
        <v>0</v>
      </c>
      <c r="Z61" s="207"/>
      <c r="AA61" s="207"/>
      <c r="AB61" s="207"/>
      <c r="AC61" s="207">
        <f t="shared" si="8"/>
        <v>0</v>
      </c>
      <c r="AD61" s="207"/>
      <c r="AE61" s="207"/>
      <c r="AF61" s="207"/>
      <c r="AG61" s="207">
        <f t="shared" si="9"/>
        <v>0</v>
      </c>
      <c r="AH61" s="207"/>
      <c r="AI61" s="207"/>
      <c r="AJ61" s="207"/>
      <c r="AK61" s="207">
        <f t="shared" si="10"/>
        <v>0</v>
      </c>
      <c r="AL61" s="207">
        <f t="shared" si="11"/>
        <v>0</v>
      </c>
    </row>
    <row r="62" spans="2:38" x14ac:dyDescent="0.25">
      <c r="B62" s="214" t="s">
        <v>439</v>
      </c>
      <c r="C62" s="215" t="s">
        <v>305</v>
      </c>
      <c r="D62" s="216">
        <f>SUM(D63:D64)</f>
        <v>272000</v>
      </c>
      <c r="E62" s="216">
        <f>SUM(E63:E64)</f>
        <v>514780</v>
      </c>
      <c r="F62" s="216">
        <f t="shared" si="28"/>
        <v>786780</v>
      </c>
      <c r="G62" s="216">
        <f t="shared" ref="G62:I62" si="39">SUM(G63:G64)</f>
        <v>0</v>
      </c>
      <c r="H62" s="216">
        <f t="shared" si="4"/>
        <v>786780</v>
      </c>
      <c r="I62" s="216">
        <f t="shared" si="39"/>
        <v>0</v>
      </c>
      <c r="J62" s="216">
        <f t="shared" si="5"/>
        <v>786780</v>
      </c>
      <c r="K62" s="216">
        <f t="shared" ref="K62:AJ62" si="40">SUM(K63:K64)</f>
        <v>0</v>
      </c>
      <c r="L62" s="216">
        <f t="shared" si="40"/>
        <v>10000</v>
      </c>
      <c r="M62" s="216">
        <f t="shared" si="40"/>
        <v>0</v>
      </c>
      <c r="N62" s="216">
        <f t="shared" si="40"/>
        <v>81400</v>
      </c>
      <c r="O62" s="216">
        <f t="shared" si="40"/>
        <v>125000</v>
      </c>
      <c r="P62" s="216">
        <f t="shared" si="40"/>
        <v>0</v>
      </c>
      <c r="Q62" s="216">
        <f t="shared" si="40"/>
        <v>0</v>
      </c>
      <c r="R62" s="216">
        <f t="shared" si="40"/>
        <v>33000</v>
      </c>
      <c r="S62" s="216">
        <f t="shared" si="40"/>
        <v>0</v>
      </c>
      <c r="T62" s="216">
        <f t="shared" si="40"/>
        <v>0</v>
      </c>
      <c r="U62" s="216">
        <f t="shared" si="40"/>
        <v>145000</v>
      </c>
      <c r="V62" s="216">
        <f t="shared" si="40"/>
        <v>0</v>
      </c>
      <c r="W62" s="216">
        <f t="shared" si="40"/>
        <v>0</v>
      </c>
      <c r="X62" s="216">
        <f t="shared" si="40"/>
        <v>0</v>
      </c>
      <c r="Y62" s="216">
        <f t="shared" si="7"/>
        <v>0</v>
      </c>
      <c r="Z62" s="216">
        <f t="shared" si="40"/>
        <v>0</v>
      </c>
      <c r="AA62" s="216">
        <f t="shared" si="40"/>
        <v>0</v>
      </c>
      <c r="AB62" s="216">
        <f t="shared" si="40"/>
        <v>0</v>
      </c>
      <c r="AC62" s="216">
        <f t="shared" si="8"/>
        <v>0</v>
      </c>
      <c r="AD62" s="216">
        <f t="shared" si="40"/>
        <v>0</v>
      </c>
      <c r="AE62" s="216">
        <f t="shared" si="40"/>
        <v>0</v>
      </c>
      <c r="AF62" s="216">
        <f t="shared" si="40"/>
        <v>0</v>
      </c>
      <c r="AG62" s="216">
        <f t="shared" si="9"/>
        <v>0</v>
      </c>
      <c r="AH62" s="216">
        <f t="shared" si="40"/>
        <v>0</v>
      </c>
      <c r="AI62" s="216">
        <f t="shared" si="40"/>
        <v>0</v>
      </c>
      <c r="AJ62" s="216">
        <f t="shared" si="40"/>
        <v>0</v>
      </c>
      <c r="AK62" s="216">
        <f t="shared" si="10"/>
        <v>0</v>
      </c>
      <c r="AL62" s="216">
        <f t="shared" si="11"/>
        <v>0</v>
      </c>
    </row>
    <row r="63" spans="2:38" x14ac:dyDescent="0.25">
      <c r="B63" s="205" t="s">
        <v>440</v>
      </c>
      <c r="C63" s="206" t="s">
        <v>306</v>
      </c>
      <c r="D6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33000</v>
      </c>
      <c r="E6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170000</v>
      </c>
      <c r="F63" s="207">
        <f t="shared" si="28"/>
        <v>203000</v>
      </c>
      <c r="G63" s="207"/>
      <c r="H63" s="207">
        <f t="shared" si="4"/>
        <v>203000</v>
      </c>
      <c r="I63" s="207"/>
      <c r="J63" s="207">
        <f t="shared" si="5"/>
        <v>203000</v>
      </c>
      <c r="K63" s="207">
        <f>SUMIFS('1. TALLERES SEMINARIOS'!$G:$G,'1. TALLERES SEMINARIOS'!$I:$I,Presupuesto!$B$11:$B$158,'1. TALLERES SEMINARIOS'!$K:$K,Presupuesto!$K$8:$U$8)</f>
        <v>0</v>
      </c>
      <c r="L63" s="207">
        <f>SUMIFS('1. TALLERES SEMINARIOS'!$G:$G,'1. TALLERES SEMINARIOS'!$I:$I,Presupuesto!$B$11:$B$158,'1. TALLERES SEMINARIOS'!$K:$K,Presupuesto!$K$8:$U$8)</f>
        <v>10000</v>
      </c>
      <c r="M63" s="207">
        <f>SUMIFS('1. TALLERES SEMINARIOS'!$G:$G,'1. TALLERES SEMINARIOS'!$I:$I,Presupuesto!$B$11:$B$158,'1. TALLERES SEMINARIOS'!$K:$K,Presupuesto!$K$8:$U$8)</f>
        <v>0</v>
      </c>
      <c r="N63" s="207">
        <f>SUMIFS('1. TALLERES SEMINARIOS'!$G:$G,'1. TALLERES SEMINARIOS'!$I:$I,Presupuesto!$B$11:$B$158,'1. TALLERES SEMINARIOS'!$K:$K,Presupuesto!$K$8:$U$8)</f>
        <v>40000</v>
      </c>
      <c r="O63" s="207">
        <f>SUMIFS('1. TALLERES SEMINARIOS'!$G:$G,'1. TALLERES SEMINARIOS'!$I:$I,Presupuesto!$B$11:$B$158,'1. TALLERES SEMINARIOS'!$K:$K,Presupuesto!$K$8:$U$8)</f>
        <v>10000</v>
      </c>
      <c r="P63" s="207">
        <f>SUMIFS('1. TALLERES SEMINARIOS'!$G:$G,'1. TALLERES SEMINARIOS'!$I:$I,Presupuesto!$B$11:$B$158,'1. TALLERES SEMINARIOS'!$K:$K,Presupuesto!$K$8:$U$8)</f>
        <v>0</v>
      </c>
      <c r="Q63" s="207">
        <f>SUMIFS('1. TALLERES SEMINARIOS'!$G:$G,'1. TALLERES SEMINARIOS'!$I:$I,Presupuesto!$B$11:$B$158,'1. TALLERES SEMINARIOS'!$K:$K,Presupuesto!$K$8:$U$8)</f>
        <v>0</v>
      </c>
      <c r="R63" s="207">
        <f>SUMIFS('1. TALLERES SEMINARIOS'!$G:$G,'1. TALLERES SEMINARIOS'!$I:$I,Presupuesto!$B$11:$B$158,'1. TALLERES SEMINARIOS'!$K:$K,Presupuesto!$K$8:$U$8)</f>
        <v>10000</v>
      </c>
      <c r="S63" s="207">
        <f>SUMIFS('1. TALLERES SEMINARIOS'!$G:$G,'1. TALLERES SEMINARIOS'!$I:$I,Presupuesto!$B$11:$B$158,'1. TALLERES SEMINARIOS'!$K:$K,Presupuesto!$K$8:$U$8)</f>
        <v>0</v>
      </c>
      <c r="T63" s="207">
        <f>SUMIFS('1. TALLERES SEMINARIOS'!$G:$G,'1. TALLERES SEMINARIOS'!$I:$I,Presupuesto!$B$11:$B$158,'1. TALLERES SEMINARIOS'!$K:$K,Presupuesto!$K$8:$U$8)</f>
        <v>0</v>
      </c>
      <c r="U63" s="207">
        <f>SUMIFS('1. TALLERES SEMINARIOS'!$G:$G,'1. TALLERES SEMINARIOS'!$I:$I,Presupuesto!$B$11:$B$158,'1. TALLERES SEMINARIOS'!$K:$K,Presupuesto!$K$8:$U$8)</f>
        <v>30000</v>
      </c>
      <c r="V63" s="207"/>
      <c r="W63" s="207"/>
      <c r="X63" s="207"/>
      <c r="Y63" s="207">
        <f t="shared" si="7"/>
        <v>0</v>
      </c>
      <c r="Z63" s="207"/>
      <c r="AA63" s="207"/>
      <c r="AB63" s="207"/>
      <c r="AC63" s="207">
        <f t="shared" si="8"/>
        <v>0</v>
      </c>
      <c r="AD63" s="207"/>
      <c r="AE63" s="207"/>
      <c r="AF63" s="207"/>
      <c r="AG63" s="207">
        <f t="shared" si="9"/>
        <v>0</v>
      </c>
      <c r="AH63" s="207"/>
      <c r="AI63" s="207"/>
      <c r="AJ63" s="207"/>
      <c r="AK63" s="207">
        <f t="shared" si="10"/>
        <v>0</v>
      </c>
      <c r="AL63" s="207">
        <f t="shared" si="11"/>
        <v>0</v>
      </c>
    </row>
    <row r="64" spans="2:38" x14ac:dyDescent="0.25">
      <c r="B64" s="205" t="s">
        <v>441</v>
      </c>
      <c r="C64" s="206" t="s">
        <v>307</v>
      </c>
      <c r="D6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239000</v>
      </c>
      <c r="E6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344780</v>
      </c>
      <c r="F64" s="207">
        <f t="shared" si="28"/>
        <v>583780</v>
      </c>
      <c r="G64" s="207"/>
      <c r="H64" s="207">
        <f t="shared" si="4"/>
        <v>583780</v>
      </c>
      <c r="I64" s="207"/>
      <c r="J64" s="207">
        <f t="shared" si="5"/>
        <v>583780</v>
      </c>
      <c r="K64" s="207">
        <f>SUMIFS('1. TALLERES SEMINARIOS'!$G:$G,'1. TALLERES SEMINARIOS'!$I:$I,Presupuesto!$B$11:$B$158,'1. TALLERES SEMINARIOS'!$K:$K,Presupuesto!$K$8:$U$8)</f>
        <v>0</v>
      </c>
      <c r="L64" s="207">
        <f>SUMIFS('1. TALLERES SEMINARIOS'!$G:$G,'1. TALLERES SEMINARIOS'!$I:$I,Presupuesto!$B$11:$B$158,'1. TALLERES SEMINARIOS'!$K:$K,Presupuesto!$K$8:$U$8)</f>
        <v>0</v>
      </c>
      <c r="M64" s="207">
        <f>SUMIFS('1. TALLERES SEMINARIOS'!$G:$G,'1. TALLERES SEMINARIOS'!$I:$I,Presupuesto!$B$11:$B$158,'1. TALLERES SEMINARIOS'!$K:$K,Presupuesto!$K$8:$U$8)</f>
        <v>0</v>
      </c>
      <c r="N64" s="207">
        <f>SUMIFS('1. TALLERES SEMINARIOS'!$G:$G,'1. TALLERES SEMINARIOS'!$I:$I,Presupuesto!$B$11:$B$158,'1. TALLERES SEMINARIOS'!$K:$K,Presupuesto!$K$8:$U$8)</f>
        <v>41400</v>
      </c>
      <c r="O64" s="207">
        <f>SUMIFS('1. TALLERES SEMINARIOS'!$G:$G,'1. TALLERES SEMINARIOS'!$I:$I,Presupuesto!$B$11:$B$158,'1. TALLERES SEMINARIOS'!$K:$K,Presupuesto!$K$8:$U$8)</f>
        <v>115000</v>
      </c>
      <c r="P64" s="207">
        <f>SUMIFS('1. TALLERES SEMINARIOS'!$G:$G,'1. TALLERES SEMINARIOS'!$I:$I,Presupuesto!$B$11:$B$158,'1. TALLERES SEMINARIOS'!$K:$K,Presupuesto!$K$8:$U$8)</f>
        <v>0</v>
      </c>
      <c r="Q64" s="207">
        <f>SUMIFS('1. TALLERES SEMINARIOS'!$G:$G,'1. TALLERES SEMINARIOS'!$I:$I,Presupuesto!$B$11:$B$158,'1. TALLERES SEMINARIOS'!$K:$K,Presupuesto!$K$8:$U$8)</f>
        <v>0</v>
      </c>
      <c r="R64" s="207">
        <f>SUMIFS('1. TALLERES SEMINARIOS'!$G:$G,'1. TALLERES SEMINARIOS'!$I:$I,Presupuesto!$B$11:$B$158,'1. TALLERES SEMINARIOS'!$K:$K,Presupuesto!$K$8:$U$8)</f>
        <v>23000</v>
      </c>
      <c r="S64" s="207">
        <f>SUMIFS('1. TALLERES SEMINARIOS'!$G:$G,'1. TALLERES SEMINARIOS'!$I:$I,Presupuesto!$B$11:$B$158,'1. TALLERES SEMINARIOS'!$K:$K,Presupuesto!$K$8:$U$8)</f>
        <v>0</v>
      </c>
      <c r="T64" s="207">
        <f>SUMIFS('1. TALLERES SEMINARIOS'!$G:$G,'1. TALLERES SEMINARIOS'!$I:$I,Presupuesto!$B$11:$B$158,'1. TALLERES SEMINARIOS'!$K:$K,Presupuesto!$K$8:$U$8)</f>
        <v>0</v>
      </c>
      <c r="U64" s="207">
        <f>SUMIFS('1. TALLERES SEMINARIOS'!$G:$G,'1. TALLERES SEMINARIOS'!$I:$I,Presupuesto!$B$11:$B$158,'1. TALLERES SEMINARIOS'!$K:$K,Presupuesto!$K$8:$U$8)</f>
        <v>115000</v>
      </c>
      <c r="V64" s="207"/>
      <c r="W64" s="207"/>
      <c r="X64" s="207"/>
      <c r="Y64" s="207">
        <f t="shared" si="7"/>
        <v>0</v>
      </c>
      <c r="Z64" s="207"/>
      <c r="AA64" s="207"/>
      <c r="AB64" s="207"/>
      <c r="AC64" s="207">
        <f t="shared" si="8"/>
        <v>0</v>
      </c>
      <c r="AD64" s="207"/>
      <c r="AE64" s="207"/>
      <c r="AF64" s="207"/>
      <c r="AG64" s="207">
        <f t="shared" si="9"/>
        <v>0</v>
      </c>
      <c r="AH64" s="207"/>
      <c r="AI64" s="207"/>
      <c r="AJ64" s="207"/>
      <c r="AK64" s="207">
        <f t="shared" si="10"/>
        <v>0</v>
      </c>
      <c r="AL64" s="207">
        <f t="shared" si="11"/>
        <v>0</v>
      </c>
    </row>
    <row r="65" spans="2:38" x14ac:dyDescent="0.25">
      <c r="B65" s="214" t="s">
        <v>442</v>
      </c>
      <c r="C65" s="215" t="s">
        <v>308</v>
      </c>
      <c r="D65" s="216">
        <f>SUM(D66)</f>
        <v>0</v>
      </c>
      <c r="E65" s="216">
        <f>SUM(E66)</f>
        <v>0</v>
      </c>
      <c r="F65" s="216">
        <f t="shared" si="28"/>
        <v>0</v>
      </c>
      <c r="G65" s="216">
        <f t="shared" ref="G65:I65" si="41">SUM(G66)</f>
        <v>0</v>
      </c>
      <c r="H65" s="216">
        <f t="shared" si="4"/>
        <v>0</v>
      </c>
      <c r="I65" s="216">
        <f t="shared" si="41"/>
        <v>0</v>
      </c>
      <c r="J65" s="216">
        <f t="shared" si="5"/>
        <v>0</v>
      </c>
      <c r="K65" s="216">
        <f t="shared" ref="K65:AJ65" si="42">SUM(K66)</f>
        <v>0</v>
      </c>
      <c r="L65" s="216">
        <f t="shared" si="42"/>
        <v>0</v>
      </c>
      <c r="M65" s="216">
        <f t="shared" si="42"/>
        <v>0</v>
      </c>
      <c r="N65" s="216">
        <f t="shared" si="42"/>
        <v>0</v>
      </c>
      <c r="O65" s="216">
        <f t="shared" si="42"/>
        <v>0</v>
      </c>
      <c r="P65" s="216">
        <f t="shared" si="42"/>
        <v>0</v>
      </c>
      <c r="Q65" s="216">
        <f t="shared" si="42"/>
        <v>0</v>
      </c>
      <c r="R65" s="216">
        <f t="shared" si="42"/>
        <v>0</v>
      </c>
      <c r="S65" s="216">
        <f t="shared" si="42"/>
        <v>0</v>
      </c>
      <c r="T65" s="216">
        <f t="shared" si="42"/>
        <v>0</v>
      </c>
      <c r="U65" s="216">
        <f t="shared" si="42"/>
        <v>0</v>
      </c>
      <c r="V65" s="216">
        <f t="shared" si="42"/>
        <v>0</v>
      </c>
      <c r="W65" s="216">
        <f t="shared" si="42"/>
        <v>0</v>
      </c>
      <c r="X65" s="216">
        <f t="shared" si="42"/>
        <v>0</v>
      </c>
      <c r="Y65" s="216">
        <f t="shared" si="7"/>
        <v>0</v>
      </c>
      <c r="Z65" s="216">
        <f t="shared" si="42"/>
        <v>0</v>
      </c>
      <c r="AA65" s="216">
        <f t="shared" si="42"/>
        <v>0</v>
      </c>
      <c r="AB65" s="216">
        <f t="shared" si="42"/>
        <v>0</v>
      </c>
      <c r="AC65" s="216">
        <f t="shared" si="8"/>
        <v>0</v>
      </c>
      <c r="AD65" s="216">
        <f t="shared" si="42"/>
        <v>0</v>
      </c>
      <c r="AE65" s="216">
        <f t="shared" si="42"/>
        <v>0</v>
      </c>
      <c r="AF65" s="216">
        <f t="shared" si="42"/>
        <v>0</v>
      </c>
      <c r="AG65" s="216">
        <f t="shared" si="9"/>
        <v>0</v>
      </c>
      <c r="AH65" s="216">
        <f t="shared" si="42"/>
        <v>0</v>
      </c>
      <c r="AI65" s="216">
        <f t="shared" si="42"/>
        <v>0</v>
      </c>
      <c r="AJ65" s="216">
        <f t="shared" si="42"/>
        <v>0</v>
      </c>
      <c r="AK65" s="216">
        <f t="shared" si="10"/>
        <v>0</v>
      </c>
      <c r="AL65" s="216">
        <f t="shared" si="11"/>
        <v>0</v>
      </c>
    </row>
    <row r="66" spans="2:38" x14ac:dyDescent="0.25">
      <c r="B66" s="205" t="s">
        <v>443</v>
      </c>
      <c r="C66" s="206" t="s">
        <v>309</v>
      </c>
      <c r="D6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6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66" s="207">
        <f t="shared" si="28"/>
        <v>0</v>
      </c>
      <c r="G66" s="207"/>
      <c r="H66" s="207">
        <f t="shared" si="4"/>
        <v>0</v>
      </c>
      <c r="I66" s="207"/>
      <c r="J66" s="207">
        <f t="shared" si="5"/>
        <v>0</v>
      </c>
      <c r="K66" s="207">
        <f>SUMIFS('1. TALLERES SEMINARIOS'!$G:$G,'1. TALLERES SEMINARIOS'!$I:$I,Presupuesto!$B$11:$B$158,'1. TALLERES SEMINARIOS'!$K:$K,Presupuesto!$K$8:$U$8)</f>
        <v>0</v>
      </c>
      <c r="L66" s="207">
        <f>SUMIFS('1. TALLERES SEMINARIOS'!$G:$G,'1. TALLERES SEMINARIOS'!$I:$I,Presupuesto!$B$11:$B$158,'1. TALLERES SEMINARIOS'!$K:$K,Presupuesto!$K$8:$U$8)</f>
        <v>0</v>
      </c>
      <c r="M66" s="207">
        <f>SUMIFS('1. TALLERES SEMINARIOS'!$G:$G,'1. TALLERES SEMINARIOS'!$I:$I,Presupuesto!$B$11:$B$158,'1. TALLERES SEMINARIOS'!$K:$K,Presupuesto!$K$8:$U$8)</f>
        <v>0</v>
      </c>
      <c r="N66" s="207">
        <f>SUMIFS('1. TALLERES SEMINARIOS'!$G:$G,'1. TALLERES SEMINARIOS'!$I:$I,Presupuesto!$B$11:$B$158,'1. TALLERES SEMINARIOS'!$K:$K,Presupuesto!$K$8:$U$8)</f>
        <v>0</v>
      </c>
      <c r="O66" s="207">
        <f>SUMIFS('1. TALLERES SEMINARIOS'!$G:$G,'1. TALLERES SEMINARIOS'!$I:$I,Presupuesto!$B$11:$B$158,'1. TALLERES SEMINARIOS'!$K:$K,Presupuesto!$K$8:$U$8)</f>
        <v>0</v>
      </c>
      <c r="P66" s="207">
        <f>SUMIFS('1. TALLERES SEMINARIOS'!$G:$G,'1. TALLERES SEMINARIOS'!$I:$I,Presupuesto!$B$11:$B$158,'1. TALLERES SEMINARIOS'!$K:$K,Presupuesto!$K$8:$U$8)</f>
        <v>0</v>
      </c>
      <c r="Q66" s="207">
        <f>SUMIFS('1. TALLERES SEMINARIOS'!$G:$G,'1. TALLERES SEMINARIOS'!$I:$I,Presupuesto!$B$11:$B$158,'1. TALLERES SEMINARIOS'!$K:$K,Presupuesto!$K$8:$U$8)</f>
        <v>0</v>
      </c>
      <c r="R66" s="207">
        <f>SUMIFS('1. TALLERES SEMINARIOS'!$G:$G,'1. TALLERES SEMINARIOS'!$I:$I,Presupuesto!$B$11:$B$158,'1. TALLERES SEMINARIOS'!$K:$K,Presupuesto!$K$8:$U$8)</f>
        <v>0</v>
      </c>
      <c r="S66" s="207">
        <f>SUMIFS('1. TALLERES SEMINARIOS'!$G:$G,'1. TALLERES SEMINARIOS'!$I:$I,Presupuesto!$B$11:$B$158,'1. TALLERES SEMINARIOS'!$K:$K,Presupuesto!$K$8:$U$8)</f>
        <v>0</v>
      </c>
      <c r="T66" s="207">
        <f>SUMIFS('1. TALLERES SEMINARIOS'!$G:$G,'1. TALLERES SEMINARIOS'!$I:$I,Presupuesto!$B$11:$B$158,'1. TALLERES SEMINARIOS'!$K:$K,Presupuesto!$K$8:$U$8)</f>
        <v>0</v>
      </c>
      <c r="U66" s="207">
        <f>SUMIFS('1. TALLERES SEMINARIOS'!$G:$G,'1. TALLERES SEMINARIOS'!$I:$I,Presupuesto!$B$11:$B$158,'1. TALLERES SEMINARIOS'!$K:$K,Presupuesto!$K$8:$U$8)</f>
        <v>0</v>
      </c>
      <c r="V66" s="207"/>
      <c r="W66" s="207"/>
      <c r="X66" s="207"/>
      <c r="Y66" s="207">
        <f t="shared" si="7"/>
        <v>0</v>
      </c>
      <c r="Z66" s="207"/>
      <c r="AA66" s="207"/>
      <c r="AB66" s="207"/>
      <c r="AC66" s="207">
        <f t="shared" si="8"/>
        <v>0</v>
      </c>
      <c r="AD66" s="207"/>
      <c r="AE66" s="207"/>
      <c r="AF66" s="207"/>
      <c r="AG66" s="207">
        <f t="shared" si="9"/>
        <v>0</v>
      </c>
      <c r="AH66" s="207"/>
      <c r="AI66" s="207"/>
      <c r="AJ66" s="207"/>
      <c r="AK66" s="207">
        <f t="shared" si="10"/>
        <v>0</v>
      </c>
      <c r="AL66" s="207">
        <f t="shared" si="11"/>
        <v>0</v>
      </c>
    </row>
    <row r="67" spans="2:38" x14ac:dyDescent="0.25">
      <c r="B67" s="214" t="s">
        <v>444</v>
      </c>
      <c r="C67" s="215" t="s">
        <v>310</v>
      </c>
      <c r="D67" s="216">
        <f>D68</f>
        <v>0</v>
      </c>
      <c r="E67" s="216">
        <f>E68</f>
        <v>0</v>
      </c>
      <c r="F67" s="216">
        <f t="shared" si="28"/>
        <v>0</v>
      </c>
      <c r="G67" s="216">
        <f t="shared" ref="G67:I67" si="43">G68</f>
        <v>0</v>
      </c>
      <c r="H67" s="216">
        <f t="shared" si="4"/>
        <v>0</v>
      </c>
      <c r="I67" s="216">
        <f t="shared" si="43"/>
        <v>0</v>
      </c>
      <c r="J67" s="216">
        <f t="shared" si="5"/>
        <v>0</v>
      </c>
      <c r="K67" s="216">
        <f t="shared" ref="K67:AJ67" si="44">K68</f>
        <v>0</v>
      </c>
      <c r="L67" s="216">
        <f t="shared" si="44"/>
        <v>0</v>
      </c>
      <c r="M67" s="216">
        <f t="shared" si="44"/>
        <v>0</v>
      </c>
      <c r="N67" s="216">
        <f t="shared" si="44"/>
        <v>0</v>
      </c>
      <c r="O67" s="216">
        <f t="shared" si="44"/>
        <v>0</v>
      </c>
      <c r="P67" s="216">
        <f t="shared" si="44"/>
        <v>0</v>
      </c>
      <c r="Q67" s="216">
        <f t="shared" si="44"/>
        <v>0</v>
      </c>
      <c r="R67" s="216">
        <f t="shared" si="44"/>
        <v>0</v>
      </c>
      <c r="S67" s="216">
        <f t="shared" si="44"/>
        <v>0</v>
      </c>
      <c r="T67" s="216">
        <f t="shared" si="44"/>
        <v>0</v>
      </c>
      <c r="U67" s="216">
        <f t="shared" si="44"/>
        <v>0</v>
      </c>
      <c r="V67" s="216">
        <f t="shared" si="44"/>
        <v>0</v>
      </c>
      <c r="W67" s="216">
        <f t="shared" si="44"/>
        <v>0</v>
      </c>
      <c r="X67" s="216">
        <f t="shared" si="44"/>
        <v>0</v>
      </c>
      <c r="Y67" s="216">
        <f t="shared" si="7"/>
        <v>0</v>
      </c>
      <c r="Z67" s="216">
        <f t="shared" si="44"/>
        <v>0</v>
      </c>
      <c r="AA67" s="216">
        <f t="shared" si="44"/>
        <v>0</v>
      </c>
      <c r="AB67" s="216">
        <f t="shared" si="44"/>
        <v>0</v>
      </c>
      <c r="AC67" s="216">
        <f t="shared" si="8"/>
        <v>0</v>
      </c>
      <c r="AD67" s="216">
        <f t="shared" si="44"/>
        <v>0</v>
      </c>
      <c r="AE67" s="216">
        <f t="shared" si="44"/>
        <v>0</v>
      </c>
      <c r="AF67" s="216">
        <f t="shared" si="44"/>
        <v>0</v>
      </c>
      <c r="AG67" s="216">
        <f t="shared" si="9"/>
        <v>0</v>
      </c>
      <c r="AH67" s="216">
        <f t="shared" si="44"/>
        <v>0</v>
      </c>
      <c r="AI67" s="216">
        <f t="shared" si="44"/>
        <v>0</v>
      </c>
      <c r="AJ67" s="216">
        <f t="shared" si="44"/>
        <v>0</v>
      </c>
      <c r="AK67" s="216">
        <f t="shared" si="10"/>
        <v>0</v>
      </c>
      <c r="AL67" s="216">
        <f t="shared" si="11"/>
        <v>0</v>
      </c>
    </row>
    <row r="68" spans="2:38" x14ac:dyDescent="0.25">
      <c r="B68" s="205" t="s">
        <v>445</v>
      </c>
      <c r="C68" s="206" t="s">
        <v>311</v>
      </c>
      <c r="D6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6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68" s="207">
        <f t="shared" si="28"/>
        <v>0</v>
      </c>
      <c r="G68" s="207"/>
      <c r="H68" s="207">
        <f t="shared" si="4"/>
        <v>0</v>
      </c>
      <c r="I68" s="207"/>
      <c r="J68" s="207">
        <f t="shared" si="5"/>
        <v>0</v>
      </c>
      <c r="K68" s="207">
        <f>SUMIFS('1. TALLERES SEMINARIOS'!$G:$G,'1. TALLERES SEMINARIOS'!$I:$I,Presupuesto!$B$11:$B$158,'1. TALLERES SEMINARIOS'!$K:$K,Presupuesto!$K$8:$U$8)</f>
        <v>0</v>
      </c>
      <c r="L68" s="207">
        <f>SUMIFS('1. TALLERES SEMINARIOS'!$G:$G,'1. TALLERES SEMINARIOS'!$I:$I,Presupuesto!$B$11:$B$158,'1. TALLERES SEMINARIOS'!$K:$K,Presupuesto!$K$8:$U$8)</f>
        <v>0</v>
      </c>
      <c r="M68" s="207">
        <f>SUMIFS('1. TALLERES SEMINARIOS'!$G:$G,'1. TALLERES SEMINARIOS'!$I:$I,Presupuesto!$B$11:$B$158,'1. TALLERES SEMINARIOS'!$K:$K,Presupuesto!$K$8:$U$8)</f>
        <v>0</v>
      </c>
      <c r="N68" s="207">
        <f>SUMIFS('1. TALLERES SEMINARIOS'!$G:$G,'1. TALLERES SEMINARIOS'!$I:$I,Presupuesto!$B$11:$B$158,'1. TALLERES SEMINARIOS'!$K:$K,Presupuesto!$K$8:$U$8)</f>
        <v>0</v>
      </c>
      <c r="O68" s="207">
        <f>SUMIFS('1. TALLERES SEMINARIOS'!$G:$G,'1. TALLERES SEMINARIOS'!$I:$I,Presupuesto!$B$11:$B$158,'1. TALLERES SEMINARIOS'!$K:$K,Presupuesto!$K$8:$U$8)</f>
        <v>0</v>
      </c>
      <c r="P68" s="207">
        <f>SUMIFS('1. TALLERES SEMINARIOS'!$G:$G,'1. TALLERES SEMINARIOS'!$I:$I,Presupuesto!$B$11:$B$158,'1. TALLERES SEMINARIOS'!$K:$K,Presupuesto!$K$8:$U$8)</f>
        <v>0</v>
      </c>
      <c r="Q68" s="207">
        <f>SUMIFS('1. TALLERES SEMINARIOS'!$G:$G,'1. TALLERES SEMINARIOS'!$I:$I,Presupuesto!$B$11:$B$158,'1. TALLERES SEMINARIOS'!$K:$K,Presupuesto!$K$8:$U$8)</f>
        <v>0</v>
      </c>
      <c r="R68" s="207">
        <f>SUMIFS('1. TALLERES SEMINARIOS'!$G:$G,'1. TALLERES SEMINARIOS'!$I:$I,Presupuesto!$B$11:$B$158,'1. TALLERES SEMINARIOS'!$K:$K,Presupuesto!$K$8:$U$8)</f>
        <v>0</v>
      </c>
      <c r="S68" s="207">
        <f>SUMIFS('1. TALLERES SEMINARIOS'!$G:$G,'1. TALLERES SEMINARIOS'!$I:$I,Presupuesto!$B$11:$B$158,'1. TALLERES SEMINARIOS'!$K:$K,Presupuesto!$K$8:$U$8)</f>
        <v>0</v>
      </c>
      <c r="T68" s="207">
        <f>SUMIFS('1. TALLERES SEMINARIOS'!$G:$G,'1. TALLERES SEMINARIOS'!$I:$I,Presupuesto!$B$11:$B$158,'1. TALLERES SEMINARIOS'!$K:$K,Presupuesto!$K$8:$U$8)</f>
        <v>0</v>
      </c>
      <c r="U68" s="207">
        <f>SUMIFS('1. TALLERES SEMINARIOS'!$G:$G,'1. TALLERES SEMINARIOS'!$I:$I,Presupuesto!$B$11:$B$158,'1. TALLERES SEMINARIOS'!$K:$K,Presupuesto!$K$8:$U$8)</f>
        <v>0</v>
      </c>
      <c r="V68" s="207"/>
      <c r="W68" s="207"/>
      <c r="X68" s="207"/>
      <c r="Y68" s="207">
        <f t="shared" si="7"/>
        <v>0</v>
      </c>
      <c r="Z68" s="207"/>
      <c r="AA68" s="207"/>
      <c r="AB68" s="207"/>
      <c r="AC68" s="207">
        <f t="shared" si="8"/>
        <v>0</v>
      </c>
      <c r="AD68" s="207"/>
      <c r="AE68" s="207"/>
      <c r="AF68" s="207"/>
      <c r="AG68" s="207">
        <f t="shared" si="9"/>
        <v>0</v>
      </c>
      <c r="AH68" s="207"/>
      <c r="AI68" s="207"/>
      <c r="AJ68" s="207"/>
      <c r="AK68" s="207">
        <f t="shared" si="10"/>
        <v>0</v>
      </c>
      <c r="AL68" s="207">
        <f t="shared" si="11"/>
        <v>0</v>
      </c>
    </row>
    <row r="69" spans="2:38" x14ac:dyDescent="0.25">
      <c r="B69" s="202" t="s">
        <v>439</v>
      </c>
      <c r="C69" s="203" t="s">
        <v>305</v>
      </c>
      <c r="D69" s="204">
        <f>D70+D72</f>
        <v>0</v>
      </c>
      <c r="E69" s="204">
        <f>E70+E72</f>
        <v>750600</v>
      </c>
      <c r="F69" s="204">
        <f t="shared" si="28"/>
        <v>750600</v>
      </c>
      <c r="G69" s="204">
        <f t="shared" ref="G69:I69" si="45">G70+G72</f>
        <v>0</v>
      </c>
      <c r="H69" s="204">
        <f t="shared" si="4"/>
        <v>750600</v>
      </c>
      <c r="I69" s="204">
        <f t="shared" si="45"/>
        <v>0</v>
      </c>
      <c r="J69" s="204">
        <f t="shared" si="5"/>
        <v>750600</v>
      </c>
      <c r="K69" s="204">
        <f t="shared" ref="K69:AJ69" si="46">K70+K72</f>
        <v>0</v>
      </c>
      <c r="L69" s="204">
        <f t="shared" si="46"/>
        <v>0</v>
      </c>
      <c r="M69" s="204">
        <f t="shared" si="46"/>
        <v>0</v>
      </c>
      <c r="N69" s="204">
        <f t="shared" si="46"/>
        <v>740250</v>
      </c>
      <c r="O69" s="204">
        <f t="shared" si="46"/>
        <v>0</v>
      </c>
      <c r="P69" s="204">
        <f t="shared" si="46"/>
        <v>0</v>
      </c>
      <c r="Q69" s="204">
        <f t="shared" si="46"/>
        <v>0</v>
      </c>
      <c r="R69" s="204">
        <f t="shared" si="46"/>
        <v>0</v>
      </c>
      <c r="S69" s="204">
        <f t="shared" si="46"/>
        <v>0</v>
      </c>
      <c r="T69" s="204">
        <f t="shared" si="46"/>
        <v>0</v>
      </c>
      <c r="U69" s="204">
        <f t="shared" si="46"/>
        <v>0</v>
      </c>
      <c r="V69" s="204">
        <f t="shared" si="46"/>
        <v>0</v>
      </c>
      <c r="W69" s="204">
        <f t="shared" si="46"/>
        <v>0</v>
      </c>
      <c r="X69" s="204">
        <f t="shared" si="46"/>
        <v>0</v>
      </c>
      <c r="Y69" s="204">
        <f t="shared" si="7"/>
        <v>0</v>
      </c>
      <c r="Z69" s="204">
        <f t="shared" si="46"/>
        <v>0</v>
      </c>
      <c r="AA69" s="204">
        <f t="shared" si="46"/>
        <v>0</v>
      </c>
      <c r="AB69" s="204">
        <f t="shared" si="46"/>
        <v>0</v>
      </c>
      <c r="AC69" s="204">
        <f t="shared" si="8"/>
        <v>0</v>
      </c>
      <c r="AD69" s="204">
        <f t="shared" si="46"/>
        <v>0</v>
      </c>
      <c r="AE69" s="204">
        <f t="shared" si="46"/>
        <v>0</v>
      </c>
      <c r="AF69" s="204">
        <f t="shared" si="46"/>
        <v>0</v>
      </c>
      <c r="AG69" s="204">
        <f t="shared" si="9"/>
        <v>0</v>
      </c>
      <c r="AH69" s="204">
        <f t="shared" si="46"/>
        <v>0</v>
      </c>
      <c r="AI69" s="204">
        <f t="shared" si="46"/>
        <v>0</v>
      </c>
      <c r="AJ69" s="204">
        <f t="shared" si="46"/>
        <v>0</v>
      </c>
      <c r="AK69" s="204">
        <f t="shared" si="10"/>
        <v>0</v>
      </c>
      <c r="AL69" s="204">
        <f t="shared" si="11"/>
        <v>0</v>
      </c>
    </row>
    <row r="70" spans="2:38" x14ac:dyDescent="0.25">
      <c r="B70" s="214" t="s">
        <v>440</v>
      </c>
      <c r="C70" s="215" t="s">
        <v>306</v>
      </c>
      <c r="D70" s="216">
        <f>D71</f>
        <v>0</v>
      </c>
      <c r="E70" s="216">
        <f>E71</f>
        <v>0</v>
      </c>
      <c r="F70" s="216">
        <f t="shared" si="28"/>
        <v>0</v>
      </c>
      <c r="G70" s="216">
        <f t="shared" ref="G70:I70" si="47">G71</f>
        <v>0</v>
      </c>
      <c r="H70" s="216">
        <f t="shared" si="4"/>
        <v>0</v>
      </c>
      <c r="I70" s="216">
        <f t="shared" si="47"/>
        <v>0</v>
      </c>
      <c r="J70" s="216">
        <f t="shared" si="5"/>
        <v>0</v>
      </c>
      <c r="K70" s="216">
        <f t="shared" ref="K70:AJ70" si="48">K71</f>
        <v>0</v>
      </c>
      <c r="L70" s="216">
        <f t="shared" si="48"/>
        <v>0</v>
      </c>
      <c r="M70" s="216">
        <f t="shared" si="48"/>
        <v>0</v>
      </c>
      <c r="N70" s="216">
        <f t="shared" si="48"/>
        <v>0</v>
      </c>
      <c r="O70" s="216">
        <f t="shared" si="48"/>
        <v>0</v>
      </c>
      <c r="P70" s="216">
        <f t="shared" si="48"/>
        <v>0</v>
      </c>
      <c r="Q70" s="216">
        <f t="shared" si="48"/>
        <v>0</v>
      </c>
      <c r="R70" s="216">
        <f t="shared" si="48"/>
        <v>0</v>
      </c>
      <c r="S70" s="216">
        <f t="shared" si="48"/>
        <v>0</v>
      </c>
      <c r="T70" s="216">
        <f t="shared" si="48"/>
        <v>0</v>
      </c>
      <c r="U70" s="216">
        <f t="shared" si="48"/>
        <v>0</v>
      </c>
      <c r="V70" s="216">
        <f t="shared" si="48"/>
        <v>0</v>
      </c>
      <c r="W70" s="216">
        <f t="shared" si="48"/>
        <v>0</v>
      </c>
      <c r="X70" s="216">
        <f t="shared" si="48"/>
        <v>0</v>
      </c>
      <c r="Y70" s="216">
        <f t="shared" si="7"/>
        <v>0</v>
      </c>
      <c r="Z70" s="216">
        <f t="shared" si="48"/>
        <v>0</v>
      </c>
      <c r="AA70" s="216">
        <f t="shared" si="48"/>
        <v>0</v>
      </c>
      <c r="AB70" s="216">
        <f t="shared" si="48"/>
        <v>0</v>
      </c>
      <c r="AC70" s="216">
        <f t="shared" si="8"/>
        <v>0</v>
      </c>
      <c r="AD70" s="216">
        <f t="shared" si="48"/>
        <v>0</v>
      </c>
      <c r="AE70" s="216">
        <f t="shared" si="48"/>
        <v>0</v>
      </c>
      <c r="AF70" s="216">
        <f t="shared" si="48"/>
        <v>0</v>
      </c>
      <c r="AG70" s="216">
        <f t="shared" si="9"/>
        <v>0</v>
      </c>
      <c r="AH70" s="216">
        <f t="shared" si="48"/>
        <v>0</v>
      </c>
      <c r="AI70" s="216">
        <f t="shared" si="48"/>
        <v>0</v>
      </c>
      <c r="AJ70" s="216">
        <f t="shared" si="48"/>
        <v>0</v>
      </c>
      <c r="AK70" s="216">
        <f t="shared" si="10"/>
        <v>0</v>
      </c>
      <c r="AL70" s="216">
        <f t="shared" si="11"/>
        <v>0</v>
      </c>
    </row>
    <row r="71" spans="2:38" x14ac:dyDescent="0.25">
      <c r="B71" s="205" t="s">
        <v>446</v>
      </c>
      <c r="C71" s="206" t="s">
        <v>312</v>
      </c>
      <c r="D7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7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71" s="207">
        <f t="shared" si="28"/>
        <v>0</v>
      </c>
      <c r="G71" s="207"/>
      <c r="H71" s="207">
        <f t="shared" si="4"/>
        <v>0</v>
      </c>
      <c r="I71" s="207"/>
      <c r="J71" s="207">
        <f t="shared" si="5"/>
        <v>0</v>
      </c>
      <c r="K71" s="207">
        <f>SUMIFS('1. TALLERES SEMINARIOS'!$G:$G,'1. TALLERES SEMINARIOS'!$I:$I,Presupuesto!$B$11:$B$158,'1. TALLERES SEMINARIOS'!$K:$K,Presupuesto!$K$8:$U$8)</f>
        <v>0</v>
      </c>
      <c r="L71" s="207">
        <f>SUMIFS('1. TALLERES SEMINARIOS'!$G:$G,'1. TALLERES SEMINARIOS'!$I:$I,Presupuesto!$B$11:$B$158,'1. TALLERES SEMINARIOS'!$K:$K,Presupuesto!$K$8:$U$8)</f>
        <v>0</v>
      </c>
      <c r="M71" s="207">
        <f>SUMIFS('1. TALLERES SEMINARIOS'!$G:$G,'1. TALLERES SEMINARIOS'!$I:$I,Presupuesto!$B$11:$B$158,'1. TALLERES SEMINARIOS'!$K:$K,Presupuesto!$K$8:$U$8)</f>
        <v>0</v>
      </c>
      <c r="N71" s="207">
        <f>SUMIFS('1. TALLERES SEMINARIOS'!$G:$G,'1. TALLERES SEMINARIOS'!$I:$I,Presupuesto!$B$11:$B$158,'1. TALLERES SEMINARIOS'!$K:$K,Presupuesto!$K$8:$U$8)</f>
        <v>0</v>
      </c>
      <c r="O71" s="207">
        <f>SUMIFS('1. TALLERES SEMINARIOS'!$G:$G,'1. TALLERES SEMINARIOS'!$I:$I,Presupuesto!$B$11:$B$158,'1. TALLERES SEMINARIOS'!$K:$K,Presupuesto!$K$8:$U$8)</f>
        <v>0</v>
      </c>
      <c r="P71" s="207">
        <f>SUMIFS('1. TALLERES SEMINARIOS'!$G:$G,'1. TALLERES SEMINARIOS'!$I:$I,Presupuesto!$B$11:$B$158,'1. TALLERES SEMINARIOS'!$K:$K,Presupuesto!$K$8:$U$8)</f>
        <v>0</v>
      </c>
      <c r="Q71" s="207">
        <f>SUMIFS('1. TALLERES SEMINARIOS'!$G:$G,'1. TALLERES SEMINARIOS'!$I:$I,Presupuesto!$B$11:$B$158,'1. TALLERES SEMINARIOS'!$K:$K,Presupuesto!$K$8:$U$8)</f>
        <v>0</v>
      </c>
      <c r="R71" s="207">
        <f>SUMIFS('1. TALLERES SEMINARIOS'!$G:$G,'1. TALLERES SEMINARIOS'!$I:$I,Presupuesto!$B$11:$B$158,'1. TALLERES SEMINARIOS'!$K:$K,Presupuesto!$K$8:$U$8)</f>
        <v>0</v>
      </c>
      <c r="S71" s="207">
        <f>SUMIFS('1. TALLERES SEMINARIOS'!$G:$G,'1. TALLERES SEMINARIOS'!$I:$I,Presupuesto!$B$11:$B$158,'1. TALLERES SEMINARIOS'!$K:$K,Presupuesto!$K$8:$U$8)</f>
        <v>0</v>
      </c>
      <c r="T71" s="207">
        <f>SUMIFS('1. TALLERES SEMINARIOS'!$G:$G,'1. TALLERES SEMINARIOS'!$I:$I,Presupuesto!$B$11:$B$158,'1. TALLERES SEMINARIOS'!$K:$K,Presupuesto!$K$8:$U$8)</f>
        <v>0</v>
      </c>
      <c r="U71" s="207">
        <f>SUMIFS('1. TALLERES SEMINARIOS'!$G:$G,'1. TALLERES SEMINARIOS'!$I:$I,Presupuesto!$B$11:$B$158,'1. TALLERES SEMINARIOS'!$K:$K,Presupuesto!$K$8:$U$8)</f>
        <v>0</v>
      </c>
      <c r="V71" s="207"/>
      <c r="W71" s="207"/>
      <c r="X71" s="207"/>
      <c r="Y71" s="207">
        <f t="shared" si="7"/>
        <v>0</v>
      </c>
      <c r="Z71" s="207"/>
      <c r="AA71" s="207"/>
      <c r="AB71" s="207"/>
      <c r="AC71" s="207">
        <f t="shared" si="8"/>
        <v>0</v>
      </c>
      <c r="AD71" s="207"/>
      <c r="AE71" s="207"/>
      <c r="AF71" s="207"/>
      <c r="AG71" s="207">
        <f t="shared" si="9"/>
        <v>0</v>
      </c>
      <c r="AH71" s="207"/>
      <c r="AI71" s="207"/>
      <c r="AJ71" s="207"/>
      <c r="AK71" s="207">
        <f t="shared" si="10"/>
        <v>0</v>
      </c>
      <c r="AL71" s="207">
        <f t="shared" si="11"/>
        <v>0</v>
      </c>
    </row>
    <row r="72" spans="2:38" x14ac:dyDescent="0.25">
      <c r="B72" s="214" t="s">
        <v>441</v>
      </c>
      <c r="C72" s="215" t="s">
        <v>307</v>
      </c>
      <c r="D72" s="216">
        <f>SUM(D73:D74)</f>
        <v>0</v>
      </c>
      <c r="E72" s="216">
        <f>SUM(E73:E74)</f>
        <v>750600</v>
      </c>
      <c r="F72" s="216">
        <f t="shared" si="28"/>
        <v>750600</v>
      </c>
      <c r="G72" s="216">
        <f t="shared" ref="G72:I72" si="49">SUM(G73:G74)</f>
        <v>0</v>
      </c>
      <c r="H72" s="216">
        <f t="shared" si="4"/>
        <v>750600</v>
      </c>
      <c r="I72" s="216">
        <f t="shared" si="49"/>
        <v>0</v>
      </c>
      <c r="J72" s="216">
        <f t="shared" si="5"/>
        <v>750600</v>
      </c>
      <c r="K72" s="216">
        <f t="shared" ref="K72:AJ72" si="50">SUM(K73:K74)</f>
        <v>0</v>
      </c>
      <c r="L72" s="216">
        <f t="shared" si="50"/>
        <v>0</v>
      </c>
      <c r="M72" s="216">
        <f t="shared" si="50"/>
        <v>0</v>
      </c>
      <c r="N72" s="216">
        <f t="shared" si="50"/>
        <v>740250</v>
      </c>
      <c r="O72" s="216">
        <f t="shared" si="50"/>
        <v>0</v>
      </c>
      <c r="P72" s="216">
        <f t="shared" si="50"/>
        <v>0</v>
      </c>
      <c r="Q72" s="216">
        <f t="shared" si="50"/>
        <v>0</v>
      </c>
      <c r="R72" s="216">
        <f t="shared" si="50"/>
        <v>0</v>
      </c>
      <c r="S72" s="216">
        <f t="shared" si="50"/>
        <v>0</v>
      </c>
      <c r="T72" s="216">
        <f t="shared" si="50"/>
        <v>0</v>
      </c>
      <c r="U72" s="216">
        <f t="shared" si="50"/>
        <v>0</v>
      </c>
      <c r="V72" s="216">
        <f t="shared" si="50"/>
        <v>0</v>
      </c>
      <c r="W72" s="216">
        <f t="shared" si="50"/>
        <v>0</v>
      </c>
      <c r="X72" s="216">
        <f t="shared" si="50"/>
        <v>0</v>
      </c>
      <c r="Y72" s="216">
        <f t="shared" si="7"/>
        <v>0</v>
      </c>
      <c r="Z72" s="216">
        <f t="shared" si="50"/>
        <v>0</v>
      </c>
      <c r="AA72" s="216">
        <f t="shared" si="50"/>
        <v>0</v>
      </c>
      <c r="AB72" s="216">
        <f t="shared" si="50"/>
        <v>0</v>
      </c>
      <c r="AC72" s="216">
        <f t="shared" si="8"/>
        <v>0</v>
      </c>
      <c r="AD72" s="216">
        <f t="shared" si="50"/>
        <v>0</v>
      </c>
      <c r="AE72" s="216">
        <f t="shared" si="50"/>
        <v>0</v>
      </c>
      <c r="AF72" s="216">
        <f t="shared" si="50"/>
        <v>0</v>
      </c>
      <c r="AG72" s="216">
        <f t="shared" si="9"/>
        <v>0</v>
      </c>
      <c r="AH72" s="216">
        <f t="shared" si="50"/>
        <v>0</v>
      </c>
      <c r="AI72" s="216">
        <f t="shared" si="50"/>
        <v>0</v>
      </c>
      <c r="AJ72" s="216">
        <f t="shared" si="50"/>
        <v>0</v>
      </c>
      <c r="AK72" s="216">
        <f t="shared" si="10"/>
        <v>0</v>
      </c>
      <c r="AL72" s="216">
        <f t="shared" si="11"/>
        <v>0</v>
      </c>
    </row>
    <row r="73" spans="2:38" x14ac:dyDescent="0.25">
      <c r="B73" s="205" t="s">
        <v>447</v>
      </c>
      <c r="C73" s="206" t="s">
        <v>313</v>
      </c>
      <c r="D7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7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10350</v>
      </c>
      <c r="F73" s="207">
        <f t="shared" ref="F73:F104" si="51">D73+E73</f>
        <v>10350</v>
      </c>
      <c r="G73" s="207"/>
      <c r="H73" s="207">
        <f t="shared" si="4"/>
        <v>10350</v>
      </c>
      <c r="I73" s="207"/>
      <c r="J73" s="207">
        <f t="shared" si="5"/>
        <v>10350</v>
      </c>
      <c r="K73" s="207">
        <f>SUMIFS('1. TALLERES SEMINARIOS'!$G:$G,'1. TALLERES SEMINARIOS'!$I:$I,Presupuesto!$B$11:$B$158,'1. TALLERES SEMINARIOS'!$K:$K,Presupuesto!$K$8:$U$8)</f>
        <v>0</v>
      </c>
      <c r="L73" s="207">
        <f>SUMIFS('1. TALLERES SEMINARIOS'!$G:$G,'1. TALLERES SEMINARIOS'!$I:$I,Presupuesto!$B$11:$B$158,'1. TALLERES SEMINARIOS'!$K:$K,Presupuesto!$K$8:$U$8)</f>
        <v>0</v>
      </c>
      <c r="M73" s="207">
        <f>SUMIFS('1. TALLERES SEMINARIOS'!$G:$G,'1. TALLERES SEMINARIOS'!$I:$I,Presupuesto!$B$11:$B$158,'1. TALLERES SEMINARIOS'!$K:$K,Presupuesto!$K$8:$U$8)</f>
        <v>0</v>
      </c>
      <c r="N73" s="207">
        <f>SUMIFS('1. TALLERES SEMINARIOS'!$G:$G,'1. TALLERES SEMINARIOS'!$I:$I,Presupuesto!$B$11:$B$158,'1. TALLERES SEMINARIOS'!$K:$K,Presupuesto!$K$8:$U$8)</f>
        <v>0</v>
      </c>
      <c r="O73" s="207">
        <f>SUMIFS('1. TALLERES SEMINARIOS'!$G:$G,'1. TALLERES SEMINARIOS'!$I:$I,Presupuesto!$B$11:$B$158,'1. TALLERES SEMINARIOS'!$K:$K,Presupuesto!$K$8:$U$8)</f>
        <v>0</v>
      </c>
      <c r="P73" s="207">
        <f>SUMIFS('1. TALLERES SEMINARIOS'!$G:$G,'1. TALLERES SEMINARIOS'!$I:$I,Presupuesto!$B$11:$B$158,'1. TALLERES SEMINARIOS'!$K:$K,Presupuesto!$K$8:$U$8)</f>
        <v>0</v>
      </c>
      <c r="Q73" s="207">
        <f>SUMIFS('1. TALLERES SEMINARIOS'!$G:$G,'1. TALLERES SEMINARIOS'!$I:$I,Presupuesto!$B$11:$B$158,'1. TALLERES SEMINARIOS'!$K:$K,Presupuesto!$K$8:$U$8)</f>
        <v>0</v>
      </c>
      <c r="R73" s="207">
        <f>SUMIFS('1. TALLERES SEMINARIOS'!$G:$G,'1. TALLERES SEMINARIOS'!$I:$I,Presupuesto!$B$11:$B$158,'1. TALLERES SEMINARIOS'!$K:$K,Presupuesto!$K$8:$U$8)</f>
        <v>0</v>
      </c>
      <c r="S73" s="207">
        <f>SUMIFS('1. TALLERES SEMINARIOS'!$G:$G,'1. TALLERES SEMINARIOS'!$I:$I,Presupuesto!$B$11:$B$158,'1. TALLERES SEMINARIOS'!$K:$K,Presupuesto!$K$8:$U$8)</f>
        <v>0</v>
      </c>
      <c r="T73" s="207">
        <f>SUMIFS('1. TALLERES SEMINARIOS'!$G:$G,'1. TALLERES SEMINARIOS'!$I:$I,Presupuesto!$B$11:$B$158,'1. TALLERES SEMINARIOS'!$K:$K,Presupuesto!$K$8:$U$8)</f>
        <v>0</v>
      </c>
      <c r="U73" s="207">
        <f>SUMIFS('1. TALLERES SEMINARIOS'!$G:$G,'1. TALLERES SEMINARIOS'!$I:$I,Presupuesto!$B$11:$B$158,'1. TALLERES SEMINARIOS'!$K:$K,Presupuesto!$K$8:$U$8)</f>
        <v>0</v>
      </c>
      <c r="V73" s="207"/>
      <c r="W73" s="207"/>
      <c r="X73" s="207"/>
      <c r="Y73" s="207">
        <f t="shared" si="7"/>
        <v>0</v>
      </c>
      <c r="Z73" s="207"/>
      <c r="AA73" s="207"/>
      <c r="AB73" s="207"/>
      <c r="AC73" s="207">
        <f t="shared" si="8"/>
        <v>0</v>
      </c>
      <c r="AD73" s="207"/>
      <c r="AE73" s="207"/>
      <c r="AF73" s="207"/>
      <c r="AG73" s="207">
        <f t="shared" si="9"/>
        <v>0</v>
      </c>
      <c r="AH73" s="207"/>
      <c r="AI73" s="207"/>
      <c r="AJ73" s="207"/>
      <c r="AK73" s="207">
        <f t="shared" si="10"/>
        <v>0</v>
      </c>
      <c r="AL73" s="207">
        <f t="shared" si="11"/>
        <v>0</v>
      </c>
    </row>
    <row r="74" spans="2:38" x14ac:dyDescent="0.25">
      <c r="B74" s="205" t="s">
        <v>448</v>
      </c>
      <c r="C74" s="206" t="s">
        <v>314</v>
      </c>
      <c r="D7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7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740250</v>
      </c>
      <c r="F74" s="207">
        <f t="shared" si="51"/>
        <v>740250</v>
      </c>
      <c r="G74" s="207"/>
      <c r="H74" s="207">
        <f t="shared" ref="H74:H137" si="52">F74-G74</f>
        <v>740250</v>
      </c>
      <c r="I74" s="207"/>
      <c r="J74" s="207">
        <f t="shared" ref="J74:J137" si="53">F74-I74</f>
        <v>740250</v>
      </c>
      <c r="K74" s="207">
        <f>SUMIFS('1. TALLERES SEMINARIOS'!$G:$G,'1. TALLERES SEMINARIOS'!$I:$I,Presupuesto!$B$11:$B$158,'1. TALLERES SEMINARIOS'!$K:$K,Presupuesto!$K$8:$U$8)</f>
        <v>0</v>
      </c>
      <c r="L74" s="207">
        <f>SUMIFS('1. TALLERES SEMINARIOS'!$G:$G,'1. TALLERES SEMINARIOS'!$I:$I,Presupuesto!$B$11:$B$158,'1. TALLERES SEMINARIOS'!$K:$K,Presupuesto!$K$8:$U$8)</f>
        <v>0</v>
      </c>
      <c r="M74" s="207">
        <f>SUMIFS('1. TALLERES SEMINARIOS'!$G:$G,'1. TALLERES SEMINARIOS'!$I:$I,Presupuesto!$B$11:$B$158,'1. TALLERES SEMINARIOS'!$K:$K,Presupuesto!$K$8:$U$8)</f>
        <v>0</v>
      </c>
      <c r="N74" s="207">
        <f>SUMIFS('1. TALLERES SEMINARIOS'!$G:$G,'1. TALLERES SEMINARIOS'!$I:$I,Presupuesto!$B$11:$B$158,'1. TALLERES SEMINARIOS'!$K:$K,Presupuesto!$K$8:$U$8)</f>
        <v>740250</v>
      </c>
      <c r="O74" s="207">
        <f>SUMIFS('1. TALLERES SEMINARIOS'!$G:$G,'1. TALLERES SEMINARIOS'!$I:$I,Presupuesto!$B$11:$B$158,'1. TALLERES SEMINARIOS'!$K:$K,Presupuesto!$K$8:$U$8)</f>
        <v>0</v>
      </c>
      <c r="P74" s="207">
        <f>SUMIFS('1. TALLERES SEMINARIOS'!$G:$G,'1. TALLERES SEMINARIOS'!$I:$I,Presupuesto!$B$11:$B$158,'1. TALLERES SEMINARIOS'!$K:$K,Presupuesto!$K$8:$U$8)</f>
        <v>0</v>
      </c>
      <c r="Q74" s="207">
        <f>SUMIFS('1. TALLERES SEMINARIOS'!$G:$G,'1. TALLERES SEMINARIOS'!$I:$I,Presupuesto!$B$11:$B$158,'1. TALLERES SEMINARIOS'!$K:$K,Presupuesto!$K$8:$U$8)</f>
        <v>0</v>
      </c>
      <c r="R74" s="207">
        <f>SUMIFS('1. TALLERES SEMINARIOS'!$G:$G,'1. TALLERES SEMINARIOS'!$I:$I,Presupuesto!$B$11:$B$158,'1. TALLERES SEMINARIOS'!$K:$K,Presupuesto!$K$8:$U$8)</f>
        <v>0</v>
      </c>
      <c r="S74" s="207">
        <f>SUMIFS('1. TALLERES SEMINARIOS'!$G:$G,'1. TALLERES SEMINARIOS'!$I:$I,Presupuesto!$B$11:$B$158,'1. TALLERES SEMINARIOS'!$K:$K,Presupuesto!$K$8:$U$8)</f>
        <v>0</v>
      </c>
      <c r="T74" s="207">
        <f>SUMIFS('1. TALLERES SEMINARIOS'!$G:$G,'1. TALLERES SEMINARIOS'!$I:$I,Presupuesto!$B$11:$B$158,'1. TALLERES SEMINARIOS'!$K:$K,Presupuesto!$K$8:$U$8)</f>
        <v>0</v>
      </c>
      <c r="U74" s="207">
        <f>SUMIFS('1. TALLERES SEMINARIOS'!$G:$G,'1. TALLERES SEMINARIOS'!$I:$I,Presupuesto!$B$11:$B$158,'1. TALLERES SEMINARIOS'!$K:$K,Presupuesto!$K$8:$U$8)</f>
        <v>0</v>
      </c>
      <c r="V74" s="207"/>
      <c r="W74" s="207"/>
      <c r="X74" s="207"/>
      <c r="Y74" s="207">
        <f t="shared" ref="Y74:Y137" si="54">V74+W74+X74</f>
        <v>0</v>
      </c>
      <c r="Z74" s="207"/>
      <c r="AA74" s="207"/>
      <c r="AB74" s="207"/>
      <c r="AC74" s="207">
        <f t="shared" ref="AC74:AC137" si="55">Z74+AA74+AB74</f>
        <v>0</v>
      </c>
      <c r="AD74" s="207"/>
      <c r="AE74" s="207"/>
      <c r="AF74" s="207"/>
      <c r="AG74" s="207">
        <f t="shared" ref="AG74:AG137" si="56">AD74+AE74+AF74</f>
        <v>0</v>
      </c>
      <c r="AH74" s="207"/>
      <c r="AI74" s="207"/>
      <c r="AJ74" s="207"/>
      <c r="AK74" s="207">
        <f t="shared" ref="AK74:AK137" si="57">AH74+AI74+AJ74</f>
        <v>0</v>
      </c>
      <c r="AL74" s="207">
        <f t="shared" ref="AL74:AL137" si="58">Y74+AC74+AG74+AK74</f>
        <v>0</v>
      </c>
    </row>
    <row r="75" spans="2:38" x14ac:dyDescent="0.25">
      <c r="B75" s="202" t="s">
        <v>449</v>
      </c>
      <c r="C75" s="203" t="s">
        <v>315</v>
      </c>
      <c r="D75" s="204">
        <f>D76+D79+D81+D86+D88+D92</f>
        <v>946566.66666666663</v>
      </c>
      <c r="E75" s="204">
        <f>E76+E79+E81+E86+E88+E92</f>
        <v>204372.5</v>
      </c>
      <c r="F75" s="204">
        <f t="shared" si="51"/>
        <v>1150939.1666666665</v>
      </c>
      <c r="G75" s="204">
        <f t="shared" ref="G75:I75" si="59">G76+G79+G81+G86+G88+G92</f>
        <v>0</v>
      </c>
      <c r="H75" s="204">
        <f t="shared" si="52"/>
        <v>1150939.1666666665</v>
      </c>
      <c r="I75" s="204">
        <f t="shared" si="59"/>
        <v>0</v>
      </c>
      <c r="J75" s="204">
        <f t="shared" si="53"/>
        <v>1150939.1666666665</v>
      </c>
      <c r="K75" s="204">
        <f t="shared" ref="K75:AJ75" si="60">K76+K79+K81+K86+K88+K92</f>
        <v>0</v>
      </c>
      <c r="L75" s="204">
        <f t="shared" si="60"/>
        <v>13717.5</v>
      </c>
      <c r="M75" s="204">
        <f t="shared" si="60"/>
        <v>0</v>
      </c>
      <c r="N75" s="204">
        <f t="shared" si="60"/>
        <v>70882.5</v>
      </c>
      <c r="O75" s="204">
        <f t="shared" si="60"/>
        <v>52920</v>
      </c>
      <c r="P75" s="204">
        <f t="shared" si="60"/>
        <v>0</v>
      </c>
      <c r="Q75" s="204">
        <f t="shared" si="60"/>
        <v>0</v>
      </c>
      <c r="R75" s="204">
        <f t="shared" si="60"/>
        <v>90420</v>
      </c>
      <c r="S75" s="204">
        <f t="shared" si="60"/>
        <v>0</v>
      </c>
      <c r="T75" s="204">
        <f t="shared" si="60"/>
        <v>0</v>
      </c>
      <c r="U75" s="204">
        <f t="shared" si="60"/>
        <v>135260</v>
      </c>
      <c r="V75" s="204">
        <f t="shared" si="60"/>
        <v>0</v>
      </c>
      <c r="W75" s="204">
        <f t="shared" si="60"/>
        <v>0</v>
      </c>
      <c r="X75" s="204">
        <f t="shared" si="60"/>
        <v>0</v>
      </c>
      <c r="Y75" s="204">
        <f t="shared" si="54"/>
        <v>0</v>
      </c>
      <c r="Z75" s="204">
        <f t="shared" si="60"/>
        <v>0</v>
      </c>
      <c r="AA75" s="204">
        <f t="shared" si="60"/>
        <v>0</v>
      </c>
      <c r="AB75" s="204">
        <f t="shared" si="60"/>
        <v>0</v>
      </c>
      <c r="AC75" s="204">
        <f t="shared" si="55"/>
        <v>0</v>
      </c>
      <c r="AD75" s="204">
        <f t="shared" si="60"/>
        <v>0</v>
      </c>
      <c r="AE75" s="204">
        <f t="shared" si="60"/>
        <v>0</v>
      </c>
      <c r="AF75" s="204">
        <f t="shared" si="60"/>
        <v>0</v>
      </c>
      <c r="AG75" s="204">
        <f t="shared" si="56"/>
        <v>0</v>
      </c>
      <c r="AH75" s="204">
        <f t="shared" si="60"/>
        <v>0</v>
      </c>
      <c r="AI75" s="204">
        <f t="shared" si="60"/>
        <v>0</v>
      </c>
      <c r="AJ75" s="204">
        <f t="shared" si="60"/>
        <v>0</v>
      </c>
      <c r="AK75" s="204">
        <f t="shared" si="57"/>
        <v>0</v>
      </c>
      <c r="AL75" s="204">
        <f t="shared" si="58"/>
        <v>0</v>
      </c>
    </row>
    <row r="76" spans="2:38" x14ac:dyDescent="0.25">
      <c r="B76" s="214" t="s">
        <v>450</v>
      </c>
      <c r="C76" s="215" t="s">
        <v>316</v>
      </c>
      <c r="D76" s="216">
        <f>SUM(D77:D78)</f>
        <v>365850</v>
      </c>
      <c r="E76" s="216">
        <f>SUM(E77:E78)</f>
        <v>38250</v>
      </c>
      <c r="F76" s="216">
        <f t="shared" si="51"/>
        <v>404100</v>
      </c>
      <c r="G76" s="216">
        <f t="shared" ref="G76:I76" si="61">SUM(G77:G78)</f>
        <v>0</v>
      </c>
      <c r="H76" s="216">
        <f t="shared" si="52"/>
        <v>404100</v>
      </c>
      <c r="I76" s="216">
        <f t="shared" si="61"/>
        <v>0</v>
      </c>
      <c r="J76" s="216">
        <f t="shared" si="53"/>
        <v>404100</v>
      </c>
      <c r="K76" s="216">
        <f t="shared" ref="K76:AJ76" si="62">SUM(K77:K78)</f>
        <v>0</v>
      </c>
      <c r="L76" s="216">
        <f t="shared" si="62"/>
        <v>6000</v>
      </c>
      <c r="M76" s="216">
        <f t="shared" si="62"/>
        <v>0</v>
      </c>
      <c r="N76" s="216">
        <f t="shared" si="62"/>
        <v>19500</v>
      </c>
      <c r="O76" s="216">
        <f t="shared" si="62"/>
        <v>15000</v>
      </c>
      <c r="P76" s="216">
        <f t="shared" si="62"/>
        <v>0</v>
      </c>
      <c r="Q76" s="216">
        <f t="shared" si="62"/>
        <v>0</v>
      </c>
      <c r="R76" s="216">
        <f t="shared" si="62"/>
        <v>30000</v>
      </c>
      <c r="S76" s="216">
        <f t="shared" si="62"/>
        <v>0</v>
      </c>
      <c r="T76" s="216">
        <f t="shared" si="62"/>
        <v>0</v>
      </c>
      <c r="U76" s="216">
        <f t="shared" si="62"/>
        <v>48000</v>
      </c>
      <c r="V76" s="216">
        <f t="shared" si="62"/>
        <v>0</v>
      </c>
      <c r="W76" s="216">
        <f t="shared" si="62"/>
        <v>0</v>
      </c>
      <c r="X76" s="216">
        <f t="shared" si="62"/>
        <v>0</v>
      </c>
      <c r="Y76" s="216">
        <f t="shared" si="54"/>
        <v>0</v>
      </c>
      <c r="Z76" s="216">
        <f t="shared" si="62"/>
        <v>0</v>
      </c>
      <c r="AA76" s="216">
        <f t="shared" si="62"/>
        <v>0</v>
      </c>
      <c r="AB76" s="216">
        <f t="shared" si="62"/>
        <v>0</v>
      </c>
      <c r="AC76" s="216">
        <f t="shared" si="55"/>
        <v>0</v>
      </c>
      <c r="AD76" s="216">
        <f t="shared" si="62"/>
        <v>0</v>
      </c>
      <c r="AE76" s="216">
        <f t="shared" si="62"/>
        <v>0</v>
      </c>
      <c r="AF76" s="216">
        <f t="shared" si="62"/>
        <v>0</v>
      </c>
      <c r="AG76" s="216">
        <f t="shared" si="56"/>
        <v>0</v>
      </c>
      <c r="AH76" s="216">
        <f t="shared" si="62"/>
        <v>0</v>
      </c>
      <c r="AI76" s="216">
        <f t="shared" si="62"/>
        <v>0</v>
      </c>
      <c r="AJ76" s="216">
        <f t="shared" si="62"/>
        <v>0</v>
      </c>
      <c r="AK76" s="216">
        <f t="shared" si="57"/>
        <v>0</v>
      </c>
      <c r="AL76" s="216">
        <f t="shared" si="58"/>
        <v>0</v>
      </c>
    </row>
    <row r="77" spans="2:38" x14ac:dyDescent="0.25">
      <c r="B77" s="205" t="s">
        <v>451</v>
      </c>
      <c r="C77" s="206" t="s">
        <v>317</v>
      </c>
      <c r="D7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365850</v>
      </c>
      <c r="E7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38250</v>
      </c>
      <c r="F77" s="207">
        <f t="shared" si="51"/>
        <v>404100</v>
      </c>
      <c r="G77" s="207"/>
      <c r="H77" s="207">
        <f t="shared" si="52"/>
        <v>404100</v>
      </c>
      <c r="I77" s="207"/>
      <c r="J77" s="207">
        <f t="shared" si="53"/>
        <v>404100</v>
      </c>
      <c r="K77" s="207">
        <f>SUMIFS('1. TALLERES SEMINARIOS'!$G:$G,'1. TALLERES SEMINARIOS'!$I:$I,Presupuesto!$B$11:$B$158,'1. TALLERES SEMINARIOS'!$K:$K,Presupuesto!$K$8:$U$8)</f>
        <v>0</v>
      </c>
      <c r="L77" s="207">
        <f>SUMIFS('1. TALLERES SEMINARIOS'!$G:$G,'1. TALLERES SEMINARIOS'!$I:$I,Presupuesto!$B$11:$B$158,'1. TALLERES SEMINARIOS'!$K:$K,Presupuesto!$K$8:$U$8)</f>
        <v>6000</v>
      </c>
      <c r="M77" s="207">
        <f>SUMIFS('1. TALLERES SEMINARIOS'!$G:$G,'1. TALLERES SEMINARIOS'!$I:$I,Presupuesto!$B$11:$B$158,'1. TALLERES SEMINARIOS'!$K:$K,Presupuesto!$K$8:$U$8)</f>
        <v>0</v>
      </c>
      <c r="N77" s="207">
        <f>SUMIFS('1. TALLERES SEMINARIOS'!$G:$G,'1. TALLERES SEMINARIOS'!$I:$I,Presupuesto!$B$11:$B$158,'1. TALLERES SEMINARIOS'!$K:$K,Presupuesto!$K$8:$U$8)</f>
        <v>19500</v>
      </c>
      <c r="O77" s="207">
        <f>SUMIFS('1. TALLERES SEMINARIOS'!$G:$G,'1. TALLERES SEMINARIOS'!$I:$I,Presupuesto!$B$11:$B$158,'1. TALLERES SEMINARIOS'!$K:$K,Presupuesto!$K$8:$U$8)</f>
        <v>15000</v>
      </c>
      <c r="P77" s="207">
        <f>SUMIFS('1. TALLERES SEMINARIOS'!$G:$G,'1. TALLERES SEMINARIOS'!$I:$I,Presupuesto!$B$11:$B$158,'1. TALLERES SEMINARIOS'!$K:$K,Presupuesto!$K$8:$U$8)</f>
        <v>0</v>
      </c>
      <c r="Q77" s="207">
        <f>SUMIFS('1. TALLERES SEMINARIOS'!$G:$G,'1. TALLERES SEMINARIOS'!$I:$I,Presupuesto!$B$11:$B$158,'1. TALLERES SEMINARIOS'!$K:$K,Presupuesto!$K$8:$U$8)</f>
        <v>0</v>
      </c>
      <c r="R77" s="207">
        <f>SUMIFS('1. TALLERES SEMINARIOS'!$G:$G,'1. TALLERES SEMINARIOS'!$I:$I,Presupuesto!$B$11:$B$158,'1. TALLERES SEMINARIOS'!$K:$K,Presupuesto!$K$8:$U$8)</f>
        <v>30000</v>
      </c>
      <c r="S77" s="207">
        <f>SUMIFS('1. TALLERES SEMINARIOS'!$G:$G,'1. TALLERES SEMINARIOS'!$I:$I,Presupuesto!$B$11:$B$158,'1. TALLERES SEMINARIOS'!$K:$K,Presupuesto!$K$8:$U$8)</f>
        <v>0</v>
      </c>
      <c r="T77" s="207">
        <f>SUMIFS('1. TALLERES SEMINARIOS'!$G:$G,'1. TALLERES SEMINARIOS'!$I:$I,Presupuesto!$B$11:$B$158,'1. TALLERES SEMINARIOS'!$K:$K,Presupuesto!$K$8:$U$8)</f>
        <v>0</v>
      </c>
      <c r="U77" s="207">
        <f>SUMIFS('1. TALLERES SEMINARIOS'!$G:$G,'1. TALLERES SEMINARIOS'!$I:$I,Presupuesto!$B$11:$B$158,'1. TALLERES SEMINARIOS'!$K:$K,Presupuesto!$K$8:$U$8)</f>
        <v>48000</v>
      </c>
      <c r="V77" s="207"/>
      <c r="W77" s="207"/>
      <c r="X77" s="207"/>
      <c r="Y77" s="207">
        <f t="shared" si="54"/>
        <v>0</v>
      </c>
      <c r="Z77" s="207"/>
      <c r="AA77" s="207"/>
      <c r="AB77" s="207"/>
      <c r="AC77" s="207">
        <f t="shared" si="55"/>
        <v>0</v>
      </c>
      <c r="AD77" s="207"/>
      <c r="AE77" s="207"/>
      <c r="AF77" s="207"/>
      <c r="AG77" s="207">
        <f t="shared" si="56"/>
        <v>0</v>
      </c>
      <c r="AH77" s="207"/>
      <c r="AI77" s="207"/>
      <c r="AJ77" s="207"/>
      <c r="AK77" s="207">
        <f t="shared" si="57"/>
        <v>0</v>
      </c>
      <c r="AL77" s="207">
        <f t="shared" si="58"/>
        <v>0</v>
      </c>
    </row>
    <row r="78" spans="2:38" x14ac:dyDescent="0.25">
      <c r="B78" s="205" t="s">
        <v>452</v>
      </c>
      <c r="C78" s="206" t="s">
        <v>318</v>
      </c>
      <c r="D7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7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78" s="207">
        <f t="shared" si="51"/>
        <v>0</v>
      </c>
      <c r="G78" s="207"/>
      <c r="H78" s="207">
        <f t="shared" si="52"/>
        <v>0</v>
      </c>
      <c r="I78" s="207"/>
      <c r="J78" s="207">
        <f t="shared" si="53"/>
        <v>0</v>
      </c>
      <c r="K78" s="207">
        <f>SUMIFS('1. TALLERES SEMINARIOS'!$G:$G,'1. TALLERES SEMINARIOS'!$I:$I,Presupuesto!$B$11:$B$158,'1. TALLERES SEMINARIOS'!$K:$K,Presupuesto!$K$8:$U$8)</f>
        <v>0</v>
      </c>
      <c r="L78" s="207">
        <f>SUMIFS('1. TALLERES SEMINARIOS'!$G:$G,'1. TALLERES SEMINARIOS'!$I:$I,Presupuesto!$B$11:$B$158,'1. TALLERES SEMINARIOS'!$K:$K,Presupuesto!$K$8:$U$8)</f>
        <v>0</v>
      </c>
      <c r="M78" s="207">
        <f>SUMIFS('1. TALLERES SEMINARIOS'!$G:$G,'1. TALLERES SEMINARIOS'!$I:$I,Presupuesto!$B$11:$B$158,'1. TALLERES SEMINARIOS'!$K:$K,Presupuesto!$K$8:$U$8)</f>
        <v>0</v>
      </c>
      <c r="N78" s="207">
        <f>SUMIFS('1. TALLERES SEMINARIOS'!$G:$G,'1. TALLERES SEMINARIOS'!$I:$I,Presupuesto!$B$11:$B$158,'1. TALLERES SEMINARIOS'!$K:$K,Presupuesto!$K$8:$U$8)</f>
        <v>0</v>
      </c>
      <c r="O78" s="207">
        <f>SUMIFS('1. TALLERES SEMINARIOS'!$G:$G,'1. TALLERES SEMINARIOS'!$I:$I,Presupuesto!$B$11:$B$158,'1. TALLERES SEMINARIOS'!$K:$K,Presupuesto!$K$8:$U$8)</f>
        <v>0</v>
      </c>
      <c r="P78" s="207">
        <f>SUMIFS('1. TALLERES SEMINARIOS'!$G:$G,'1. TALLERES SEMINARIOS'!$I:$I,Presupuesto!$B$11:$B$158,'1. TALLERES SEMINARIOS'!$K:$K,Presupuesto!$K$8:$U$8)</f>
        <v>0</v>
      </c>
      <c r="Q78" s="207">
        <f>SUMIFS('1. TALLERES SEMINARIOS'!$G:$G,'1. TALLERES SEMINARIOS'!$I:$I,Presupuesto!$B$11:$B$158,'1. TALLERES SEMINARIOS'!$K:$K,Presupuesto!$K$8:$U$8)</f>
        <v>0</v>
      </c>
      <c r="R78" s="207">
        <f>SUMIFS('1. TALLERES SEMINARIOS'!$G:$G,'1. TALLERES SEMINARIOS'!$I:$I,Presupuesto!$B$11:$B$158,'1. TALLERES SEMINARIOS'!$K:$K,Presupuesto!$K$8:$U$8)</f>
        <v>0</v>
      </c>
      <c r="S78" s="207">
        <f>SUMIFS('1. TALLERES SEMINARIOS'!$G:$G,'1. TALLERES SEMINARIOS'!$I:$I,Presupuesto!$B$11:$B$158,'1. TALLERES SEMINARIOS'!$K:$K,Presupuesto!$K$8:$U$8)</f>
        <v>0</v>
      </c>
      <c r="T78" s="207">
        <f>SUMIFS('1. TALLERES SEMINARIOS'!$G:$G,'1. TALLERES SEMINARIOS'!$I:$I,Presupuesto!$B$11:$B$158,'1. TALLERES SEMINARIOS'!$K:$K,Presupuesto!$K$8:$U$8)</f>
        <v>0</v>
      </c>
      <c r="U78" s="207">
        <f>SUMIFS('1. TALLERES SEMINARIOS'!$G:$G,'1. TALLERES SEMINARIOS'!$I:$I,Presupuesto!$B$11:$B$158,'1. TALLERES SEMINARIOS'!$K:$K,Presupuesto!$K$8:$U$8)</f>
        <v>0</v>
      </c>
      <c r="V78" s="207"/>
      <c r="W78" s="207"/>
      <c r="X78" s="207"/>
      <c r="Y78" s="207">
        <f t="shared" si="54"/>
        <v>0</v>
      </c>
      <c r="Z78" s="207"/>
      <c r="AA78" s="207"/>
      <c r="AB78" s="207"/>
      <c r="AC78" s="207">
        <f t="shared" si="55"/>
        <v>0</v>
      </c>
      <c r="AD78" s="207"/>
      <c r="AE78" s="207"/>
      <c r="AF78" s="207"/>
      <c r="AG78" s="207">
        <f t="shared" si="56"/>
        <v>0</v>
      </c>
      <c r="AH78" s="207"/>
      <c r="AI78" s="207"/>
      <c r="AJ78" s="207"/>
      <c r="AK78" s="207">
        <f t="shared" si="57"/>
        <v>0</v>
      </c>
      <c r="AL78" s="207">
        <f t="shared" si="58"/>
        <v>0</v>
      </c>
    </row>
    <row r="79" spans="2:38" x14ac:dyDescent="0.25">
      <c r="B79" s="214" t="s">
        <v>453</v>
      </c>
      <c r="C79" s="215" t="s">
        <v>319</v>
      </c>
      <c r="D79" s="216">
        <f>SUM(D80)</f>
        <v>80000</v>
      </c>
      <c r="E79" s="216">
        <f>SUM(E80)</f>
        <v>0</v>
      </c>
      <c r="F79" s="216">
        <f t="shared" si="51"/>
        <v>80000</v>
      </c>
      <c r="G79" s="216">
        <f t="shared" ref="G79:I79" si="63">SUM(G80)</f>
        <v>0</v>
      </c>
      <c r="H79" s="216">
        <f t="shared" si="52"/>
        <v>80000</v>
      </c>
      <c r="I79" s="216">
        <f t="shared" si="63"/>
        <v>0</v>
      </c>
      <c r="J79" s="216">
        <f t="shared" si="53"/>
        <v>80000</v>
      </c>
      <c r="K79" s="216">
        <f t="shared" ref="K79:AJ79" si="64">SUM(K80)</f>
        <v>0</v>
      </c>
      <c r="L79" s="216">
        <f t="shared" si="64"/>
        <v>0</v>
      </c>
      <c r="M79" s="216">
        <f t="shared" si="64"/>
        <v>0</v>
      </c>
      <c r="N79" s="216">
        <f t="shared" si="64"/>
        <v>0</v>
      </c>
      <c r="O79" s="216">
        <f t="shared" si="64"/>
        <v>0</v>
      </c>
      <c r="P79" s="216">
        <f t="shared" si="64"/>
        <v>0</v>
      </c>
      <c r="Q79" s="216">
        <f t="shared" si="64"/>
        <v>0</v>
      </c>
      <c r="R79" s="216">
        <f t="shared" si="64"/>
        <v>0</v>
      </c>
      <c r="S79" s="216">
        <f t="shared" si="64"/>
        <v>0</v>
      </c>
      <c r="T79" s="216">
        <f t="shared" si="64"/>
        <v>0</v>
      </c>
      <c r="U79" s="216">
        <f t="shared" si="64"/>
        <v>0</v>
      </c>
      <c r="V79" s="216">
        <f t="shared" si="64"/>
        <v>0</v>
      </c>
      <c r="W79" s="216">
        <f t="shared" si="64"/>
        <v>0</v>
      </c>
      <c r="X79" s="216">
        <f t="shared" si="64"/>
        <v>0</v>
      </c>
      <c r="Y79" s="216">
        <f t="shared" si="54"/>
        <v>0</v>
      </c>
      <c r="Z79" s="216">
        <f t="shared" si="64"/>
        <v>0</v>
      </c>
      <c r="AA79" s="216">
        <f t="shared" si="64"/>
        <v>0</v>
      </c>
      <c r="AB79" s="216">
        <f t="shared" si="64"/>
        <v>0</v>
      </c>
      <c r="AC79" s="216">
        <f t="shared" si="55"/>
        <v>0</v>
      </c>
      <c r="AD79" s="216">
        <f t="shared" si="64"/>
        <v>0</v>
      </c>
      <c r="AE79" s="216">
        <f t="shared" si="64"/>
        <v>0</v>
      </c>
      <c r="AF79" s="216">
        <f t="shared" si="64"/>
        <v>0</v>
      </c>
      <c r="AG79" s="216">
        <f t="shared" si="56"/>
        <v>0</v>
      </c>
      <c r="AH79" s="216">
        <f t="shared" si="64"/>
        <v>0</v>
      </c>
      <c r="AI79" s="216">
        <f t="shared" si="64"/>
        <v>0</v>
      </c>
      <c r="AJ79" s="216">
        <f t="shared" si="64"/>
        <v>0</v>
      </c>
      <c r="AK79" s="216">
        <f t="shared" si="57"/>
        <v>0</v>
      </c>
      <c r="AL79" s="216">
        <f t="shared" si="58"/>
        <v>0</v>
      </c>
    </row>
    <row r="80" spans="2:38" x14ac:dyDescent="0.25">
      <c r="B80" s="205" t="s">
        <v>454</v>
      </c>
      <c r="C80" s="206" t="s">
        <v>320</v>
      </c>
      <c r="D8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80000</v>
      </c>
      <c r="E8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80" s="207">
        <f t="shared" si="51"/>
        <v>80000</v>
      </c>
      <c r="G80" s="207"/>
      <c r="H80" s="207">
        <f t="shared" si="52"/>
        <v>80000</v>
      </c>
      <c r="I80" s="207"/>
      <c r="J80" s="207">
        <f t="shared" si="53"/>
        <v>80000</v>
      </c>
      <c r="K80" s="207">
        <f>SUMIFS('1. TALLERES SEMINARIOS'!$G:$G,'1. TALLERES SEMINARIOS'!$I:$I,Presupuesto!$B$11:$B$158,'1. TALLERES SEMINARIOS'!$K:$K,Presupuesto!$K$8:$U$8)</f>
        <v>0</v>
      </c>
      <c r="L80" s="207">
        <f>SUMIFS('1. TALLERES SEMINARIOS'!$G:$G,'1. TALLERES SEMINARIOS'!$I:$I,Presupuesto!$B$11:$B$158,'1. TALLERES SEMINARIOS'!$K:$K,Presupuesto!$K$8:$U$8)</f>
        <v>0</v>
      </c>
      <c r="M80" s="207">
        <f>SUMIFS('1. TALLERES SEMINARIOS'!$G:$G,'1. TALLERES SEMINARIOS'!$I:$I,Presupuesto!$B$11:$B$158,'1. TALLERES SEMINARIOS'!$K:$K,Presupuesto!$K$8:$U$8)</f>
        <v>0</v>
      </c>
      <c r="N80" s="207">
        <f>SUMIFS('1. TALLERES SEMINARIOS'!$G:$G,'1. TALLERES SEMINARIOS'!$I:$I,Presupuesto!$B$11:$B$158,'1. TALLERES SEMINARIOS'!$K:$K,Presupuesto!$K$8:$U$8)</f>
        <v>0</v>
      </c>
      <c r="O80" s="207">
        <f>SUMIFS('1. TALLERES SEMINARIOS'!$G:$G,'1. TALLERES SEMINARIOS'!$I:$I,Presupuesto!$B$11:$B$158,'1. TALLERES SEMINARIOS'!$K:$K,Presupuesto!$K$8:$U$8)</f>
        <v>0</v>
      </c>
      <c r="P80" s="207">
        <f>SUMIFS('1. TALLERES SEMINARIOS'!$G:$G,'1. TALLERES SEMINARIOS'!$I:$I,Presupuesto!$B$11:$B$158,'1. TALLERES SEMINARIOS'!$K:$K,Presupuesto!$K$8:$U$8)</f>
        <v>0</v>
      </c>
      <c r="Q80" s="207">
        <f>SUMIFS('1. TALLERES SEMINARIOS'!$G:$G,'1. TALLERES SEMINARIOS'!$I:$I,Presupuesto!$B$11:$B$158,'1. TALLERES SEMINARIOS'!$K:$K,Presupuesto!$K$8:$U$8)</f>
        <v>0</v>
      </c>
      <c r="R80" s="207">
        <f>SUMIFS('1. TALLERES SEMINARIOS'!$G:$G,'1. TALLERES SEMINARIOS'!$I:$I,Presupuesto!$B$11:$B$158,'1. TALLERES SEMINARIOS'!$K:$K,Presupuesto!$K$8:$U$8)</f>
        <v>0</v>
      </c>
      <c r="S80" s="207">
        <f>SUMIFS('1. TALLERES SEMINARIOS'!$G:$G,'1. TALLERES SEMINARIOS'!$I:$I,Presupuesto!$B$11:$B$158,'1. TALLERES SEMINARIOS'!$K:$K,Presupuesto!$K$8:$U$8)</f>
        <v>0</v>
      </c>
      <c r="T80" s="207">
        <f>SUMIFS('1. TALLERES SEMINARIOS'!$G:$G,'1. TALLERES SEMINARIOS'!$I:$I,Presupuesto!$B$11:$B$158,'1. TALLERES SEMINARIOS'!$K:$K,Presupuesto!$K$8:$U$8)</f>
        <v>0</v>
      </c>
      <c r="U80" s="207">
        <f>SUMIFS('1. TALLERES SEMINARIOS'!$G:$G,'1. TALLERES SEMINARIOS'!$I:$I,Presupuesto!$B$11:$B$158,'1. TALLERES SEMINARIOS'!$K:$K,Presupuesto!$K$8:$U$8)</f>
        <v>0</v>
      </c>
      <c r="V80" s="207"/>
      <c r="W80" s="207"/>
      <c r="X80" s="207"/>
      <c r="Y80" s="207">
        <f t="shared" si="54"/>
        <v>0</v>
      </c>
      <c r="Z80" s="207"/>
      <c r="AA80" s="207"/>
      <c r="AB80" s="207"/>
      <c r="AC80" s="207">
        <f t="shared" si="55"/>
        <v>0</v>
      </c>
      <c r="AD80" s="207"/>
      <c r="AE80" s="207"/>
      <c r="AF80" s="207"/>
      <c r="AG80" s="207">
        <f t="shared" si="56"/>
        <v>0</v>
      </c>
      <c r="AH80" s="207"/>
      <c r="AI80" s="207"/>
      <c r="AJ80" s="207"/>
      <c r="AK80" s="207">
        <f t="shared" si="57"/>
        <v>0</v>
      </c>
      <c r="AL80" s="207">
        <f t="shared" si="58"/>
        <v>0</v>
      </c>
    </row>
    <row r="81" spans="2:38" x14ac:dyDescent="0.25">
      <c r="B81" s="214" t="s">
        <v>455</v>
      </c>
      <c r="C81" s="215" t="s">
        <v>321</v>
      </c>
      <c r="D81" s="216">
        <f>SUM(D82:D85)</f>
        <v>637.5</v>
      </c>
      <c r="E81" s="216">
        <f>SUM(E82:E85)</f>
        <v>12100</v>
      </c>
      <c r="F81" s="216">
        <f t="shared" si="51"/>
        <v>12737.5</v>
      </c>
      <c r="G81" s="216">
        <f t="shared" ref="G81:I81" si="65">SUM(G82:G85)</f>
        <v>0</v>
      </c>
      <c r="H81" s="216">
        <f t="shared" si="52"/>
        <v>12737.5</v>
      </c>
      <c r="I81" s="216">
        <f t="shared" si="65"/>
        <v>0</v>
      </c>
      <c r="J81" s="216">
        <f t="shared" si="53"/>
        <v>12737.5</v>
      </c>
      <c r="K81" s="216">
        <f t="shared" ref="K81:AJ81" si="66">SUM(K82:K85)</f>
        <v>0</v>
      </c>
      <c r="L81" s="216">
        <f t="shared" si="66"/>
        <v>7500</v>
      </c>
      <c r="M81" s="216">
        <f t="shared" si="66"/>
        <v>0</v>
      </c>
      <c r="N81" s="216">
        <f t="shared" si="66"/>
        <v>0</v>
      </c>
      <c r="O81" s="216">
        <f t="shared" si="66"/>
        <v>0</v>
      </c>
      <c r="P81" s="216">
        <f t="shared" si="66"/>
        <v>0</v>
      </c>
      <c r="Q81" s="216">
        <f t="shared" si="66"/>
        <v>0</v>
      </c>
      <c r="R81" s="216">
        <f t="shared" si="66"/>
        <v>0</v>
      </c>
      <c r="S81" s="216">
        <f t="shared" si="66"/>
        <v>0</v>
      </c>
      <c r="T81" s="216">
        <f t="shared" si="66"/>
        <v>0</v>
      </c>
      <c r="U81" s="216">
        <f t="shared" si="66"/>
        <v>0</v>
      </c>
      <c r="V81" s="216">
        <f t="shared" si="66"/>
        <v>0</v>
      </c>
      <c r="W81" s="216">
        <f t="shared" si="66"/>
        <v>0</v>
      </c>
      <c r="X81" s="216">
        <f t="shared" si="66"/>
        <v>0</v>
      </c>
      <c r="Y81" s="216">
        <f t="shared" si="54"/>
        <v>0</v>
      </c>
      <c r="Z81" s="216">
        <f t="shared" si="66"/>
        <v>0</v>
      </c>
      <c r="AA81" s="216">
        <f t="shared" si="66"/>
        <v>0</v>
      </c>
      <c r="AB81" s="216">
        <f t="shared" si="66"/>
        <v>0</v>
      </c>
      <c r="AC81" s="216">
        <f t="shared" si="55"/>
        <v>0</v>
      </c>
      <c r="AD81" s="216">
        <f t="shared" si="66"/>
        <v>0</v>
      </c>
      <c r="AE81" s="216">
        <f t="shared" si="66"/>
        <v>0</v>
      </c>
      <c r="AF81" s="216">
        <f t="shared" si="66"/>
        <v>0</v>
      </c>
      <c r="AG81" s="216">
        <f t="shared" si="56"/>
        <v>0</v>
      </c>
      <c r="AH81" s="216">
        <f t="shared" si="66"/>
        <v>0</v>
      </c>
      <c r="AI81" s="216">
        <f t="shared" si="66"/>
        <v>0</v>
      </c>
      <c r="AJ81" s="216">
        <f t="shared" si="66"/>
        <v>0</v>
      </c>
      <c r="AK81" s="216">
        <f t="shared" si="57"/>
        <v>0</v>
      </c>
      <c r="AL81" s="216">
        <f t="shared" si="58"/>
        <v>0</v>
      </c>
    </row>
    <row r="82" spans="2:38" x14ac:dyDescent="0.25">
      <c r="B82" s="205" t="s">
        <v>456</v>
      </c>
      <c r="C82" s="206" t="s">
        <v>322</v>
      </c>
      <c r="D8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637.5</v>
      </c>
      <c r="E8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12100</v>
      </c>
      <c r="F82" s="207">
        <f t="shared" si="51"/>
        <v>12737.5</v>
      </c>
      <c r="G82" s="207"/>
      <c r="H82" s="207">
        <f t="shared" si="52"/>
        <v>12737.5</v>
      </c>
      <c r="I82" s="207"/>
      <c r="J82" s="207">
        <f t="shared" si="53"/>
        <v>12737.5</v>
      </c>
      <c r="K82" s="207">
        <f>SUMIFS('1. TALLERES SEMINARIOS'!$G:$G,'1. TALLERES SEMINARIOS'!$I:$I,Presupuesto!$B$11:$B$158,'1. TALLERES SEMINARIOS'!$K:$K,Presupuesto!$K$8:$U$8)</f>
        <v>0</v>
      </c>
      <c r="L82" s="207">
        <f>SUMIFS('1. TALLERES SEMINARIOS'!$G:$G,'1. TALLERES SEMINARIOS'!$I:$I,Presupuesto!$B$11:$B$158,'1. TALLERES SEMINARIOS'!$K:$K,Presupuesto!$K$8:$U$8)</f>
        <v>7500</v>
      </c>
      <c r="M82" s="207">
        <f>SUMIFS('1. TALLERES SEMINARIOS'!$G:$G,'1. TALLERES SEMINARIOS'!$I:$I,Presupuesto!$B$11:$B$158,'1. TALLERES SEMINARIOS'!$K:$K,Presupuesto!$K$8:$U$8)</f>
        <v>0</v>
      </c>
      <c r="N82" s="207">
        <f>SUMIFS('1. TALLERES SEMINARIOS'!$G:$G,'1. TALLERES SEMINARIOS'!$I:$I,Presupuesto!$B$11:$B$158,'1. TALLERES SEMINARIOS'!$K:$K,Presupuesto!$K$8:$U$8)</f>
        <v>0</v>
      </c>
      <c r="O82" s="207">
        <f>SUMIFS('1. TALLERES SEMINARIOS'!$G:$G,'1. TALLERES SEMINARIOS'!$I:$I,Presupuesto!$B$11:$B$158,'1. TALLERES SEMINARIOS'!$K:$K,Presupuesto!$K$8:$U$8)</f>
        <v>0</v>
      </c>
      <c r="P82" s="207">
        <f>SUMIFS('1. TALLERES SEMINARIOS'!$G:$G,'1. TALLERES SEMINARIOS'!$I:$I,Presupuesto!$B$11:$B$158,'1. TALLERES SEMINARIOS'!$K:$K,Presupuesto!$K$8:$U$8)</f>
        <v>0</v>
      </c>
      <c r="Q82" s="207">
        <f>SUMIFS('1. TALLERES SEMINARIOS'!$G:$G,'1. TALLERES SEMINARIOS'!$I:$I,Presupuesto!$B$11:$B$158,'1. TALLERES SEMINARIOS'!$K:$K,Presupuesto!$K$8:$U$8)</f>
        <v>0</v>
      </c>
      <c r="R82" s="207">
        <f>SUMIFS('1. TALLERES SEMINARIOS'!$G:$G,'1. TALLERES SEMINARIOS'!$I:$I,Presupuesto!$B$11:$B$158,'1. TALLERES SEMINARIOS'!$K:$K,Presupuesto!$K$8:$U$8)</f>
        <v>0</v>
      </c>
      <c r="S82" s="207">
        <f>SUMIFS('1. TALLERES SEMINARIOS'!$G:$G,'1. TALLERES SEMINARIOS'!$I:$I,Presupuesto!$B$11:$B$158,'1. TALLERES SEMINARIOS'!$K:$K,Presupuesto!$K$8:$U$8)</f>
        <v>0</v>
      </c>
      <c r="T82" s="207">
        <f>SUMIFS('1. TALLERES SEMINARIOS'!$G:$G,'1. TALLERES SEMINARIOS'!$I:$I,Presupuesto!$B$11:$B$158,'1. TALLERES SEMINARIOS'!$K:$K,Presupuesto!$K$8:$U$8)</f>
        <v>0</v>
      </c>
      <c r="U82" s="207">
        <f>SUMIFS('1. TALLERES SEMINARIOS'!$G:$G,'1. TALLERES SEMINARIOS'!$I:$I,Presupuesto!$B$11:$B$158,'1. TALLERES SEMINARIOS'!$K:$K,Presupuesto!$K$8:$U$8)</f>
        <v>0</v>
      </c>
      <c r="V82" s="207"/>
      <c r="W82" s="207"/>
      <c r="X82" s="207"/>
      <c r="Y82" s="207">
        <f t="shared" si="54"/>
        <v>0</v>
      </c>
      <c r="Z82" s="207"/>
      <c r="AA82" s="207"/>
      <c r="AB82" s="207"/>
      <c r="AC82" s="207">
        <f t="shared" si="55"/>
        <v>0</v>
      </c>
      <c r="AD82" s="207"/>
      <c r="AE82" s="207"/>
      <c r="AF82" s="207"/>
      <c r="AG82" s="207">
        <f t="shared" si="56"/>
        <v>0</v>
      </c>
      <c r="AH82" s="207"/>
      <c r="AI82" s="207"/>
      <c r="AJ82" s="207"/>
      <c r="AK82" s="207">
        <f t="shared" si="57"/>
        <v>0</v>
      </c>
      <c r="AL82" s="207">
        <f t="shared" si="58"/>
        <v>0</v>
      </c>
    </row>
    <row r="83" spans="2:38" x14ac:dyDescent="0.25">
      <c r="B83" s="205" t="s">
        <v>457</v>
      </c>
      <c r="C83" s="206" t="s">
        <v>323</v>
      </c>
      <c r="D8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8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83" s="207">
        <f t="shared" si="51"/>
        <v>0</v>
      </c>
      <c r="G83" s="207"/>
      <c r="H83" s="207">
        <f t="shared" si="52"/>
        <v>0</v>
      </c>
      <c r="I83" s="207"/>
      <c r="J83" s="207">
        <f t="shared" si="53"/>
        <v>0</v>
      </c>
      <c r="K83" s="207">
        <f>SUMIFS('1. TALLERES SEMINARIOS'!$G:$G,'1. TALLERES SEMINARIOS'!$I:$I,Presupuesto!$B$11:$B$158,'1. TALLERES SEMINARIOS'!$K:$K,Presupuesto!$K$8:$U$8)</f>
        <v>0</v>
      </c>
      <c r="L83" s="207">
        <f>SUMIFS('1. TALLERES SEMINARIOS'!$G:$G,'1. TALLERES SEMINARIOS'!$I:$I,Presupuesto!$B$11:$B$158,'1. TALLERES SEMINARIOS'!$K:$K,Presupuesto!$K$8:$U$8)</f>
        <v>0</v>
      </c>
      <c r="M83" s="207">
        <f>SUMIFS('1. TALLERES SEMINARIOS'!$G:$G,'1. TALLERES SEMINARIOS'!$I:$I,Presupuesto!$B$11:$B$158,'1. TALLERES SEMINARIOS'!$K:$K,Presupuesto!$K$8:$U$8)</f>
        <v>0</v>
      </c>
      <c r="N83" s="207">
        <f>SUMIFS('1. TALLERES SEMINARIOS'!$G:$G,'1. TALLERES SEMINARIOS'!$I:$I,Presupuesto!$B$11:$B$158,'1. TALLERES SEMINARIOS'!$K:$K,Presupuesto!$K$8:$U$8)</f>
        <v>0</v>
      </c>
      <c r="O83" s="207">
        <f>SUMIFS('1. TALLERES SEMINARIOS'!$G:$G,'1. TALLERES SEMINARIOS'!$I:$I,Presupuesto!$B$11:$B$158,'1. TALLERES SEMINARIOS'!$K:$K,Presupuesto!$K$8:$U$8)</f>
        <v>0</v>
      </c>
      <c r="P83" s="207">
        <f>SUMIFS('1. TALLERES SEMINARIOS'!$G:$G,'1. TALLERES SEMINARIOS'!$I:$I,Presupuesto!$B$11:$B$158,'1. TALLERES SEMINARIOS'!$K:$K,Presupuesto!$K$8:$U$8)</f>
        <v>0</v>
      </c>
      <c r="Q83" s="207">
        <f>SUMIFS('1. TALLERES SEMINARIOS'!$G:$G,'1. TALLERES SEMINARIOS'!$I:$I,Presupuesto!$B$11:$B$158,'1. TALLERES SEMINARIOS'!$K:$K,Presupuesto!$K$8:$U$8)</f>
        <v>0</v>
      </c>
      <c r="R83" s="207">
        <f>SUMIFS('1. TALLERES SEMINARIOS'!$G:$G,'1. TALLERES SEMINARIOS'!$I:$I,Presupuesto!$B$11:$B$158,'1. TALLERES SEMINARIOS'!$K:$K,Presupuesto!$K$8:$U$8)</f>
        <v>0</v>
      </c>
      <c r="S83" s="207">
        <f>SUMIFS('1. TALLERES SEMINARIOS'!$G:$G,'1. TALLERES SEMINARIOS'!$I:$I,Presupuesto!$B$11:$B$158,'1. TALLERES SEMINARIOS'!$K:$K,Presupuesto!$K$8:$U$8)</f>
        <v>0</v>
      </c>
      <c r="T83" s="207">
        <f>SUMIFS('1. TALLERES SEMINARIOS'!$G:$G,'1. TALLERES SEMINARIOS'!$I:$I,Presupuesto!$B$11:$B$158,'1. TALLERES SEMINARIOS'!$K:$K,Presupuesto!$K$8:$U$8)</f>
        <v>0</v>
      </c>
      <c r="U83" s="207">
        <f>SUMIFS('1. TALLERES SEMINARIOS'!$G:$G,'1. TALLERES SEMINARIOS'!$I:$I,Presupuesto!$B$11:$B$158,'1. TALLERES SEMINARIOS'!$K:$K,Presupuesto!$K$8:$U$8)</f>
        <v>0</v>
      </c>
      <c r="V83" s="207"/>
      <c r="W83" s="207"/>
      <c r="X83" s="207"/>
      <c r="Y83" s="207">
        <f t="shared" si="54"/>
        <v>0</v>
      </c>
      <c r="Z83" s="207"/>
      <c r="AA83" s="207"/>
      <c r="AB83" s="207"/>
      <c r="AC83" s="207">
        <f t="shared" si="55"/>
        <v>0</v>
      </c>
      <c r="AD83" s="207"/>
      <c r="AE83" s="207"/>
      <c r="AF83" s="207"/>
      <c r="AG83" s="207">
        <f t="shared" si="56"/>
        <v>0</v>
      </c>
      <c r="AH83" s="207"/>
      <c r="AI83" s="207"/>
      <c r="AJ83" s="207"/>
      <c r="AK83" s="207">
        <f t="shared" si="57"/>
        <v>0</v>
      </c>
      <c r="AL83" s="207">
        <f t="shared" si="58"/>
        <v>0</v>
      </c>
    </row>
    <row r="84" spans="2:38" x14ac:dyDescent="0.25">
      <c r="B84" s="205" t="s">
        <v>458</v>
      </c>
      <c r="C84" s="206" t="s">
        <v>324</v>
      </c>
      <c r="D8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8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84" s="207">
        <f t="shared" si="51"/>
        <v>0</v>
      </c>
      <c r="G84" s="207"/>
      <c r="H84" s="207">
        <f t="shared" si="52"/>
        <v>0</v>
      </c>
      <c r="I84" s="207"/>
      <c r="J84" s="207">
        <f t="shared" si="53"/>
        <v>0</v>
      </c>
      <c r="K84" s="207">
        <f>SUMIFS('1. TALLERES SEMINARIOS'!$G:$G,'1. TALLERES SEMINARIOS'!$I:$I,Presupuesto!$B$11:$B$158,'1. TALLERES SEMINARIOS'!$K:$K,Presupuesto!$K$8:$U$8)</f>
        <v>0</v>
      </c>
      <c r="L84" s="207">
        <f>SUMIFS('1. TALLERES SEMINARIOS'!$G:$G,'1. TALLERES SEMINARIOS'!$I:$I,Presupuesto!$B$11:$B$158,'1. TALLERES SEMINARIOS'!$K:$K,Presupuesto!$K$8:$U$8)</f>
        <v>0</v>
      </c>
      <c r="M84" s="207">
        <f>SUMIFS('1. TALLERES SEMINARIOS'!$G:$G,'1. TALLERES SEMINARIOS'!$I:$I,Presupuesto!$B$11:$B$158,'1. TALLERES SEMINARIOS'!$K:$K,Presupuesto!$K$8:$U$8)</f>
        <v>0</v>
      </c>
      <c r="N84" s="207">
        <f>SUMIFS('1. TALLERES SEMINARIOS'!$G:$G,'1. TALLERES SEMINARIOS'!$I:$I,Presupuesto!$B$11:$B$158,'1. TALLERES SEMINARIOS'!$K:$K,Presupuesto!$K$8:$U$8)</f>
        <v>0</v>
      </c>
      <c r="O84" s="207">
        <f>SUMIFS('1. TALLERES SEMINARIOS'!$G:$G,'1. TALLERES SEMINARIOS'!$I:$I,Presupuesto!$B$11:$B$158,'1. TALLERES SEMINARIOS'!$K:$K,Presupuesto!$K$8:$U$8)</f>
        <v>0</v>
      </c>
      <c r="P84" s="207">
        <f>SUMIFS('1. TALLERES SEMINARIOS'!$G:$G,'1. TALLERES SEMINARIOS'!$I:$I,Presupuesto!$B$11:$B$158,'1. TALLERES SEMINARIOS'!$K:$K,Presupuesto!$K$8:$U$8)</f>
        <v>0</v>
      </c>
      <c r="Q84" s="207">
        <f>SUMIFS('1. TALLERES SEMINARIOS'!$G:$G,'1. TALLERES SEMINARIOS'!$I:$I,Presupuesto!$B$11:$B$158,'1. TALLERES SEMINARIOS'!$K:$K,Presupuesto!$K$8:$U$8)</f>
        <v>0</v>
      </c>
      <c r="R84" s="207">
        <f>SUMIFS('1. TALLERES SEMINARIOS'!$G:$G,'1. TALLERES SEMINARIOS'!$I:$I,Presupuesto!$B$11:$B$158,'1. TALLERES SEMINARIOS'!$K:$K,Presupuesto!$K$8:$U$8)</f>
        <v>0</v>
      </c>
      <c r="S84" s="207">
        <f>SUMIFS('1. TALLERES SEMINARIOS'!$G:$G,'1. TALLERES SEMINARIOS'!$I:$I,Presupuesto!$B$11:$B$158,'1. TALLERES SEMINARIOS'!$K:$K,Presupuesto!$K$8:$U$8)</f>
        <v>0</v>
      </c>
      <c r="T84" s="207">
        <f>SUMIFS('1. TALLERES SEMINARIOS'!$G:$G,'1. TALLERES SEMINARIOS'!$I:$I,Presupuesto!$B$11:$B$158,'1. TALLERES SEMINARIOS'!$K:$K,Presupuesto!$K$8:$U$8)</f>
        <v>0</v>
      </c>
      <c r="U84" s="207">
        <f>SUMIFS('1. TALLERES SEMINARIOS'!$G:$G,'1. TALLERES SEMINARIOS'!$I:$I,Presupuesto!$B$11:$B$158,'1. TALLERES SEMINARIOS'!$K:$K,Presupuesto!$K$8:$U$8)</f>
        <v>0</v>
      </c>
      <c r="V84" s="207"/>
      <c r="W84" s="207"/>
      <c r="X84" s="207"/>
      <c r="Y84" s="207">
        <f t="shared" si="54"/>
        <v>0</v>
      </c>
      <c r="Z84" s="207"/>
      <c r="AA84" s="207"/>
      <c r="AB84" s="207"/>
      <c r="AC84" s="207">
        <f t="shared" si="55"/>
        <v>0</v>
      </c>
      <c r="AD84" s="207"/>
      <c r="AE84" s="207"/>
      <c r="AF84" s="207"/>
      <c r="AG84" s="207">
        <f t="shared" si="56"/>
        <v>0</v>
      </c>
      <c r="AH84" s="207"/>
      <c r="AI84" s="207"/>
      <c r="AJ84" s="207"/>
      <c r="AK84" s="207">
        <f t="shared" si="57"/>
        <v>0</v>
      </c>
      <c r="AL84" s="207">
        <f t="shared" si="58"/>
        <v>0</v>
      </c>
    </row>
    <row r="85" spans="2:38" x14ac:dyDescent="0.25">
      <c r="B85" s="205" t="s">
        <v>459</v>
      </c>
      <c r="C85" s="206" t="s">
        <v>325</v>
      </c>
      <c r="D8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8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85" s="207">
        <f t="shared" si="51"/>
        <v>0</v>
      </c>
      <c r="G85" s="207"/>
      <c r="H85" s="207">
        <f t="shared" si="52"/>
        <v>0</v>
      </c>
      <c r="I85" s="207"/>
      <c r="J85" s="207">
        <f t="shared" si="53"/>
        <v>0</v>
      </c>
      <c r="K85" s="207">
        <f>SUMIFS('1. TALLERES SEMINARIOS'!$G:$G,'1. TALLERES SEMINARIOS'!$I:$I,Presupuesto!$B$11:$B$158,'1. TALLERES SEMINARIOS'!$K:$K,Presupuesto!$K$8:$U$8)</f>
        <v>0</v>
      </c>
      <c r="L85" s="207">
        <f>SUMIFS('1. TALLERES SEMINARIOS'!$G:$G,'1. TALLERES SEMINARIOS'!$I:$I,Presupuesto!$B$11:$B$158,'1. TALLERES SEMINARIOS'!$K:$K,Presupuesto!$K$8:$U$8)</f>
        <v>0</v>
      </c>
      <c r="M85" s="207">
        <f>SUMIFS('1. TALLERES SEMINARIOS'!$G:$G,'1. TALLERES SEMINARIOS'!$I:$I,Presupuesto!$B$11:$B$158,'1. TALLERES SEMINARIOS'!$K:$K,Presupuesto!$K$8:$U$8)</f>
        <v>0</v>
      </c>
      <c r="N85" s="207">
        <f>SUMIFS('1. TALLERES SEMINARIOS'!$G:$G,'1. TALLERES SEMINARIOS'!$I:$I,Presupuesto!$B$11:$B$158,'1. TALLERES SEMINARIOS'!$K:$K,Presupuesto!$K$8:$U$8)</f>
        <v>0</v>
      </c>
      <c r="O85" s="207">
        <f>SUMIFS('1. TALLERES SEMINARIOS'!$G:$G,'1. TALLERES SEMINARIOS'!$I:$I,Presupuesto!$B$11:$B$158,'1. TALLERES SEMINARIOS'!$K:$K,Presupuesto!$K$8:$U$8)</f>
        <v>0</v>
      </c>
      <c r="P85" s="207">
        <f>SUMIFS('1. TALLERES SEMINARIOS'!$G:$G,'1. TALLERES SEMINARIOS'!$I:$I,Presupuesto!$B$11:$B$158,'1. TALLERES SEMINARIOS'!$K:$K,Presupuesto!$K$8:$U$8)</f>
        <v>0</v>
      </c>
      <c r="Q85" s="207">
        <f>SUMIFS('1. TALLERES SEMINARIOS'!$G:$G,'1. TALLERES SEMINARIOS'!$I:$I,Presupuesto!$B$11:$B$158,'1. TALLERES SEMINARIOS'!$K:$K,Presupuesto!$K$8:$U$8)</f>
        <v>0</v>
      </c>
      <c r="R85" s="207">
        <f>SUMIFS('1. TALLERES SEMINARIOS'!$G:$G,'1. TALLERES SEMINARIOS'!$I:$I,Presupuesto!$B$11:$B$158,'1. TALLERES SEMINARIOS'!$K:$K,Presupuesto!$K$8:$U$8)</f>
        <v>0</v>
      </c>
      <c r="S85" s="207">
        <f>SUMIFS('1. TALLERES SEMINARIOS'!$G:$G,'1. TALLERES SEMINARIOS'!$I:$I,Presupuesto!$B$11:$B$158,'1. TALLERES SEMINARIOS'!$K:$K,Presupuesto!$K$8:$U$8)</f>
        <v>0</v>
      </c>
      <c r="T85" s="207">
        <f>SUMIFS('1. TALLERES SEMINARIOS'!$G:$G,'1. TALLERES SEMINARIOS'!$I:$I,Presupuesto!$B$11:$B$158,'1. TALLERES SEMINARIOS'!$K:$K,Presupuesto!$K$8:$U$8)</f>
        <v>0</v>
      </c>
      <c r="U85" s="207">
        <f>SUMIFS('1. TALLERES SEMINARIOS'!$G:$G,'1. TALLERES SEMINARIOS'!$I:$I,Presupuesto!$B$11:$B$158,'1. TALLERES SEMINARIOS'!$K:$K,Presupuesto!$K$8:$U$8)</f>
        <v>0</v>
      </c>
      <c r="V85" s="207"/>
      <c r="W85" s="207"/>
      <c r="X85" s="207"/>
      <c r="Y85" s="207">
        <f t="shared" si="54"/>
        <v>0</v>
      </c>
      <c r="Z85" s="207"/>
      <c r="AA85" s="207"/>
      <c r="AB85" s="207"/>
      <c r="AC85" s="207">
        <f t="shared" si="55"/>
        <v>0</v>
      </c>
      <c r="AD85" s="207"/>
      <c r="AE85" s="207"/>
      <c r="AF85" s="207"/>
      <c r="AG85" s="207">
        <f t="shared" si="56"/>
        <v>0</v>
      </c>
      <c r="AH85" s="207"/>
      <c r="AI85" s="207"/>
      <c r="AJ85" s="207"/>
      <c r="AK85" s="207">
        <f t="shared" si="57"/>
        <v>0</v>
      </c>
      <c r="AL85" s="207">
        <f t="shared" si="58"/>
        <v>0</v>
      </c>
    </row>
    <row r="86" spans="2:38" x14ac:dyDescent="0.25">
      <c r="B86" s="214" t="s">
        <v>460</v>
      </c>
      <c r="C86" s="215" t="s">
        <v>326</v>
      </c>
      <c r="D86" s="216">
        <f>SUM(D87)</f>
        <v>4000</v>
      </c>
      <c r="E86" s="216">
        <f>SUM(E87)</f>
        <v>4000</v>
      </c>
      <c r="F86" s="216">
        <f t="shared" si="51"/>
        <v>8000</v>
      </c>
      <c r="G86" s="216">
        <f t="shared" ref="G86:I86" si="67">SUM(G87)</f>
        <v>0</v>
      </c>
      <c r="H86" s="216">
        <f t="shared" si="52"/>
        <v>8000</v>
      </c>
      <c r="I86" s="216">
        <f t="shared" si="67"/>
        <v>0</v>
      </c>
      <c r="J86" s="216">
        <f t="shared" si="53"/>
        <v>8000</v>
      </c>
      <c r="K86" s="216">
        <f t="shared" ref="K86:AJ86" si="68">SUM(K87)</f>
        <v>0</v>
      </c>
      <c r="L86" s="216">
        <f t="shared" si="68"/>
        <v>0</v>
      </c>
      <c r="M86" s="216">
        <f t="shared" si="68"/>
        <v>0</v>
      </c>
      <c r="N86" s="216">
        <f t="shared" si="68"/>
        <v>0</v>
      </c>
      <c r="O86" s="216">
        <f t="shared" si="68"/>
        <v>0</v>
      </c>
      <c r="P86" s="216">
        <f t="shared" si="68"/>
        <v>0</v>
      </c>
      <c r="Q86" s="216">
        <f t="shared" si="68"/>
        <v>0</v>
      </c>
      <c r="R86" s="216">
        <f t="shared" si="68"/>
        <v>0</v>
      </c>
      <c r="S86" s="216">
        <f t="shared" si="68"/>
        <v>0</v>
      </c>
      <c r="T86" s="216">
        <f t="shared" si="68"/>
        <v>0</v>
      </c>
      <c r="U86" s="216">
        <f t="shared" si="68"/>
        <v>0</v>
      </c>
      <c r="V86" s="216">
        <f t="shared" si="68"/>
        <v>0</v>
      </c>
      <c r="W86" s="216">
        <f t="shared" si="68"/>
        <v>0</v>
      </c>
      <c r="X86" s="216">
        <f t="shared" si="68"/>
        <v>0</v>
      </c>
      <c r="Y86" s="216">
        <f t="shared" si="54"/>
        <v>0</v>
      </c>
      <c r="Z86" s="216">
        <f t="shared" si="68"/>
        <v>0</v>
      </c>
      <c r="AA86" s="216">
        <f t="shared" si="68"/>
        <v>0</v>
      </c>
      <c r="AB86" s="216">
        <f t="shared" si="68"/>
        <v>0</v>
      </c>
      <c r="AC86" s="216">
        <f t="shared" si="55"/>
        <v>0</v>
      </c>
      <c r="AD86" s="216">
        <f t="shared" si="68"/>
        <v>0</v>
      </c>
      <c r="AE86" s="216">
        <f t="shared" si="68"/>
        <v>0</v>
      </c>
      <c r="AF86" s="216">
        <f t="shared" si="68"/>
        <v>0</v>
      </c>
      <c r="AG86" s="216">
        <f t="shared" si="56"/>
        <v>0</v>
      </c>
      <c r="AH86" s="216">
        <f t="shared" si="68"/>
        <v>0</v>
      </c>
      <c r="AI86" s="216">
        <f t="shared" si="68"/>
        <v>0</v>
      </c>
      <c r="AJ86" s="216">
        <f t="shared" si="68"/>
        <v>0</v>
      </c>
      <c r="AK86" s="216">
        <f t="shared" si="57"/>
        <v>0</v>
      </c>
      <c r="AL86" s="216">
        <f t="shared" si="58"/>
        <v>0</v>
      </c>
    </row>
    <row r="87" spans="2:38" x14ac:dyDescent="0.25">
      <c r="B87" s="205" t="s">
        <v>461</v>
      </c>
      <c r="C87" s="206" t="s">
        <v>327</v>
      </c>
      <c r="D8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4000</v>
      </c>
      <c r="E8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4000</v>
      </c>
      <c r="F87" s="207">
        <f t="shared" si="51"/>
        <v>8000</v>
      </c>
      <c r="G87" s="207"/>
      <c r="H87" s="207">
        <f t="shared" si="52"/>
        <v>8000</v>
      </c>
      <c r="I87" s="207"/>
      <c r="J87" s="207">
        <f t="shared" si="53"/>
        <v>8000</v>
      </c>
      <c r="K87" s="207">
        <f>SUMIFS('1. TALLERES SEMINARIOS'!$G:$G,'1. TALLERES SEMINARIOS'!$I:$I,Presupuesto!$B$11:$B$158,'1. TALLERES SEMINARIOS'!$K:$K,Presupuesto!$K$8:$U$8)</f>
        <v>0</v>
      </c>
      <c r="L87" s="207">
        <f>SUMIFS('1. TALLERES SEMINARIOS'!$G:$G,'1. TALLERES SEMINARIOS'!$I:$I,Presupuesto!$B$11:$B$158,'1. TALLERES SEMINARIOS'!$K:$K,Presupuesto!$K$8:$U$8)</f>
        <v>0</v>
      </c>
      <c r="M87" s="207">
        <f>SUMIFS('1. TALLERES SEMINARIOS'!$G:$G,'1. TALLERES SEMINARIOS'!$I:$I,Presupuesto!$B$11:$B$158,'1. TALLERES SEMINARIOS'!$K:$K,Presupuesto!$K$8:$U$8)</f>
        <v>0</v>
      </c>
      <c r="N87" s="207">
        <f>SUMIFS('1. TALLERES SEMINARIOS'!$G:$G,'1. TALLERES SEMINARIOS'!$I:$I,Presupuesto!$B$11:$B$158,'1. TALLERES SEMINARIOS'!$K:$K,Presupuesto!$K$8:$U$8)</f>
        <v>0</v>
      </c>
      <c r="O87" s="207">
        <f>SUMIFS('1. TALLERES SEMINARIOS'!$G:$G,'1. TALLERES SEMINARIOS'!$I:$I,Presupuesto!$B$11:$B$158,'1. TALLERES SEMINARIOS'!$K:$K,Presupuesto!$K$8:$U$8)</f>
        <v>0</v>
      </c>
      <c r="P87" s="207">
        <f>SUMIFS('1. TALLERES SEMINARIOS'!$G:$G,'1. TALLERES SEMINARIOS'!$I:$I,Presupuesto!$B$11:$B$158,'1. TALLERES SEMINARIOS'!$K:$K,Presupuesto!$K$8:$U$8)</f>
        <v>0</v>
      </c>
      <c r="Q87" s="207">
        <f>SUMIFS('1. TALLERES SEMINARIOS'!$G:$G,'1. TALLERES SEMINARIOS'!$I:$I,Presupuesto!$B$11:$B$158,'1. TALLERES SEMINARIOS'!$K:$K,Presupuesto!$K$8:$U$8)</f>
        <v>0</v>
      </c>
      <c r="R87" s="207">
        <f>SUMIFS('1. TALLERES SEMINARIOS'!$G:$G,'1. TALLERES SEMINARIOS'!$I:$I,Presupuesto!$B$11:$B$158,'1. TALLERES SEMINARIOS'!$K:$K,Presupuesto!$K$8:$U$8)</f>
        <v>0</v>
      </c>
      <c r="S87" s="207">
        <f>SUMIFS('1. TALLERES SEMINARIOS'!$G:$G,'1. TALLERES SEMINARIOS'!$I:$I,Presupuesto!$B$11:$B$158,'1. TALLERES SEMINARIOS'!$K:$K,Presupuesto!$K$8:$U$8)</f>
        <v>0</v>
      </c>
      <c r="T87" s="207">
        <f>SUMIFS('1. TALLERES SEMINARIOS'!$G:$G,'1. TALLERES SEMINARIOS'!$I:$I,Presupuesto!$B$11:$B$158,'1. TALLERES SEMINARIOS'!$K:$K,Presupuesto!$K$8:$U$8)</f>
        <v>0</v>
      </c>
      <c r="U87" s="207">
        <f>SUMIFS('1. TALLERES SEMINARIOS'!$G:$G,'1. TALLERES SEMINARIOS'!$I:$I,Presupuesto!$B$11:$B$158,'1. TALLERES SEMINARIOS'!$K:$K,Presupuesto!$K$8:$U$8)</f>
        <v>0</v>
      </c>
      <c r="V87" s="207"/>
      <c r="W87" s="207"/>
      <c r="X87" s="207"/>
      <c r="Y87" s="207">
        <f t="shared" si="54"/>
        <v>0</v>
      </c>
      <c r="Z87" s="207"/>
      <c r="AA87" s="207"/>
      <c r="AB87" s="207"/>
      <c r="AC87" s="207">
        <f t="shared" si="55"/>
        <v>0</v>
      </c>
      <c r="AD87" s="207"/>
      <c r="AE87" s="207"/>
      <c r="AF87" s="207"/>
      <c r="AG87" s="207">
        <f t="shared" si="56"/>
        <v>0</v>
      </c>
      <c r="AH87" s="207"/>
      <c r="AI87" s="207"/>
      <c r="AJ87" s="207"/>
      <c r="AK87" s="207">
        <f t="shared" si="57"/>
        <v>0</v>
      </c>
      <c r="AL87" s="207">
        <f t="shared" si="58"/>
        <v>0</v>
      </c>
    </row>
    <row r="88" spans="2:38" x14ac:dyDescent="0.25">
      <c r="B88" s="214" t="s">
        <v>462</v>
      </c>
      <c r="C88" s="215" t="s">
        <v>328</v>
      </c>
      <c r="D88" s="216">
        <f>SUM(D89:D91)</f>
        <v>129000</v>
      </c>
      <c r="E88" s="216">
        <f>SUM(E89:E91)</f>
        <v>20000</v>
      </c>
      <c r="F88" s="216">
        <f t="shared" si="51"/>
        <v>149000</v>
      </c>
      <c r="G88" s="216">
        <f t="shared" ref="G88:I88" si="69">SUM(G89:G91)</f>
        <v>0</v>
      </c>
      <c r="H88" s="216">
        <f t="shared" si="52"/>
        <v>149000</v>
      </c>
      <c r="I88" s="216">
        <f t="shared" si="69"/>
        <v>0</v>
      </c>
      <c r="J88" s="216">
        <f t="shared" si="53"/>
        <v>149000</v>
      </c>
      <c r="K88" s="216">
        <f t="shared" ref="K88:AJ88" si="70">SUM(K89:K91)</f>
        <v>0</v>
      </c>
      <c r="L88" s="216">
        <f t="shared" si="70"/>
        <v>0</v>
      </c>
      <c r="M88" s="216">
        <f t="shared" si="70"/>
        <v>0</v>
      </c>
      <c r="N88" s="216">
        <f t="shared" si="70"/>
        <v>0</v>
      </c>
      <c r="O88" s="216">
        <f t="shared" si="70"/>
        <v>0</v>
      </c>
      <c r="P88" s="216">
        <f t="shared" si="70"/>
        <v>0</v>
      </c>
      <c r="Q88" s="216">
        <f t="shared" si="70"/>
        <v>0</v>
      </c>
      <c r="R88" s="216">
        <f t="shared" si="70"/>
        <v>0</v>
      </c>
      <c r="S88" s="216">
        <f t="shared" si="70"/>
        <v>0</v>
      </c>
      <c r="T88" s="216">
        <f t="shared" si="70"/>
        <v>0</v>
      </c>
      <c r="U88" s="216">
        <f t="shared" si="70"/>
        <v>0</v>
      </c>
      <c r="V88" s="216">
        <f t="shared" si="70"/>
        <v>0</v>
      </c>
      <c r="W88" s="216">
        <f t="shared" si="70"/>
        <v>0</v>
      </c>
      <c r="X88" s="216">
        <f t="shared" si="70"/>
        <v>0</v>
      </c>
      <c r="Y88" s="216">
        <f t="shared" si="54"/>
        <v>0</v>
      </c>
      <c r="Z88" s="216">
        <f t="shared" si="70"/>
        <v>0</v>
      </c>
      <c r="AA88" s="216">
        <f t="shared" si="70"/>
        <v>0</v>
      </c>
      <c r="AB88" s="216">
        <f t="shared" si="70"/>
        <v>0</v>
      </c>
      <c r="AC88" s="216">
        <f t="shared" si="55"/>
        <v>0</v>
      </c>
      <c r="AD88" s="216">
        <f t="shared" si="70"/>
        <v>0</v>
      </c>
      <c r="AE88" s="216">
        <f t="shared" si="70"/>
        <v>0</v>
      </c>
      <c r="AF88" s="216">
        <f t="shared" si="70"/>
        <v>0</v>
      </c>
      <c r="AG88" s="216">
        <f t="shared" si="56"/>
        <v>0</v>
      </c>
      <c r="AH88" s="216">
        <f t="shared" si="70"/>
        <v>0</v>
      </c>
      <c r="AI88" s="216">
        <f t="shared" si="70"/>
        <v>0</v>
      </c>
      <c r="AJ88" s="216">
        <f t="shared" si="70"/>
        <v>0</v>
      </c>
      <c r="AK88" s="216">
        <f t="shared" si="57"/>
        <v>0</v>
      </c>
      <c r="AL88" s="216">
        <f t="shared" si="58"/>
        <v>0</v>
      </c>
    </row>
    <row r="89" spans="2:38" x14ac:dyDescent="0.25">
      <c r="B89" s="205" t="s">
        <v>463</v>
      </c>
      <c r="C89" s="206" t="s">
        <v>329</v>
      </c>
      <c r="D8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8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89" s="207">
        <f t="shared" si="51"/>
        <v>0</v>
      </c>
      <c r="G89" s="207"/>
      <c r="H89" s="207">
        <f t="shared" si="52"/>
        <v>0</v>
      </c>
      <c r="I89" s="207"/>
      <c r="J89" s="207">
        <f t="shared" si="53"/>
        <v>0</v>
      </c>
      <c r="K89" s="207">
        <f>SUMIFS('1. TALLERES SEMINARIOS'!$G:$G,'1. TALLERES SEMINARIOS'!$I:$I,Presupuesto!$B$11:$B$158,'1. TALLERES SEMINARIOS'!$K:$K,Presupuesto!$K$8:$U$8)</f>
        <v>0</v>
      </c>
      <c r="L89" s="207">
        <f>SUMIFS('1. TALLERES SEMINARIOS'!$G:$G,'1. TALLERES SEMINARIOS'!$I:$I,Presupuesto!$B$11:$B$158,'1. TALLERES SEMINARIOS'!$K:$K,Presupuesto!$K$8:$U$8)</f>
        <v>0</v>
      </c>
      <c r="M89" s="207">
        <f>SUMIFS('1. TALLERES SEMINARIOS'!$G:$G,'1. TALLERES SEMINARIOS'!$I:$I,Presupuesto!$B$11:$B$158,'1. TALLERES SEMINARIOS'!$K:$K,Presupuesto!$K$8:$U$8)</f>
        <v>0</v>
      </c>
      <c r="N89" s="207">
        <f>SUMIFS('1. TALLERES SEMINARIOS'!$G:$G,'1. TALLERES SEMINARIOS'!$I:$I,Presupuesto!$B$11:$B$158,'1. TALLERES SEMINARIOS'!$K:$K,Presupuesto!$K$8:$U$8)</f>
        <v>0</v>
      </c>
      <c r="O89" s="207">
        <f>SUMIFS('1. TALLERES SEMINARIOS'!$G:$G,'1. TALLERES SEMINARIOS'!$I:$I,Presupuesto!$B$11:$B$158,'1. TALLERES SEMINARIOS'!$K:$K,Presupuesto!$K$8:$U$8)</f>
        <v>0</v>
      </c>
      <c r="P89" s="207">
        <f>SUMIFS('1. TALLERES SEMINARIOS'!$G:$G,'1. TALLERES SEMINARIOS'!$I:$I,Presupuesto!$B$11:$B$158,'1. TALLERES SEMINARIOS'!$K:$K,Presupuesto!$K$8:$U$8)</f>
        <v>0</v>
      </c>
      <c r="Q89" s="207">
        <f>SUMIFS('1. TALLERES SEMINARIOS'!$G:$G,'1. TALLERES SEMINARIOS'!$I:$I,Presupuesto!$B$11:$B$158,'1. TALLERES SEMINARIOS'!$K:$K,Presupuesto!$K$8:$U$8)</f>
        <v>0</v>
      </c>
      <c r="R89" s="207">
        <f>SUMIFS('1. TALLERES SEMINARIOS'!$G:$G,'1. TALLERES SEMINARIOS'!$I:$I,Presupuesto!$B$11:$B$158,'1. TALLERES SEMINARIOS'!$K:$K,Presupuesto!$K$8:$U$8)</f>
        <v>0</v>
      </c>
      <c r="S89" s="207">
        <f>SUMIFS('1. TALLERES SEMINARIOS'!$G:$G,'1. TALLERES SEMINARIOS'!$I:$I,Presupuesto!$B$11:$B$158,'1. TALLERES SEMINARIOS'!$K:$K,Presupuesto!$K$8:$U$8)</f>
        <v>0</v>
      </c>
      <c r="T89" s="207">
        <f>SUMIFS('1. TALLERES SEMINARIOS'!$G:$G,'1. TALLERES SEMINARIOS'!$I:$I,Presupuesto!$B$11:$B$158,'1. TALLERES SEMINARIOS'!$K:$K,Presupuesto!$K$8:$U$8)</f>
        <v>0</v>
      </c>
      <c r="U89" s="207">
        <f>SUMIFS('1. TALLERES SEMINARIOS'!$G:$G,'1. TALLERES SEMINARIOS'!$I:$I,Presupuesto!$B$11:$B$158,'1. TALLERES SEMINARIOS'!$K:$K,Presupuesto!$K$8:$U$8)</f>
        <v>0</v>
      </c>
      <c r="V89" s="207"/>
      <c r="W89" s="207"/>
      <c r="X89" s="207"/>
      <c r="Y89" s="207">
        <f t="shared" si="54"/>
        <v>0</v>
      </c>
      <c r="Z89" s="207"/>
      <c r="AA89" s="207"/>
      <c r="AB89" s="207"/>
      <c r="AC89" s="207">
        <f t="shared" si="55"/>
        <v>0</v>
      </c>
      <c r="AD89" s="207"/>
      <c r="AE89" s="207"/>
      <c r="AF89" s="207"/>
      <c r="AG89" s="207">
        <f t="shared" si="56"/>
        <v>0</v>
      </c>
      <c r="AH89" s="207"/>
      <c r="AI89" s="207"/>
      <c r="AJ89" s="207"/>
      <c r="AK89" s="207">
        <f t="shared" si="57"/>
        <v>0</v>
      </c>
      <c r="AL89" s="207">
        <f t="shared" si="58"/>
        <v>0</v>
      </c>
    </row>
    <row r="90" spans="2:38" x14ac:dyDescent="0.25">
      <c r="B90" s="205" t="s">
        <v>464</v>
      </c>
      <c r="C90" s="206" t="s">
        <v>330</v>
      </c>
      <c r="D9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129000</v>
      </c>
      <c r="E9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20000</v>
      </c>
      <c r="F90" s="207">
        <f t="shared" si="51"/>
        <v>149000</v>
      </c>
      <c r="G90" s="207"/>
      <c r="H90" s="207">
        <f t="shared" si="52"/>
        <v>149000</v>
      </c>
      <c r="I90" s="207"/>
      <c r="J90" s="207">
        <f t="shared" si="53"/>
        <v>149000</v>
      </c>
      <c r="K90" s="207">
        <f>SUMIFS('1. TALLERES SEMINARIOS'!$G:$G,'1. TALLERES SEMINARIOS'!$I:$I,Presupuesto!$B$11:$B$158,'1. TALLERES SEMINARIOS'!$K:$K,Presupuesto!$K$8:$U$8)</f>
        <v>0</v>
      </c>
      <c r="L90" s="207">
        <f>SUMIFS('1. TALLERES SEMINARIOS'!$G:$G,'1. TALLERES SEMINARIOS'!$I:$I,Presupuesto!$B$11:$B$158,'1. TALLERES SEMINARIOS'!$K:$K,Presupuesto!$K$8:$U$8)</f>
        <v>0</v>
      </c>
      <c r="M90" s="207">
        <f>SUMIFS('1. TALLERES SEMINARIOS'!$G:$G,'1. TALLERES SEMINARIOS'!$I:$I,Presupuesto!$B$11:$B$158,'1. TALLERES SEMINARIOS'!$K:$K,Presupuesto!$K$8:$U$8)</f>
        <v>0</v>
      </c>
      <c r="N90" s="207">
        <f>SUMIFS('1. TALLERES SEMINARIOS'!$G:$G,'1. TALLERES SEMINARIOS'!$I:$I,Presupuesto!$B$11:$B$158,'1. TALLERES SEMINARIOS'!$K:$K,Presupuesto!$K$8:$U$8)</f>
        <v>0</v>
      </c>
      <c r="O90" s="207">
        <f>SUMIFS('1. TALLERES SEMINARIOS'!$G:$G,'1. TALLERES SEMINARIOS'!$I:$I,Presupuesto!$B$11:$B$158,'1. TALLERES SEMINARIOS'!$K:$K,Presupuesto!$K$8:$U$8)</f>
        <v>0</v>
      </c>
      <c r="P90" s="207">
        <f>SUMIFS('1. TALLERES SEMINARIOS'!$G:$G,'1. TALLERES SEMINARIOS'!$I:$I,Presupuesto!$B$11:$B$158,'1. TALLERES SEMINARIOS'!$K:$K,Presupuesto!$K$8:$U$8)</f>
        <v>0</v>
      </c>
      <c r="Q90" s="207">
        <f>SUMIFS('1. TALLERES SEMINARIOS'!$G:$G,'1. TALLERES SEMINARIOS'!$I:$I,Presupuesto!$B$11:$B$158,'1. TALLERES SEMINARIOS'!$K:$K,Presupuesto!$K$8:$U$8)</f>
        <v>0</v>
      </c>
      <c r="R90" s="207">
        <f>SUMIFS('1. TALLERES SEMINARIOS'!$G:$G,'1. TALLERES SEMINARIOS'!$I:$I,Presupuesto!$B$11:$B$158,'1. TALLERES SEMINARIOS'!$K:$K,Presupuesto!$K$8:$U$8)</f>
        <v>0</v>
      </c>
      <c r="S90" s="207">
        <f>SUMIFS('1. TALLERES SEMINARIOS'!$G:$G,'1. TALLERES SEMINARIOS'!$I:$I,Presupuesto!$B$11:$B$158,'1. TALLERES SEMINARIOS'!$K:$K,Presupuesto!$K$8:$U$8)</f>
        <v>0</v>
      </c>
      <c r="T90" s="207">
        <f>SUMIFS('1. TALLERES SEMINARIOS'!$G:$G,'1. TALLERES SEMINARIOS'!$I:$I,Presupuesto!$B$11:$B$158,'1. TALLERES SEMINARIOS'!$K:$K,Presupuesto!$K$8:$U$8)</f>
        <v>0</v>
      </c>
      <c r="U90" s="207">
        <f>SUMIFS('1. TALLERES SEMINARIOS'!$G:$G,'1. TALLERES SEMINARIOS'!$I:$I,Presupuesto!$B$11:$B$158,'1. TALLERES SEMINARIOS'!$K:$K,Presupuesto!$K$8:$U$8)</f>
        <v>0</v>
      </c>
      <c r="V90" s="207"/>
      <c r="W90" s="207"/>
      <c r="X90" s="207"/>
      <c r="Y90" s="207">
        <f t="shared" si="54"/>
        <v>0</v>
      </c>
      <c r="Z90" s="207"/>
      <c r="AA90" s="207"/>
      <c r="AB90" s="207"/>
      <c r="AC90" s="207">
        <f t="shared" si="55"/>
        <v>0</v>
      </c>
      <c r="AD90" s="207"/>
      <c r="AE90" s="207"/>
      <c r="AF90" s="207"/>
      <c r="AG90" s="207">
        <f t="shared" si="56"/>
        <v>0</v>
      </c>
      <c r="AH90" s="207"/>
      <c r="AI90" s="207"/>
      <c r="AJ90" s="207"/>
      <c r="AK90" s="207">
        <f t="shared" si="57"/>
        <v>0</v>
      </c>
      <c r="AL90" s="207">
        <f t="shared" si="58"/>
        <v>0</v>
      </c>
    </row>
    <row r="91" spans="2:38" x14ac:dyDescent="0.25">
      <c r="B91" s="205" t="s">
        <v>465</v>
      </c>
      <c r="C91" s="206" t="s">
        <v>331</v>
      </c>
      <c r="D9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9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91" s="207">
        <f t="shared" si="51"/>
        <v>0</v>
      </c>
      <c r="G91" s="207"/>
      <c r="H91" s="207">
        <f t="shared" si="52"/>
        <v>0</v>
      </c>
      <c r="I91" s="207"/>
      <c r="J91" s="207">
        <f t="shared" si="53"/>
        <v>0</v>
      </c>
      <c r="K91" s="207">
        <f>SUMIFS('1. TALLERES SEMINARIOS'!$G:$G,'1. TALLERES SEMINARIOS'!$I:$I,Presupuesto!$B$11:$B$158,'1. TALLERES SEMINARIOS'!$K:$K,Presupuesto!$K$8:$U$8)</f>
        <v>0</v>
      </c>
      <c r="L91" s="207">
        <f>SUMIFS('1. TALLERES SEMINARIOS'!$G:$G,'1. TALLERES SEMINARIOS'!$I:$I,Presupuesto!$B$11:$B$158,'1. TALLERES SEMINARIOS'!$K:$K,Presupuesto!$K$8:$U$8)</f>
        <v>0</v>
      </c>
      <c r="M91" s="207">
        <f>SUMIFS('1. TALLERES SEMINARIOS'!$G:$G,'1. TALLERES SEMINARIOS'!$I:$I,Presupuesto!$B$11:$B$158,'1. TALLERES SEMINARIOS'!$K:$K,Presupuesto!$K$8:$U$8)</f>
        <v>0</v>
      </c>
      <c r="N91" s="207">
        <f>SUMIFS('1. TALLERES SEMINARIOS'!$G:$G,'1. TALLERES SEMINARIOS'!$I:$I,Presupuesto!$B$11:$B$158,'1. TALLERES SEMINARIOS'!$K:$K,Presupuesto!$K$8:$U$8)</f>
        <v>0</v>
      </c>
      <c r="O91" s="207">
        <f>SUMIFS('1. TALLERES SEMINARIOS'!$G:$G,'1. TALLERES SEMINARIOS'!$I:$I,Presupuesto!$B$11:$B$158,'1. TALLERES SEMINARIOS'!$K:$K,Presupuesto!$K$8:$U$8)</f>
        <v>0</v>
      </c>
      <c r="P91" s="207">
        <f>SUMIFS('1. TALLERES SEMINARIOS'!$G:$G,'1. TALLERES SEMINARIOS'!$I:$I,Presupuesto!$B$11:$B$158,'1. TALLERES SEMINARIOS'!$K:$K,Presupuesto!$K$8:$U$8)</f>
        <v>0</v>
      </c>
      <c r="Q91" s="207">
        <f>SUMIFS('1. TALLERES SEMINARIOS'!$G:$G,'1. TALLERES SEMINARIOS'!$I:$I,Presupuesto!$B$11:$B$158,'1. TALLERES SEMINARIOS'!$K:$K,Presupuesto!$K$8:$U$8)</f>
        <v>0</v>
      </c>
      <c r="R91" s="207">
        <f>SUMIFS('1. TALLERES SEMINARIOS'!$G:$G,'1. TALLERES SEMINARIOS'!$I:$I,Presupuesto!$B$11:$B$158,'1. TALLERES SEMINARIOS'!$K:$K,Presupuesto!$K$8:$U$8)</f>
        <v>0</v>
      </c>
      <c r="S91" s="207">
        <f>SUMIFS('1. TALLERES SEMINARIOS'!$G:$G,'1. TALLERES SEMINARIOS'!$I:$I,Presupuesto!$B$11:$B$158,'1. TALLERES SEMINARIOS'!$K:$K,Presupuesto!$K$8:$U$8)</f>
        <v>0</v>
      </c>
      <c r="T91" s="207">
        <f>SUMIFS('1. TALLERES SEMINARIOS'!$G:$G,'1. TALLERES SEMINARIOS'!$I:$I,Presupuesto!$B$11:$B$158,'1. TALLERES SEMINARIOS'!$K:$K,Presupuesto!$K$8:$U$8)</f>
        <v>0</v>
      </c>
      <c r="U91" s="207">
        <f>SUMIFS('1. TALLERES SEMINARIOS'!$G:$G,'1. TALLERES SEMINARIOS'!$I:$I,Presupuesto!$B$11:$B$158,'1. TALLERES SEMINARIOS'!$K:$K,Presupuesto!$K$8:$U$8)</f>
        <v>0</v>
      </c>
      <c r="V91" s="207"/>
      <c r="W91" s="207"/>
      <c r="X91" s="207"/>
      <c r="Y91" s="207">
        <f t="shared" si="54"/>
        <v>0</v>
      </c>
      <c r="Z91" s="207"/>
      <c r="AA91" s="207"/>
      <c r="AB91" s="207"/>
      <c r="AC91" s="207">
        <f t="shared" si="55"/>
        <v>0</v>
      </c>
      <c r="AD91" s="207"/>
      <c r="AE91" s="207"/>
      <c r="AF91" s="207"/>
      <c r="AG91" s="207">
        <f t="shared" si="56"/>
        <v>0</v>
      </c>
      <c r="AH91" s="207"/>
      <c r="AI91" s="207"/>
      <c r="AJ91" s="207"/>
      <c r="AK91" s="207">
        <f t="shared" si="57"/>
        <v>0</v>
      </c>
      <c r="AL91" s="207">
        <f t="shared" si="58"/>
        <v>0</v>
      </c>
    </row>
    <row r="92" spans="2:38" x14ac:dyDescent="0.25">
      <c r="B92" s="214" t="s">
        <v>466</v>
      </c>
      <c r="C92" s="215" t="s">
        <v>332</v>
      </c>
      <c r="D92" s="216">
        <f>SUM(D93:D94)</f>
        <v>367079.16666666663</v>
      </c>
      <c r="E92" s="216">
        <f>SUM(E93:E94)</f>
        <v>130022.5</v>
      </c>
      <c r="F92" s="216">
        <f t="shared" si="51"/>
        <v>497101.66666666663</v>
      </c>
      <c r="G92" s="216">
        <f t="shared" ref="G92:I92" si="71">SUM(G93:G94)</f>
        <v>0</v>
      </c>
      <c r="H92" s="216">
        <f t="shared" si="52"/>
        <v>497101.66666666663</v>
      </c>
      <c r="I92" s="216">
        <f t="shared" si="71"/>
        <v>0</v>
      </c>
      <c r="J92" s="216">
        <f t="shared" si="53"/>
        <v>497101.66666666663</v>
      </c>
      <c r="K92" s="216">
        <f t="shared" ref="K92:AJ92" si="72">SUM(K93:K94)</f>
        <v>0</v>
      </c>
      <c r="L92" s="216">
        <f t="shared" si="72"/>
        <v>217.5</v>
      </c>
      <c r="M92" s="216">
        <f t="shared" si="72"/>
        <v>0</v>
      </c>
      <c r="N92" s="216">
        <f t="shared" si="72"/>
        <v>51382.5</v>
      </c>
      <c r="O92" s="216">
        <f t="shared" si="72"/>
        <v>37920</v>
      </c>
      <c r="P92" s="216">
        <f t="shared" si="72"/>
        <v>0</v>
      </c>
      <c r="Q92" s="216">
        <f t="shared" si="72"/>
        <v>0</v>
      </c>
      <c r="R92" s="216">
        <f t="shared" si="72"/>
        <v>60420</v>
      </c>
      <c r="S92" s="216">
        <f t="shared" si="72"/>
        <v>0</v>
      </c>
      <c r="T92" s="216">
        <f t="shared" si="72"/>
        <v>0</v>
      </c>
      <c r="U92" s="216">
        <f t="shared" si="72"/>
        <v>87260</v>
      </c>
      <c r="V92" s="216">
        <f t="shared" si="72"/>
        <v>0</v>
      </c>
      <c r="W92" s="216">
        <f t="shared" si="72"/>
        <v>0</v>
      </c>
      <c r="X92" s="216">
        <f t="shared" si="72"/>
        <v>0</v>
      </c>
      <c r="Y92" s="216">
        <f t="shared" si="54"/>
        <v>0</v>
      </c>
      <c r="Z92" s="216">
        <f t="shared" si="72"/>
        <v>0</v>
      </c>
      <c r="AA92" s="216">
        <f t="shared" si="72"/>
        <v>0</v>
      </c>
      <c r="AB92" s="216">
        <f t="shared" si="72"/>
        <v>0</v>
      </c>
      <c r="AC92" s="216">
        <f t="shared" si="55"/>
        <v>0</v>
      </c>
      <c r="AD92" s="216">
        <f t="shared" si="72"/>
        <v>0</v>
      </c>
      <c r="AE92" s="216">
        <f t="shared" si="72"/>
        <v>0</v>
      </c>
      <c r="AF92" s="216">
        <f t="shared" si="72"/>
        <v>0</v>
      </c>
      <c r="AG92" s="216">
        <f t="shared" si="56"/>
        <v>0</v>
      </c>
      <c r="AH92" s="216">
        <f t="shared" si="72"/>
        <v>0</v>
      </c>
      <c r="AI92" s="216">
        <f t="shared" si="72"/>
        <v>0</v>
      </c>
      <c r="AJ92" s="216">
        <f t="shared" si="72"/>
        <v>0</v>
      </c>
      <c r="AK92" s="216">
        <f t="shared" si="57"/>
        <v>0</v>
      </c>
      <c r="AL92" s="216">
        <f t="shared" si="58"/>
        <v>0</v>
      </c>
    </row>
    <row r="93" spans="2:38" x14ac:dyDescent="0.25">
      <c r="B93" s="205" t="s">
        <v>467</v>
      </c>
      <c r="C93" s="206" t="s">
        <v>333</v>
      </c>
      <c r="D9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364079.16666666663</v>
      </c>
      <c r="E9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130022.5</v>
      </c>
      <c r="F93" s="207">
        <f t="shared" si="51"/>
        <v>494101.66666666663</v>
      </c>
      <c r="G93" s="207"/>
      <c r="H93" s="207">
        <f t="shared" si="52"/>
        <v>494101.66666666663</v>
      </c>
      <c r="I93" s="207"/>
      <c r="J93" s="207">
        <f t="shared" si="53"/>
        <v>494101.66666666663</v>
      </c>
      <c r="K93" s="207">
        <f>SUMIFS('1. TALLERES SEMINARIOS'!$G:$G,'1. TALLERES SEMINARIOS'!$I:$I,Presupuesto!$B$11:$B$158,'1. TALLERES SEMINARIOS'!$K:$K,Presupuesto!$K$8:$U$8)</f>
        <v>0</v>
      </c>
      <c r="L93" s="207">
        <f>SUMIFS('1. TALLERES SEMINARIOS'!$G:$G,'1. TALLERES SEMINARIOS'!$I:$I,Presupuesto!$B$11:$B$158,'1. TALLERES SEMINARIOS'!$K:$K,Presupuesto!$K$8:$U$8)</f>
        <v>217.5</v>
      </c>
      <c r="M93" s="207">
        <f>SUMIFS('1. TALLERES SEMINARIOS'!$G:$G,'1. TALLERES SEMINARIOS'!$I:$I,Presupuesto!$B$11:$B$158,'1. TALLERES SEMINARIOS'!$K:$K,Presupuesto!$K$8:$U$8)</f>
        <v>0</v>
      </c>
      <c r="N93" s="207">
        <f>SUMIFS('1. TALLERES SEMINARIOS'!$G:$G,'1. TALLERES SEMINARIOS'!$I:$I,Presupuesto!$B$11:$B$158,'1. TALLERES SEMINARIOS'!$K:$K,Presupuesto!$K$8:$U$8)</f>
        <v>51382.5</v>
      </c>
      <c r="O93" s="207">
        <f>SUMIFS('1. TALLERES SEMINARIOS'!$G:$G,'1. TALLERES SEMINARIOS'!$I:$I,Presupuesto!$B$11:$B$158,'1. TALLERES SEMINARIOS'!$K:$K,Presupuesto!$K$8:$U$8)</f>
        <v>37920</v>
      </c>
      <c r="P93" s="207">
        <f>SUMIFS('1. TALLERES SEMINARIOS'!$G:$G,'1. TALLERES SEMINARIOS'!$I:$I,Presupuesto!$B$11:$B$158,'1. TALLERES SEMINARIOS'!$K:$K,Presupuesto!$K$8:$U$8)</f>
        <v>0</v>
      </c>
      <c r="Q93" s="207">
        <f>SUMIFS('1. TALLERES SEMINARIOS'!$G:$G,'1. TALLERES SEMINARIOS'!$I:$I,Presupuesto!$B$11:$B$158,'1. TALLERES SEMINARIOS'!$K:$K,Presupuesto!$K$8:$U$8)</f>
        <v>0</v>
      </c>
      <c r="R93" s="207">
        <f>SUMIFS('1. TALLERES SEMINARIOS'!$G:$G,'1. TALLERES SEMINARIOS'!$I:$I,Presupuesto!$B$11:$B$158,'1. TALLERES SEMINARIOS'!$K:$K,Presupuesto!$K$8:$U$8)</f>
        <v>60420</v>
      </c>
      <c r="S93" s="207">
        <f>SUMIFS('1. TALLERES SEMINARIOS'!$G:$G,'1. TALLERES SEMINARIOS'!$I:$I,Presupuesto!$B$11:$B$158,'1. TALLERES SEMINARIOS'!$K:$K,Presupuesto!$K$8:$U$8)</f>
        <v>0</v>
      </c>
      <c r="T93" s="207">
        <f>SUMIFS('1. TALLERES SEMINARIOS'!$G:$G,'1. TALLERES SEMINARIOS'!$I:$I,Presupuesto!$B$11:$B$158,'1. TALLERES SEMINARIOS'!$K:$K,Presupuesto!$K$8:$U$8)</f>
        <v>0</v>
      </c>
      <c r="U93" s="207">
        <f>SUMIFS('1. TALLERES SEMINARIOS'!$G:$G,'1. TALLERES SEMINARIOS'!$I:$I,Presupuesto!$B$11:$B$158,'1. TALLERES SEMINARIOS'!$K:$K,Presupuesto!$K$8:$U$8)</f>
        <v>87260</v>
      </c>
      <c r="V93" s="207"/>
      <c r="W93" s="207"/>
      <c r="X93" s="207"/>
      <c r="Y93" s="207">
        <f t="shared" si="54"/>
        <v>0</v>
      </c>
      <c r="Z93" s="207"/>
      <c r="AA93" s="207"/>
      <c r="AB93" s="207"/>
      <c r="AC93" s="207">
        <f t="shared" si="55"/>
        <v>0</v>
      </c>
      <c r="AD93" s="207"/>
      <c r="AE93" s="207"/>
      <c r="AF93" s="207"/>
      <c r="AG93" s="207">
        <f t="shared" si="56"/>
        <v>0</v>
      </c>
      <c r="AH93" s="207"/>
      <c r="AI93" s="207"/>
      <c r="AJ93" s="207"/>
      <c r="AK93" s="207">
        <f t="shared" si="57"/>
        <v>0</v>
      </c>
      <c r="AL93" s="207">
        <f t="shared" si="58"/>
        <v>0</v>
      </c>
    </row>
    <row r="94" spans="2:38" x14ac:dyDescent="0.25">
      <c r="B94" s="205" t="s">
        <v>468</v>
      </c>
      <c r="C94" s="206" t="s">
        <v>334</v>
      </c>
      <c r="D9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3000</v>
      </c>
      <c r="E9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94" s="207">
        <f t="shared" si="51"/>
        <v>3000</v>
      </c>
      <c r="G94" s="207"/>
      <c r="H94" s="207">
        <f t="shared" si="52"/>
        <v>3000</v>
      </c>
      <c r="I94" s="207"/>
      <c r="J94" s="207">
        <f t="shared" si="53"/>
        <v>3000</v>
      </c>
      <c r="K94" s="207">
        <f>SUMIFS('1. TALLERES SEMINARIOS'!$G:$G,'1. TALLERES SEMINARIOS'!$I:$I,Presupuesto!$B$11:$B$158,'1. TALLERES SEMINARIOS'!$K:$K,Presupuesto!$K$8:$U$8)</f>
        <v>0</v>
      </c>
      <c r="L94" s="207">
        <f>SUMIFS('1. TALLERES SEMINARIOS'!$G:$G,'1. TALLERES SEMINARIOS'!$I:$I,Presupuesto!$B$11:$B$158,'1. TALLERES SEMINARIOS'!$K:$K,Presupuesto!$K$8:$U$8)</f>
        <v>0</v>
      </c>
      <c r="M94" s="207">
        <f>SUMIFS('1. TALLERES SEMINARIOS'!$G:$G,'1. TALLERES SEMINARIOS'!$I:$I,Presupuesto!$B$11:$B$158,'1. TALLERES SEMINARIOS'!$K:$K,Presupuesto!$K$8:$U$8)</f>
        <v>0</v>
      </c>
      <c r="N94" s="207">
        <f>SUMIFS('1. TALLERES SEMINARIOS'!$G:$G,'1. TALLERES SEMINARIOS'!$I:$I,Presupuesto!$B$11:$B$158,'1. TALLERES SEMINARIOS'!$K:$K,Presupuesto!$K$8:$U$8)</f>
        <v>0</v>
      </c>
      <c r="O94" s="207">
        <f>SUMIFS('1. TALLERES SEMINARIOS'!$G:$G,'1. TALLERES SEMINARIOS'!$I:$I,Presupuesto!$B$11:$B$158,'1. TALLERES SEMINARIOS'!$K:$K,Presupuesto!$K$8:$U$8)</f>
        <v>0</v>
      </c>
      <c r="P94" s="207">
        <f>SUMIFS('1. TALLERES SEMINARIOS'!$G:$G,'1. TALLERES SEMINARIOS'!$I:$I,Presupuesto!$B$11:$B$158,'1. TALLERES SEMINARIOS'!$K:$K,Presupuesto!$K$8:$U$8)</f>
        <v>0</v>
      </c>
      <c r="Q94" s="207">
        <f>SUMIFS('1. TALLERES SEMINARIOS'!$G:$G,'1. TALLERES SEMINARIOS'!$I:$I,Presupuesto!$B$11:$B$158,'1. TALLERES SEMINARIOS'!$K:$K,Presupuesto!$K$8:$U$8)</f>
        <v>0</v>
      </c>
      <c r="R94" s="207">
        <f>SUMIFS('1. TALLERES SEMINARIOS'!$G:$G,'1. TALLERES SEMINARIOS'!$I:$I,Presupuesto!$B$11:$B$158,'1. TALLERES SEMINARIOS'!$K:$K,Presupuesto!$K$8:$U$8)</f>
        <v>0</v>
      </c>
      <c r="S94" s="207">
        <f>SUMIFS('1. TALLERES SEMINARIOS'!$G:$G,'1. TALLERES SEMINARIOS'!$I:$I,Presupuesto!$B$11:$B$158,'1. TALLERES SEMINARIOS'!$K:$K,Presupuesto!$K$8:$U$8)</f>
        <v>0</v>
      </c>
      <c r="T94" s="207">
        <f>SUMIFS('1. TALLERES SEMINARIOS'!$G:$G,'1. TALLERES SEMINARIOS'!$I:$I,Presupuesto!$B$11:$B$158,'1. TALLERES SEMINARIOS'!$K:$K,Presupuesto!$K$8:$U$8)</f>
        <v>0</v>
      </c>
      <c r="U94" s="207">
        <f>SUMIFS('1. TALLERES SEMINARIOS'!$G:$G,'1. TALLERES SEMINARIOS'!$I:$I,Presupuesto!$B$11:$B$158,'1. TALLERES SEMINARIOS'!$K:$K,Presupuesto!$K$8:$U$8)</f>
        <v>0</v>
      </c>
      <c r="V94" s="207"/>
      <c r="W94" s="207"/>
      <c r="X94" s="207"/>
      <c r="Y94" s="207">
        <f t="shared" si="54"/>
        <v>0</v>
      </c>
      <c r="Z94" s="207"/>
      <c r="AA94" s="207"/>
      <c r="AB94" s="207"/>
      <c r="AC94" s="207">
        <f t="shared" si="55"/>
        <v>0</v>
      </c>
      <c r="AD94" s="207"/>
      <c r="AE94" s="207"/>
      <c r="AF94" s="207"/>
      <c r="AG94" s="207">
        <f t="shared" si="56"/>
        <v>0</v>
      </c>
      <c r="AH94" s="207"/>
      <c r="AI94" s="207"/>
      <c r="AJ94" s="207"/>
      <c r="AK94" s="207">
        <f t="shared" si="57"/>
        <v>0</v>
      </c>
      <c r="AL94" s="207">
        <f t="shared" si="58"/>
        <v>0</v>
      </c>
    </row>
    <row r="95" spans="2:38" x14ac:dyDescent="0.25">
      <c r="B95" s="202" t="s">
        <v>450</v>
      </c>
      <c r="C95" s="203" t="s">
        <v>316</v>
      </c>
      <c r="D95" s="204">
        <f>D96</f>
        <v>0</v>
      </c>
      <c r="E95" s="204">
        <f>E96</f>
        <v>0</v>
      </c>
      <c r="F95" s="204">
        <f t="shared" si="51"/>
        <v>0</v>
      </c>
      <c r="G95" s="204">
        <f t="shared" ref="G95:I96" si="73">G96</f>
        <v>0</v>
      </c>
      <c r="H95" s="204">
        <f t="shared" si="52"/>
        <v>0</v>
      </c>
      <c r="I95" s="204">
        <f t="shared" si="73"/>
        <v>0</v>
      </c>
      <c r="J95" s="204">
        <f t="shared" si="53"/>
        <v>0</v>
      </c>
      <c r="K95" s="204">
        <f t="shared" ref="K95:AJ96" si="74">K96</f>
        <v>0</v>
      </c>
      <c r="L95" s="204">
        <f t="shared" si="74"/>
        <v>0</v>
      </c>
      <c r="M95" s="204">
        <f t="shared" si="74"/>
        <v>0</v>
      </c>
      <c r="N95" s="204">
        <f t="shared" si="74"/>
        <v>0</v>
      </c>
      <c r="O95" s="204">
        <f t="shared" si="74"/>
        <v>0</v>
      </c>
      <c r="P95" s="204">
        <f t="shared" si="74"/>
        <v>0</v>
      </c>
      <c r="Q95" s="204">
        <f t="shared" si="74"/>
        <v>0</v>
      </c>
      <c r="R95" s="204">
        <f t="shared" si="74"/>
        <v>0</v>
      </c>
      <c r="S95" s="204">
        <f t="shared" si="74"/>
        <v>0</v>
      </c>
      <c r="T95" s="204">
        <f t="shared" si="74"/>
        <v>0</v>
      </c>
      <c r="U95" s="204">
        <f t="shared" si="74"/>
        <v>0</v>
      </c>
      <c r="V95" s="204">
        <f t="shared" si="74"/>
        <v>0</v>
      </c>
      <c r="W95" s="204">
        <f t="shared" si="74"/>
        <v>0</v>
      </c>
      <c r="X95" s="204">
        <f t="shared" si="74"/>
        <v>0</v>
      </c>
      <c r="Y95" s="204">
        <f t="shared" si="54"/>
        <v>0</v>
      </c>
      <c r="Z95" s="204">
        <f t="shared" si="74"/>
        <v>0</v>
      </c>
      <c r="AA95" s="204">
        <f t="shared" si="74"/>
        <v>0</v>
      </c>
      <c r="AB95" s="204">
        <f t="shared" si="74"/>
        <v>0</v>
      </c>
      <c r="AC95" s="204">
        <f t="shared" si="55"/>
        <v>0</v>
      </c>
      <c r="AD95" s="204">
        <f t="shared" si="74"/>
        <v>0</v>
      </c>
      <c r="AE95" s="204">
        <f t="shared" si="74"/>
        <v>0</v>
      </c>
      <c r="AF95" s="204">
        <f t="shared" si="74"/>
        <v>0</v>
      </c>
      <c r="AG95" s="204">
        <f t="shared" si="56"/>
        <v>0</v>
      </c>
      <c r="AH95" s="204">
        <f t="shared" si="74"/>
        <v>0</v>
      </c>
      <c r="AI95" s="204">
        <f t="shared" si="74"/>
        <v>0</v>
      </c>
      <c r="AJ95" s="204">
        <f t="shared" si="74"/>
        <v>0</v>
      </c>
      <c r="AK95" s="204">
        <f t="shared" si="57"/>
        <v>0</v>
      </c>
      <c r="AL95" s="204">
        <f t="shared" si="58"/>
        <v>0</v>
      </c>
    </row>
    <row r="96" spans="2:38" x14ac:dyDescent="0.25">
      <c r="B96" s="214" t="s">
        <v>452</v>
      </c>
      <c r="C96" s="215" t="s">
        <v>318</v>
      </c>
      <c r="D96" s="216">
        <f>D97</f>
        <v>0</v>
      </c>
      <c r="E96" s="216">
        <f>E97</f>
        <v>0</v>
      </c>
      <c r="F96" s="216">
        <f t="shared" si="51"/>
        <v>0</v>
      </c>
      <c r="G96" s="216">
        <f t="shared" si="73"/>
        <v>0</v>
      </c>
      <c r="H96" s="216">
        <f t="shared" si="52"/>
        <v>0</v>
      </c>
      <c r="I96" s="216">
        <f t="shared" si="73"/>
        <v>0</v>
      </c>
      <c r="J96" s="216">
        <f t="shared" si="53"/>
        <v>0</v>
      </c>
      <c r="K96" s="216">
        <f t="shared" si="74"/>
        <v>0</v>
      </c>
      <c r="L96" s="216">
        <f t="shared" si="74"/>
        <v>0</v>
      </c>
      <c r="M96" s="216">
        <f t="shared" si="74"/>
        <v>0</v>
      </c>
      <c r="N96" s="216">
        <f t="shared" si="74"/>
        <v>0</v>
      </c>
      <c r="O96" s="216">
        <f t="shared" si="74"/>
        <v>0</v>
      </c>
      <c r="P96" s="216">
        <f t="shared" si="74"/>
        <v>0</v>
      </c>
      <c r="Q96" s="216">
        <f t="shared" si="74"/>
        <v>0</v>
      </c>
      <c r="R96" s="216">
        <f t="shared" si="74"/>
        <v>0</v>
      </c>
      <c r="S96" s="216">
        <f t="shared" si="74"/>
        <v>0</v>
      </c>
      <c r="T96" s="216">
        <f t="shared" si="74"/>
        <v>0</v>
      </c>
      <c r="U96" s="216">
        <f t="shared" si="74"/>
        <v>0</v>
      </c>
      <c r="V96" s="216">
        <f t="shared" si="74"/>
        <v>0</v>
      </c>
      <c r="W96" s="216">
        <f t="shared" si="74"/>
        <v>0</v>
      </c>
      <c r="X96" s="216">
        <f t="shared" si="74"/>
        <v>0</v>
      </c>
      <c r="Y96" s="216">
        <f t="shared" si="54"/>
        <v>0</v>
      </c>
      <c r="Z96" s="216">
        <f t="shared" si="74"/>
        <v>0</v>
      </c>
      <c r="AA96" s="216">
        <f t="shared" si="74"/>
        <v>0</v>
      </c>
      <c r="AB96" s="216">
        <f t="shared" si="74"/>
        <v>0</v>
      </c>
      <c r="AC96" s="216">
        <f t="shared" si="55"/>
        <v>0</v>
      </c>
      <c r="AD96" s="216">
        <f t="shared" si="74"/>
        <v>0</v>
      </c>
      <c r="AE96" s="216">
        <f t="shared" si="74"/>
        <v>0</v>
      </c>
      <c r="AF96" s="216">
        <f t="shared" si="74"/>
        <v>0</v>
      </c>
      <c r="AG96" s="216">
        <f t="shared" si="56"/>
        <v>0</v>
      </c>
      <c r="AH96" s="216">
        <f t="shared" si="74"/>
        <v>0</v>
      </c>
      <c r="AI96" s="216">
        <f t="shared" si="74"/>
        <v>0</v>
      </c>
      <c r="AJ96" s="216">
        <f t="shared" si="74"/>
        <v>0</v>
      </c>
      <c r="AK96" s="216">
        <f t="shared" si="57"/>
        <v>0</v>
      </c>
      <c r="AL96" s="216">
        <f t="shared" si="58"/>
        <v>0</v>
      </c>
    </row>
    <row r="97" spans="2:38" x14ac:dyDescent="0.25">
      <c r="B97" s="205" t="s">
        <v>469</v>
      </c>
      <c r="C97" s="206" t="s">
        <v>335</v>
      </c>
      <c r="D9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9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97" s="207">
        <f t="shared" si="51"/>
        <v>0</v>
      </c>
      <c r="G97" s="207"/>
      <c r="H97" s="207">
        <f t="shared" si="52"/>
        <v>0</v>
      </c>
      <c r="I97" s="207"/>
      <c r="J97" s="207">
        <f t="shared" si="53"/>
        <v>0</v>
      </c>
      <c r="K97" s="207">
        <f>SUMIFS('1. TALLERES SEMINARIOS'!$G:$G,'1. TALLERES SEMINARIOS'!$I:$I,Presupuesto!$B$11:$B$158,'1. TALLERES SEMINARIOS'!$K:$K,Presupuesto!$K$8:$U$8)</f>
        <v>0</v>
      </c>
      <c r="L97" s="207">
        <f>SUMIFS('1. TALLERES SEMINARIOS'!$G:$G,'1. TALLERES SEMINARIOS'!$I:$I,Presupuesto!$B$11:$B$158,'1. TALLERES SEMINARIOS'!$K:$K,Presupuesto!$K$8:$U$8)</f>
        <v>0</v>
      </c>
      <c r="M97" s="207">
        <f>SUMIFS('1. TALLERES SEMINARIOS'!$G:$G,'1. TALLERES SEMINARIOS'!$I:$I,Presupuesto!$B$11:$B$158,'1. TALLERES SEMINARIOS'!$K:$K,Presupuesto!$K$8:$U$8)</f>
        <v>0</v>
      </c>
      <c r="N97" s="207">
        <f>SUMIFS('1. TALLERES SEMINARIOS'!$G:$G,'1. TALLERES SEMINARIOS'!$I:$I,Presupuesto!$B$11:$B$158,'1. TALLERES SEMINARIOS'!$K:$K,Presupuesto!$K$8:$U$8)</f>
        <v>0</v>
      </c>
      <c r="O97" s="207">
        <f>SUMIFS('1. TALLERES SEMINARIOS'!$G:$G,'1. TALLERES SEMINARIOS'!$I:$I,Presupuesto!$B$11:$B$158,'1. TALLERES SEMINARIOS'!$K:$K,Presupuesto!$K$8:$U$8)</f>
        <v>0</v>
      </c>
      <c r="P97" s="207">
        <f>SUMIFS('1. TALLERES SEMINARIOS'!$G:$G,'1. TALLERES SEMINARIOS'!$I:$I,Presupuesto!$B$11:$B$158,'1. TALLERES SEMINARIOS'!$K:$K,Presupuesto!$K$8:$U$8)</f>
        <v>0</v>
      </c>
      <c r="Q97" s="207">
        <f>SUMIFS('1. TALLERES SEMINARIOS'!$G:$G,'1. TALLERES SEMINARIOS'!$I:$I,Presupuesto!$B$11:$B$158,'1. TALLERES SEMINARIOS'!$K:$K,Presupuesto!$K$8:$U$8)</f>
        <v>0</v>
      </c>
      <c r="R97" s="207">
        <f>SUMIFS('1. TALLERES SEMINARIOS'!$G:$G,'1. TALLERES SEMINARIOS'!$I:$I,Presupuesto!$B$11:$B$158,'1. TALLERES SEMINARIOS'!$K:$K,Presupuesto!$K$8:$U$8)</f>
        <v>0</v>
      </c>
      <c r="S97" s="207">
        <f>SUMIFS('1. TALLERES SEMINARIOS'!$G:$G,'1. TALLERES SEMINARIOS'!$I:$I,Presupuesto!$B$11:$B$158,'1. TALLERES SEMINARIOS'!$K:$K,Presupuesto!$K$8:$U$8)</f>
        <v>0</v>
      </c>
      <c r="T97" s="207">
        <f>SUMIFS('1. TALLERES SEMINARIOS'!$G:$G,'1. TALLERES SEMINARIOS'!$I:$I,Presupuesto!$B$11:$B$158,'1. TALLERES SEMINARIOS'!$K:$K,Presupuesto!$K$8:$U$8)</f>
        <v>0</v>
      </c>
      <c r="U97" s="207">
        <f>SUMIFS('1. TALLERES SEMINARIOS'!$G:$G,'1. TALLERES SEMINARIOS'!$I:$I,Presupuesto!$B$11:$B$158,'1. TALLERES SEMINARIOS'!$K:$K,Presupuesto!$K$8:$U$8)</f>
        <v>0</v>
      </c>
      <c r="V97" s="207"/>
      <c r="W97" s="207"/>
      <c r="X97" s="207"/>
      <c r="Y97" s="207">
        <f t="shared" si="54"/>
        <v>0</v>
      </c>
      <c r="Z97" s="207"/>
      <c r="AA97" s="207"/>
      <c r="AB97" s="207"/>
      <c r="AC97" s="207">
        <f t="shared" si="55"/>
        <v>0</v>
      </c>
      <c r="AD97" s="207"/>
      <c r="AE97" s="207"/>
      <c r="AF97" s="207"/>
      <c r="AG97" s="207">
        <f t="shared" si="56"/>
        <v>0</v>
      </c>
      <c r="AH97" s="207"/>
      <c r="AI97" s="207"/>
      <c r="AJ97" s="207"/>
      <c r="AK97" s="207">
        <f t="shared" si="57"/>
        <v>0</v>
      </c>
      <c r="AL97" s="207">
        <f t="shared" si="58"/>
        <v>0</v>
      </c>
    </row>
    <row r="98" spans="2:38" x14ac:dyDescent="0.25">
      <c r="B98" s="202" t="s">
        <v>470</v>
      </c>
      <c r="C98" s="203" t="s">
        <v>336</v>
      </c>
      <c r="D98" s="204">
        <f>D99+D102+D108+D110</f>
        <v>1798300</v>
      </c>
      <c r="E98" s="204">
        <f>E99+E102+E108+E110</f>
        <v>13000000</v>
      </c>
      <c r="F98" s="204">
        <f t="shared" si="51"/>
        <v>14798300</v>
      </c>
      <c r="G98" s="204">
        <f t="shared" ref="G98:I98" si="75">G99+G102+G108+G110</f>
        <v>0</v>
      </c>
      <c r="H98" s="204">
        <f t="shared" si="52"/>
        <v>14798300</v>
      </c>
      <c r="I98" s="204">
        <f t="shared" si="75"/>
        <v>0</v>
      </c>
      <c r="J98" s="204">
        <f t="shared" si="53"/>
        <v>14798300</v>
      </c>
      <c r="K98" s="204">
        <f t="shared" ref="K98:AJ98" si="76">K99+K102+K108+K110</f>
        <v>0</v>
      </c>
      <c r="L98" s="204">
        <f t="shared" si="76"/>
        <v>0</v>
      </c>
      <c r="M98" s="204">
        <f t="shared" si="76"/>
        <v>0</v>
      </c>
      <c r="N98" s="204">
        <f t="shared" si="76"/>
        <v>0</v>
      </c>
      <c r="O98" s="204">
        <f t="shared" si="76"/>
        <v>0</v>
      </c>
      <c r="P98" s="204">
        <f t="shared" si="76"/>
        <v>0</v>
      </c>
      <c r="Q98" s="204">
        <f t="shared" si="76"/>
        <v>0</v>
      </c>
      <c r="R98" s="204">
        <f t="shared" si="76"/>
        <v>0</v>
      </c>
      <c r="S98" s="204">
        <f t="shared" si="76"/>
        <v>0</v>
      </c>
      <c r="T98" s="204">
        <f t="shared" si="76"/>
        <v>0</v>
      </c>
      <c r="U98" s="204">
        <f t="shared" si="76"/>
        <v>0</v>
      </c>
      <c r="V98" s="204">
        <f t="shared" si="76"/>
        <v>0</v>
      </c>
      <c r="W98" s="204">
        <f t="shared" si="76"/>
        <v>0</v>
      </c>
      <c r="X98" s="204">
        <f t="shared" si="76"/>
        <v>0</v>
      </c>
      <c r="Y98" s="204">
        <f t="shared" si="54"/>
        <v>0</v>
      </c>
      <c r="Z98" s="204">
        <f t="shared" si="76"/>
        <v>0</v>
      </c>
      <c r="AA98" s="204">
        <f t="shared" si="76"/>
        <v>0</v>
      </c>
      <c r="AB98" s="204">
        <f t="shared" si="76"/>
        <v>0</v>
      </c>
      <c r="AC98" s="204">
        <f t="shared" si="55"/>
        <v>0</v>
      </c>
      <c r="AD98" s="204">
        <f t="shared" si="76"/>
        <v>0</v>
      </c>
      <c r="AE98" s="204">
        <f t="shared" si="76"/>
        <v>0</v>
      </c>
      <c r="AF98" s="204">
        <f t="shared" si="76"/>
        <v>0</v>
      </c>
      <c r="AG98" s="204">
        <f t="shared" si="56"/>
        <v>0</v>
      </c>
      <c r="AH98" s="204">
        <f t="shared" si="76"/>
        <v>0</v>
      </c>
      <c r="AI98" s="204">
        <f t="shared" si="76"/>
        <v>0</v>
      </c>
      <c r="AJ98" s="204">
        <f t="shared" si="76"/>
        <v>0</v>
      </c>
      <c r="AK98" s="204">
        <f t="shared" si="57"/>
        <v>0</v>
      </c>
      <c r="AL98" s="204">
        <f t="shared" si="58"/>
        <v>0</v>
      </c>
    </row>
    <row r="99" spans="2:38" x14ac:dyDescent="0.25">
      <c r="B99" s="214" t="s">
        <v>471</v>
      </c>
      <c r="C99" s="215" t="s">
        <v>337</v>
      </c>
      <c r="D99" s="216">
        <f>SUM(D100:D101)</f>
        <v>0</v>
      </c>
      <c r="E99" s="216">
        <f>SUM(E100:E101)</f>
        <v>0</v>
      </c>
      <c r="F99" s="216">
        <f t="shared" si="51"/>
        <v>0</v>
      </c>
      <c r="G99" s="216">
        <f t="shared" ref="G99:I99" si="77">SUM(G100:G101)</f>
        <v>0</v>
      </c>
      <c r="H99" s="216">
        <f t="shared" si="52"/>
        <v>0</v>
      </c>
      <c r="I99" s="216">
        <f t="shared" si="77"/>
        <v>0</v>
      </c>
      <c r="J99" s="216">
        <f t="shared" si="53"/>
        <v>0</v>
      </c>
      <c r="K99" s="216">
        <f t="shared" ref="K99:AJ99" si="78">SUM(K100:K101)</f>
        <v>0</v>
      </c>
      <c r="L99" s="216">
        <f t="shared" si="78"/>
        <v>0</v>
      </c>
      <c r="M99" s="216">
        <f t="shared" si="78"/>
        <v>0</v>
      </c>
      <c r="N99" s="216">
        <f t="shared" si="78"/>
        <v>0</v>
      </c>
      <c r="O99" s="216">
        <f t="shared" si="78"/>
        <v>0</v>
      </c>
      <c r="P99" s="216">
        <f t="shared" si="78"/>
        <v>0</v>
      </c>
      <c r="Q99" s="216">
        <f t="shared" si="78"/>
        <v>0</v>
      </c>
      <c r="R99" s="216">
        <f t="shared" si="78"/>
        <v>0</v>
      </c>
      <c r="S99" s="216">
        <f t="shared" si="78"/>
        <v>0</v>
      </c>
      <c r="T99" s="216">
        <f t="shared" si="78"/>
        <v>0</v>
      </c>
      <c r="U99" s="216">
        <f t="shared" si="78"/>
        <v>0</v>
      </c>
      <c r="V99" s="216">
        <f t="shared" si="78"/>
        <v>0</v>
      </c>
      <c r="W99" s="216">
        <f t="shared" si="78"/>
        <v>0</v>
      </c>
      <c r="X99" s="216">
        <f t="shared" si="78"/>
        <v>0</v>
      </c>
      <c r="Y99" s="216">
        <f t="shared" si="54"/>
        <v>0</v>
      </c>
      <c r="Z99" s="216">
        <f t="shared" si="78"/>
        <v>0</v>
      </c>
      <c r="AA99" s="216">
        <f t="shared" si="78"/>
        <v>0</v>
      </c>
      <c r="AB99" s="216">
        <f t="shared" si="78"/>
        <v>0</v>
      </c>
      <c r="AC99" s="216">
        <f t="shared" si="55"/>
        <v>0</v>
      </c>
      <c r="AD99" s="216">
        <f t="shared" si="78"/>
        <v>0</v>
      </c>
      <c r="AE99" s="216">
        <f t="shared" si="78"/>
        <v>0</v>
      </c>
      <c r="AF99" s="216">
        <f t="shared" si="78"/>
        <v>0</v>
      </c>
      <c r="AG99" s="216">
        <f t="shared" si="56"/>
        <v>0</v>
      </c>
      <c r="AH99" s="216">
        <f t="shared" si="78"/>
        <v>0</v>
      </c>
      <c r="AI99" s="216">
        <f t="shared" si="78"/>
        <v>0</v>
      </c>
      <c r="AJ99" s="216">
        <f t="shared" si="78"/>
        <v>0</v>
      </c>
      <c r="AK99" s="216">
        <f t="shared" si="57"/>
        <v>0</v>
      </c>
      <c r="AL99" s="216">
        <f t="shared" si="58"/>
        <v>0</v>
      </c>
    </row>
    <row r="100" spans="2:38" x14ac:dyDescent="0.25">
      <c r="B100" s="205" t="s">
        <v>472</v>
      </c>
      <c r="C100" s="206" t="s">
        <v>338</v>
      </c>
      <c r="D10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0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0" s="207">
        <f t="shared" si="51"/>
        <v>0</v>
      </c>
      <c r="G100" s="207"/>
      <c r="H100" s="207">
        <f t="shared" si="52"/>
        <v>0</v>
      </c>
      <c r="I100" s="207"/>
      <c r="J100" s="207">
        <f t="shared" si="53"/>
        <v>0</v>
      </c>
      <c r="K100" s="207">
        <f>SUMIFS('1. TALLERES SEMINARIOS'!$G:$G,'1. TALLERES SEMINARIOS'!$I:$I,Presupuesto!$B$11:$B$158,'1. TALLERES SEMINARIOS'!$K:$K,Presupuesto!$K$8:$U$8)</f>
        <v>0</v>
      </c>
      <c r="L100" s="207">
        <f>SUMIFS('1. TALLERES SEMINARIOS'!$G:$G,'1. TALLERES SEMINARIOS'!$I:$I,Presupuesto!$B$11:$B$158,'1. TALLERES SEMINARIOS'!$K:$K,Presupuesto!$K$8:$U$8)</f>
        <v>0</v>
      </c>
      <c r="M100" s="207">
        <f>SUMIFS('1. TALLERES SEMINARIOS'!$G:$G,'1. TALLERES SEMINARIOS'!$I:$I,Presupuesto!$B$11:$B$158,'1. TALLERES SEMINARIOS'!$K:$K,Presupuesto!$K$8:$U$8)</f>
        <v>0</v>
      </c>
      <c r="N100" s="207">
        <f>SUMIFS('1. TALLERES SEMINARIOS'!$G:$G,'1. TALLERES SEMINARIOS'!$I:$I,Presupuesto!$B$11:$B$158,'1. TALLERES SEMINARIOS'!$K:$K,Presupuesto!$K$8:$U$8)</f>
        <v>0</v>
      </c>
      <c r="O100" s="207">
        <f>SUMIFS('1. TALLERES SEMINARIOS'!$G:$G,'1. TALLERES SEMINARIOS'!$I:$I,Presupuesto!$B$11:$B$158,'1. TALLERES SEMINARIOS'!$K:$K,Presupuesto!$K$8:$U$8)</f>
        <v>0</v>
      </c>
      <c r="P100" s="207">
        <f>SUMIFS('1. TALLERES SEMINARIOS'!$G:$G,'1. TALLERES SEMINARIOS'!$I:$I,Presupuesto!$B$11:$B$158,'1. TALLERES SEMINARIOS'!$K:$K,Presupuesto!$K$8:$U$8)</f>
        <v>0</v>
      </c>
      <c r="Q100" s="207">
        <f>SUMIFS('1. TALLERES SEMINARIOS'!$G:$G,'1. TALLERES SEMINARIOS'!$I:$I,Presupuesto!$B$11:$B$158,'1. TALLERES SEMINARIOS'!$K:$K,Presupuesto!$K$8:$U$8)</f>
        <v>0</v>
      </c>
      <c r="R100" s="207">
        <f>SUMIFS('1. TALLERES SEMINARIOS'!$G:$G,'1. TALLERES SEMINARIOS'!$I:$I,Presupuesto!$B$11:$B$158,'1. TALLERES SEMINARIOS'!$K:$K,Presupuesto!$K$8:$U$8)</f>
        <v>0</v>
      </c>
      <c r="S100" s="207">
        <f>SUMIFS('1. TALLERES SEMINARIOS'!$G:$G,'1. TALLERES SEMINARIOS'!$I:$I,Presupuesto!$B$11:$B$158,'1. TALLERES SEMINARIOS'!$K:$K,Presupuesto!$K$8:$U$8)</f>
        <v>0</v>
      </c>
      <c r="T100" s="207">
        <f>SUMIFS('1. TALLERES SEMINARIOS'!$G:$G,'1. TALLERES SEMINARIOS'!$I:$I,Presupuesto!$B$11:$B$158,'1. TALLERES SEMINARIOS'!$K:$K,Presupuesto!$K$8:$U$8)</f>
        <v>0</v>
      </c>
      <c r="U100" s="207">
        <f>SUMIFS('1. TALLERES SEMINARIOS'!$G:$G,'1. TALLERES SEMINARIOS'!$I:$I,Presupuesto!$B$11:$B$158,'1. TALLERES SEMINARIOS'!$K:$K,Presupuesto!$K$8:$U$8)</f>
        <v>0</v>
      </c>
      <c r="V100" s="207"/>
      <c r="W100" s="207"/>
      <c r="X100" s="207"/>
      <c r="Y100" s="207">
        <f t="shared" si="54"/>
        <v>0</v>
      </c>
      <c r="Z100" s="207"/>
      <c r="AA100" s="207"/>
      <c r="AB100" s="207"/>
      <c r="AC100" s="207">
        <f t="shared" si="55"/>
        <v>0</v>
      </c>
      <c r="AD100" s="207"/>
      <c r="AE100" s="207"/>
      <c r="AF100" s="207"/>
      <c r="AG100" s="207">
        <f t="shared" si="56"/>
        <v>0</v>
      </c>
      <c r="AH100" s="207"/>
      <c r="AI100" s="207"/>
      <c r="AJ100" s="207"/>
      <c r="AK100" s="207">
        <f t="shared" si="57"/>
        <v>0</v>
      </c>
      <c r="AL100" s="207">
        <f t="shared" si="58"/>
        <v>0</v>
      </c>
    </row>
    <row r="101" spans="2:38" x14ac:dyDescent="0.25">
      <c r="B101" s="205" t="s">
        <v>473</v>
      </c>
      <c r="C101" s="206" t="s">
        <v>339</v>
      </c>
      <c r="D10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0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1" s="207">
        <f t="shared" si="51"/>
        <v>0</v>
      </c>
      <c r="G101" s="207"/>
      <c r="H101" s="207">
        <f t="shared" si="52"/>
        <v>0</v>
      </c>
      <c r="I101" s="207"/>
      <c r="J101" s="207">
        <f t="shared" si="53"/>
        <v>0</v>
      </c>
      <c r="K101" s="207">
        <f>SUMIFS('1. TALLERES SEMINARIOS'!$G:$G,'1. TALLERES SEMINARIOS'!$I:$I,Presupuesto!$B$11:$B$158,'1. TALLERES SEMINARIOS'!$K:$K,Presupuesto!$K$8:$U$8)</f>
        <v>0</v>
      </c>
      <c r="L101" s="207">
        <f>SUMIFS('1. TALLERES SEMINARIOS'!$G:$G,'1. TALLERES SEMINARIOS'!$I:$I,Presupuesto!$B$11:$B$158,'1. TALLERES SEMINARIOS'!$K:$K,Presupuesto!$K$8:$U$8)</f>
        <v>0</v>
      </c>
      <c r="M101" s="207">
        <f>SUMIFS('1. TALLERES SEMINARIOS'!$G:$G,'1. TALLERES SEMINARIOS'!$I:$I,Presupuesto!$B$11:$B$158,'1. TALLERES SEMINARIOS'!$K:$K,Presupuesto!$K$8:$U$8)</f>
        <v>0</v>
      </c>
      <c r="N101" s="207">
        <f>SUMIFS('1. TALLERES SEMINARIOS'!$G:$G,'1. TALLERES SEMINARIOS'!$I:$I,Presupuesto!$B$11:$B$158,'1. TALLERES SEMINARIOS'!$K:$K,Presupuesto!$K$8:$U$8)</f>
        <v>0</v>
      </c>
      <c r="O101" s="207">
        <f>SUMIFS('1. TALLERES SEMINARIOS'!$G:$G,'1. TALLERES SEMINARIOS'!$I:$I,Presupuesto!$B$11:$B$158,'1. TALLERES SEMINARIOS'!$K:$K,Presupuesto!$K$8:$U$8)</f>
        <v>0</v>
      </c>
      <c r="P101" s="207">
        <f>SUMIFS('1. TALLERES SEMINARIOS'!$G:$G,'1. TALLERES SEMINARIOS'!$I:$I,Presupuesto!$B$11:$B$158,'1. TALLERES SEMINARIOS'!$K:$K,Presupuesto!$K$8:$U$8)</f>
        <v>0</v>
      </c>
      <c r="Q101" s="207">
        <f>SUMIFS('1. TALLERES SEMINARIOS'!$G:$G,'1. TALLERES SEMINARIOS'!$I:$I,Presupuesto!$B$11:$B$158,'1. TALLERES SEMINARIOS'!$K:$K,Presupuesto!$K$8:$U$8)</f>
        <v>0</v>
      </c>
      <c r="R101" s="207">
        <f>SUMIFS('1. TALLERES SEMINARIOS'!$G:$G,'1. TALLERES SEMINARIOS'!$I:$I,Presupuesto!$B$11:$B$158,'1. TALLERES SEMINARIOS'!$K:$K,Presupuesto!$K$8:$U$8)</f>
        <v>0</v>
      </c>
      <c r="S101" s="207">
        <f>SUMIFS('1. TALLERES SEMINARIOS'!$G:$G,'1. TALLERES SEMINARIOS'!$I:$I,Presupuesto!$B$11:$B$158,'1. TALLERES SEMINARIOS'!$K:$K,Presupuesto!$K$8:$U$8)</f>
        <v>0</v>
      </c>
      <c r="T101" s="207">
        <f>SUMIFS('1. TALLERES SEMINARIOS'!$G:$G,'1. TALLERES SEMINARIOS'!$I:$I,Presupuesto!$B$11:$B$158,'1. TALLERES SEMINARIOS'!$K:$K,Presupuesto!$K$8:$U$8)</f>
        <v>0</v>
      </c>
      <c r="U101" s="207">
        <f>SUMIFS('1. TALLERES SEMINARIOS'!$G:$G,'1. TALLERES SEMINARIOS'!$I:$I,Presupuesto!$B$11:$B$158,'1. TALLERES SEMINARIOS'!$K:$K,Presupuesto!$K$8:$U$8)</f>
        <v>0</v>
      </c>
      <c r="V101" s="207"/>
      <c r="W101" s="207"/>
      <c r="X101" s="207"/>
      <c r="Y101" s="207">
        <f t="shared" si="54"/>
        <v>0</v>
      </c>
      <c r="Z101" s="207"/>
      <c r="AA101" s="207"/>
      <c r="AB101" s="207"/>
      <c r="AC101" s="207">
        <f t="shared" si="55"/>
        <v>0</v>
      </c>
      <c r="AD101" s="207"/>
      <c r="AE101" s="207"/>
      <c r="AF101" s="207"/>
      <c r="AG101" s="207">
        <f t="shared" si="56"/>
        <v>0</v>
      </c>
      <c r="AH101" s="207"/>
      <c r="AI101" s="207"/>
      <c r="AJ101" s="207"/>
      <c r="AK101" s="207">
        <f t="shared" si="57"/>
        <v>0</v>
      </c>
      <c r="AL101" s="207">
        <f t="shared" si="58"/>
        <v>0</v>
      </c>
    </row>
    <row r="102" spans="2:38" x14ac:dyDescent="0.25">
      <c r="B102" s="214" t="s">
        <v>474</v>
      </c>
      <c r="C102" s="215" t="s">
        <v>340</v>
      </c>
      <c r="D102" s="216">
        <f>SUM(D103:D107)</f>
        <v>1388300</v>
      </c>
      <c r="E102" s="216">
        <f>SUM(E103:E107)</f>
        <v>0</v>
      </c>
      <c r="F102" s="216">
        <f t="shared" si="51"/>
        <v>1388300</v>
      </c>
      <c r="G102" s="216">
        <f t="shared" ref="G102:I102" si="79">SUM(G103:G107)</f>
        <v>0</v>
      </c>
      <c r="H102" s="216">
        <f t="shared" si="52"/>
        <v>1388300</v>
      </c>
      <c r="I102" s="216">
        <f t="shared" si="79"/>
        <v>0</v>
      </c>
      <c r="J102" s="216">
        <f t="shared" si="53"/>
        <v>1388300</v>
      </c>
      <c r="K102" s="216">
        <f t="shared" ref="K102:AJ102" si="80">SUM(K103:K107)</f>
        <v>0</v>
      </c>
      <c r="L102" s="216">
        <f t="shared" si="80"/>
        <v>0</v>
      </c>
      <c r="M102" s="216">
        <f t="shared" si="80"/>
        <v>0</v>
      </c>
      <c r="N102" s="216">
        <f t="shared" si="80"/>
        <v>0</v>
      </c>
      <c r="O102" s="216">
        <f t="shared" si="80"/>
        <v>0</v>
      </c>
      <c r="P102" s="216">
        <f t="shared" si="80"/>
        <v>0</v>
      </c>
      <c r="Q102" s="216">
        <f t="shared" si="80"/>
        <v>0</v>
      </c>
      <c r="R102" s="216">
        <f t="shared" si="80"/>
        <v>0</v>
      </c>
      <c r="S102" s="216">
        <f t="shared" si="80"/>
        <v>0</v>
      </c>
      <c r="T102" s="216">
        <f t="shared" si="80"/>
        <v>0</v>
      </c>
      <c r="U102" s="216">
        <f t="shared" si="80"/>
        <v>0</v>
      </c>
      <c r="V102" s="216">
        <f t="shared" si="80"/>
        <v>0</v>
      </c>
      <c r="W102" s="216">
        <f t="shared" si="80"/>
        <v>0</v>
      </c>
      <c r="X102" s="216">
        <f t="shared" si="80"/>
        <v>0</v>
      </c>
      <c r="Y102" s="216">
        <f t="shared" si="54"/>
        <v>0</v>
      </c>
      <c r="Z102" s="216">
        <f t="shared" si="80"/>
        <v>0</v>
      </c>
      <c r="AA102" s="216">
        <f t="shared" si="80"/>
        <v>0</v>
      </c>
      <c r="AB102" s="216">
        <f t="shared" si="80"/>
        <v>0</v>
      </c>
      <c r="AC102" s="216">
        <f t="shared" si="55"/>
        <v>0</v>
      </c>
      <c r="AD102" s="216">
        <f t="shared" si="80"/>
        <v>0</v>
      </c>
      <c r="AE102" s="216">
        <f t="shared" si="80"/>
        <v>0</v>
      </c>
      <c r="AF102" s="216">
        <f t="shared" si="80"/>
        <v>0</v>
      </c>
      <c r="AG102" s="216">
        <f t="shared" si="56"/>
        <v>0</v>
      </c>
      <c r="AH102" s="216">
        <f t="shared" si="80"/>
        <v>0</v>
      </c>
      <c r="AI102" s="216">
        <f t="shared" si="80"/>
        <v>0</v>
      </c>
      <c r="AJ102" s="216">
        <f t="shared" si="80"/>
        <v>0</v>
      </c>
      <c r="AK102" s="216">
        <f t="shared" si="57"/>
        <v>0</v>
      </c>
      <c r="AL102" s="216">
        <f t="shared" si="58"/>
        <v>0</v>
      </c>
    </row>
    <row r="103" spans="2:38" x14ac:dyDescent="0.25">
      <c r="B103" s="205" t="s">
        <v>475</v>
      </c>
      <c r="C103" s="206" t="s">
        <v>341</v>
      </c>
      <c r="D10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542800</v>
      </c>
      <c r="E10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3" s="207">
        <f t="shared" si="51"/>
        <v>542800</v>
      </c>
      <c r="G103" s="207"/>
      <c r="H103" s="207">
        <f t="shared" si="52"/>
        <v>542800</v>
      </c>
      <c r="I103" s="207"/>
      <c r="J103" s="207">
        <f t="shared" si="53"/>
        <v>542800</v>
      </c>
      <c r="K103" s="207">
        <f>SUMIFS('1. TALLERES SEMINARIOS'!$G:$G,'1. TALLERES SEMINARIOS'!$I:$I,Presupuesto!$B$11:$B$158,'1. TALLERES SEMINARIOS'!$K:$K,Presupuesto!$K$8:$U$8)</f>
        <v>0</v>
      </c>
      <c r="L103" s="207">
        <f>SUMIFS('1. TALLERES SEMINARIOS'!$G:$G,'1. TALLERES SEMINARIOS'!$I:$I,Presupuesto!$B$11:$B$158,'1. TALLERES SEMINARIOS'!$K:$K,Presupuesto!$K$8:$U$8)</f>
        <v>0</v>
      </c>
      <c r="M103" s="207">
        <f>SUMIFS('1. TALLERES SEMINARIOS'!$G:$G,'1. TALLERES SEMINARIOS'!$I:$I,Presupuesto!$B$11:$B$158,'1. TALLERES SEMINARIOS'!$K:$K,Presupuesto!$K$8:$U$8)</f>
        <v>0</v>
      </c>
      <c r="N103" s="207">
        <f>SUMIFS('1. TALLERES SEMINARIOS'!$G:$G,'1. TALLERES SEMINARIOS'!$I:$I,Presupuesto!$B$11:$B$158,'1. TALLERES SEMINARIOS'!$K:$K,Presupuesto!$K$8:$U$8)</f>
        <v>0</v>
      </c>
      <c r="O103" s="207">
        <f>SUMIFS('1. TALLERES SEMINARIOS'!$G:$G,'1. TALLERES SEMINARIOS'!$I:$I,Presupuesto!$B$11:$B$158,'1. TALLERES SEMINARIOS'!$K:$K,Presupuesto!$K$8:$U$8)</f>
        <v>0</v>
      </c>
      <c r="P103" s="207">
        <f>SUMIFS('1. TALLERES SEMINARIOS'!$G:$G,'1. TALLERES SEMINARIOS'!$I:$I,Presupuesto!$B$11:$B$158,'1. TALLERES SEMINARIOS'!$K:$K,Presupuesto!$K$8:$U$8)</f>
        <v>0</v>
      </c>
      <c r="Q103" s="207">
        <f>SUMIFS('1. TALLERES SEMINARIOS'!$G:$G,'1. TALLERES SEMINARIOS'!$I:$I,Presupuesto!$B$11:$B$158,'1. TALLERES SEMINARIOS'!$K:$K,Presupuesto!$K$8:$U$8)</f>
        <v>0</v>
      </c>
      <c r="R103" s="207">
        <f>SUMIFS('1. TALLERES SEMINARIOS'!$G:$G,'1. TALLERES SEMINARIOS'!$I:$I,Presupuesto!$B$11:$B$158,'1. TALLERES SEMINARIOS'!$K:$K,Presupuesto!$K$8:$U$8)</f>
        <v>0</v>
      </c>
      <c r="S103" s="207">
        <f>SUMIFS('1. TALLERES SEMINARIOS'!$G:$G,'1. TALLERES SEMINARIOS'!$I:$I,Presupuesto!$B$11:$B$158,'1. TALLERES SEMINARIOS'!$K:$K,Presupuesto!$K$8:$U$8)</f>
        <v>0</v>
      </c>
      <c r="T103" s="207">
        <f>SUMIFS('1. TALLERES SEMINARIOS'!$G:$G,'1. TALLERES SEMINARIOS'!$I:$I,Presupuesto!$B$11:$B$158,'1. TALLERES SEMINARIOS'!$K:$K,Presupuesto!$K$8:$U$8)</f>
        <v>0</v>
      </c>
      <c r="U103" s="207">
        <f>SUMIFS('1. TALLERES SEMINARIOS'!$G:$G,'1. TALLERES SEMINARIOS'!$I:$I,Presupuesto!$B$11:$B$158,'1. TALLERES SEMINARIOS'!$K:$K,Presupuesto!$K$8:$U$8)</f>
        <v>0</v>
      </c>
      <c r="V103" s="207"/>
      <c r="W103" s="207"/>
      <c r="X103" s="207"/>
      <c r="Y103" s="207">
        <f t="shared" si="54"/>
        <v>0</v>
      </c>
      <c r="Z103" s="207"/>
      <c r="AA103" s="207"/>
      <c r="AB103" s="207"/>
      <c r="AC103" s="207">
        <f t="shared" si="55"/>
        <v>0</v>
      </c>
      <c r="AD103" s="207"/>
      <c r="AE103" s="207"/>
      <c r="AF103" s="207"/>
      <c r="AG103" s="207">
        <f t="shared" si="56"/>
        <v>0</v>
      </c>
      <c r="AH103" s="207"/>
      <c r="AI103" s="207"/>
      <c r="AJ103" s="207"/>
      <c r="AK103" s="207">
        <f t="shared" si="57"/>
        <v>0</v>
      </c>
      <c r="AL103" s="207">
        <f t="shared" si="58"/>
        <v>0</v>
      </c>
    </row>
    <row r="104" spans="2:38" x14ac:dyDescent="0.25">
      <c r="B104" s="205" t="s">
        <v>476</v>
      </c>
      <c r="C104" s="206" t="s">
        <v>342</v>
      </c>
      <c r="D10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0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4" s="207">
        <f t="shared" si="51"/>
        <v>0</v>
      </c>
      <c r="G104" s="207"/>
      <c r="H104" s="207">
        <f t="shared" si="52"/>
        <v>0</v>
      </c>
      <c r="I104" s="207"/>
      <c r="J104" s="207">
        <f t="shared" si="53"/>
        <v>0</v>
      </c>
      <c r="K104" s="207">
        <f>SUMIFS('1. TALLERES SEMINARIOS'!$G:$G,'1. TALLERES SEMINARIOS'!$I:$I,Presupuesto!$B$11:$B$158,'1. TALLERES SEMINARIOS'!$K:$K,Presupuesto!$K$8:$U$8)</f>
        <v>0</v>
      </c>
      <c r="L104" s="207">
        <f>SUMIFS('1. TALLERES SEMINARIOS'!$G:$G,'1. TALLERES SEMINARIOS'!$I:$I,Presupuesto!$B$11:$B$158,'1. TALLERES SEMINARIOS'!$K:$K,Presupuesto!$K$8:$U$8)</f>
        <v>0</v>
      </c>
      <c r="M104" s="207">
        <f>SUMIFS('1. TALLERES SEMINARIOS'!$G:$G,'1. TALLERES SEMINARIOS'!$I:$I,Presupuesto!$B$11:$B$158,'1. TALLERES SEMINARIOS'!$K:$K,Presupuesto!$K$8:$U$8)</f>
        <v>0</v>
      </c>
      <c r="N104" s="207">
        <f>SUMIFS('1. TALLERES SEMINARIOS'!$G:$G,'1. TALLERES SEMINARIOS'!$I:$I,Presupuesto!$B$11:$B$158,'1. TALLERES SEMINARIOS'!$K:$K,Presupuesto!$K$8:$U$8)</f>
        <v>0</v>
      </c>
      <c r="O104" s="207">
        <f>SUMIFS('1. TALLERES SEMINARIOS'!$G:$G,'1. TALLERES SEMINARIOS'!$I:$I,Presupuesto!$B$11:$B$158,'1. TALLERES SEMINARIOS'!$K:$K,Presupuesto!$K$8:$U$8)</f>
        <v>0</v>
      </c>
      <c r="P104" s="207">
        <f>SUMIFS('1. TALLERES SEMINARIOS'!$G:$G,'1. TALLERES SEMINARIOS'!$I:$I,Presupuesto!$B$11:$B$158,'1. TALLERES SEMINARIOS'!$K:$K,Presupuesto!$K$8:$U$8)</f>
        <v>0</v>
      </c>
      <c r="Q104" s="207">
        <f>SUMIFS('1. TALLERES SEMINARIOS'!$G:$G,'1. TALLERES SEMINARIOS'!$I:$I,Presupuesto!$B$11:$B$158,'1. TALLERES SEMINARIOS'!$K:$K,Presupuesto!$K$8:$U$8)</f>
        <v>0</v>
      </c>
      <c r="R104" s="207">
        <f>SUMIFS('1. TALLERES SEMINARIOS'!$G:$G,'1. TALLERES SEMINARIOS'!$I:$I,Presupuesto!$B$11:$B$158,'1. TALLERES SEMINARIOS'!$K:$K,Presupuesto!$K$8:$U$8)</f>
        <v>0</v>
      </c>
      <c r="S104" s="207">
        <f>SUMIFS('1. TALLERES SEMINARIOS'!$G:$G,'1. TALLERES SEMINARIOS'!$I:$I,Presupuesto!$B$11:$B$158,'1. TALLERES SEMINARIOS'!$K:$K,Presupuesto!$K$8:$U$8)</f>
        <v>0</v>
      </c>
      <c r="T104" s="207">
        <f>SUMIFS('1. TALLERES SEMINARIOS'!$G:$G,'1. TALLERES SEMINARIOS'!$I:$I,Presupuesto!$B$11:$B$158,'1. TALLERES SEMINARIOS'!$K:$K,Presupuesto!$K$8:$U$8)</f>
        <v>0</v>
      </c>
      <c r="U104" s="207">
        <f>SUMIFS('1. TALLERES SEMINARIOS'!$G:$G,'1. TALLERES SEMINARIOS'!$I:$I,Presupuesto!$B$11:$B$158,'1. TALLERES SEMINARIOS'!$K:$K,Presupuesto!$K$8:$U$8)</f>
        <v>0</v>
      </c>
      <c r="V104" s="207"/>
      <c r="W104" s="207"/>
      <c r="X104" s="207"/>
      <c r="Y104" s="207">
        <f t="shared" si="54"/>
        <v>0</v>
      </c>
      <c r="Z104" s="207"/>
      <c r="AA104" s="207"/>
      <c r="AB104" s="207"/>
      <c r="AC104" s="207">
        <f t="shared" si="55"/>
        <v>0</v>
      </c>
      <c r="AD104" s="207"/>
      <c r="AE104" s="207"/>
      <c r="AF104" s="207"/>
      <c r="AG104" s="207">
        <f t="shared" si="56"/>
        <v>0</v>
      </c>
      <c r="AH104" s="207"/>
      <c r="AI104" s="207"/>
      <c r="AJ104" s="207"/>
      <c r="AK104" s="207">
        <f t="shared" si="57"/>
        <v>0</v>
      </c>
      <c r="AL104" s="207">
        <f t="shared" si="58"/>
        <v>0</v>
      </c>
    </row>
    <row r="105" spans="2:38" x14ac:dyDescent="0.25">
      <c r="B105" s="205" t="s">
        <v>477</v>
      </c>
      <c r="C105" s="206" t="s">
        <v>343</v>
      </c>
      <c r="D10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311000</v>
      </c>
      <c r="E10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5" s="207">
        <f t="shared" ref="F105:F136" si="81">D105+E105</f>
        <v>311000</v>
      </c>
      <c r="G105" s="207"/>
      <c r="H105" s="207">
        <f t="shared" si="52"/>
        <v>311000</v>
      </c>
      <c r="I105" s="207"/>
      <c r="J105" s="207">
        <f t="shared" si="53"/>
        <v>311000</v>
      </c>
      <c r="K105" s="207">
        <f>SUMIFS('1. TALLERES SEMINARIOS'!$G:$G,'1. TALLERES SEMINARIOS'!$I:$I,Presupuesto!$B$11:$B$158,'1. TALLERES SEMINARIOS'!$K:$K,Presupuesto!$K$8:$U$8)</f>
        <v>0</v>
      </c>
      <c r="L105" s="207">
        <f>SUMIFS('1. TALLERES SEMINARIOS'!$G:$G,'1. TALLERES SEMINARIOS'!$I:$I,Presupuesto!$B$11:$B$158,'1. TALLERES SEMINARIOS'!$K:$K,Presupuesto!$K$8:$U$8)</f>
        <v>0</v>
      </c>
      <c r="M105" s="207">
        <f>SUMIFS('1. TALLERES SEMINARIOS'!$G:$G,'1. TALLERES SEMINARIOS'!$I:$I,Presupuesto!$B$11:$B$158,'1. TALLERES SEMINARIOS'!$K:$K,Presupuesto!$K$8:$U$8)</f>
        <v>0</v>
      </c>
      <c r="N105" s="207">
        <f>SUMIFS('1. TALLERES SEMINARIOS'!$G:$G,'1. TALLERES SEMINARIOS'!$I:$I,Presupuesto!$B$11:$B$158,'1. TALLERES SEMINARIOS'!$K:$K,Presupuesto!$K$8:$U$8)</f>
        <v>0</v>
      </c>
      <c r="O105" s="207">
        <f>SUMIFS('1. TALLERES SEMINARIOS'!$G:$G,'1. TALLERES SEMINARIOS'!$I:$I,Presupuesto!$B$11:$B$158,'1. TALLERES SEMINARIOS'!$K:$K,Presupuesto!$K$8:$U$8)</f>
        <v>0</v>
      </c>
      <c r="P105" s="207">
        <f>SUMIFS('1. TALLERES SEMINARIOS'!$G:$G,'1. TALLERES SEMINARIOS'!$I:$I,Presupuesto!$B$11:$B$158,'1. TALLERES SEMINARIOS'!$K:$K,Presupuesto!$K$8:$U$8)</f>
        <v>0</v>
      </c>
      <c r="Q105" s="207">
        <f>SUMIFS('1. TALLERES SEMINARIOS'!$G:$G,'1. TALLERES SEMINARIOS'!$I:$I,Presupuesto!$B$11:$B$158,'1. TALLERES SEMINARIOS'!$K:$K,Presupuesto!$K$8:$U$8)</f>
        <v>0</v>
      </c>
      <c r="R105" s="207">
        <f>SUMIFS('1. TALLERES SEMINARIOS'!$G:$G,'1. TALLERES SEMINARIOS'!$I:$I,Presupuesto!$B$11:$B$158,'1. TALLERES SEMINARIOS'!$K:$K,Presupuesto!$K$8:$U$8)</f>
        <v>0</v>
      </c>
      <c r="S105" s="207">
        <f>SUMIFS('1. TALLERES SEMINARIOS'!$G:$G,'1. TALLERES SEMINARIOS'!$I:$I,Presupuesto!$B$11:$B$158,'1. TALLERES SEMINARIOS'!$K:$K,Presupuesto!$K$8:$U$8)</f>
        <v>0</v>
      </c>
      <c r="T105" s="207">
        <f>SUMIFS('1. TALLERES SEMINARIOS'!$G:$G,'1. TALLERES SEMINARIOS'!$I:$I,Presupuesto!$B$11:$B$158,'1. TALLERES SEMINARIOS'!$K:$K,Presupuesto!$K$8:$U$8)</f>
        <v>0</v>
      </c>
      <c r="U105" s="207">
        <f>SUMIFS('1. TALLERES SEMINARIOS'!$G:$G,'1. TALLERES SEMINARIOS'!$I:$I,Presupuesto!$B$11:$B$158,'1. TALLERES SEMINARIOS'!$K:$K,Presupuesto!$K$8:$U$8)</f>
        <v>0</v>
      </c>
      <c r="V105" s="207"/>
      <c r="W105" s="207"/>
      <c r="X105" s="207"/>
      <c r="Y105" s="207">
        <f t="shared" si="54"/>
        <v>0</v>
      </c>
      <c r="Z105" s="207"/>
      <c r="AA105" s="207"/>
      <c r="AB105" s="207"/>
      <c r="AC105" s="207">
        <f t="shared" si="55"/>
        <v>0</v>
      </c>
      <c r="AD105" s="207"/>
      <c r="AE105" s="207"/>
      <c r="AF105" s="207"/>
      <c r="AG105" s="207">
        <f t="shared" si="56"/>
        <v>0</v>
      </c>
      <c r="AH105" s="207"/>
      <c r="AI105" s="207"/>
      <c r="AJ105" s="207"/>
      <c r="AK105" s="207">
        <f t="shared" si="57"/>
        <v>0</v>
      </c>
      <c r="AL105" s="207">
        <f t="shared" si="58"/>
        <v>0</v>
      </c>
    </row>
    <row r="106" spans="2:38" x14ac:dyDescent="0.25">
      <c r="B106" s="205" t="s">
        <v>478</v>
      </c>
      <c r="C106" s="206" t="s">
        <v>344</v>
      </c>
      <c r="D10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534500</v>
      </c>
      <c r="E10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6" s="207">
        <f t="shared" si="81"/>
        <v>534500</v>
      </c>
      <c r="G106" s="207"/>
      <c r="H106" s="207">
        <f t="shared" si="52"/>
        <v>534500</v>
      </c>
      <c r="I106" s="207"/>
      <c r="J106" s="207">
        <f t="shared" si="53"/>
        <v>534500</v>
      </c>
      <c r="K106" s="207">
        <f>SUMIFS('1. TALLERES SEMINARIOS'!$G:$G,'1. TALLERES SEMINARIOS'!$I:$I,Presupuesto!$B$11:$B$158,'1. TALLERES SEMINARIOS'!$K:$K,Presupuesto!$K$8:$U$8)</f>
        <v>0</v>
      </c>
      <c r="L106" s="207">
        <f>SUMIFS('1. TALLERES SEMINARIOS'!$G:$G,'1. TALLERES SEMINARIOS'!$I:$I,Presupuesto!$B$11:$B$158,'1. TALLERES SEMINARIOS'!$K:$K,Presupuesto!$K$8:$U$8)</f>
        <v>0</v>
      </c>
      <c r="M106" s="207">
        <f>SUMIFS('1. TALLERES SEMINARIOS'!$G:$G,'1. TALLERES SEMINARIOS'!$I:$I,Presupuesto!$B$11:$B$158,'1. TALLERES SEMINARIOS'!$K:$K,Presupuesto!$K$8:$U$8)</f>
        <v>0</v>
      </c>
      <c r="N106" s="207">
        <f>SUMIFS('1. TALLERES SEMINARIOS'!$G:$G,'1. TALLERES SEMINARIOS'!$I:$I,Presupuesto!$B$11:$B$158,'1. TALLERES SEMINARIOS'!$K:$K,Presupuesto!$K$8:$U$8)</f>
        <v>0</v>
      </c>
      <c r="O106" s="207">
        <f>SUMIFS('1. TALLERES SEMINARIOS'!$G:$G,'1. TALLERES SEMINARIOS'!$I:$I,Presupuesto!$B$11:$B$158,'1. TALLERES SEMINARIOS'!$K:$K,Presupuesto!$K$8:$U$8)</f>
        <v>0</v>
      </c>
      <c r="P106" s="207">
        <f>SUMIFS('1. TALLERES SEMINARIOS'!$G:$G,'1. TALLERES SEMINARIOS'!$I:$I,Presupuesto!$B$11:$B$158,'1. TALLERES SEMINARIOS'!$K:$K,Presupuesto!$K$8:$U$8)</f>
        <v>0</v>
      </c>
      <c r="Q106" s="207">
        <f>SUMIFS('1. TALLERES SEMINARIOS'!$G:$G,'1. TALLERES SEMINARIOS'!$I:$I,Presupuesto!$B$11:$B$158,'1. TALLERES SEMINARIOS'!$K:$K,Presupuesto!$K$8:$U$8)</f>
        <v>0</v>
      </c>
      <c r="R106" s="207">
        <f>SUMIFS('1. TALLERES SEMINARIOS'!$G:$G,'1. TALLERES SEMINARIOS'!$I:$I,Presupuesto!$B$11:$B$158,'1. TALLERES SEMINARIOS'!$K:$K,Presupuesto!$K$8:$U$8)</f>
        <v>0</v>
      </c>
      <c r="S106" s="207">
        <f>SUMIFS('1. TALLERES SEMINARIOS'!$G:$G,'1. TALLERES SEMINARIOS'!$I:$I,Presupuesto!$B$11:$B$158,'1. TALLERES SEMINARIOS'!$K:$K,Presupuesto!$K$8:$U$8)</f>
        <v>0</v>
      </c>
      <c r="T106" s="207">
        <f>SUMIFS('1. TALLERES SEMINARIOS'!$G:$G,'1. TALLERES SEMINARIOS'!$I:$I,Presupuesto!$B$11:$B$158,'1. TALLERES SEMINARIOS'!$K:$K,Presupuesto!$K$8:$U$8)</f>
        <v>0</v>
      </c>
      <c r="U106" s="207">
        <f>SUMIFS('1. TALLERES SEMINARIOS'!$G:$G,'1. TALLERES SEMINARIOS'!$I:$I,Presupuesto!$B$11:$B$158,'1. TALLERES SEMINARIOS'!$K:$K,Presupuesto!$K$8:$U$8)</f>
        <v>0</v>
      </c>
      <c r="V106" s="207"/>
      <c r="W106" s="207"/>
      <c r="X106" s="207"/>
      <c r="Y106" s="207">
        <f t="shared" si="54"/>
        <v>0</v>
      </c>
      <c r="Z106" s="207"/>
      <c r="AA106" s="207"/>
      <c r="AB106" s="207"/>
      <c r="AC106" s="207">
        <f t="shared" si="55"/>
        <v>0</v>
      </c>
      <c r="AD106" s="207"/>
      <c r="AE106" s="207"/>
      <c r="AF106" s="207"/>
      <c r="AG106" s="207">
        <f t="shared" si="56"/>
        <v>0</v>
      </c>
      <c r="AH106" s="207"/>
      <c r="AI106" s="207"/>
      <c r="AJ106" s="207"/>
      <c r="AK106" s="207">
        <f t="shared" si="57"/>
        <v>0</v>
      </c>
      <c r="AL106" s="207">
        <f t="shared" si="58"/>
        <v>0</v>
      </c>
    </row>
    <row r="107" spans="2:38" x14ac:dyDescent="0.25">
      <c r="B107" s="205" t="s">
        <v>479</v>
      </c>
      <c r="C107" s="206" t="s">
        <v>345</v>
      </c>
      <c r="D10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0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7" s="207">
        <f t="shared" si="81"/>
        <v>0</v>
      </c>
      <c r="G107" s="207"/>
      <c r="H107" s="207">
        <f t="shared" si="52"/>
        <v>0</v>
      </c>
      <c r="I107" s="207"/>
      <c r="J107" s="207">
        <f t="shared" si="53"/>
        <v>0</v>
      </c>
      <c r="K107" s="207">
        <f>SUMIFS('1. TALLERES SEMINARIOS'!$G:$G,'1. TALLERES SEMINARIOS'!$I:$I,Presupuesto!$B$11:$B$158,'1. TALLERES SEMINARIOS'!$K:$K,Presupuesto!$K$8:$U$8)</f>
        <v>0</v>
      </c>
      <c r="L107" s="207">
        <f>SUMIFS('1. TALLERES SEMINARIOS'!$G:$G,'1. TALLERES SEMINARIOS'!$I:$I,Presupuesto!$B$11:$B$158,'1. TALLERES SEMINARIOS'!$K:$K,Presupuesto!$K$8:$U$8)</f>
        <v>0</v>
      </c>
      <c r="M107" s="207">
        <f>SUMIFS('1. TALLERES SEMINARIOS'!$G:$G,'1. TALLERES SEMINARIOS'!$I:$I,Presupuesto!$B$11:$B$158,'1. TALLERES SEMINARIOS'!$K:$K,Presupuesto!$K$8:$U$8)</f>
        <v>0</v>
      </c>
      <c r="N107" s="207">
        <f>SUMIFS('1. TALLERES SEMINARIOS'!$G:$G,'1. TALLERES SEMINARIOS'!$I:$I,Presupuesto!$B$11:$B$158,'1. TALLERES SEMINARIOS'!$K:$K,Presupuesto!$K$8:$U$8)</f>
        <v>0</v>
      </c>
      <c r="O107" s="207">
        <f>SUMIFS('1. TALLERES SEMINARIOS'!$G:$G,'1. TALLERES SEMINARIOS'!$I:$I,Presupuesto!$B$11:$B$158,'1. TALLERES SEMINARIOS'!$K:$K,Presupuesto!$K$8:$U$8)</f>
        <v>0</v>
      </c>
      <c r="P107" s="207">
        <f>SUMIFS('1. TALLERES SEMINARIOS'!$G:$G,'1. TALLERES SEMINARIOS'!$I:$I,Presupuesto!$B$11:$B$158,'1. TALLERES SEMINARIOS'!$K:$K,Presupuesto!$K$8:$U$8)</f>
        <v>0</v>
      </c>
      <c r="Q107" s="207">
        <f>SUMIFS('1. TALLERES SEMINARIOS'!$G:$G,'1. TALLERES SEMINARIOS'!$I:$I,Presupuesto!$B$11:$B$158,'1. TALLERES SEMINARIOS'!$K:$K,Presupuesto!$K$8:$U$8)</f>
        <v>0</v>
      </c>
      <c r="R107" s="207">
        <f>SUMIFS('1. TALLERES SEMINARIOS'!$G:$G,'1. TALLERES SEMINARIOS'!$I:$I,Presupuesto!$B$11:$B$158,'1. TALLERES SEMINARIOS'!$K:$K,Presupuesto!$K$8:$U$8)</f>
        <v>0</v>
      </c>
      <c r="S107" s="207">
        <f>SUMIFS('1. TALLERES SEMINARIOS'!$G:$G,'1. TALLERES SEMINARIOS'!$I:$I,Presupuesto!$B$11:$B$158,'1. TALLERES SEMINARIOS'!$K:$K,Presupuesto!$K$8:$U$8)</f>
        <v>0</v>
      </c>
      <c r="T107" s="207">
        <f>SUMIFS('1. TALLERES SEMINARIOS'!$G:$G,'1. TALLERES SEMINARIOS'!$I:$I,Presupuesto!$B$11:$B$158,'1. TALLERES SEMINARIOS'!$K:$K,Presupuesto!$K$8:$U$8)</f>
        <v>0</v>
      </c>
      <c r="U107" s="207">
        <f>SUMIFS('1. TALLERES SEMINARIOS'!$G:$G,'1. TALLERES SEMINARIOS'!$I:$I,Presupuesto!$B$11:$B$158,'1. TALLERES SEMINARIOS'!$K:$K,Presupuesto!$K$8:$U$8)</f>
        <v>0</v>
      </c>
      <c r="V107" s="207"/>
      <c r="W107" s="207"/>
      <c r="X107" s="207"/>
      <c r="Y107" s="207">
        <f t="shared" si="54"/>
        <v>0</v>
      </c>
      <c r="Z107" s="207"/>
      <c r="AA107" s="207"/>
      <c r="AB107" s="207"/>
      <c r="AC107" s="207">
        <f t="shared" si="55"/>
        <v>0</v>
      </c>
      <c r="AD107" s="207"/>
      <c r="AE107" s="207"/>
      <c r="AF107" s="207"/>
      <c r="AG107" s="207">
        <f t="shared" si="56"/>
        <v>0</v>
      </c>
      <c r="AH107" s="207"/>
      <c r="AI107" s="207"/>
      <c r="AJ107" s="207"/>
      <c r="AK107" s="207">
        <f t="shared" si="57"/>
        <v>0</v>
      </c>
      <c r="AL107" s="207">
        <f t="shared" si="58"/>
        <v>0</v>
      </c>
    </row>
    <row r="108" spans="2:38" x14ac:dyDescent="0.25">
      <c r="B108" s="214" t="s">
        <v>480</v>
      </c>
      <c r="C108" s="215" t="s">
        <v>346</v>
      </c>
      <c r="D108" s="216">
        <f>D109</f>
        <v>410000</v>
      </c>
      <c r="E108" s="216">
        <f>E109</f>
        <v>0</v>
      </c>
      <c r="F108" s="216">
        <f t="shared" si="81"/>
        <v>410000</v>
      </c>
      <c r="G108" s="216">
        <f t="shared" ref="G108:I108" si="82">G109</f>
        <v>0</v>
      </c>
      <c r="H108" s="216">
        <f t="shared" si="52"/>
        <v>410000</v>
      </c>
      <c r="I108" s="216">
        <f t="shared" si="82"/>
        <v>0</v>
      </c>
      <c r="J108" s="216">
        <f t="shared" si="53"/>
        <v>410000</v>
      </c>
      <c r="K108" s="216">
        <f t="shared" ref="K108:AJ108" si="83">K109</f>
        <v>0</v>
      </c>
      <c r="L108" s="216">
        <f t="shared" si="83"/>
        <v>0</v>
      </c>
      <c r="M108" s="216">
        <f t="shared" si="83"/>
        <v>0</v>
      </c>
      <c r="N108" s="216">
        <f t="shared" si="83"/>
        <v>0</v>
      </c>
      <c r="O108" s="216">
        <f t="shared" si="83"/>
        <v>0</v>
      </c>
      <c r="P108" s="216">
        <f t="shared" si="83"/>
        <v>0</v>
      </c>
      <c r="Q108" s="216">
        <f t="shared" si="83"/>
        <v>0</v>
      </c>
      <c r="R108" s="216">
        <f t="shared" si="83"/>
        <v>0</v>
      </c>
      <c r="S108" s="216">
        <f t="shared" si="83"/>
        <v>0</v>
      </c>
      <c r="T108" s="216">
        <f t="shared" si="83"/>
        <v>0</v>
      </c>
      <c r="U108" s="216">
        <f t="shared" si="83"/>
        <v>0</v>
      </c>
      <c r="V108" s="216">
        <f t="shared" si="83"/>
        <v>0</v>
      </c>
      <c r="W108" s="216">
        <f t="shared" si="83"/>
        <v>0</v>
      </c>
      <c r="X108" s="216">
        <f t="shared" si="83"/>
        <v>0</v>
      </c>
      <c r="Y108" s="216">
        <f t="shared" si="54"/>
        <v>0</v>
      </c>
      <c r="Z108" s="216">
        <f t="shared" si="83"/>
        <v>0</v>
      </c>
      <c r="AA108" s="216">
        <f t="shared" si="83"/>
        <v>0</v>
      </c>
      <c r="AB108" s="216">
        <f t="shared" si="83"/>
        <v>0</v>
      </c>
      <c r="AC108" s="216">
        <f t="shared" si="55"/>
        <v>0</v>
      </c>
      <c r="AD108" s="216">
        <f t="shared" si="83"/>
        <v>0</v>
      </c>
      <c r="AE108" s="216">
        <f t="shared" si="83"/>
        <v>0</v>
      </c>
      <c r="AF108" s="216">
        <f t="shared" si="83"/>
        <v>0</v>
      </c>
      <c r="AG108" s="216">
        <f t="shared" si="56"/>
        <v>0</v>
      </c>
      <c r="AH108" s="216">
        <f t="shared" si="83"/>
        <v>0</v>
      </c>
      <c r="AI108" s="216">
        <f t="shared" si="83"/>
        <v>0</v>
      </c>
      <c r="AJ108" s="216">
        <f t="shared" si="83"/>
        <v>0</v>
      </c>
      <c r="AK108" s="216">
        <f t="shared" si="57"/>
        <v>0</v>
      </c>
      <c r="AL108" s="216">
        <f t="shared" si="58"/>
        <v>0</v>
      </c>
    </row>
    <row r="109" spans="2:38" x14ac:dyDescent="0.25">
      <c r="B109" s="205" t="s">
        <v>481</v>
      </c>
      <c r="C109" s="206" t="s">
        <v>347</v>
      </c>
      <c r="D10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410000</v>
      </c>
      <c r="E10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09" s="207">
        <f t="shared" si="81"/>
        <v>410000</v>
      </c>
      <c r="G109" s="207"/>
      <c r="H109" s="207">
        <f t="shared" si="52"/>
        <v>410000</v>
      </c>
      <c r="I109" s="207"/>
      <c r="J109" s="207">
        <f t="shared" si="53"/>
        <v>410000</v>
      </c>
      <c r="K109" s="207">
        <f>SUMIFS('1. TALLERES SEMINARIOS'!$G:$G,'1. TALLERES SEMINARIOS'!$I:$I,Presupuesto!$B$11:$B$158,'1. TALLERES SEMINARIOS'!$K:$K,Presupuesto!$K$8:$U$8)</f>
        <v>0</v>
      </c>
      <c r="L109" s="207">
        <f>SUMIFS('1. TALLERES SEMINARIOS'!$G:$G,'1. TALLERES SEMINARIOS'!$I:$I,Presupuesto!$B$11:$B$158,'1. TALLERES SEMINARIOS'!$K:$K,Presupuesto!$K$8:$U$8)</f>
        <v>0</v>
      </c>
      <c r="M109" s="207">
        <f>SUMIFS('1. TALLERES SEMINARIOS'!$G:$G,'1. TALLERES SEMINARIOS'!$I:$I,Presupuesto!$B$11:$B$158,'1. TALLERES SEMINARIOS'!$K:$K,Presupuesto!$K$8:$U$8)</f>
        <v>0</v>
      </c>
      <c r="N109" s="207">
        <f>SUMIFS('1. TALLERES SEMINARIOS'!$G:$G,'1. TALLERES SEMINARIOS'!$I:$I,Presupuesto!$B$11:$B$158,'1. TALLERES SEMINARIOS'!$K:$K,Presupuesto!$K$8:$U$8)</f>
        <v>0</v>
      </c>
      <c r="O109" s="207">
        <f>SUMIFS('1. TALLERES SEMINARIOS'!$G:$G,'1. TALLERES SEMINARIOS'!$I:$I,Presupuesto!$B$11:$B$158,'1. TALLERES SEMINARIOS'!$K:$K,Presupuesto!$K$8:$U$8)</f>
        <v>0</v>
      </c>
      <c r="P109" s="207">
        <f>SUMIFS('1. TALLERES SEMINARIOS'!$G:$G,'1. TALLERES SEMINARIOS'!$I:$I,Presupuesto!$B$11:$B$158,'1. TALLERES SEMINARIOS'!$K:$K,Presupuesto!$K$8:$U$8)</f>
        <v>0</v>
      </c>
      <c r="Q109" s="207">
        <f>SUMIFS('1. TALLERES SEMINARIOS'!$G:$G,'1. TALLERES SEMINARIOS'!$I:$I,Presupuesto!$B$11:$B$158,'1. TALLERES SEMINARIOS'!$K:$K,Presupuesto!$K$8:$U$8)</f>
        <v>0</v>
      </c>
      <c r="R109" s="207">
        <f>SUMIFS('1. TALLERES SEMINARIOS'!$G:$G,'1. TALLERES SEMINARIOS'!$I:$I,Presupuesto!$B$11:$B$158,'1. TALLERES SEMINARIOS'!$K:$K,Presupuesto!$K$8:$U$8)</f>
        <v>0</v>
      </c>
      <c r="S109" s="207">
        <f>SUMIFS('1. TALLERES SEMINARIOS'!$G:$G,'1. TALLERES SEMINARIOS'!$I:$I,Presupuesto!$B$11:$B$158,'1. TALLERES SEMINARIOS'!$K:$K,Presupuesto!$K$8:$U$8)</f>
        <v>0</v>
      </c>
      <c r="T109" s="207">
        <f>SUMIFS('1. TALLERES SEMINARIOS'!$G:$G,'1. TALLERES SEMINARIOS'!$I:$I,Presupuesto!$B$11:$B$158,'1. TALLERES SEMINARIOS'!$K:$K,Presupuesto!$K$8:$U$8)</f>
        <v>0</v>
      </c>
      <c r="U109" s="207">
        <f>SUMIFS('1. TALLERES SEMINARIOS'!$G:$G,'1. TALLERES SEMINARIOS'!$I:$I,Presupuesto!$B$11:$B$158,'1. TALLERES SEMINARIOS'!$K:$K,Presupuesto!$K$8:$U$8)</f>
        <v>0</v>
      </c>
      <c r="V109" s="207"/>
      <c r="W109" s="207"/>
      <c r="X109" s="207"/>
      <c r="Y109" s="207">
        <f t="shared" si="54"/>
        <v>0</v>
      </c>
      <c r="Z109" s="207"/>
      <c r="AA109" s="207"/>
      <c r="AB109" s="207"/>
      <c r="AC109" s="207">
        <f t="shared" si="55"/>
        <v>0</v>
      </c>
      <c r="AD109" s="207"/>
      <c r="AE109" s="207"/>
      <c r="AF109" s="207"/>
      <c r="AG109" s="207">
        <f t="shared" si="56"/>
        <v>0</v>
      </c>
      <c r="AH109" s="207"/>
      <c r="AI109" s="207"/>
      <c r="AJ109" s="207"/>
      <c r="AK109" s="207">
        <f t="shared" si="57"/>
        <v>0</v>
      </c>
      <c r="AL109" s="207">
        <f t="shared" si="58"/>
        <v>0</v>
      </c>
    </row>
    <row r="110" spans="2:38" x14ac:dyDescent="0.25">
      <c r="B110" s="214" t="s">
        <v>482</v>
      </c>
      <c r="C110" s="215" t="s">
        <v>348</v>
      </c>
      <c r="D110" s="216">
        <f>SUM(D111:D113)</f>
        <v>0</v>
      </c>
      <c r="E110" s="216">
        <f>SUM(E111:E113)</f>
        <v>13000000</v>
      </c>
      <c r="F110" s="216">
        <f t="shared" si="81"/>
        <v>13000000</v>
      </c>
      <c r="G110" s="216">
        <f t="shared" ref="G110:I110" si="84">SUM(G111:G113)</f>
        <v>0</v>
      </c>
      <c r="H110" s="216">
        <f t="shared" si="52"/>
        <v>13000000</v>
      </c>
      <c r="I110" s="216">
        <f t="shared" si="84"/>
        <v>0</v>
      </c>
      <c r="J110" s="216">
        <f t="shared" si="53"/>
        <v>13000000</v>
      </c>
      <c r="K110" s="216">
        <f t="shared" ref="K110:AJ110" si="85">SUM(K111:K113)</f>
        <v>0</v>
      </c>
      <c r="L110" s="216">
        <f t="shared" si="85"/>
        <v>0</v>
      </c>
      <c r="M110" s="216">
        <f t="shared" si="85"/>
        <v>0</v>
      </c>
      <c r="N110" s="216">
        <f t="shared" si="85"/>
        <v>0</v>
      </c>
      <c r="O110" s="216">
        <f t="shared" si="85"/>
        <v>0</v>
      </c>
      <c r="P110" s="216">
        <f t="shared" si="85"/>
        <v>0</v>
      </c>
      <c r="Q110" s="216">
        <f t="shared" si="85"/>
        <v>0</v>
      </c>
      <c r="R110" s="216">
        <f t="shared" si="85"/>
        <v>0</v>
      </c>
      <c r="S110" s="216">
        <f t="shared" si="85"/>
        <v>0</v>
      </c>
      <c r="T110" s="216">
        <f t="shared" si="85"/>
        <v>0</v>
      </c>
      <c r="U110" s="216">
        <f t="shared" si="85"/>
        <v>0</v>
      </c>
      <c r="V110" s="216">
        <f t="shared" si="85"/>
        <v>0</v>
      </c>
      <c r="W110" s="216">
        <f t="shared" si="85"/>
        <v>0</v>
      </c>
      <c r="X110" s="216">
        <f t="shared" si="85"/>
        <v>0</v>
      </c>
      <c r="Y110" s="216">
        <f t="shared" si="54"/>
        <v>0</v>
      </c>
      <c r="Z110" s="216">
        <f t="shared" si="85"/>
        <v>0</v>
      </c>
      <c r="AA110" s="216">
        <f t="shared" si="85"/>
        <v>0</v>
      </c>
      <c r="AB110" s="216">
        <f t="shared" si="85"/>
        <v>0</v>
      </c>
      <c r="AC110" s="216">
        <f t="shared" si="55"/>
        <v>0</v>
      </c>
      <c r="AD110" s="216">
        <f t="shared" si="85"/>
        <v>0</v>
      </c>
      <c r="AE110" s="216">
        <f t="shared" si="85"/>
        <v>0</v>
      </c>
      <c r="AF110" s="216">
        <f t="shared" si="85"/>
        <v>0</v>
      </c>
      <c r="AG110" s="216">
        <f t="shared" si="56"/>
        <v>0</v>
      </c>
      <c r="AH110" s="216">
        <f t="shared" si="85"/>
        <v>0</v>
      </c>
      <c r="AI110" s="216">
        <f t="shared" si="85"/>
        <v>0</v>
      </c>
      <c r="AJ110" s="216">
        <f t="shared" si="85"/>
        <v>0</v>
      </c>
      <c r="AK110" s="216">
        <f t="shared" si="57"/>
        <v>0</v>
      </c>
      <c r="AL110" s="216">
        <f t="shared" si="58"/>
        <v>0</v>
      </c>
    </row>
    <row r="111" spans="2:38" x14ac:dyDescent="0.25">
      <c r="B111" s="205" t="s">
        <v>483</v>
      </c>
      <c r="C111" s="206" t="s">
        <v>349</v>
      </c>
      <c r="D11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11"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13000000</v>
      </c>
      <c r="F111" s="207">
        <f t="shared" si="81"/>
        <v>13000000</v>
      </c>
      <c r="G111" s="207"/>
      <c r="H111" s="207">
        <f t="shared" si="52"/>
        <v>13000000</v>
      </c>
      <c r="I111" s="207"/>
      <c r="J111" s="207">
        <f t="shared" si="53"/>
        <v>13000000</v>
      </c>
      <c r="K111" s="207">
        <f>SUMIFS('1. TALLERES SEMINARIOS'!$G:$G,'1. TALLERES SEMINARIOS'!$I:$I,Presupuesto!$B$11:$B$158,'1. TALLERES SEMINARIOS'!$K:$K,Presupuesto!$K$8:$U$8)</f>
        <v>0</v>
      </c>
      <c r="L111" s="207">
        <f>SUMIFS('1. TALLERES SEMINARIOS'!$G:$G,'1. TALLERES SEMINARIOS'!$I:$I,Presupuesto!$B$11:$B$158,'1. TALLERES SEMINARIOS'!$K:$K,Presupuesto!$K$8:$U$8)</f>
        <v>0</v>
      </c>
      <c r="M111" s="207">
        <f>SUMIFS('1. TALLERES SEMINARIOS'!$G:$G,'1. TALLERES SEMINARIOS'!$I:$I,Presupuesto!$B$11:$B$158,'1. TALLERES SEMINARIOS'!$K:$K,Presupuesto!$K$8:$U$8)</f>
        <v>0</v>
      </c>
      <c r="N111" s="207">
        <f>SUMIFS('1. TALLERES SEMINARIOS'!$G:$G,'1. TALLERES SEMINARIOS'!$I:$I,Presupuesto!$B$11:$B$158,'1. TALLERES SEMINARIOS'!$K:$K,Presupuesto!$K$8:$U$8)</f>
        <v>0</v>
      </c>
      <c r="O111" s="207">
        <f>SUMIFS('1. TALLERES SEMINARIOS'!$G:$G,'1. TALLERES SEMINARIOS'!$I:$I,Presupuesto!$B$11:$B$158,'1. TALLERES SEMINARIOS'!$K:$K,Presupuesto!$K$8:$U$8)</f>
        <v>0</v>
      </c>
      <c r="P111" s="207">
        <f>SUMIFS('1. TALLERES SEMINARIOS'!$G:$G,'1. TALLERES SEMINARIOS'!$I:$I,Presupuesto!$B$11:$B$158,'1. TALLERES SEMINARIOS'!$K:$K,Presupuesto!$K$8:$U$8)</f>
        <v>0</v>
      </c>
      <c r="Q111" s="207">
        <f>SUMIFS('1. TALLERES SEMINARIOS'!$G:$G,'1. TALLERES SEMINARIOS'!$I:$I,Presupuesto!$B$11:$B$158,'1. TALLERES SEMINARIOS'!$K:$K,Presupuesto!$K$8:$U$8)</f>
        <v>0</v>
      </c>
      <c r="R111" s="207">
        <f>SUMIFS('1. TALLERES SEMINARIOS'!$G:$G,'1. TALLERES SEMINARIOS'!$I:$I,Presupuesto!$B$11:$B$158,'1. TALLERES SEMINARIOS'!$K:$K,Presupuesto!$K$8:$U$8)</f>
        <v>0</v>
      </c>
      <c r="S111" s="207">
        <f>SUMIFS('1. TALLERES SEMINARIOS'!$G:$G,'1. TALLERES SEMINARIOS'!$I:$I,Presupuesto!$B$11:$B$158,'1. TALLERES SEMINARIOS'!$K:$K,Presupuesto!$K$8:$U$8)</f>
        <v>0</v>
      </c>
      <c r="T111" s="207">
        <f>SUMIFS('1. TALLERES SEMINARIOS'!$G:$G,'1. TALLERES SEMINARIOS'!$I:$I,Presupuesto!$B$11:$B$158,'1. TALLERES SEMINARIOS'!$K:$K,Presupuesto!$K$8:$U$8)</f>
        <v>0</v>
      </c>
      <c r="U111" s="207">
        <f>SUMIFS('1. TALLERES SEMINARIOS'!$G:$G,'1. TALLERES SEMINARIOS'!$I:$I,Presupuesto!$B$11:$B$158,'1. TALLERES SEMINARIOS'!$K:$K,Presupuesto!$K$8:$U$8)</f>
        <v>0</v>
      </c>
      <c r="V111" s="207"/>
      <c r="W111" s="207"/>
      <c r="X111" s="207"/>
      <c r="Y111" s="207">
        <f t="shared" si="54"/>
        <v>0</v>
      </c>
      <c r="Z111" s="207"/>
      <c r="AA111" s="207"/>
      <c r="AB111" s="207"/>
      <c r="AC111" s="207">
        <f t="shared" si="55"/>
        <v>0</v>
      </c>
      <c r="AD111" s="207"/>
      <c r="AE111" s="207"/>
      <c r="AF111" s="207"/>
      <c r="AG111" s="207">
        <f t="shared" si="56"/>
        <v>0</v>
      </c>
      <c r="AH111" s="207"/>
      <c r="AI111" s="207"/>
      <c r="AJ111" s="207"/>
      <c r="AK111" s="207">
        <f t="shared" si="57"/>
        <v>0</v>
      </c>
      <c r="AL111" s="207">
        <f t="shared" si="58"/>
        <v>0</v>
      </c>
    </row>
    <row r="112" spans="2:38" x14ac:dyDescent="0.25">
      <c r="B112" s="205" t="s">
        <v>484</v>
      </c>
      <c r="C112" s="206" t="s">
        <v>350</v>
      </c>
      <c r="D11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1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12" s="207">
        <f t="shared" si="81"/>
        <v>0</v>
      </c>
      <c r="G112" s="207"/>
      <c r="H112" s="207">
        <f t="shared" si="52"/>
        <v>0</v>
      </c>
      <c r="I112" s="207"/>
      <c r="J112" s="207">
        <f t="shared" si="53"/>
        <v>0</v>
      </c>
      <c r="K112" s="207">
        <f>SUMIFS('1. TALLERES SEMINARIOS'!$G:$G,'1. TALLERES SEMINARIOS'!$I:$I,Presupuesto!$B$11:$B$158,'1. TALLERES SEMINARIOS'!$K:$K,Presupuesto!$K$8:$U$8)</f>
        <v>0</v>
      </c>
      <c r="L112" s="207">
        <f>SUMIFS('1. TALLERES SEMINARIOS'!$G:$G,'1. TALLERES SEMINARIOS'!$I:$I,Presupuesto!$B$11:$B$158,'1. TALLERES SEMINARIOS'!$K:$K,Presupuesto!$K$8:$U$8)</f>
        <v>0</v>
      </c>
      <c r="M112" s="207">
        <f>SUMIFS('1. TALLERES SEMINARIOS'!$G:$G,'1. TALLERES SEMINARIOS'!$I:$I,Presupuesto!$B$11:$B$158,'1. TALLERES SEMINARIOS'!$K:$K,Presupuesto!$K$8:$U$8)</f>
        <v>0</v>
      </c>
      <c r="N112" s="207">
        <f>SUMIFS('1. TALLERES SEMINARIOS'!$G:$G,'1. TALLERES SEMINARIOS'!$I:$I,Presupuesto!$B$11:$B$158,'1. TALLERES SEMINARIOS'!$K:$K,Presupuesto!$K$8:$U$8)</f>
        <v>0</v>
      </c>
      <c r="O112" s="207">
        <f>SUMIFS('1. TALLERES SEMINARIOS'!$G:$G,'1. TALLERES SEMINARIOS'!$I:$I,Presupuesto!$B$11:$B$158,'1. TALLERES SEMINARIOS'!$K:$K,Presupuesto!$K$8:$U$8)</f>
        <v>0</v>
      </c>
      <c r="P112" s="207">
        <f>SUMIFS('1. TALLERES SEMINARIOS'!$G:$G,'1. TALLERES SEMINARIOS'!$I:$I,Presupuesto!$B$11:$B$158,'1. TALLERES SEMINARIOS'!$K:$K,Presupuesto!$K$8:$U$8)</f>
        <v>0</v>
      </c>
      <c r="Q112" s="207">
        <f>SUMIFS('1. TALLERES SEMINARIOS'!$G:$G,'1. TALLERES SEMINARIOS'!$I:$I,Presupuesto!$B$11:$B$158,'1. TALLERES SEMINARIOS'!$K:$K,Presupuesto!$K$8:$U$8)</f>
        <v>0</v>
      </c>
      <c r="R112" s="207">
        <f>SUMIFS('1. TALLERES SEMINARIOS'!$G:$G,'1. TALLERES SEMINARIOS'!$I:$I,Presupuesto!$B$11:$B$158,'1. TALLERES SEMINARIOS'!$K:$K,Presupuesto!$K$8:$U$8)</f>
        <v>0</v>
      </c>
      <c r="S112" s="207">
        <f>SUMIFS('1. TALLERES SEMINARIOS'!$G:$G,'1. TALLERES SEMINARIOS'!$I:$I,Presupuesto!$B$11:$B$158,'1. TALLERES SEMINARIOS'!$K:$K,Presupuesto!$K$8:$U$8)</f>
        <v>0</v>
      </c>
      <c r="T112" s="207">
        <f>SUMIFS('1. TALLERES SEMINARIOS'!$G:$G,'1. TALLERES SEMINARIOS'!$I:$I,Presupuesto!$B$11:$B$158,'1. TALLERES SEMINARIOS'!$K:$K,Presupuesto!$K$8:$U$8)</f>
        <v>0</v>
      </c>
      <c r="U112" s="207">
        <f>SUMIFS('1. TALLERES SEMINARIOS'!$G:$G,'1. TALLERES SEMINARIOS'!$I:$I,Presupuesto!$B$11:$B$158,'1. TALLERES SEMINARIOS'!$K:$K,Presupuesto!$K$8:$U$8)</f>
        <v>0</v>
      </c>
      <c r="V112" s="207"/>
      <c r="W112" s="207"/>
      <c r="X112" s="207"/>
      <c r="Y112" s="207">
        <f t="shared" si="54"/>
        <v>0</v>
      </c>
      <c r="Z112" s="207"/>
      <c r="AA112" s="207"/>
      <c r="AB112" s="207"/>
      <c r="AC112" s="207">
        <f t="shared" si="55"/>
        <v>0</v>
      </c>
      <c r="AD112" s="207"/>
      <c r="AE112" s="207"/>
      <c r="AF112" s="207"/>
      <c r="AG112" s="207">
        <f t="shared" si="56"/>
        <v>0</v>
      </c>
      <c r="AH112" s="207"/>
      <c r="AI112" s="207"/>
      <c r="AJ112" s="207"/>
      <c r="AK112" s="207">
        <f t="shared" si="57"/>
        <v>0</v>
      </c>
      <c r="AL112" s="207">
        <f t="shared" si="58"/>
        <v>0</v>
      </c>
    </row>
    <row r="113" spans="2:38" x14ac:dyDescent="0.25">
      <c r="B113" s="205" t="s">
        <v>485</v>
      </c>
      <c r="C113" s="206" t="s">
        <v>351</v>
      </c>
      <c r="D11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1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13" s="207">
        <f t="shared" si="81"/>
        <v>0</v>
      </c>
      <c r="G113" s="207"/>
      <c r="H113" s="207">
        <f t="shared" si="52"/>
        <v>0</v>
      </c>
      <c r="I113" s="207"/>
      <c r="J113" s="207">
        <f t="shared" si="53"/>
        <v>0</v>
      </c>
      <c r="K113" s="207">
        <f>SUMIFS('1. TALLERES SEMINARIOS'!$G:$G,'1. TALLERES SEMINARIOS'!$I:$I,Presupuesto!$B$11:$B$158,'1. TALLERES SEMINARIOS'!$K:$K,Presupuesto!$K$8:$U$8)</f>
        <v>0</v>
      </c>
      <c r="L113" s="207">
        <f>SUMIFS('1. TALLERES SEMINARIOS'!$G:$G,'1. TALLERES SEMINARIOS'!$I:$I,Presupuesto!$B$11:$B$158,'1. TALLERES SEMINARIOS'!$K:$K,Presupuesto!$K$8:$U$8)</f>
        <v>0</v>
      </c>
      <c r="M113" s="207">
        <f>SUMIFS('1. TALLERES SEMINARIOS'!$G:$G,'1. TALLERES SEMINARIOS'!$I:$I,Presupuesto!$B$11:$B$158,'1. TALLERES SEMINARIOS'!$K:$K,Presupuesto!$K$8:$U$8)</f>
        <v>0</v>
      </c>
      <c r="N113" s="207">
        <f>SUMIFS('1. TALLERES SEMINARIOS'!$G:$G,'1. TALLERES SEMINARIOS'!$I:$I,Presupuesto!$B$11:$B$158,'1. TALLERES SEMINARIOS'!$K:$K,Presupuesto!$K$8:$U$8)</f>
        <v>0</v>
      </c>
      <c r="O113" s="207">
        <f>SUMIFS('1. TALLERES SEMINARIOS'!$G:$G,'1. TALLERES SEMINARIOS'!$I:$I,Presupuesto!$B$11:$B$158,'1. TALLERES SEMINARIOS'!$K:$K,Presupuesto!$K$8:$U$8)</f>
        <v>0</v>
      </c>
      <c r="P113" s="207">
        <f>SUMIFS('1. TALLERES SEMINARIOS'!$G:$G,'1. TALLERES SEMINARIOS'!$I:$I,Presupuesto!$B$11:$B$158,'1. TALLERES SEMINARIOS'!$K:$K,Presupuesto!$K$8:$U$8)</f>
        <v>0</v>
      </c>
      <c r="Q113" s="207">
        <f>SUMIFS('1. TALLERES SEMINARIOS'!$G:$G,'1. TALLERES SEMINARIOS'!$I:$I,Presupuesto!$B$11:$B$158,'1. TALLERES SEMINARIOS'!$K:$K,Presupuesto!$K$8:$U$8)</f>
        <v>0</v>
      </c>
      <c r="R113" s="207">
        <f>SUMIFS('1. TALLERES SEMINARIOS'!$G:$G,'1. TALLERES SEMINARIOS'!$I:$I,Presupuesto!$B$11:$B$158,'1. TALLERES SEMINARIOS'!$K:$K,Presupuesto!$K$8:$U$8)</f>
        <v>0</v>
      </c>
      <c r="S113" s="207">
        <f>SUMIFS('1. TALLERES SEMINARIOS'!$G:$G,'1. TALLERES SEMINARIOS'!$I:$I,Presupuesto!$B$11:$B$158,'1. TALLERES SEMINARIOS'!$K:$K,Presupuesto!$K$8:$U$8)</f>
        <v>0</v>
      </c>
      <c r="T113" s="207">
        <f>SUMIFS('1. TALLERES SEMINARIOS'!$G:$G,'1. TALLERES SEMINARIOS'!$I:$I,Presupuesto!$B$11:$B$158,'1. TALLERES SEMINARIOS'!$K:$K,Presupuesto!$K$8:$U$8)</f>
        <v>0</v>
      </c>
      <c r="U113" s="207">
        <f>SUMIFS('1. TALLERES SEMINARIOS'!$G:$G,'1. TALLERES SEMINARIOS'!$I:$I,Presupuesto!$B$11:$B$158,'1. TALLERES SEMINARIOS'!$K:$K,Presupuesto!$K$8:$U$8)</f>
        <v>0</v>
      </c>
      <c r="V113" s="207"/>
      <c r="W113" s="207"/>
      <c r="X113" s="207"/>
      <c r="Y113" s="207">
        <f t="shared" si="54"/>
        <v>0</v>
      </c>
      <c r="Z113" s="207"/>
      <c r="AA113" s="207"/>
      <c r="AB113" s="207"/>
      <c r="AC113" s="207">
        <f t="shared" si="55"/>
        <v>0</v>
      </c>
      <c r="AD113" s="207"/>
      <c r="AE113" s="207"/>
      <c r="AF113" s="207"/>
      <c r="AG113" s="207">
        <f t="shared" si="56"/>
        <v>0</v>
      </c>
      <c r="AH113" s="207"/>
      <c r="AI113" s="207"/>
      <c r="AJ113" s="207"/>
      <c r="AK113" s="207">
        <f t="shared" si="57"/>
        <v>0</v>
      </c>
      <c r="AL113" s="207">
        <f t="shared" si="58"/>
        <v>0</v>
      </c>
    </row>
    <row r="114" spans="2:38" x14ac:dyDescent="0.25">
      <c r="B114" s="202" t="s">
        <v>471</v>
      </c>
      <c r="C114" s="203" t="s">
        <v>337</v>
      </c>
      <c r="D114" s="204">
        <f>D115+D119</f>
        <v>0</v>
      </c>
      <c r="E114" s="204">
        <f>E115+E119</f>
        <v>0</v>
      </c>
      <c r="F114" s="204">
        <f t="shared" si="81"/>
        <v>0</v>
      </c>
      <c r="G114" s="204">
        <f t="shared" ref="G114:I114" si="86">G115+G119</f>
        <v>0</v>
      </c>
      <c r="H114" s="204">
        <f t="shared" si="52"/>
        <v>0</v>
      </c>
      <c r="I114" s="204">
        <f t="shared" si="86"/>
        <v>2</v>
      </c>
      <c r="J114" s="204">
        <f t="shared" si="53"/>
        <v>-2</v>
      </c>
      <c r="K114" s="204">
        <f t="shared" ref="K114:AJ114" si="87">K115+K119</f>
        <v>0</v>
      </c>
      <c r="L114" s="204">
        <f t="shared" si="87"/>
        <v>0</v>
      </c>
      <c r="M114" s="204">
        <f t="shared" si="87"/>
        <v>0</v>
      </c>
      <c r="N114" s="204">
        <f t="shared" si="87"/>
        <v>0</v>
      </c>
      <c r="O114" s="204">
        <f t="shared" si="87"/>
        <v>0</v>
      </c>
      <c r="P114" s="204">
        <f t="shared" si="87"/>
        <v>0</v>
      </c>
      <c r="Q114" s="204">
        <f t="shared" si="87"/>
        <v>0</v>
      </c>
      <c r="R114" s="204">
        <f t="shared" si="87"/>
        <v>0</v>
      </c>
      <c r="S114" s="204">
        <f t="shared" si="87"/>
        <v>0</v>
      </c>
      <c r="T114" s="204">
        <f t="shared" si="87"/>
        <v>0</v>
      </c>
      <c r="U114" s="204">
        <f t="shared" si="87"/>
        <v>0</v>
      </c>
      <c r="V114" s="204">
        <f t="shared" si="87"/>
        <v>2</v>
      </c>
      <c r="W114" s="204">
        <f t="shared" si="87"/>
        <v>2</v>
      </c>
      <c r="X114" s="204">
        <f t="shared" si="87"/>
        <v>2</v>
      </c>
      <c r="Y114" s="204">
        <f t="shared" si="54"/>
        <v>6</v>
      </c>
      <c r="Z114" s="204">
        <f t="shared" si="87"/>
        <v>2</v>
      </c>
      <c r="AA114" s="204">
        <f t="shared" si="87"/>
        <v>2</v>
      </c>
      <c r="AB114" s="204">
        <f t="shared" si="87"/>
        <v>2</v>
      </c>
      <c r="AC114" s="204">
        <f t="shared" si="55"/>
        <v>6</v>
      </c>
      <c r="AD114" s="204">
        <f t="shared" si="87"/>
        <v>2</v>
      </c>
      <c r="AE114" s="204">
        <f t="shared" si="87"/>
        <v>2</v>
      </c>
      <c r="AF114" s="204">
        <f t="shared" si="87"/>
        <v>2</v>
      </c>
      <c r="AG114" s="204">
        <f t="shared" si="56"/>
        <v>6</v>
      </c>
      <c r="AH114" s="204">
        <f t="shared" si="87"/>
        <v>2</v>
      </c>
      <c r="AI114" s="204">
        <f t="shared" si="87"/>
        <v>2</v>
      </c>
      <c r="AJ114" s="204">
        <f t="shared" si="87"/>
        <v>2</v>
      </c>
      <c r="AK114" s="204">
        <f t="shared" si="57"/>
        <v>6</v>
      </c>
      <c r="AL114" s="204">
        <f t="shared" si="58"/>
        <v>24</v>
      </c>
    </row>
    <row r="115" spans="2:38" x14ac:dyDescent="0.25">
      <c r="B115" s="214" t="s">
        <v>472</v>
      </c>
      <c r="C115" s="215" t="s">
        <v>338</v>
      </c>
      <c r="D115" s="216">
        <f>SUM(D116:D118)</f>
        <v>0</v>
      </c>
      <c r="E115" s="216">
        <f>SUM(E116:E118)</f>
        <v>0</v>
      </c>
      <c r="F115" s="216">
        <f t="shared" si="81"/>
        <v>0</v>
      </c>
      <c r="G115" s="216">
        <f t="shared" ref="G115:I115" si="88">SUM(G116:G118)</f>
        <v>0</v>
      </c>
      <c r="H115" s="216">
        <f t="shared" si="52"/>
        <v>0</v>
      </c>
      <c r="I115" s="216">
        <f t="shared" si="88"/>
        <v>2</v>
      </c>
      <c r="J115" s="216">
        <f t="shared" si="53"/>
        <v>-2</v>
      </c>
      <c r="K115" s="216">
        <f t="shared" ref="K115:AJ115" si="89">SUM(K116:K118)</f>
        <v>0</v>
      </c>
      <c r="L115" s="216">
        <f t="shared" si="89"/>
        <v>0</v>
      </c>
      <c r="M115" s="216">
        <f t="shared" si="89"/>
        <v>0</v>
      </c>
      <c r="N115" s="216">
        <f t="shared" si="89"/>
        <v>0</v>
      </c>
      <c r="O115" s="216">
        <f t="shared" si="89"/>
        <v>0</v>
      </c>
      <c r="P115" s="216">
        <f t="shared" si="89"/>
        <v>0</v>
      </c>
      <c r="Q115" s="216">
        <f t="shared" si="89"/>
        <v>0</v>
      </c>
      <c r="R115" s="216">
        <f t="shared" si="89"/>
        <v>0</v>
      </c>
      <c r="S115" s="216">
        <f t="shared" si="89"/>
        <v>0</v>
      </c>
      <c r="T115" s="216">
        <f t="shared" si="89"/>
        <v>0</v>
      </c>
      <c r="U115" s="216">
        <f t="shared" si="89"/>
        <v>0</v>
      </c>
      <c r="V115" s="216">
        <f t="shared" si="89"/>
        <v>2</v>
      </c>
      <c r="W115" s="216">
        <f t="shared" si="89"/>
        <v>2</v>
      </c>
      <c r="X115" s="216">
        <f t="shared" si="89"/>
        <v>2</v>
      </c>
      <c r="Y115" s="216">
        <f t="shared" si="54"/>
        <v>6</v>
      </c>
      <c r="Z115" s="216">
        <f t="shared" si="89"/>
        <v>2</v>
      </c>
      <c r="AA115" s="216">
        <f t="shared" si="89"/>
        <v>2</v>
      </c>
      <c r="AB115" s="216">
        <f t="shared" si="89"/>
        <v>2</v>
      </c>
      <c r="AC115" s="216">
        <f t="shared" si="55"/>
        <v>6</v>
      </c>
      <c r="AD115" s="216">
        <f t="shared" si="89"/>
        <v>2</v>
      </c>
      <c r="AE115" s="216">
        <f t="shared" si="89"/>
        <v>2</v>
      </c>
      <c r="AF115" s="216">
        <f t="shared" si="89"/>
        <v>2</v>
      </c>
      <c r="AG115" s="216">
        <f t="shared" si="56"/>
        <v>6</v>
      </c>
      <c r="AH115" s="216">
        <f t="shared" si="89"/>
        <v>2</v>
      </c>
      <c r="AI115" s="216">
        <f t="shared" si="89"/>
        <v>2</v>
      </c>
      <c r="AJ115" s="216">
        <f t="shared" si="89"/>
        <v>2</v>
      </c>
      <c r="AK115" s="216">
        <f t="shared" si="57"/>
        <v>6</v>
      </c>
      <c r="AL115" s="216">
        <f t="shared" si="58"/>
        <v>24</v>
      </c>
    </row>
    <row r="116" spans="2:38" x14ac:dyDescent="0.25">
      <c r="B116" s="205" t="s">
        <v>486</v>
      </c>
      <c r="C116" s="206" t="s">
        <v>352</v>
      </c>
      <c r="D11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1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16" s="207">
        <f t="shared" si="81"/>
        <v>0</v>
      </c>
      <c r="G116" s="207"/>
      <c r="H116" s="207">
        <f t="shared" si="52"/>
        <v>0</v>
      </c>
      <c r="I116" s="207"/>
      <c r="J116" s="207">
        <f t="shared" si="53"/>
        <v>0</v>
      </c>
      <c r="K116" s="207">
        <f>SUMIFS('1. TALLERES SEMINARIOS'!$G:$G,'1. TALLERES SEMINARIOS'!$I:$I,Presupuesto!$B$11:$B$158,'1. TALLERES SEMINARIOS'!$K:$K,Presupuesto!$K$8:$U$8)</f>
        <v>0</v>
      </c>
      <c r="L116" s="207">
        <f>SUMIFS('1. TALLERES SEMINARIOS'!$G:$G,'1. TALLERES SEMINARIOS'!$I:$I,Presupuesto!$B$11:$B$158,'1. TALLERES SEMINARIOS'!$K:$K,Presupuesto!$K$8:$U$8)</f>
        <v>0</v>
      </c>
      <c r="M116" s="207">
        <f>SUMIFS('1. TALLERES SEMINARIOS'!$G:$G,'1. TALLERES SEMINARIOS'!$I:$I,Presupuesto!$B$11:$B$158,'1. TALLERES SEMINARIOS'!$K:$K,Presupuesto!$K$8:$U$8)</f>
        <v>0</v>
      </c>
      <c r="N116" s="207">
        <f>SUMIFS('1. TALLERES SEMINARIOS'!$G:$G,'1. TALLERES SEMINARIOS'!$I:$I,Presupuesto!$B$11:$B$158,'1. TALLERES SEMINARIOS'!$K:$K,Presupuesto!$K$8:$U$8)</f>
        <v>0</v>
      </c>
      <c r="O116" s="207">
        <f>SUMIFS('1. TALLERES SEMINARIOS'!$G:$G,'1. TALLERES SEMINARIOS'!$I:$I,Presupuesto!$B$11:$B$158,'1. TALLERES SEMINARIOS'!$K:$K,Presupuesto!$K$8:$U$8)</f>
        <v>0</v>
      </c>
      <c r="P116" s="207">
        <f>SUMIFS('1. TALLERES SEMINARIOS'!$G:$G,'1. TALLERES SEMINARIOS'!$I:$I,Presupuesto!$B$11:$B$158,'1. TALLERES SEMINARIOS'!$K:$K,Presupuesto!$K$8:$U$8)</f>
        <v>0</v>
      </c>
      <c r="Q116" s="207">
        <f>SUMIFS('1. TALLERES SEMINARIOS'!$G:$G,'1. TALLERES SEMINARIOS'!$I:$I,Presupuesto!$B$11:$B$158,'1. TALLERES SEMINARIOS'!$K:$K,Presupuesto!$K$8:$U$8)</f>
        <v>0</v>
      </c>
      <c r="R116" s="207">
        <f>SUMIFS('1. TALLERES SEMINARIOS'!$G:$G,'1. TALLERES SEMINARIOS'!$I:$I,Presupuesto!$B$11:$B$158,'1. TALLERES SEMINARIOS'!$K:$K,Presupuesto!$K$8:$U$8)</f>
        <v>0</v>
      </c>
      <c r="S116" s="207">
        <f>SUMIFS('1. TALLERES SEMINARIOS'!$G:$G,'1. TALLERES SEMINARIOS'!$I:$I,Presupuesto!$B$11:$B$158,'1. TALLERES SEMINARIOS'!$K:$K,Presupuesto!$K$8:$U$8)</f>
        <v>0</v>
      </c>
      <c r="T116" s="207">
        <f>SUMIFS('1. TALLERES SEMINARIOS'!$G:$G,'1. TALLERES SEMINARIOS'!$I:$I,Presupuesto!$B$11:$B$158,'1. TALLERES SEMINARIOS'!$K:$K,Presupuesto!$K$8:$U$8)</f>
        <v>0</v>
      </c>
      <c r="U116" s="207">
        <f>SUMIFS('1. TALLERES SEMINARIOS'!$G:$G,'1. TALLERES SEMINARIOS'!$I:$I,Presupuesto!$B$11:$B$158,'1. TALLERES SEMINARIOS'!$K:$K,Presupuesto!$K$8:$U$8)</f>
        <v>0</v>
      </c>
      <c r="V116" s="207"/>
      <c r="W116" s="207"/>
      <c r="X116" s="207"/>
      <c r="Y116" s="207">
        <f t="shared" si="54"/>
        <v>0</v>
      </c>
      <c r="Z116" s="207"/>
      <c r="AA116" s="207"/>
      <c r="AB116" s="207"/>
      <c r="AC116" s="207">
        <f t="shared" si="55"/>
        <v>0</v>
      </c>
      <c r="AD116" s="207"/>
      <c r="AE116" s="207"/>
      <c r="AF116" s="207"/>
      <c r="AG116" s="207">
        <f t="shared" si="56"/>
        <v>0</v>
      </c>
      <c r="AH116" s="207"/>
      <c r="AI116" s="207"/>
      <c r="AJ116" s="207"/>
      <c r="AK116" s="207">
        <f t="shared" si="57"/>
        <v>0</v>
      </c>
      <c r="AL116" s="207">
        <f t="shared" si="58"/>
        <v>0</v>
      </c>
    </row>
    <row r="117" spans="2:38" x14ac:dyDescent="0.25">
      <c r="B117" s="205" t="s">
        <v>487</v>
      </c>
      <c r="C117" s="206" t="s">
        <v>353</v>
      </c>
      <c r="D11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1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17" s="207">
        <f t="shared" si="81"/>
        <v>0</v>
      </c>
      <c r="G117" s="207"/>
      <c r="H117" s="207">
        <f t="shared" si="52"/>
        <v>0</v>
      </c>
      <c r="I117" s="207">
        <v>2</v>
      </c>
      <c r="J117" s="207">
        <f t="shared" si="53"/>
        <v>-2</v>
      </c>
      <c r="K117" s="207">
        <f>SUMIFS('1. TALLERES SEMINARIOS'!$G:$G,'1. TALLERES SEMINARIOS'!$I:$I,Presupuesto!$B$11:$B$158,'1. TALLERES SEMINARIOS'!$K:$K,Presupuesto!$K$8:$U$8)</f>
        <v>0</v>
      </c>
      <c r="L117" s="207">
        <f>SUMIFS('1. TALLERES SEMINARIOS'!$G:$G,'1. TALLERES SEMINARIOS'!$I:$I,Presupuesto!$B$11:$B$158,'1. TALLERES SEMINARIOS'!$K:$K,Presupuesto!$K$8:$U$8)</f>
        <v>0</v>
      </c>
      <c r="M117" s="207">
        <f>SUMIFS('1. TALLERES SEMINARIOS'!$G:$G,'1. TALLERES SEMINARIOS'!$I:$I,Presupuesto!$B$11:$B$158,'1. TALLERES SEMINARIOS'!$K:$K,Presupuesto!$K$8:$U$8)</f>
        <v>0</v>
      </c>
      <c r="N117" s="207">
        <f>SUMIFS('1. TALLERES SEMINARIOS'!$G:$G,'1. TALLERES SEMINARIOS'!$I:$I,Presupuesto!$B$11:$B$158,'1. TALLERES SEMINARIOS'!$K:$K,Presupuesto!$K$8:$U$8)</f>
        <v>0</v>
      </c>
      <c r="O117" s="207">
        <f>SUMIFS('1. TALLERES SEMINARIOS'!$G:$G,'1. TALLERES SEMINARIOS'!$I:$I,Presupuesto!$B$11:$B$158,'1. TALLERES SEMINARIOS'!$K:$K,Presupuesto!$K$8:$U$8)</f>
        <v>0</v>
      </c>
      <c r="P117" s="207">
        <f>SUMIFS('1. TALLERES SEMINARIOS'!$G:$G,'1. TALLERES SEMINARIOS'!$I:$I,Presupuesto!$B$11:$B$158,'1. TALLERES SEMINARIOS'!$K:$K,Presupuesto!$K$8:$U$8)</f>
        <v>0</v>
      </c>
      <c r="Q117" s="207">
        <f>SUMIFS('1. TALLERES SEMINARIOS'!$G:$G,'1. TALLERES SEMINARIOS'!$I:$I,Presupuesto!$B$11:$B$158,'1. TALLERES SEMINARIOS'!$K:$K,Presupuesto!$K$8:$U$8)</f>
        <v>0</v>
      </c>
      <c r="R117" s="207">
        <f>SUMIFS('1. TALLERES SEMINARIOS'!$G:$G,'1. TALLERES SEMINARIOS'!$I:$I,Presupuesto!$B$11:$B$158,'1. TALLERES SEMINARIOS'!$K:$K,Presupuesto!$K$8:$U$8)</f>
        <v>0</v>
      </c>
      <c r="S117" s="207">
        <f>SUMIFS('1. TALLERES SEMINARIOS'!$G:$G,'1. TALLERES SEMINARIOS'!$I:$I,Presupuesto!$B$11:$B$158,'1. TALLERES SEMINARIOS'!$K:$K,Presupuesto!$K$8:$U$8)</f>
        <v>0</v>
      </c>
      <c r="T117" s="207">
        <f>SUMIFS('1. TALLERES SEMINARIOS'!$G:$G,'1. TALLERES SEMINARIOS'!$I:$I,Presupuesto!$B$11:$B$158,'1. TALLERES SEMINARIOS'!$K:$K,Presupuesto!$K$8:$U$8)</f>
        <v>0</v>
      </c>
      <c r="U117" s="207">
        <f>SUMIFS('1. TALLERES SEMINARIOS'!$G:$G,'1. TALLERES SEMINARIOS'!$I:$I,Presupuesto!$B$11:$B$158,'1. TALLERES SEMINARIOS'!$K:$K,Presupuesto!$K$8:$U$8)</f>
        <v>0</v>
      </c>
      <c r="V117" s="207">
        <v>2</v>
      </c>
      <c r="W117" s="207">
        <v>2</v>
      </c>
      <c r="X117" s="207">
        <v>2</v>
      </c>
      <c r="Y117" s="207">
        <f t="shared" si="54"/>
        <v>6</v>
      </c>
      <c r="Z117" s="207">
        <v>2</v>
      </c>
      <c r="AA117" s="207">
        <v>2</v>
      </c>
      <c r="AB117" s="207">
        <v>2</v>
      </c>
      <c r="AC117" s="207">
        <f t="shared" si="55"/>
        <v>6</v>
      </c>
      <c r="AD117" s="207">
        <v>2</v>
      </c>
      <c r="AE117" s="207">
        <v>2</v>
      </c>
      <c r="AF117" s="207">
        <v>2</v>
      </c>
      <c r="AG117" s="207">
        <f t="shared" si="56"/>
        <v>6</v>
      </c>
      <c r="AH117" s="207">
        <v>2</v>
      </c>
      <c r="AI117" s="207">
        <v>2</v>
      </c>
      <c r="AJ117" s="207">
        <v>2</v>
      </c>
      <c r="AK117" s="207">
        <f t="shared" si="57"/>
        <v>6</v>
      </c>
      <c r="AL117" s="207">
        <f t="shared" si="58"/>
        <v>24</v>
      </c>
    </row>
    <row r="118" spans="2:38" x14ac:dyDescent="0.25">
      <c r="B118" s="205" t="s">
        <v>488</v>
      </c>
      <c r="C118" s="206" t="s">
        <v>354</v>
      </c>
      <c r="D11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1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18" s="207">
        <f t="shared" si="81"/>
        <v>0</v>
      </c>
      <c r="G118" s="207"/>
      <c r="H118" s="207">
        <f t="shared" si="52"/>
        <v>0</v>
      </c>
      <c r="I118" s="207"/>
      <c r="J118" s="207">
        <f t="shared" si="53"/>
        <v>0</v>
      </c>
      <c r="K118" s="207">
        <f>SUMIFS('1. TALLERES SEMINARIOS'!$G:$G,'1. TALLERES SEMINARIOS'!$I:$I,Presupuesto!$B$11:$B$158,'1. TALLERES SEMINARIOS'!$K:$K,Presupuesto!$K$8:$U$8)</f>
        <v>0</v>
      </c>
      <c r="L118" s="207">
        <f>SUMIFS('1. TALLERES SEMINARIOS'!$G:$G,'1. TALLERES SEMINARIOS'!$I:$I,Presupuesto!$B$11:$B$158,'1. TALLERES SEMINARIOS'!$K:$K,Presupuesto!$K$8:$U$8)</f>
        <v>0</v>
      </c>
      <c r="M118" s="207">
        <f>SUMIFS('1. TALLERES SEMINARIOS'!$G:$G,'1. TALLERES SEMINARIOS'!$I:$I,Presupuesto!$B$11:$B$158,'1. TALLERES SEMINARIOS'!$K:$K,Presupuesto!$K$8:$U$8)</f>
        <v>0</v>
      </c>
      <c r="N118" s="207">
        <f>SUMIFS('1. TALLERES SEMINARIOS'!$G:$G,'1. TALLERES SEMINARIOS'!$I:$I,Presupuesto!$B$11:$B$158,'1. TALLERES SEMINARIOS'!$K:$K,Presupuesto!$K$8:$U$8)</f>
        <v>0</v>
      </c>
      <c r="O118" s="207">
        <f>SUMIFS('1. TALLERES SEMINARIOS'!$G:$G,'1. TALLERES SEMINARIOS'!$I:$I,Presupuesto!$B$11:$B$158,'1. TALLERES SEMINARIOS'!$K:$K,Presupuesto!$K$8:$U$8)</f>
        <v>0</v>
      </c>
      <c r="P118" s="207">
        <f>SUMIFS('1. TALLERES SEMINARIOS'!$G:$G,'1. TALLERES SEMINARIOS'!$I:$I,Presupuesto!$B$11:$B$158,'1. TALLERES SEMINARIOS'!$K:$K,Presupuesto!$K$8:$U$8)</f>
        <v>0</v>
      </c>
      <c r="Q118" s="207">
        <f>SUMIFS('1. TALLERES SEMINARIOS'!$G:$G,'1. TALLERES SEMINARIOS'!$I:$I,Presupuesto!$B$11:$B$158,'1. TALLERES SEMINARIOS'!$K:$K,Presupuesto!$K$8:$U$8)</f>
        <v>0</v>
      </c>
      <c r="R118" s="207">
        <f>SUMIFS('1. TALLERES SEMINARIOS'!$G:$G,'1. TALLERES SEMINARIOS'!$I:$I,Presupuesto!$B$11:$B$158,'1. TALLERES SEMINARIOS'!$K:$K,Presupuesto!$K$8:$U$8)</f>
        <v>0</v>
      </c>
      <c r="S118" s="207">
        <f>SUMIFS('1. TALLERES SEMINARIOS'!$G:$G,'1. TALLERES SEMINARIOS'!$I:$I,Presupuesto!$B$11:$B$158,'1. TALLERES SEMINARIOS'!$K:$K,Presupuesto!$K$8:$U$8)</f>
        <v>0</v>
      </c>
      <c r="T118" s="207">
        <f>SUMIFS('1. TALLERES SEMINARIOS'!$G:$G,'1. TALLERES SEMINARIOS'!$I:$I,Presupuesto!$B$11:$B$158,'1. TALLERES SEMINARIOS'!$K:$K,Presupuesto!$K$8:$U$8)</f>
        <v>0</v>
      </c>
      <c r="U118" s="207">
        <f>SUMIFS('1. TALLERES SEMINARIOS'!$G:$G,'1. TALLERES SEMINARIOS'!$I:$I,Presupuesto!$B$11:$B$158,'1. TALLERES SEMINARIOS'!$K:$K,Presupuesto!$K$8:$U$8)</f>
        <v>0</v>
      </c>
      <c r="V118" s="207"/>
      <c r="W118" s="207"/>
      <c r="X118" s="207"/>
      <c r="Y118" s="207">
        <f t="shared" si="54"/>
        <v>0</v>
      </c>
      <c r="Z118" s="207"/>
      <c r="AA118" s="207"/>
      <c r="AB118" s="207"/>
      <c r="AC118" s="207">
        <f t="shared" si="55"/>
        <v>0</v>
      </c>
      <c r="AD118" s="207"/>
      <c r="AE118" s="207"/>
      <c r="AF118" s="207"/>
      <c r="AG118" s="207">
        <f t="shared" si="56"/>
        <v>0</v>
      </c>
      <c r="AH118" s="207"/>
      <c r="AI118" s="207"/>
      <c r="AJ118" s="207"/>
      <c r="AK118" s="207">
        <f t="shared" si="57"/>
        <v>0</v>
      </c>
      <c r="AL118" s="207">
        <f t="shared" si="58"/>
        <v>0</v>
      </c>
    </row>
    <row r="119" spans="2:38" x14ac:dyDescent="0.25">
      <c r="B119" s="214" t="s">
        <v>473</v>
      </c>
      <c r="C119" s="215" t="s">
        <v>339</v>
      </c>
      <c r="D119" s="216">
        <f>D120</f>
        <v>0</v>
      </c>
      <c r="E119" s="216">
        <f>E120</f>
        <v>0</v>
      </c>
      <c r="F119" s="216">
        <f t="shared" si="81"/>
        <v>0</v>
      </c>
      <c r="G119" s="216">
        <f t="shared" ref="G119:I119" si="90">G120</f>
        <v>0</v>
      </c>
      <c r="H119" s="216">
        <f t="shared" si="52"/>
        <v>0</v>
      </c>
      <c r="I119" s="216">
        <f t="shared" si="90"/>
        <v>0</v>
      </c>
      <c r="J119" s="216">
        <f t="shared" si="53"/>
        <v>0</v>
      </c>
      <c r="K119" s="216">
        <f t="shared" ref="K119:AJ119" si="91">K120</f>
        <v>0</v>
      </c>
      <c r="L119" s="216">
        <f t="shared" si="91"/>
        <v>0</v>
      </c>
      <c r="M119" s="216">
        <f t="shared" si="91"/>
        <v>0</v>
      </c>
      <c r="N119" s="216">
        <f t="shared" si="91"/>
        <v>0</v>
      </c>
      <c r="O119" s="216">
        <f t="shared" si="91"/>
        <v>0</v>
      </c>
      <c r="P119" s="216">
        <f t="shared" si="91"/>
        <v>0</v>
      </c>
      <c r="Q119" s="216">
        <f t="shared" si="91"/>
        <v>0</v>
      </c>
      <c r="R119" s="216">
        <f t="shared" si="91"/>
        <v>0</v>
      </c>
      <c r="S119" s="216">
        <f t="shared" si="91"/>
        <v>0</v>
      </c>
      <c r="T119" s="216">
        <f t="shared" si="91"/>
        <v>0</v>
      </c>
      <c r="U119" s="216">
        <f t="shared" si="91"/>
        <v>0</v>
      </c>
      <c r="V119" s="216">
        <f t="shared" si="91"/>
        <v>0</v>
      </c>
      <c r="W119" s="216">
        <f t="shared" si="91"/>
        <v>0</v>
      </c>
      <c r="X119" s="216">
        <f t="shared" si="91"/>
        <v>0</v>
      </c>
      <c r="Y119" s="216">
        <f t="shared" si="54"/>
        <v>0</v>
      </c>
      <c r="Z119" s="216">
        <f t="shared" si="91"/>
        <v>0</v>
      </c>
      <c r="AA119" s="216">
        <f t="shared" si="91"/>
        <v>0</v>
      </c>
      <c r="AB119" s="216">
        <f t="shared" si="91"/>
        <v>0</v>
      </c>
      <c r="AC119" s="216">
        <f t="shared" si="55"/>
        <v>0</v>
      </c>
      <c r="AD119" s="216">
        <f t="shared" si="91"/>
        <v>0</v>
      </c>
      <c r="AE119" s="216">
        <f t="shared" si="91"/>
        <v>0</v>
      </c>
      <c r="AF119" s="216">
        <f t="shared" si="91"/>
        <v>0</v>
      </c>
      <c r="AG119" s="216">
        <f t="shared" si="56"/>
        <v>0</v>
      </c>
      <c r="AH119" s="216">
        <f t="shared" si="91"/>
        <v>0</v>
      </c>
      <c r="AI119" s="216">
        <f t="shared" si="91"/>
        <v>0</v>
      </c>
      <c r="AJ119" s="216">
        <f t="shared" si="91"/>
        <v>0</v>
      </c>
      <c r="AK119" s="216">
        <f t="shared" si="57"/>
        <v>0</v>
      </c>
      <c r="AL119" s="216">
        <f t="shared" si="58"/>
        <v>0</v>
      </c>
    </row>
    <row r="120" spans="2:38" x14ac:dyDescent="0.25">
      <c r="B120" s="205" t="s">
        <v>489</v>
      </c>
      <c r="C120" s="206" t="s">
        <v>355</v>
      </c>
      <c r="D12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2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20" s="207">
        <f t="shared" si="81"/>
        <v>0</v>
      </c>
      <c r="G120" s="207"/>
      <c r="H120" s="207">
        <f t="shared" si="52"/>
        <v>0</v>
      </c>
      <c r="I120" s="207"/>
      <c r="J120" s="207">
        <f t="shared" si="53"/>
        <v>0</v>
      </c>
      <c r="K120" s="207">
        <f>SUMIFS('1. TALLERES SEMINARIOS'!$G:$G,'1. TALLERES SEMINARIOS'!$I:$I,Presupuesto!$B$11:$B$158,'1. TALLERES SEMINARIOS'!$K:$K,Presupuesto!$K$8:$U$8)</f>
        <v>0</v>
      </c>
      <c r="L120" s="207">
        <f>SUMIFS('1. TALLERES SEMINARIOS'!$G:$G,'1. TALLERES SEMINARIOS'!$I:$I,Presupuesto!$B$11:$B$158,'1. TALLERES SEMINARIOS'!$K:$K,Presupuesto!$K$8:$U$8)</f>
        <v>0</v>
      </c>
      <c r="M120" s="207">
        <f>SUMIFS('1. TALLERES SEMINARIOS'!$G:$G,'1. TALLERES SEMINARIOS'!$I:$I,Presupuesto!$B$11:$B$158,'1. TALLERES SEMINARIOS'!$K:$K,Presupuesto!$K$8:$U$8)</f>
        <v>0</v>
      </c>
      <c r="N120" s="207">
        <f>SUMIFS('1. TALLERES SEMINARIOS'!$G:$G,'1. TALLERES SEMINARIOS'!$I:$I,Presupuesto!$B$11:$B$158,'1. TALLERES SEMINARIOS'!$K:$K,Presupuesto!$K$8:$U$8)</f>
        <v>0</v>
      </c>
      <c r="O120" s="207">
        <f>SUMIFS('1. TALLERES SEMINARIOS'!$G:$G,'1. TALLERES SEMINARIOS'!$I:$I,Presupuesto!$B$11:$B$158,'1. TALLERES SEMINARIOS'!$K:$K,Presupuesto!$K$8:$U$8)</f>
        <v>0</v>
      </c>
      <c r="P120" s="207">
        <f>SUMIFS('1. TALLERES SEMINARIOS'!$G:$G,'1. TALLERES SEMINARIOS'!$I:$I,Presupuesto!$B$11:$B$158,'1. TALLERES SEMINARIOS'!$K:$K,Presupuesto!$K$8:$U$8)</f>
        <v>0</v>
      </c>
      <c r="Q120" s="207">
        <f>SUMIFS('1. TALLERES SEMINARIOS'!$G:$G,'1. TALLERES SEMINARIOS'!$I:$I,Presupuesto!$B$11:$B$158,'1. TALLERES SEMINARIOS'!$K:$K,Presupuesto!$K$8:$U$8)</f>
        <v>0</v>
      </c>
      <c r="R120" s="207">
        <f>SUMIFS('1. TALLERES SEMINARIOS'!$G:$G,'1. TALLERES SEMINARIOS'!$I:$I,Presupuesto!$B$11:$B$158,'1. TALLERES SEMINARIOS'!$K:$K,Presupuesto!$K$8:$U$8)</f>
        <v>0</v>
      </c>
      <c r="S120" s="207">
        <f>SUMIFS('1. TALLERES SEMINARIOS'!$G:$G,'1. TALLERES SEMINARIOS'!$I:$I,Presupuesto!$B$11:$B$158,'1. TALLERES SEMINARIOS'!$K:$K,Presupuesto!$K$8:$U$8)</f>
        <v>0</v>
      </c>
      <c r="T120" s="207">
        <f>SUMIFS('1. TALLERES SEMINARIOS'!$G:$G,'1. TALLERES SEMINARIOS'!$I:$I,Presupuesto!$B$11:$B$158,'1. TALLERES SEMINARIOS'!$K:$K,Presupuesto!$K$8:$U$8)</f>
        <v>0</v>
      </c>
      <c r="U120" s="207">
        <f>SUMIFS('1. TALLERES SEMINARIOS'!$G:$G,'1. TALLERES SEMINARIOS'!$I:$I,Presupuesto!$B$11:$B$158,'1. TALLERES SEMINARIOS'!$K:$K,Presupuesto!$K$8:$U$8)</f>
        <v>0</v>
      </c>
      <c r="V120" s="207"/>
      <c r="W120" s="207"/>
      <c r="X120" s="207"/>
      <c r="Y120" s="207">
        <f t="shared" si="54"/>
        <v>0</v>
      </c>
      <c r="Z120" s="207"/>
      <c r="AA120" s="207"/>
      <c r="AB120" s="207"/>
      <c r="AC120" s="207">
        <f t="shared" si="55"/>
        <v>0</v>
      </c>
      <c r="AD120" s="207"/>
      <c r="AE120" s="207"/>
      <c r="AF120" s="207"/>
      <c r="AG120" s="207">
        <f t="shared" si="56"/>
        <v>0</v>
      </c>
      <c r="AH120" s="207"/>
      <c r="AI120" s="207"/>
      <c r="AJ120" s="207"/>
      <c r="AK120" s="207">
        <f t="shared" si="57"/>
        <v>0</v>
      </c>
      <c r="AL120" s="207">
        <f t="shared" si="58"/>
        <v>0</v>
      </c>
    </row>
    <row r="121" spans="2:38" x14ac:dyDescent="0.25">
      <c r="B121" s="202" t="s">
        <v>473</v>
      </c>
      <c r="C121" s="203" t="s">
        <v>339</v>
      </c>
      <c r="D121" s="204">
        <f>D122</f>
        <v>0</v>
      </c>
      <c r="E121" s="204">
        <f>E122</f>
        <v>0</v>
      </c>
      <c r="F121" s="204">
        <f t="shared" si="81"/>
        <v>0</v>
      </c>
      <c r="G121" s="204">
        <f t="shared" ref="G121:I122" si="92">G122</f>
        <v>0</v>
      </c>
      <c r="H121" s="204">
        <f t="shared" si="52"/>
        <v>0</v>
      </c>
      <c r="I121" s="204">
        <f t="shared" si="92"/>
        <v>0</v>
      </c>
      <c r="J121" s="204">
        <f t="shared" si="53"/>
        <v>0</v>
      </c>
      <c r="K121" s="204">
        <f t="shared" ref="K121:AJ122" si="93">K122</f>
        <v>0</v>
      </c>
      <c r="L121" s="204">
        <f t="shared" si="93"/>
        <v>0</v>
      </c>
      <c r="M121" s="204">
        <f t="shared" si="93"/>
        <v>0</v>
      </c>
      <c r="N121" s="204">
        <f t="shared" si="93"/>
        <v>0</v>
      </c>
      <c r="O121" s="204">
        <f t="shared" si="93"/>
        <v>0</v>
      </c>
      <c r="P121" s="204">
        <f t="shared" si="93"/>
        <v>0</v>
      </c>
      <c r="Q121" s="204">
        <f t="shared" si="93"/>
        <v>0</v>
      </c>
      <c r="R121" s="204">
        <f t="shared" si="93"/>
        <v>0</v>
      </c>
      <c r="S121" s="204">
        <f t="shared" si="93"/>
        <v>0</v>
      </c>
      <c r="T121" s="204">
        <f t="shared" si="93"/>
        <v>0</v>
      </c>
      <c r="U121" s="204">
        <f t="shared" si="93"/>
        <v>0</v>
      </c>
      <c r="V121" s="204">
        <f t="shared" si="93"/>
        <v>0</v>
      </c>
      <c r="W121" s="204">
        <f t="shared" si="93"/>
        <v>0</v>
      </c>
      <c r="X121" s="204">
        <f t="shared" si="93"/>
        <v>0</v>
      </c>
      <c r="Y121" s="204">
        <f t="shared" si="54"/>
        <v>0</v>
      </c>
      <c r="Z121" s="204">
        <f t="shared" si="93"/>
        <v>0</v>
      </c>
      <c r="AA121" s="204">
        <f t="shared" si="93"/>
        <v>0</v>
      </c>
      <c r="AB121" s="204">
        <f t="shared" si="93"/>
        <v>0</v>
      </c>
      <c r="AC121" s="204">
        <f t="shared" si="55"/>
        <v>0</v>
      </c>
      <c r="AD121" s="204">
        <f t="shared" si="93"/>
        <v>0</v>
      </c>
      <c r="AE121" s="204">
        <f t="shared" si="93"/>
        <v>0</v>
      </c>
      <c r="AF121" s="204">
        <f t="shared" si="93"/>
        <v>0</v>
      </c>
      <c r="AG121" s="204">
        <f t="shared" si="56"/>
        <v>0</v>
      </c>
      <c r="AH121" s="204">
        <f t="shared" si="93"/>
        <v>0</v>
      </c>
      <c r="AI121" s="204">
        <f t="shared" si="93"/>
        <v>0</v>
      </c>
      <c r="AJ121" s="204">
        <f t="shared" si="93"/>
        <v>0</v>
      </c>
      <c r="AK121" s="204">
        <f t="shared" si="57"/>
        <v>0</v>
      </c>
      <c r="AL121" s="204">
        <f t="shared" si="58"/>
        <v>0</v>
      </c>
    </row>
    <row r="122" spans="2:38" x14ac:dyDescent="0.25">
      <c r="B122" s="214" t="s">
        <v>489</v>
      </c>
      <c r="C122" s="215" t="s">
        <v>355</v>
      </c>
      <c r="D122" s="216">
        <f>D123</f>
        <v>0</v>
      </c>
      <c r="E122" s="216">
        <f>E123</f>
        <v>0</v>
      </c>
      <c r="F122" s="216">
        <f t="shared" si="81"/>
        <v>0</v>
      </c>
      <c r="G122" s="216">
        <f t="shared" si="92"/>
        <v>0</v>
      </c>
      <c r="H122" s="216">
        <f t="shared" si="52"/>
        <v>0</v>
      </c>
      <c r="I122" s="216">
        <f t="shared" si="92"/>
        <v>0</v>
      </c>
      <c r="J122" s="216">
        <f t="shared" si="53"/>
        <v>0</v>
      </c>
      <c r="K122" s="216">
        <f t="shared" si="93"/>
        <v>0</v>
      </c>
      <c r="L122" s="216">
        <f t="shared" si="93"/>
        <v>0</v>
      </c>
      <c r="M122" s="216">
        <f t="shared" si="93"/>
        <v>0</v>
      </c>
      <c r="N122" s="216">
        <f t="shared" si="93"/>
        <v>0</v>
      </c>
      <c r="O122" s="216">
        <f t="shared" si="93"/>
        <v>0</v>
      </c>
      <c r="P122" s="216">
        <f t="shared" si="93"/>
        <v>0</v>
      </c>
      <c r="Q122" s="216">
        <f t="shared" si="93"/>
        <v>0</v>
      </c>
      <c r="R122" s="216">
        <f t="shared" si="93"/>
        <v>0</v>
      </c>
      <c r="S122" s="216">
        <f t="shared" si="93"/>
        <v>0</v>
      </c>
      <c r="T122" s="216">
        <f t="shared" si="93"/>
        <v>0</v>
      </c>
      <c r="U122" s="216">
        <f t="shared" si="93"/>
        <v>0</v>
      </c>
      <c r="V122" s="216">
        <f t="shared" si="93"/>
        <v>0</v>
      </c>
      <c r="W122" s="216">
        <f t="shared" si="93"/>
        <v>0</v>
      </c>
      <c r="X122" s="216">
        <f t="shared" si="93"/>
        <v>0</v>
      </c>
      <c r="Y122" s="216">
        <f t="shared" si="54"/>
        <v>0</v>
      </c>
      <c r="Z122" s="216">
        <f t="shared" si="93"/>
        <v>0</v>
      </c>
      <c r="AA122" s="216">
        <f t="shared" si="93"/>
        <v>0</v>
      </c>
      <c r="AB122" s="216">
        <f t="shared" si="93"/>
        <v>0</v>
      </c>
      <c r="AC122" s="216">
        <f t="shared" si="55"/>
        <v>0</v>
      </c>
      <c r="AD122" s="216">
        <f t="shared" si="93"/>
        <v>0</v>
      </c>
      <c r="AE122" s="216">
        <f t="shared" si="93"/>
        <v>0</v>
      </c>
      <c r="AF122" s="216">
        <f t="shared" si="93"/>
        <v>0</v>
      </c>
      <c r="AG122" s="216">
        <f t="shared" si="56"/>
        <v>0</v>
      </c>
      <c r="AH122" s="216">
        <f t="shared" si="93"/>
        <v>0</v>
      </c>
      <c r="AI122" s="216">
        <f t="shared" si="93"/>
        <v>0</v>
      </c>
      <c r="AJ122" s="216">
        <f t="shared" si="93"/>
        <v>0</v>
      </c>
      <c r="AK122" s="216">
        <f t="shared" si="57"/>
        <v>0</v>
      </c>
      <c r="AL122" s="216">
        <f t="shared" si="58"/>
        <v>0</v>
      </c>
    </row>
    <row r="123" spans="2:38" x14ac:dyDescent="0.25">
      <c r="B123" s="205" t="s">
        <v>490</v>
      </c>
      <c r="C123" s="206" t="s">
        <v>356</v>
      </c>
      <c r="D12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2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23" s="207">
        <f t="shared" si="81"/>
        <v>0</v>
      </c>
      <c r="G123" s="207"/>
      <c r="H123" s="207">
        <f t="shared" si="52"/>
        <v>0</v>
      </c>
      <c r="I123" s="207"/>
      <c r="J123" s="207">
        <f t="shared" si="53"/>
        <v>0</v>
      </c>
      <c r="K123" s="207">
        <f>SUMIFS('1. TALLERES SEMINARIOS'!$G:$G,'1. TALLERES SEMINARIOS'!$I:$I,Presupuesto!$B$11:$B$158,'1. TALLERES SEMINARIOS'!$K:$K,Presupuesto!$K$8:$U$8)</f>
        <v>0</v>
      </c>
      <c r="L123" s="207">
        <f>SUMIFS('1. TALLERES SEMINARIOS'!$G:$G,'1. TALLERES SEMINARIOS'!$I:$I,Presupuesto!$B$11:$B$158,'1. TALLERES SEMINARIOS'!$K:$K,Presupuesto!$K$8:$U$8)</f>
        <v>0</v>
      </c>
      <c r="M123" s="207">
        <f>SUMIFS('1. TALLERES SEMINARIOS'!$G:$G,'1. TALLERES SEMINARIOS'!$I:$I,Presupuesto!$B$11:$B$158,'1. TALLERES SEMINARIOS'!$K:$K,Presupuesto!$K$8:$U$8)</f>
        <v>0</v>
      </c>
      <c r="N123" s="207">
        <f>SUMIFS('1. TALLERES SEMINARIOS'!$G:$G,'1. TALLERES SEMINARIOS'!$I:$I,Presupuesto!$B$11:$B$158,'1. TALLERES SEMINARIOS'!$K:$K,Presupuesto!$K$8:$U$8)</f>
        <v>0</v>
      </c>
      <c r="O123" s="207">
        <f>SUMIFS('1. TALLERES SEMINARIOS'!$G:$G,'1. TALLERES SEMINARIOS'!$I:$I,Presupuesto!$B$11:$B$158,'1. TALLERES SEMINARIOS'!$K:$K,Presupuesto!$K$8:$U$8)</f>
        <v>0</v>
      </c>
      <c r="P123" s="207">
        <f>SUMIFS('1. TALLERES SEMINARIOS'!$G:$G,'1. TALLERES SEMINARIOS'!$I:$I,Presupuesto!$B$11:$B$158,'1. TALLERES SEMINARIOS'!$K:$K,Presupuesto!$K$8:$U$8)</f>
        <v>0</v>
      </c>
      <c r="Q123" s="207">
        <f>SUMIFS('1. TALLERES SEMINARIOS'!$G:$G,'1. TALLERES SEMINARIOS'!$I:$I,Presupuesto!$B$11:$B$158,'1. TALLERES SEMINARIOS'!$K:$K,Presupuesto!$K$8:$U$8)</f>
        <v>0</v>
      </c>
      <c r="R123" s="207">
        <f>SUMIFS('1. TALLERES SEMINARIOS'!$G:$G,'1. TALLERES SEMINARIOS'!$I:$I,Presupuesto!$B$11:$B$158,'1. TALLERES SEMINARIOS'!$K:$K,Presupuesto!$K$8:$U$8)</f>
        <v>0</v>
      </c>
      <c r="S123" s="207">
        <f>SUMIFS('1. TALLERES SEMINARIOS'!$G:$G,'1. TALLERES SEMINARIOS'!$I:$I,Presupuesto!$B$11:$B$158,'1. TALLERES SEMINARIOS'!$K:$K,Presupuesto!$K$8:$U$8)</f>
        <v>0</v>
      </c>
      <c r="T123" s="207">
        <f>SUMIFS('1. TALLERES SEMINARIOS'!$G:$G,'1. TALLERES SEMINARIOS'!$I:$I,Presupuesto!$B$11:$B$158,'1. TALLERES SEMINARIOS'!$K:$K,Presupuesto!$K$8:$U$8)</f>
        <v>0</v>
      </c>
      <c r="U123" s="207">
        <f>SUMIFS('1. TALLERES SEMINARIOS'!$G:$G,'1. TALLERES SEMINARIOS'!$I:$I,Presupuesto!$B$11:$B$158,'1. TALLERES SEMINARIOS'!$K:$K,Presupuesto!$K$8:$U$8)</f>
        <v>0</v>
      </c>
      <c r="V123" s="207"/>
      <c r="W123" s="207"/>
      <c r="X123" s="207"/>
      <c r="Y123" s="207">
        <f t="shared" si="54"/>
        <v>0</v>
      </c>
      <c r="Z123" s="207"/>
      <c r="AA123" s="207"/>
      <c r="AB123" s="207"/>
      <c r="AC123" s="207">
        <f t="shared" si="55"/>
        <v>0</v>
      </c>
      <c r="AD123" s="207"/>
      <c r="AE123" s="207"/>
      <c r="AF123" s="207"/>
      <c r="AG123" s="207">
        <f t="shared" si="56"/>
        <v>0</v>
      </c>
      <c r="AH123" s="207"/>
      <c r="AI123" s="207"/>
      <c r="AJ123" s="207"/>
      <c r="AK123" s="207">
        <f t="shared" si="57"/>
        <v>0</v>
      </c>
      <c r="AL123" s="207">
        <f t="shared" si="58"/>
        <v>0</v>
      </c>
    </row>
    <row r="124" spans="2:38" x14ac:dyDescent="0.25">
      <c r="B124" s="202" t="s">
        <v>491</v>
      </c>
      <c r="C124" s="203" t="s">
        <v>357</v>
      </c>
      <c r="D124" s="204">
        <f>D125+D129+D131+D133+D135</f>
        <v>0</v>
      </c>
      <c r="E124" s="204">
        <f>E125+E129+E131+E133+E135</f>
        <v>0</v>
      </c>
      <c r="F124" s="204">
        <f t="shared" si="81"/>
        <v>0</v>
      </c>
      <c r="G124" s="204">
        <f t="shared" ref="G124:I124" si="94">G125+G129+G131+G133+G135</f>
        <v>0</v>
      </c>
      <c r="H124" s="204">
        <f t="shared" si="52"/>
        <v>0</v>
      </c>
      <c r="I124" s="204">
        <f t="shared" si="94"/>
        <v>0</v>
      </c>
      <c r="J124" s="204">
        <f t="shared" si="53"/>
        <v>0</v>
      </c>
      <c r="K124" s="204">
        <f t="shared" ref="K124:AJ124" si="95">K125+K129+K131+K133+K135</f>
        <v>0</v>
      </c>
      <c r="L124" s="204">
        <f t="shared" si="95"/>
        <v>0</v>
      </c>
      <c r="M124" s="204">
        <f t="shared" si="95"/>
        <v>0</v>
      </c>
      <c r="N124" s="204">
        <f t="shared" si="95"/>
        <v>0</v>
      </c>
      <c r="O124" s="204">
        <f t="shared" si="95"/>
        <v>0</v>
      </c>
      <c r="P124" s="204">
        <f t="shared" si="95"/>
        <v>0</v>
      </c>
      <c r="Q124" s="204">
        <f t="shared" si="95"/>
        <v>0</v>
      </c>
      <c r="R124" s="204">
        <f t="shared" si="95"/>
        <v>0</v>
      </c>
      <c r="S124" s="204">
        <f t="shared" si="95"/>
        <v>0</v>
      </c>
      <c r="T124" s="204">
        <f t="shared" si="95"/>
        <v>0</v>
      </c>
      <c r="U124" s="204">
        <f t="shared" si="95"/>
        <v>0</v>
      </c>
      <c r="V124" s="204">
        <f t="shared" si="95"/>
        <v>0</v>
      </c>
      <c r="W124" s="204">
        <f t="shared" si="95"/>
        <v>0</v>
      </c>
      <c r="X124" s="204">
        <f t="shared" si="95"/>
        <v>0</v>
      </c>
      <c r="Y124" s="204">
        <f t="shared" si="54"/>
        <v>0</v>
      </c>
      <c r="Z124" s="204">
        <f t="shared" si="95"/>
        <v>0</v>
      </c>
      <c r="AA124" s="204">
        <f t="shared" si="95"/>
        <v>0</v>
      </c>
      <c r="AB124" s="204">
        <f t="shared" si="95"/>
        <v>0</v>
      </c>
      <c r="AC124" s="204">
        <f t="shared" si="55"/>
        <v>0</v>
      </c>
      <c r="AD124" s="204">
        <f t="shared" si="95"/>
        <v>0</v>
      </c>
      <c r="AE124" s="204">
        <f t="shared" si="95"/>
        <v>0</v>
      </c>
      <c r="AF124" s="204">
        <f t="shared" si="95"/>
        <v>0</v>
      </c>
      <c r="AG124" s="204">
        <f t="shared" si="56"/>
        <v>0</v>
      </c>
      <c r="AH124" s="204">
        <f t="shared" si="95"/>
        <v>0</v>
      </c>
      <c r="AI124" s="204">
        <f t="shared" si="95"/>
        <v>0</v>
      </c>
      <c r="AJ124" s="204">
        <f t="shared" si="95"/>
        <v>0</v>
      </c>
      <c r="AK124" s="204">
        <f t="shared" si="57"/>
        <v>0</v>
      </c>
      <c r="AL124" s="204">
        <f t="shared" si="58"/>
        <v>0</v>
      </c>
    </row>
    <row r="125" spans="2:38" x14ac:dyDescent="0.25">
      <c r="B125" s="214" t="s">
        <v>492</v>
      </c>
      <c r="C125" s="215" t="s">
        <v>358</v>
      </c>
      <c r="D125" s="216">
        <f>SUM(D126:D128)</f>
        <v>0</v>
      </c>
      <c r="E125" s="216">
        <f>SUM(E126:E128)</f>
        <v>0</v>
      </c>
      <c r="F125" s="216">
        <f t="shared" si="81"/>
        <v>0</v>
      </c>
      <c r="G125" s="216">
        <f t="shared" ref="G125:I125" si="96">SUM(G126:G128)</f>
        <v>0</v>
      </c>
      <c r="H125" s="216">
        <f t="shared" si="52"/>
        <v>0</v>
      </c>
      <c r="I125" s="216">
        <f t="shared" si="96"/>
        <v>0</v>
      </c>
      <c r="J125" s="216">
        <f t="shared" si="53"/>
        <v>0</v>
      </c>
      <c r="K125" s="216">
        <f t="shared" ref="K125:AJ125" si="97">SUM(K126:K128)</f>
        <v>0</v>
      </c>
      <c r="L125" s="216">
        <f t="shared" si="97"/>
        <v>0</v>
      </c>
      <c r="M125" s="216">
        <f t="shared" si="97"/>
        <v>0</v>
      </c>
      <c r="N125" s="216">
        <f t="shared" si="97"/>
        <v>0</v>
      </c>
      <c r="O125" s="216">
        <f t="shared" si="97"/>
        <v>0</v>
      </c>
      <c r="P125" s="216">
        <f t="shared" si="97"/>
        <v>0</v>
      </c>
      <c r="Q125" s="216">
        <f t="shared" si="97"/>
        <v>0</v>
      </c>
      <c r="R125" s="216">
        <f t="shared" si="97"/>
        <v>0</v>
      </c>
      <c r="S125" s="216">
        <f t="shared" si="97"/>
        <v>0</v>
      </c>
      <c r="T125" s="216">
        <f t="shared" si="97"/>
        <v>0</v>
      </c>
      <c r="U125" s="216">
        <f t="shared" si="97"/>
        <v>0</v>
      </c>
      <c r="V125" s="216">
        <f t="shared" si="97"/>
        <v>0</v>
      </c>
      <c r="W125" s="216">
        <f t="shared" si="97"/>
        <v>0</v>
      </c>
      <c r="X125" s="216">
        <f t="shared" si="97"/>
        <v>0</v>
      </c>
      <c r="Y125" s="216">
        <f t="shared" si="54"/>
        <v>0</v>
      </c>
      <c r="Z125" s="216">
        <f t="shared" si="97"/>
        <v>0</v>
      </c>
      <c r="AA125" s="216">
        <f t="shared" si="97"/>
        <v>0</v>
      </c>
      <c r="AB125" s="216">
        <f t="shared" si="97"/>
        <v>0</v>
      </c>
      <c r="AC125" s="216">
        <f t="shared" si="55"/>
        <v>0</v>
      </c>
      <c r="AD125" s="216">
        <f t="shared" si="97"/>
        <v>0</v>
      </c>
      <c r="AE125" s="216">
        <f t="shared" si="97"/>
        <v>0</v>
      </c>
      <c r="AF125" s="216">
        <f t="shared" si="97"/>
        <v>0</v>
      </c>
      <c r="AG125" s="216">
        <f t="shared" si="56"/>
        <v>0</v>
      </c>
      <c r="AH125" s="216">
        <f t="shared" si="97"/>
        <v>0</v>
      </c>
      <c r="AI125" s="216">
        <f t="shared" si="97"/>
        <v>0</v>
      </c>
      <c r="AJ125" s="216">
        <f t="shared" si="97"/>
        <v>0</v>
      </c>
      <c r="AK125" s="216">
        <f t="shared" si="57"/>
        <v>0</v>
      </c>
      <c r="AL125" s="216">
        <f t="shared" si="58"/>
        <v>0</v>
      </c>
    </row>
    <row r="126" spans="2:38" x14ac:dyDescent="0.25">
      <c r="B126" s="205" t="s">
        <v>493</v>
      </c>
      <c r="C126" s="206" t="s">
        <v>359</v>
      </c>
      <c r="D12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2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26" s="207">
        <f t="shared" si="81"/>
        <v>0</v>
      </c>
      <c r="G126" s="207"/>
      <c r="H126" s="207">
        <f t="shared" si="52"/>
        <v>0</v>
      </c>
      <c r="I126" s="207"/>
      <c r="J126" s="207">
        <f t="shared" si="53"/>
        <v>0</v>
      </c>
      <c r="K126" s="207">
        <f>SUMIFS('1. TALLERES SEMINARIOS'!$G:$G,'1. TALLERES SEMINARIOS'!$I:$I,Presupuesto!$B$11:$B$158,'1. TALLERES SEMINARIOS'!$K:$K,Presupuesto!$K$8:$U$8)</f>
        <v>0</v>
      </c>
      <c r="L126" s="207">
        <f>SUMIFS('1. TALLERES SEMINARIOS'!$G:$G,'1. TALLERES SEMINARIOS'!$I:$I,Presupuesto!$B$11:$B$158,'1. TALLERES SEMINARIOS'!$K:$K,Presupuesto!$K$8:$U$8)</f>
        <v>0</v>
      </c>
      <c r="M126" s="207">
        <f>SUMIFS('1. TALLERES SEMINARIOS'!$G:$G,'1. TALLERES SEMINARIOS'!$I:$I,Presupuesto!$B$11:$B$158,'1. TALLERES SEMINARIOS'!$K:$K,Presupuesto!$K$8:$U$8)</f>
        <v>0</v>
      </c>
      <c r="N126" s="207">
        <f>SUMIFS('1. TALLERES SEMINARIOS'!$G:$G,'1. TALLERES SEMINARIOS'!$I:$I,Presupuesto!$B$11:$B$158,'1. TALLERES SEMINARIOS'!$K:$K,Presupuesto!$K$8:$U$8)</f>
        <v>0</v>
      </c>
      <c r="O126" s="207">
        <f>SUMIFS('1. TALLERES SEMINARIOS'!$G:$G,'1. TALLERES SEMINARIOS'!$I:$I,Presupuesto!$B$11:$B$158,'1. TALLERES SEMINARIOS'!$K:$K,Presupuesto!$K$8:$U$8)</f>
        <v>0</v>
      </c>
      <c r="P126" s="207">
        <f>SUMIFS('1. TALLERES SEMINARIOS'!$G:$G,'1. TALLERES SEMINARIOS'!$I:$I,Presupuesto!$B$11:$B$158,'1. TALLERES SEMINARIOS'!$K:$K,Presupuesto!$K$8:$U$8)</f>
        <v>0</v>
      </c>
      <c r="Q126" s="207">
        <f>SUMIFS('1. TALLERES SEMINARIOS'!$G:$G,'1. TALLERES SEMINARIOS'!$I:$I,Presupuesto!$B$11:$B$158,'1. TALLERES SEMINARIOS'!$K:$K,Presupuesto!$K$8:$U$8)</f>
        <v>0</v>
      </c>
      <c r="R126" s="207">
        <f>SUMIFS('1. TALLERES SEMINARIOS'!$G:$G,'1. TALLERES SEMINARIOS'!$I:$I,Presupuesto!$B$11:$B$158,'1. TALLERES SEMINARIOS'!$K:$K,Presupuesto!$K$8:$U$8)</f>
        <v>0</v>
      </c>
      <c r="S126" s="207">
        <f>SUMIFS('1. TALLERES SEMINARIOS'!$G:$G,'1. TALLERES SEMINARIOS'!$I:$I,Presupuesto!$B$11:$B$158,'1. TALLERES SEMINARIOS'!$K:$K,Presupuesto!$K$8:$U$8)</f>
        <v>0</v>
      </c>
      <c r="T126" s="207">
        <f>SUMIFS('1. TALLERES SEMINARIOS'!$G:$G,'1. TALLERES SEMINARIOS'!$I:$I,Presupuesto!$B$11:$B$158,'1. TALLERES SEMINARIOS'!$K:$K,Presupuesto!$K$8:$U$8)</f>
        <v>0</v>
      </c>
      <c r="U126" s="207">
        <f>SUMIFS('1. TALLERES SEMINARIOS'!$G:$G,'1. TALLERES SEMINARIOS'!$I:$I,Presupuesto!$B$11:$B$158,'1. TALLERES SEMINARIOS'!$K:$K,Presupuesto!$K$8:$U$8)</f>
        <v>0</v>
      </c>
      <c r="V126" s="207"/>
      <c r="W126" s="207"/>
      <c r="X126" s="207"/>
      <c r="Y126" s="207">
        <f t="shared" si="54"/>
        <v>0</v>
      </c>
      <c r="Z126" s="207"/>
      <c r="AA126" s="207"/>
      <c r="AB126" s="207"/>
      <c r="AC126" s="207">
        <f t="shared" si="55"/>
        <v>0</v>
      </c>
      <c r="AD126" s="207"/>
      <c r="AE126" s="207"/>
      <c r="AF126" s="207"/>
      <c r="AG126" s="207">
        <f t="shared" si="56"/>
        <v>0</v>
      </c>
      <c r="AH126" s="207"/>
      <c r="AI126" s="207"/>
      <c r="AJ126" s="207"/>
      <c r="AK126" s="207">
        <f t="shared" si="57"/>
        <v>0</v>
      </c>
      <c r="AL126" s="207">
        <f t="shared" si="58"/>
        <v>0</v>
      </c>
    </row>
    <row r="127" spans="2:38" x14ac:dyDescent="0.25">
      <c r="B127" s="205" t="s">
        <v>494</v>
      </c>
      <c r="C127" s="206" t="s">
        <v>360</v>
      </c>
      <c r="D12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2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27" s="207">
        <f t="shared" si="81"/>
        <v>0</v>
      </c>
      <c r="G127" s="207"/>
      <c r="H127" s="207">
        <f t="shared" si="52"/>
        <v>0</v>
      </c>
      <c r="I127" s="207"/>
      <c r="J127" s="207">
        <f t="shared" si="53"/>
        <v>0</v>
      </c>
      <c r="K127" s="207">
        <f>SUMIFS('1. TALLERES SEMINARIOS'!$G:$G,'1. TALLERES SEMINARIOS'!$I:$I,Presupuesto!$B$11:$B$158,'1. TALLERES SEMINARIOS'!$K:$K,Presupuesto!$K$8:$U$8)</f>
        <v>0</v>
      </c>
      <c r="L127" s="207">
        <f>SUMIFS('1. TALLERES SEMINARIOS'!$G:$G,'1. TALLERES SEMINARIOS'!$I:$I,Presupuesto!$B$11:$B$158,'1. TALLERES SEMINARIOS'!$K:$K,Presupuesto!$K$8:$U$8)</f>
        <v>0</v>
      </c>
      <c r="M127" s="207">
        <f>SUMIFS('1. TALLERES SEMINARIOS'!$G:$G,'1. TALLERES SEMINARIOS'!$I:$I,Presupuesto!$B$11:$B$158,'1. TALLERES SEMINARIOS'!$K:$K,Presupuesto!$K$8:$U$8)</f>
        <v>0</v>
      </c>
      <c r="N127" s="207">
        <f>SUMIFS('1. TALLERES SEMINARIOS'!$G:$G,'1. TALLERES SEMINARIOS'!$I:$I,Presupuesto!$B$11:$B$158,'1. TALLERES SEMINARIOS'!$K:$K,Presupuesto!$K$8:$U$8)</f>
        <v>0</v>
      </c>
      <c r="O127" s="207">
        <f>SUMIFS('1. TALLERES SEMINARIOS'!$G:$G,'1. TALLERES SEMINARIOS'!$I:$I,Presupuesto!$B$11:$B$158,'1. TALLERES SEMINARIOS'!$K:$K,Presupuesto!$K$8:$U$8)</f>
        <v>0</v>
      </c>
      <c r="P127" s="207">
        <f>SUMIFS('1. TALLERES SEMINARIOS'!$G:$G,'1. TALLERES SEMINARIOS'!$I:$I,Presupuesto!$B$11:$B$158,'1. TALLERES SEMINARIOS'!$K:$K,Presupuesto!$K$8:$U$8)</f>
        <v>0</v>
      </c>
      <c r="Q127" s="207">
        <f>SUMIFS('1. TALLERES SEMINARIOS'!$G:$G,'1. TALLERES SEMINARIOS'!$I:$I,Presupuesto!$B$11:$B$158,'1. TALLERES SEMINARIOS'!$K:$K,Presupuesto!$K$8:$U$8)</f>
        <v>0</v>
      </c>
      <c r="R127" s="207">
        <f>SUMIFS('1. TALLERES SEMINARIOS'!$G:$G,'1. TALLERES SEMINARIOS'!$I:$I,Presupuesto!$B$11:$B$158,'1. TALLERES SEMINARIOS'!$K:$K,Presupuesto!$K$8:$U$8)</f>
        <v>0</v>
      </c>
      <c r="S127" s="207">
        <f>SUMIFS('1. TALLERES SEMINARIOS'!$G:$G,'1. TALLERES SEMINARIOS'!$I:$I,Presupuesto!$B$11:$B$158,'1. TALLERES SEMINARIOS'!$K:$K,Presupuesto!$K$8:$U$8)</f>
        <v>0</v>
      </c>
      <c r="T127" s="207">
        <f>SUMIFS('1. TALLERES SEMINARIOS'!$G:$G,'1. TALLERES SEMINARIOS'!$I:$I,Presupuesto!$B$11:$B$158,'1. TALLERES SEMINARIOS'!$K:$K,Presupuesto!$K$8:$U$8)</f>
        <v>0</v>
      </c>
      <c r="U127" s="207">
        <f>SUMIFS('1. TALLERES SEMINARIOS'!$G:$G,'1. TALLERES SEMINARIOS'!$I:$I,Presupuesto!$B$11:$B$158,'1. TALLERES SEMINARIOS'!$K:$K,Presupuesto!$K$8:$U$8)</f>
        <v>0</v>
      </c>
      <c r="V127" s="207"/>
      <c r="W127" s="207"/>
      <c r="X127" s="207"/>
      <c r="Y127" s="207">
        <f t="shared" si="54"/>
        <v>0</v>
      </c>
      <c r="Z127" s="207"/>
      <c r="AA127" s="207"/>
      <c r="AB127" s="207"/>
      <c r="AC127" s="207">
        <f t="shared" si="55"/>
        <v>0</v>
      </c>
      <c r="AD127" s="207"/>
      <c r="AE127" s="207"/>
      <c r="AF127" s="207"/>
      <c r="AG127" s="207">
        <f t="shared" si="56"/>
        <v>0</v>
      </c>
      <c r="AH127" s="207"/>
      <c r="AI127" s="207"/>
      <c r="AJ127" s="207"/>
      <c r="AK127" s="207">
        <f t="shared" si="57"/>
        <v>0</v>
      </c>
      <c r="AL127" s="207">
        <f t="shared" si="58"/>
        <v>0</v>
      </c>
    </row>
    <row r="128" spans="2:38" x14ac:dyDescent="0.25">
      <c r="B128" s="205" t="s">
        <v>495</v>
      </c>
      <c r="C128" s="206" t="s">
        <v>361</v>
      </c>
      <c r="D12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2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28" s="207">
        <f t="shared" si="81"/>
        <v>0</v>
      </c>
      <c r="G128" s="207"/>
      <c r="H128" s="207">
        <f t="shared" si="52"/>
        <v>0</v>
      </c>
      <c r="I128" s="207"/>
      <c r="J128" s="207">
        <f t="shared" si="53"/>
        <v>0</v>
      </c>
      <c r="K128" s="207">
        <f>SUMIFS('1. TALLERES SEMINARIOS'!$G:$G,'1. TALLERES SEMINARIOS'!$I:$I,Presupuesto!$B$11:$B$158,'1. TALLERES SEMINARIOS'!$K:$K,Presupuesto!$K$8:$U$8)</f>
        <v>0</v>
      </c>
      <c r="L128" s="207">
        <f>SUMIFS('1. TALLERES SEMINARIOS'!$G:$G,'1. TALLERES SEMINARIOS'!$I:$I,Presupuesto!$B$11:$B$158,'1. TALLERES SEMINARIOS'!$K:$K,Presupuesto!$K$8:$U$8)</f>
        <v>0</v>
      </c>
      <c r="M128" s="207">
        <f>SUMIFS('1. TALLERES SEMINARIOS'!$G:$G,'1. TALLERES SEMINARIOS'!$I:$I,Presupuesto!$B$11:$B$158,'1. TALLERES SEMINARIOS'!$K:$K,Presupuesto!$K$8:$U$8)</f>
        <v>0</v>
      </c>
      <c r="N128" s="207">
        <f>SUMIFS('1. TALLERES SEMINARIOS'!$G:$G,'1. TALLERES SEMINARIOS'!$I:$I,Presupuesto!$B$11:$B$158,'1. TALLERES SEMINARIOS'!$K:$K,Presupuesto!$K$8:$U$8)</f>
        <v>0</v>
      </c>
      <c r="O128" s="207">
        <f>SUMIFS('1. TALLERES SEMINARIOS'!$G:$G,'1. TALLERES SEMINARIOS'!$I:$I,Presupuesto!$B$11:$B$158,'1. TALLERES SEMINARIOS'!$K:$K,Presupuesto!$K$8:$U$8)</f>
        <v>0</v>
      </c>
      <c r="P128" s="207">
        <f>SUMIFS('1. TALLERES SEMINARIOS'!$G:$G,'1. TALLERES SEMINARIOS'!$I:$I,Presupuesto!$B$11:$B$158,'1. TALLERES SEMINARIOS'!$K:$K,Presupuesto!$K$8:$U$8)</f>
        <v>0</v>
      </c>
      <c r="Q128" s="207">
        <f>SUMIFS('1. TALLERES SEMINARIOS'!$G:$G,'1. TALLERES SEMINARIOS'!$I:$I,Presupuesto!$B$11:$B$158,'1. TALLERES SEMINARIOS'!$K:$K,Presupuesto!$K$8:$U$8)</f>
        <v>0</v>
      </c>
      <c r="R128" s="207">
        <f>SUMIFS('1. TALLERES SEMINARIOS'!$G:$G,'1. TALLERES SEMINARIOS'!$I:$I,Presupuesto!$B$11:$B$158,'1. TALLERES SEMINARIOS'!$K:$K,Presupuesto!$K$8:$U$8)</f>
        <v>0</v>
      </c>
      <c r="S128" s="207">
        <f>SUMIFS('1. TALLERES SEMINARIOS'!$G:$G,'1. TALLERES SEMINARIOS'!$I:$I,Presupuesto!$B$11:$B$158,'1. TALLERES SEMINARIOS'!$K:$K,Presupuesto!$K$8:$U$8)</f>
        <v>0</v>
      </c>
      <c r="T128" s="207">
        <f>SUMIFS('1. TALLERES SEMINARIOS'!$G:$G,'1. TALLERES SEMINARIOS'!$I:$I,Presupuesto!$B$11:$B$158,'1. TALLERES SEMINARIOS'!$K:$K,Presupuesto!$K$8:$U$8)</f>
        <v>0</v>
      </c>
      <c r="U128" s="207">
        <f>SUMIFS('1. TALLERES SEMINARIOS'!$G:$G,'1. TALLERES SEMINARIOS'!$I:$I,Presupuesto!$B$11:$B$158,'1. TALLERES SEMINARIOS'!$K:$K,Presupuesto!$K$8:$U$8)</f>
        <v>0</v>
      </c>
      <c r="V128" s="207"/>
      <c r="W128" s="207"/>
      <c r="X128" s="207"/>
      <c r="Y128" s="207">
        <f t="shared" si="54"/>
        <v>0</v>
      </c>
      <c r="Z128" s="207"/>
      <c r="AA128" s="207"/>
      <c r="AB128" s="207"/>
      <c r="AC128" s="207">
        <f t="shared" si="55"/>
        <v>0</v>
      </c>
      <c r="AD128" s="207"/>
      <c r="AE128" s="207"/>
      <c r="AF128" s="207"/>
      <c r="AG128" s="207">
        <f t="shared" si="56"/>
        <v>0</v>
      </c>
      <c r="AH128" s="207"/>
      <c r="AI128" s="207"/>
      <c r="AJ128" s="207"/>
      <c r="AK128" s="207">
        <f t="shared" si="57"/>
        <v>0</v>
      </c>
      <c r="AL128" s="207">
        <f t="shared" si="58"/>
        <v>0</v>
      </c>
    </row>
    <row r="129" spans="2:38" x14ac:dyDescent="0.25">
      <c r="B129" s="214" t="s">
        <v>496</v>
      </c>
      <c r="C129" s="215" t="s">
        <v>362</v>
      </c>
      <c r="D129" s="216">
        <f>D130</f>
        <v>0</v>
      </c>
      <c r="E129" s="216">
        <f>E130</f>
        <v>0</v>
      </c>
      <c r="F129" s="216">
        <f t="shared" si="81"/>
        <v>0</v>
      </c>
      <c r="G129" s="216">
        <f t="shared" ref="G129:I129" si="98">G130</f>
        <v>0</v>
      </c>
      <c r="H129" s="216">
        <f t="shared" si="52"/>
        <v>0</v>
      </c>
      <c r="I129" s="216">
        <f t="shared" si="98"/>
        <v>0</v>
      </c>
      <c r="J129" s="216">
        <f t="shared" si="53"/>
        <v>0</v>
      </c>
      <c r="K129" s="216">
        <f t="shared" ref="K129:AJ129" si="99">K130</f>
        <v>0</v>
      </c>
      <c r="L129" s="216">
        <f t="shared" si="99"/>
        <v>0</v>
      </c>
      <c r="M129" s="216">
        <f t="shared" si="99"/>
        <v>0</v>
      </c>
      <c r="N129" s="216">
        <f t="shared" si="99"/>
        <v>0</v>
      </c>
      <c r="O129" s="216">
        <f t="shared" si="99"/>
        <v>0</v>
      </c>
      <c r="P129" s="216">
        <f t="shared" si="99"/>
        <v>0</v>
      </c>
      <c r="Q129" s="216">
        <f t="shared" si="99"/>
        <v>0</v>
      </c>
      <c r="R129" s="216">
        <f t="shared" si="99"/>
        <v>0</v>
      </c>
      <c r="S129" s="216">
        <f t="shared" si="99"/>
        <v>0</v>
      </c>
      <c r="T129" s="216">
        <f t="shared" si="99"/>
        <v>0</v>
      </c>
      <c r="U129" s="216">
        <f t="shared" si="99"/>
        <v>0</v>
      </c>
      <c r="V129" s="216">
        <f t="shared" si="99"/>
        <v>0</v>
      </c>
      <c r="W129" s="216">
        <f t="shared" si="99"/>
        <v>0</v>
      </c>
      <c r="X129" s="216">
        <f t="shared" si="99"/>
        <v>0</v>
      </c>
      <c r="Y129" s="216">
        <f t="shared" si="54"/>
        <v>0</v>
      </c>
      <c r="Z129" s="216">
        <f t="shared" si="99"/>
        <v>0</v>
      </c>
      <c r="AA129" s="216">
        <f t="shared" si="99"/>
        <v>0</v>
      </c>
      <c r="AB129" s="216">
        <f t="shared" si="99"/>
        <v>0</v>
      </c>
      <c r="AC129" s="216">
        <f t="shared" si="55"/>
        <v>0</v>
      </c>
      <c r="AD129" s="216">
        <f t="shared" si="99"/>
        <v>0</v>
      </c>
      <c r="AE129" s="216">
        <f t="shared" si="99"/>
        <v>0</v>
      </c>
      <c r="AF129" s="216">
        <f t="shared" si="99"/>
        <v>0</v>
      </c>
      <c r="AG129" s="216">
        <f t="shared" si="56"/>
        <v>0</v>
      </c>
      <c r="AH129" s="216">
        <f t="shared" si="99"/>
        <v>0</v>
      </c>
      <c r="AI129" s="216">
        <f t="shared" si="99"/>
        <v>0</v>
      </c>
      <c r="AJ129" s="216">
        <f t="shared" si="99"/>
        <v>0</v>
      </c>
      <c r="AK129" s="216">
        <f t="shared" si="57"/>
        <v>0</v>
      </c>
      <c r="AL129" s="216">
        <f t="shared" si="58"/>
        <v>0</v>
      </c>
    </row>
    <row r="130" spans="2:38" x14ac:dyDescent="0.25">
      <c r="B130" s="205" t="s">
        <v>497</v>
      </c>
      <c r="C130" s="206" t="s">
        <v>363</v>
      </c>
      <c r="D13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3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30" s="207">
        <f t="shared" si="81"/>
        <v>0</v>
      </c>
      <c r="G130" s="207"/>
      <c r="H130" s="207">
        <f t="shared" si="52"/>
        <v>0</v>
      </c>
      <c r="I130" s="207"/>
      <c r="J130" s="207">
        <f t="shared" si="53"/>
        <v>0</v>
      </c>
      <c r="K130" s="207">
        <f>SUMIFS('1. TALLERES SEMINARIOS'!$G:$G,'1. TALLERES SEMINARIOS'!$I:$I,Presupuesto!$B$11:$B$158,'1. TALLERES SEMINARIOS'!$K:$K,Presupuesto!$K$8:$U$8)</f>
        <v>0</v>
      </c>
      <c r="L130" s="207">
        <f>SUMIFS('1. TALLERES SEMINARIOS'!$G:$G,'1. TALLERES SEMINARIOS'!$I:$I,Presupuesto!$B$11:$B$158,'1. TALLERES SEMINARIOS'!$K:$K,Presupuesto!$K$8:$U$8)</f>
        <v>0</v>
      </c>
      <c r="M130" s="207">
        <f>SUMIFS('1. TALLERES SEMINARIOS'!$G:$G,'1. TALLERES SEMINARIOS'!$I:$I,Presupuesto!$B$11:$B$158,'1. TALLERES SEMINARIOS'!$K:$K,Presupuesto!$K$8:$U$8)</f>
        <v>0</v>
      </c>
      <c r="N130" s="207">
        <f>SUMIFS('1. TALLERES SEMINARIOS'!$G:$G,'1. TALLERES SEMINARIOS'!$I:$I,Presupuesto!$B$11:$B$158,'1. TALLERES SEMINARIOS'!$K:$K,Presupuesto!$K$8:$U$8)</f>
        <v>0</v>
      </c>
      <c r="O130" s="207">
        <f>SUMIFS('1. TALLERES SEMINARIOS'!$G:$G,'1. TALLERES SEMINARIOS'!$I:$I,Presupuesto!$B$11:$B$158,'1. TALLERES SEMINARIOS'!$K:$K,Presupuesto!$K$8:$U$8)</f>
        <v>0</v>
      </c>
      <c r="P130" s="207">
        <f>SUMIFS('1. TALLERES SEMINARIOS'!$G:$G,'1. TALLERES SEMINARIOS'!$I:$I,Presupuesto!$B$11:$B$158,'1. TALLERES SEMINARIOS'!$K:$K,Presupuesto!$K$8:$U$8)</f>
        <v>0</v>
      </c>
      <c r="Q130" s="207">
        <f>SUMIFS('1. TALLERES SEMINARIOS'!$G:$G,'1. TALLERES SEMINARIOS'!$I:$I,Presupuesto!$B$11:$B$158,'1. TALLERES SEMINARIOS'!$K:$K,Presupuesto!$K$8:$U$8)</f>
        <v>0</v>
      </c>
      <c r="R130" s="207">
        <f>SUMIFS('1. TALLERES SEMINARIOS'!$G:$G,'1. TALLERES SEMINARIOS'!$I:$I,Presupuesto!$B$11:$B$158,'1. TALLERES SEMINARIOS'!$K:$K,Presupuesto!$K$8:$U$8)</f>
        <v>0</v>
      </c>
      <c r="S130" s="207">
        <f>SUMIFS('1. TALLERES SEMINARIOS'!$G:$G,'1. TALLERES SEMINARIOS'!$I:$I,Presupuesto!$B$11:$B$158,'1. TALLERES SEMINARIOS'!$K:$K,Presupuesto!$K$8:$U$8)</f>
        <v>0</v>
      </c>
      <c r="T130" s="207">
        <f>SUMIFS('1. TALLERES SEMINARIOS'!$G:$G,'1. TALLERES SEMINARIOS'!$I:$I,Presupuesto!$B$11:$B$158,'1. TALLERES SEMINARIOS'!$K:$K,Presupuesto!$K$8:$U$8)</f>
        <v>0</v>
      </c>
      <c r="U130" s="207">
        <f>SUMIFS('1. TALLERES SEMINARIOS'!$G:$G,'1. TALLERES SEMINARIOS'!$I:$I,Presupuesto!$B$11:$B$158,'1. TALLERES SEMINARIOS'!$K:$K,Presupuesto!$K$8:$U$8)</f>
        <v>0</v>
      </c>
      <c r="V130" s="207"/>
      <c r="W130" s="207"/>
      <c r="X130" s="207"/>
      <c r="Y130" s="207">
        <f t="shared" si="54"/>
        <v>0</v>
      </c>
      <c r="Z130" s="207"/>
      <c r="AA130" s="207"/>
      <c r="AB130" s="207"/>
      <c r="AC130" s="207">
        <f t="shared" si="55"/>
        <v>0</v>
      </c>
      <c r="AD130" s="207"/>
      <c r="AE130" s="207"/>
      <c r="AF130" s="207"/>
      <c r="AG130" s="207">
        <f t="shared" si="56"/>
        <v>0</v>
      </c>
      <c r="AH130" s="207"/>
      <c r="AI130" s="207"/>
      <c r="AJ130" s="207"/>
      <c r="AK130" s="207">
        <f t="shared" si="57"/>
        <v>0</v>
      </c>
      <c r="AL130" s="207">
        <f t="shared" si="58"/>
        <v>0</v>
      </c>
    </row>
    <row r="131" spans="2:38" x14ac:dyDescent="0.25">
      <c r="B131" s="214" t="s">
        <v>498</v>
      </c>
      <c r="C131" s="215" t="s">
        <v>364</v>
      </c>
      <c r="D131" s="216">
        <f>D132</f>
        <v>0</v>
      </c>
      <c r="E131" s="216">
        <f>E132</f>
        <v>0</v>
      </c>
      <c r="F131" s="216">
        <f t="shared" si="81"/>
        <v>0</v>
      </c>
      <c r="G131" s="216">
        <f t="shared" ref="G131:I131" si="100">G132</f>
        <v>0</v>
      </c>
      <c r="H131" s="216">
        <f t="shared" si="52"/>
        <v>0</v>
      </c>
      <c r="I131" s="216">
        <f t="shared" si="100"/>
        <v>0</v>
      </c>
      <c r="J131" s="216">
        <f t="shared" si="53"/>
        <v>0</v>
      </c>
      <c r="K131" s="216">
        <f t="shared" ref="K131:AJ131" si="101">K132</f>
        <v>0</v>
      </c>
      <c r="L131" s="216">
        <f t="shared" si="101"/>
        <v>0</v>
      </c>
      <c r="M131" s="216">
        <f t="shared" si="101"/>
        <v>0</v>
      </c>
      <c r="N131" s="216">
        <f t="shared" si="101"/>
        <v>0</v>
      </c>
      <c r="O131" s="216">
        <f t="shared" si="101"/>
        <v>0</v>
      </c>
      <c r="P131" s="216">
        <f t="shared" si="101"/>
        <v>0</v>
      </c>
      <c r="Q131" s="216">
        <f t="shared" si="101"/>
        <v>0</v>
      </c>
      <c r="R131" s="216">
        <f t="shared" si="101"/>
        <v>0</v>
      </c>
      <c r="S131" s="216">
        <f t="shared" si="101"/>
        <v>0</v>
      </c>
      <c r="T131" s="216">
        <f t="shared" si="101"/>
        <v>0</v>
      </c>
      <c r="U131" s="216">
        <f t="shared" si="101"/>
        <v>0</v>
      </c>
      <c r="V131" s="216">
        <f t="shared" si="101"/>
        <v>0</v>
      </c>
      <c r="W131" s="216">
        <f t="shared" si="101"/>
        <v>0</v>
      </c>
      <c r="X131" s="216">
        <f t="shared" si="101"/>
        <v>0</v>
      </c>
      <c r="Y131" s="216">
        <f t="shared" si="54"/>
        <v>0</v>
      </c>
      <c r="Z131" s="216">
        <f t="shared" si="101"/>
        <v>0</v>
      </c>
      <c r="AA131" s="216">
        <f t="shared" si="101"/>
        <v>0</v>
      </c>
      <c r="AB131" s="216">
        <f t="shared" si="101"/>
        <v>0</v>
      </c>
      <c r="AC131" s="216">
        <f t="shared" si="55"/>
        <v>0</v>
      </c>
      <c r="AD131" s="216">
        <f t="shared" si="101"/>
        <v>0</v>
      </c>
      <c r="AE131" s="216">
        <f t="shared" si="101"/>
        <v>0</v>
      </c>
      <c r="AF131" s="216">
        <f t="shared" si="101"/>
        <v>0</v>
      </c>
      <c r="AG131" s="216">
        <f t="shared" si="56"/>
        <v>0</v>
      </c>
      <c r="AH131" s="216">
        <f t="shared" si="101"/>
        <v>0</v>
      </c>
      <c r="AI131" s="216">
        <f t="shared" si="101"/>
        <v>0</v>
      </c>
      <c r="AJ131" s="216">
        <f t="shared" si="101"/>
        <v>0</v>
      </c>
      <c r="AK131" s="216">
        <f t="shared" si="57"/>
        <v>0</v>
      </c>
      <c r="AL131" s="216">
        <f t="shared" si="58"/>
        <v>0</v>
      </c>
    </row>
    <row r="132" spans="2:38" x14ac:dyDescent="0.25">
      <c r="B132" s="205" t="s">
        <v>499</v>
      </c>
      <c r="C132" s="206" t="s">
        <v>365</v>
      </c>
      <c r="D13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3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32" s="207">
        <f t="shared" si="81"/>
        <v>0</v>
      </c>
      <c r="G132" s="207"/>
      <c r="H132" s="207">
        <f t="shared" si="52"/>
        <v>0</v>
      </c>
      <c r="I132" s="207"/>
      <c r="J132" s="207">
        <f t="shared" si="53"/>
        <v>0</v>
      </c>
      <c r="K132" s="207">
        <f>SUMIFS('1. TALLERES SEMINARIOS'!$G:$G,'1. TALLERES SEMINARIOS'!$I:$I,Presupuesto!$B$11:$B$158,'1. TALLERES SEMINARIOS'!$K:$K,Presupuesto!$K$8:$U$8)</f>
        <v>0</v>
      </c>
      <c r="L132" s="207">
        <f>SUMIFS('1. TALLERES SEMINARIOS'!$G:$G,'1. TALLERES SEMINARIOS'!$I:$I,Presupuesto!$B$11:$B$158,'1. TALLERES SEMINARIOS'!$K:$K,Presupuesto!$K$8:$U$8)</f>
        <v>0</v>
      </c>
      <c r="M132" s="207">
        <f>SUMIFS('1. TALLERES SEMINARIOS'!$G:$G,'1. TALLERES SEMINARIOS'!$I:$I,Presupuesto!$B$11:$B$158,'1. TALLERES SEMINARIOS'!$K:$K,Presupuesto!$K$8:$U$8)</f>
        <v>0</v>
      </c>
      <c r="N132" s="207">
        <f>SUMIFS('1. TALLERES SEMINARIOS'!$G:$G,'1. TALLERES SEMINARIOS'!$I:$I,Presupuesto!$B$11:$B$158,'1. TALLERES SEMINARIOS'!$K:$K,Presupuesto!$K$8:$U$8)</f>
        <v>0</v>
      </c>
      <c r="O132" s="207">
        <f>SUMIFS('1. TALLERES SEMINARIOS'!$G:$G,'1. TALLERES SEMINARIOS'!$I:$I,Presupuesto!$B$11:$B$158,'1. TALLERES SEMINARIOS'!$K:$K,Presupuesto!$K$8:$U$8)</f>
        <v>0</v>
      </c>
      <c r="P132" s="207">
        <f>SUMIFS('1. TALLERES SEMINARIOS'!$G:$G,'1. TALLERES SEMINARIOS'!$I:$I,Presupuesto!$B$11:$B$158,'1. TALLERES SEMINARIOS'!$K:$K,Presupuesto!$K$8:$U$8)</f>
        <v>0</v>
      </c>
      <c r="Q132" s="207">
        <f>SUMIFS('1. TALLERES SEMINARIOS'!$G:$G,'1. TALLERES SEMINARIOS'!$I:$I,Presupuesto!$B$11:$B$158,'1. TALLERES SEMINARIOS'!$K:$K,Presupuesto!$K$8:$U$8)</f>
        <v>0</v>
      </c>
      <c r="R132" s="207">
        <f>SUMIFS('1. TALLERES SEMINARIOS'!$G:$G,'1. TALLERES SEMINARIOS'!$I:$I,Presupuesto!$B$11:$B$158,'1. TALLERES SEMINARIOS'!$K:$K,Presupuesto!$K$8:$U$8)</f>
        <v>0</v>
      </c>
      <c r="S132" s="207">
        <f>SUMIFS('1. TALLERES SEMINARIOS'!$G:$G,'1. TALLERES SEMINARIOS'!$I:$I,Presupuesto!$B$11:$B$158,'1. TALLERES SEMINARIOS'!$K:$K,Presupuesto!$K$8:$U$8)</f>
        <v>0</v>
      </c>
      <c r="T132" s="207">
        <f>SUMIFS('1. TALLERES SEMINARIOS'!$G:$G,'1. TALLERES SEMINARIOS'!$I:$I,Presupuesto!$B$11:$B$158,'1. TALLERES SEMINARIOS'!$K:$K,Presupuesto!$K$8:$U$8)</f>
        <v>0</v>
      </c>
      <c r="U132" s="207">
        <f>SUMIFS('1. TALLERES SEMINARIOS'!$G:$G,'1. TALLERES SEMINARIOS'!$I:$I,Presupuesto!$B$11:$B$158,'1. TALLERES SEMINARIOS'!$K:$K,Presupuesto!$K$8:$U$8)</f>
        <v>0</v>
      </c>
      <c r="V132" s="207"/>
      <c r="W132" s="207"/>
      <c r="X132" s="207"/>
      <c r="Y132" s="207">
        <f t="shared" si="54"/>
        <v>0</v>
      </c>
      <c r="Z132" s="207"/>
      <c r="AA132" s="207"/>
      <c r="AB132" s="207"/>
      <c r="AC132" s="207">
        <f t="shared" si="55"/>
        <v>0</v>
      </c>
      <c r="AD132" s="207"/>
      <c r="AE132" s="207"/>
      <c r="AF132" s="207"/>
      <c r="AG132" s="207">
        <f t="shared" si="56"/>
        <v>0</v>
      </c>
      <c r="AH132" s="207"/>
      <c r="AI132" s="207"/>
      <c r="AJ132" s="207"/>
      <c r="AK132" s="207">
        <f t="shared" si="57"/>
        <v>0</v>
      </c>
      <c r="AL132" s="207">
        <f t="shared" si="58"/>
        <v>0</v>
      </c>
    </row>
    <row r="133" spans="2:38" x14ac:dyDescent="0.25">
      <c r="B133" s="214" t="s">
        <v>500</v>
      </c>
      <c r="C133" s="215" t="s">
        <v>366</v>
      </c>
      <c r="D133" s="216">
        <f>D134</f>
        <v>0</v>
      </c>
      <c r="E133" s="216">
        <f>E134</f>
        <v>0</v>
      </c>
      <c r="F133" s="216">
        <f t="shared" si="81"/>
        <v>0</v>
      </c>
      <c r="G133" s="216">
        <f t="shared" ref="G133:I133" si="102">G134</f>
        <v>0</v>
      </c>
      <c r="H133" s="216">
        <f t="shared" si="52"/>
        <v>0</v>
      </c>
      <c r="I133" s="216">
        <f t="shared" si="102"/>
        <v>0</v>
      </c>
      <c r="J133" s="216">
        <f t="shared" si="53"/>
        <v>0</v>
      </c>
      <c r="K133" s="216">
        <f t="shared" ref="K133:AJ133" si="103">K134</f>
        <v>0</v>
      </c>
      <c r="L133" s="216">
        <f t="shared" si="103"/>
        <v>0</v>
      </c>
      <c r="M133" s="216">
        <f t="shared" si="103"/>
        <v>0</v>
      </c>
      <c r="N133" s="216">
        <f t="shared" si="103"/>
        <v>0</v>
      </c>
      <c r="O133" s="216">
        <f t="shared" si="103"/>
        <v>0</v>
      </c>
      <c r="P133" s="216">
        <f t="shared" si="103"/>
        <v>0</v>
      </c>
      <c r="Q133" s="216">
        <f t="shared" si="103"/>
        <v>0</v>
      </c>
      <c r="R133" s="216">
        <f t="shared" si="103"/>
        <v>0</v>
      </c>
      <c r="S133" s="216">
        <f t="shared" si="103"/>
        <v>0</v>
      </c>
      <c r="T133" s="216">
        <f t="shared" si="103"/>
        <v>0</v>
      </c>
      <c r="U133" s="216">
        <f t="shared" si="103"/>
        <v>0</v>
      </c>
      <c r="V133" s="216">
        <f t="shared" si="103"/>
        <v>0</v>
      </c>
      <c r="W133" s="216">
        <f t="shared" si="103"/>
        <v>0</v>
      </c>
      <c r="X133" s="216">
        <f t="shared" si="103"/>
        <v>0</v>
      </c>
      <c r="Y133" s="216">
        <f t="shared" si="54"/>
        <v>0</v>
      </c>
      <c r="Z133" s="216">
        <f t="shared" si="103"/>
        <v>0</v>
      </c>
      <c r="AA133" s="216">
        <f t="shared" si="103"/>
        <v>0</v>
      </c>
      <c r="AB133" s="216">
        <f t="shared" si="103"/>
        <v>0</v>
      </c>
      <c r="AC133" s="216">
        <f t="shared" si="55"/>
        <v>0</v>
      </c>
      <c r="AD133" s="216">
        <f t="shared" si="103"/>
        <v>0</v>
      </c>
      <c r="AE133" s="216">
        <f t="shared" si="103"/>
        <v>0</v>
      </c>
      <c r="AF133" s="216">
        <f t="shared" si="103"/>
        <v>0</v>
      </c>
      <c r="AG133" s="216">
        <f t="shared" si="56"/>
        <v>0</v>
      </c>
      <c r="AH133" s="216">
        <f t="shared" si="103"/>
        <v>0</v>
      </c>
      <c r="AI133" s="216">
        <f t="shared" si="103"/>
        <v>0</v>
      </c>
      <c r="AJ133" s="216">
        <f t="shared" si="103"/>
        <v>0</v>
      </c>
      <c r="AK133" s="216">
        <f t="shared" si="57"/>
        <v>0</v>
      </c>
      <c r="AL133" s="216">
        <f t="shared" si="58"/>
        <v>0</v>
      </c>
    </row>
    <row r="134" spans="2:38" x14ac:dyDescent="0.25">
      <c r="B134" s="205" t="s">
        <v>501</v>
      </c>
      <c r="C134" s="206" t="s">
        <v>367</v>
      </c>
      <c r="D13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34"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34" s="207">
        <f t="shared" si="81"/>
        <v>0</v>
      </c>
      <c r="G134" s="207"/>
      <c r="H134" s="207">
        <f t="shared" si="52"/>
        <v>0</v>
      </c>
      <c r="I134" s="207"/>
      <c r="J134" s="207">
        <f t="shared" si="53"/>
        <v>0</v>
      </c>
      <c r="K134" s="207">
        <f>SUMIFS('1. TALLERES SEMINARIOS'!$G:$G,'1. TALLERES SEMINARIOS'!$I:$I,Presupuesto!$B$11:$B$158,'1. TALLERES SEMINARIOS'!$K:$K,Presupuesto!$K$8:$U$8)</f>
        <v>0</v>
      </c>
      <c r="L134" s="207">
        <f>SUMIFS('1. TALLERES SEMINARIOS'!$G:$G,'1. TALLERES SEMINARIOS'!$I:$I,Presupuesto!$B$11:$B$158,'1. TALLERES SEMINARIOS'!$K:$K,Presupuesto!$K$8:$U$8)</f>
        <v>0</v>
      </c>
      <c r="M134" s="207">
        <f>SUMIFS('1. TALLERES SEMINARIOS'!$G:$G,'1. TALLERES SEMINARIOS'!$I:$I,Presupuesto!$B$11:$B$158,'1. TALLERES SEMINARIOS'!$K:$K,Presupuesto!$K$8:$U$8)</f>
        <v>0</v>
      </c>
      <c r="N134" s="207">
        <f>SUMIFS('1. TALLERES SEMINARIOS'!$G:$G,'1. TALLERES SEMINARIOS'!$I:$I,Presupuesto!$B$11:$B$158,'1. TALLERES SEMINARIOS'!$K:$K,Presupuesto!$K$8:$U$8)</f>
        <v>0</v>
      </c>
      <c r="O134" s="207">
        <f>SUMIFS('1. TALLERES SEMINARIOS'!$G:$G,'1. TALLERES SEMINARIOS'!$I:$I,Presupuesto!$B$11:$B$158,'1. TALLERES SEMINARIOS'!$K:$K,Presupuesto!$K$8:$U$8)</f>
        <v>0</v>
      </c>
      <c r="P134" s="207">
        <f>SUMIFS('1. TALLERES SEMINARIOS'!$G:$G,'1. TALLERES SEMINARIOS'!$I:$I,Presupuesto!$B$11:$B$158,'1. TALLERES SEMINARIOS'!$K:$K,Presupuesto!$K$8:$U$8)</f>
        <v>0</v>
      </c>
      <c r="Q134" s="207">
        <f>SUMIFS('1. TALLERES SEMINARIOS'!$G:$G,'1. TALLERES SEMINARIOS'!$I:$I,Presupuesto!$B$11:$B$158,'1. TALLERES SEMINARIOS'!$K:$K,Presupuesto!$K$8:$U$8)</f>
        <v>0</v>
      </c>
      <c r="R134" s="207">
        <f>SUMIFS('1. TALLERES SEMINARIOS'!$G:$G,'1. TALLERES SEMINARIOS'!$I:$I,Presupuesto!$B$11:$B$158,'1. TALLERES SEMINARIOS'!$K:$K,Presupuesto!$K$8:$U$8)</f>
        <v>0</v>
      </c>
      <c r="S134" s="207">
        <f>SUMIFS('1. TALLERES SEMINARIOS'!$G:$G,'1. TALLERES SEMINARIOS'!$I:$I,Presupuesto!$B$11:$B$158,'1. TALLERES SEMINARIOS'!$K:$K,Presupuesto!$K$8:$U$8)</f>
        <v>0</v>
      </c>
      <c r="T134" s="207">
        <f>SUMIFS('1. TALLERES SEMINARIOS'!$G:$G,'1. TALLERES SEMINARIOS'!$I:$I,Presupuesto!$B$11:$B$158,'1. TALLERES SEMINARIOS'!$K:$K,Presupuesto!$K$8:$U$8)</f>
        <v>0</v>
      </c>
      <c r="U134" s="207">
        <f>SUMIFS('1. TALLERES SEMINARIOS'!$G:$G,'1. TALLERES SEMINARIOS'!$I:$I,Presupuesto!$B$11:$B$158,'1. TALLERES SEMINARIOS'!$K:$K,Presupuesto!$K$8:$U$8)</f>
        <v>0</v>
      </c>
      <c r="V134" s="207"/>
      <c r="W134" s="207"/>
      <c r="X134" s="207"/>
      <c r="Y134" s="207">
        <f t="shared" si="54"/>
        <v>0</v>
      </c>
      <c r="Z134" s="207"/>
      <c r="AA134" s="207"/>
      <c r="AB134" s="207"/>
      <c r="AC134" s="207">
        <f t="shared" si="55"/>
        <v>0</v>
      </c>
      <c r="AD134" s="207"/>
      <c r="AE134" s="207"/>
      <c r="AF134" s="207"/>
      <c r="AG134" s="207">
        <f t="shared" si="56"/>
        <v>0</v>
      </c>
      <c r="AH134" s="207"/>
      <c r="AI134" s="207"/>
      <c r="AJ134" s="207"/>
      <c r="AK134" s="207">
        <f t="shared" si="57"/>
        <v>0</v>
      </c>
      <c r="AL134" s="207">
        <f t="shared" si="58"/>
        <v>0</v>
      </c>
    </row>
    <row r="135" spans="2:38" x14ac:dyDescent="0.25">
      <c r="B135" s="214" t="s">
        <v>502</v>
      </c>
      <c r="C135" s="215" t="s">
        <v>368</v>
      </c>
      <c r="D135" s="216">
        <f>D136</f>
        <v>0</v>
      </c>
      <c r="E135" s="216">
        <f>E136</f>
        <v>0</v>
      </c>
      <c r="F135" s="216">
        <f t="shared" si="81"/>
        <v>0</v>
      </c>
      <c r="G135" s="216">
        <f t="shared" ref="G135:I135" si="104">G136</f>
        <v>0</v>
      </c>
      <c r="H135" s="216">
        <f t="shared" si="52"/>
        <v>0</v>
      </c>
      <c r="I135" s="216">
        <f t="shared" si="104"/>
        <v>0</v>
      </c>
      <c r="J135" s="216">
        <f t="shared" si="53"/>
        <v>0</v>
      </c>
      <c r="K135" s="216">
        <f t="shared" ref="K135:AJ135" si="105">K136</f>
        <v>0</v>
      </c>
      <c r="L135" s="216">
        <f t="shared" si="105"/>
        <v>0</v>
      </c>
      <c r="M135" s="216">
        <f t="shared" si="105"/>
        <v>0</v>
      </c>
      <c r="N135" s="216">
        <f t="shared" si="105"/>
        <v>0</v>
      </c>
      <c r="O135" s="216">
        <f t="shared" si="105"/>
        <v>0</v>
      </c>
      <c r="P135" s="216">
        <f t="shared" si="105"/>
        <v>0</v>
      </c>
      <c r="Q135" s="216">
        <f t="shared" si="105"/>
        <v>0</v>
      </c>
      <c r="R135" s="216">
        <f t="shared" si="105"/>
        <v>0</v>
      </c>
      <c r="S135" s="216">
        <f t="shared" si="105"/>
        <v>0</v>
      </c>
      <c r="T135" s="216">
        <f t="shared" si="105"/>
        <v>0</v>
      </c>
      <c r="U135" s="216">
        <f t="shared" si="105"/>
        <v>0</v>
      </c>
      <c r="V135" s="216">
        <f t="shared" si="105"/>
        <v>0</v>
      </c>
      <c r="W135" s="216">
        <f t="shared" si="105"/>
        <v>0</v>
      </c>
      <c r="X135" s="216">
        <f t="shared" si="105"/>
        <v>0</v>
      </c>
      <c r="Y135" s="216">
        <f t="shared" si="54"/>
        <v>0</v>
      </c>
      <c r="Z135" s="216">
        <f t="shared" si="105"/>
        <v>0</v>
      </c>
      <c r="AA135" s="216">
        <f t="shared" si="105"/>
        <v>0</v>
      </c>
      <c r="AB135" s="216">
        <f t="shared" si="105"/>
        <v>0</v>
      </c>
      <c r="AC135" s="216">
        <f t="shared" si="55"/>
        <v>0</v>
      </c>
      <c r="AD135" s="216">
        <f t="shared" si="105"/>
        <v>0</v>
      </c>
      <c r="AE135" s="216">
        <f t="shared" si="105"/>
        <v>0</v>
      </c>
      <c r="AF135" s="216">
        <f t="shared" si="105"/>
        <v>0</v>
      </c>
      <c r="AG135" s="216">
        <f t="shared" si="56"/>
        <v>0</v>
      </c>
      <c r="AH135" s="216">
        <f t="shared" si="105"/>
        <v>0</v>
      </c>
      <c r="AI135" s="216">
        <f t="shared" si="105"/>
        <v>0</v>
      </c>
      <c r="AJ135" s="216">
        <f t="shared" si="105"/>
        <v>0</v>
      </c>
      <c r="AK135" s="216">
        <f t="shared" si="57"/>
        <v>0</v>
      </c>
      <c r="AL135" s="216">
        <f t="shared" si="58"/>
        <v>0</v>
      </c>
    </row>
    <row r="136" spans="2:38" x14ac:dyDescent="0.25">
      <c r="B136" s="205" t="s">
        <v>503</v>
      </c>
      <c r="C136" s="206" t="s">
        <v>363</v>
      </c>
      <c r="D13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3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36" s="207">
        <f t="shared" si="81"/>
        <v>0</v>
      </c>
      <c r="G136" s="207"/>
      <c r="H136" s="207">
        <f t="shared" si="52"/>
        <v>0</v>
      </c>
      <c r="I136" s="207"/>
      <c r="J136" s="207">
        <f t="shared" si="53"/>
        <v>0</v>
      </c>
      <c r="K136" s="207">
        <f>SUMIFS('1. TALLERES SEMINARIOS'!$G:$G,'1. TALLERES SEMINARIOS'!$I:$I,Presupuesto!$B$11:$B$158,'1. TALLERES SEMINARIOS'!$K:$K,Presupuesto!$K$8:$U$8)</f>
        <v>0</v>
      </c>
      <c r="L136" s="207">
        <f>SUMIFS('1. TALLERES SEMINARIOS'!$G:$G,'1. TALLERES SEMINARIOS'!$I:$I,Presupuesto!$B$11:$B$158,'1. TALLERES SEMINARIOS'!$K:$K,Presupuesto!$K$8:$U$8)</f>
        <v>0</v>
      </c>
      <c r="M136" s="207">
        <f>SUMIFS('1. TALLERES SEMINARIOS'!$G:$G,'1. TALLERES SEMINARIOS'!$I:$I,Presupuesto!$B$11:$B$158,'1. TALLERES SEMINARIOS'!$K:$K,Presupuesto!$K$8:$U$8)</f>
        <v>0</v>
      </c>
      <c r="N136" s="207">
        <f>SUMIFS('1. TALLERES SEMINARIOS'!$G:$G,'1. TALLERES SEMINARIOS'!$I:$I,Presupuesto!$B$11:$B$158,'1. TALLERES SEMINARIOS'!$K:$K,Presupuesto!$K$8:$U$8)</f>
        <v>0</v>
      </c>
      <c r="O136" s="207">
        <f>SUMIFS('1. TALLERES SEMINARIOS'!$G:$G,'1. TALLERES SEMINARIOS'!$I:$I,Presupuesto!$B$11:$B$158,'1. TALLERES SEMINARIOS'!$K:$K,Presupuesto!$K$8:$U$8)</f>
        <v>0</v>
      </c>
      <c r="P136" s="207">
        <f>SUMIFS('1. TALLERES SEMINARIOS'!$G:$G,'1. TALLERES SEMINARIOS'!$I:$I,Presupuesto!$B$11:$B$158,'1. TALLERES SEMINARIOS'!$K:$K,Presupuesto!$K$8:$U$8)</f>
        <v>0</v>
      </c>
      <c r="Q136" s="207">
        <f>SUMIFS('1. TALLERES SEMINARIOS'!$G:$G,'1. TALLERES SEMINARIOS'!$I:$I,Presupuesto!$B$11:$B$158,'1. TALLERES SEMINARIOS'!$K:$K,Presupuesto!$K$8:$U$8)</f>
        <v>0</v>
      </c>
      <c r="R136" s="207">
        <f>SUMIFS('1. TALLERES SEMINARIOS'!$G:$G,'1. TALLERES SEMINARIOS'!$I:$I,Presupuesto!$B$11:$B$158,'1. TALLERES SEMINARIOS'!$K:$K,Presupuesto!$K$8:$U$8)</f>
        <v>0</v>
      </c>
      <c r="S136" s="207">
        <f>SUMIFS('1. TALLERES SEMINARIOS'!$G:$G,'1. TALLERES SEMINARIOS'!$I:$I,Presupuesto!$B$11:$B$158,'1. TALLERES SEMINARIOS'!$K:$K,Presupuesto!$K$8:$U$8)</f>
        <v>0</v>
      </c>
      <c r="T136" s="207">
        <f>SUMIFS('1. TALLERES SEMINARIOS'!$G:$G,'1. TALLERES SEMINARIOS'!$I:$I,Presupuesto!$B$11:$B$158,'1. TALLERES SEMINARIOS'!$K:$K,Presupuesto!$K$8:$U$8)</f>
        <v>0</v>
      </c>
      <c r="U136" s="207">
        <f>SUMIFS('1. TALLERES SEMINARIOS'!$G:$G,'1. TALLERES SEMINARIOS'!$I:$I,Presupuesto!$B$11:$B$158,'1. TALLERES SEMINARIOS'!$K:$K,Presupuesto!$K$8:$U$8)</f>
        <v>0</v>
      </c>
      <c r="V136" s="207"/>
      <c r="W136" s="207"/>
      <c r="X136" s="207"/>
      <c r="Y136" s="207">
        <f t="shared" si="54"/>
        <v>0</v>
      </c>
      <c r="Z136" s="207"/>
      <c r="AA136" s="207"/>
      <c r="AB136" s="207"/>
      <c r="AC136" s="207">
        <f t="shared" si="55"/>
        <v>0</v>
      </c>
      <c r="AD136" s="207"/>
      <c r="AE136" s="207"/>
      <c r="AF136" s="207"/>
      <c r="AG136" s="207">
        <f t="shared" si="56"/>
        <v>0</v>
      </c>
      <c r="AH136" s="207"/>
      <c r="AI136" s="207"/>
      <c r="AJ136" s="207"/>
      <c r="AK136" s="207">
        <f t="shared" si="57"/>
        <v>0</v>
      </c>
      <c r="AL136" s="207">
        <f t="shared" si="58"/>
        <v>0</v>
      </c>
    </row>
    <row r="137" spans="2:38" x14ac:dyDescent="0.25">
      <c r="B137" s="202" t="s">
        <v>492</v>
      </c>
      <c r="C137" s="203" t="s">
        <v>358</v>
      </c>
      <c r="D137" s="204">
        <f>D138</f>
        <v>0</v>
      </c>
      <c r="E137" s="204">
        <f>E138</f>
        <v>0</v>
      </c>
      <c r="F137" s="204">
        <f t="shared" ref="F137:F159" si="106">D137+E137</f>
        <v>0</v>
      </c>
      <c r="G137" s="204">
        <f t="shared" ref="G137:I137" si="107">G138</f>
        <v>0</v>
      </c>
      <c r="H137" s="204">
        <f t="shared" si="52"/>
        <v>0</v>
      </c>
      <c r="I137" s="204">
        <f t="shared" si="107"/>
        <v>0</v>
      </c>
      <c r="J137" s="204">
        <f t="shared" si="53"/>
        <v>0</v>
      </c>
      <c r="K137" s="204">
        <f t="shared" ref="K137:AJ137" si="108">K138</f>
        <v>0</v>
      </c>
      <c r="L137" s="204">
        <f t="shared" si="108"/>
        <v>0</v>
      </c>
      <c r="M137" s="204">
        <f t="shared" si="108"/>
        <v>0</v>
      </c>
      <c r="N137" s="204">
        <f t="shared" si="108"/>
        <v>0</v>
      </c>
      <c r="O137" s="204">
        <f t="shared" si="108"/>
        <v>0</v>
      </c>
      <c r="P137" s="204">
        <f t="shared" si="108"/>
        <v>0</v>
      </c>
      <c r="Q137" s="204">
        <f t="shared" si="108"/>
        <v>0</v>
      </c>
      <c r="R137" s="204">
        <f t="shared" si="108"/>
        <v>0</v>
      </c>
      <c r="S137" s="204">
        <f t="shared" si="108"/>
        <v>0</v>
      </c>
      <c r="T137" s="204">
        <f t="shared" si="108"/>
        <v>0</v>
      </c>
      <c r="U137" s="204">
        <f t="shared" si="108"/>
        <v>0</v>
      </c>
      <c r="V137" s="204">
        <f t="shared" si="108"/>
        <v>0</v>
      </c>
      <c r="W137" s="204">
        <f t="shared" si="108"/>
        <v>0</v>
      </c>
      <c r="X137" s="204">
        <f t="shared" si="108"/>
        <v>0</v>
      </c>
      <c r="Y137" s="204">
        <f t="shared" si="54"/>
        <v>0</v>
      </c>
      <c r="Z137" s="204">
        <f t="shared" si="108"/>
        <v>0</v>
      </c>
      <c r="AA137" s="204">
        <f t="shared" si="108"/>
        <v>0</v>
      </c>
      <c r="AB137" s="204">
        <f t="shared" si="108"/>
        <v>0</v>
      </c>
      <c r="AC137" s="204">
        <f t="shared" si="55"/>
        <v>0</v>
      </c>
      <c r="AD137" s="204">
        <f t="shared" si="108"/>
        <v>0</v>
      </c>
      <c r="AE137" s="204">
        <f t="shared" si="108"/>
        <v>0</v>
      </c>
      <c r="AF137" s="204">
        <f t="shared" si="108"/>
        <v>0</v>
      </c>
      <c r="AG137" s="204">
        <f t="shared" si="56"/>
        <v>0</v>
      </c>
      <c r="AH137" s="204">
        <f t="shared" si="108"/>
        <v>0</v>
      </c>
      <c r="AI137" s="204">
        <f t="shared" si="108"/>
        <v>0</v>
      </c>
      <c r="AJ137" s="204">
        <f t="shared" si="108"/>
        <v>0</v>
      </c>
      <c r="AK137" s="204">
        <f t="shared" si="57"/>
        <v>0</v>
      </c>
      <c r="AL137" s="204">
        <f t="shared" si="58"/>
        <v>0</v>
      </c>
    </row>
    <row r="138" spans="2:38" x14ac:dyDescent="0.25">
      <c r="B138" s="214" t="s">
        <v>494</v>
      </c>
      <c r="C138" s="215" t="s">
        <v>360</v>
      </c>
      <c r="D138" s="216">
        <f>SUM(D139:D140)</f>
        <v>0</v>
      </c>
      <c r="E138" s="216">
        <f>SUM(E139:E140)</f>
        <v>0</v>
      </c>
      <c r="F138" s="216">
        <f t="shared" si="106"/>
        <v>0</v>
      </c>
      <c r="G138" s="216">
        <f t="shared" ref="G138:I138" si="109">SUM(G139:G140)</f>
        <v>0</v>
      </c>
      <c r="H138" s="216">
        <f t="shared" ref="H138:H159" si="110">F138-G138</f>
        <v>0</v>
      </c>
      <c r="I138" s="216">
        <f t="shared" si="109"/>
        <v>0</v>
      </c>
      <c r="J138" s="216">
        <f t="shared" ref="J138:J159" si="111">F138-I138</f>
        <v>0</v>
      </c>
      <c r="K138" s="216">
        <f t="shared" ref="K138:AJ138" si="112">SUM(K139:K140)</f>
        <v>0</v>
      </c>
      <c r="L138" s="216">
        <f t="shared" si="112"/>
        <v>0</v>
      </c>
      <c r="M138" s="216">
        <f t="shared" si="112"/>
        <v>0</v>
      </c>
      <c r="N138" s="216">
        <f t="shared" si="112"/>
        <v>0</v>
      </c>
      <c r="O138" s="216">
        <f t="shared" si="112"/>
        <v>0</v>
      </c>
      <c r="P138" s="216">
        <f t="shared" si="112"/>
        <v>0</v>
      </c>
      <c r="Q138" s="216">
        <f t="shared" si="112"/>
        <v>0</v>
      </c>
      <c r="R138" s="216">
        <f t="shared" si="112"/>
        <v>0</v>
      </c>
      <c r="S138" s="216">
        <f t="shared" si="112"/>
        <v>0</v>
      </c>
      <c r="T138" s="216">
        <f t="shared" si="112"/>
        <v>0</v>
      </c>
      <c r="U138" s="216">
        <f t="shared" si="112"/>
        <v>0</v>
      </c>
      <c r="V138" s="216">
        <f t="shared" si="112"/>
        <v>0</v>
      </c>
      <c r="W138" s="216">
        <f t="shared" si="112"/>
        <v>0</v>
      </c>
      <c r="X138" s="216">
        <f t="shared" si="112"/>
        <v>0</v>
      </c>
      <c r="Y138" s="216">
        <f t="shared" ref="Y138:Y159" si="113">V138+W138+X138</f>
        <v>0</v>
      </c>
      <c r="Z138" s="216">
        <f t="shared" si="112"/>
        <v>0</v>
      </c>
      <c r="AA138" s="216">
        <f t="shared" si="112"/>
        <v>0</v>
      </c>
      <c r="AB138" s="216">
        <f t="shared" si="112"/>
        <v>0</v>
      </c>
      <c r="AC138" s="216">
        <f t="shared" ref="AC138:AC159" si="114">Z138+AA138+AB138</f>
        <v>0</v>
      </c>
      <c r="AD138" s="216">
        <f t="shared" si="112"/>
        <v>0</v>
      </c>
      <c r="AE138" s="216">
        <f t="shared" si="112"/>
        <v>0</v>
      </c>
      <c r="AF138" s="216">
        <f t="shared" si="112"/>
        <v>0</v>
      </c>
      <c r="AG138" s="216">
        <f t="shared" ref="AG138:AG159" si="115">AD138+AE138+AF138</f>
        <v>0</v>
      </c>
      <c r="AH138" s="216">
        <f t="shared" si="112"/>
        <v>0</v>
      </c>
      <c r="AI138" s="216">
        <f t="shared" si="112"/>
        <v>0</v>
      </c>
      <c r="AJ138" s="216">
        <f t="shared" si="112"/>
        <v>0</v>
      </c>
      <c r="AK138" s="216">
        <f t="shared" ref="AK138:AK159" si="116">AH138+AI138+AJ138</f>
        <v>0</v>
      </c>
      <c r="AL138" s="216">
        <f t="shared" ref="AL138:AL159" si="117">Y138+AC138+AG138+AK138</f>
        <v>0</v>
      </c>
    </row>
    <row r="139" spans="2:38" x14ac:dyDescent="0.25">
      <c r="B139" s="205" t="s">
        <v>504</v>
      </c>
      <c r="C139" s="206" t="s">
        <v>369</v>
      </c>
      <c r="D13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3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39" s="207">
        <f t="shared" si="106"/>
        <v>0</v>
      </c>
      <c r="G139" s="207"/>
      <c r="H139" s="207">
        <f t="shared" si="110"/>
        <v>0</v>
      </c>
      <c r="I139" s="207"/>
      <c r="J139" s="207">
        <f t="shared" si="111"/>
        <v>0</v>
      </c>
      <c r="K139" s="207">
        <f>SUMIFS('1. TALLERES SEMINARIOS'!$G:$G,'1. TALLERES SEMINARIOS'!$I:$I,Presupuesto!$B$11:$B$158,'1. TALLERES SEMINARIOS'!$K:$K,Presupuesto!$K$8:$U$8)</f>
        <v>0</v>
      </c>
      <c r="L139" s="207">
        <f>SUMIFS('1. TALLERES SEMINARIOS'!$G:$G,'1. TALLERES SEMINARIOS'!$I:$I,Presupuesto!$B$11:$B$158,'1. TALLERES SEMINARIOS'!$K:$K,Presupuesto!$K$8:$U$8)</f>
        <v>0</v>
      </c>
      <c r="M139" s="207">
        <f>SUMIFS('1. TALLERES SEMINARIOS'!$G:$G,'1. TALLERES SEMINARIOS'!$I:$I,Presupuesto!$B$11:$B$158,'1. TALLERES SEMINARIOS'!$K:$K,Presupuesto!$K$8:$U$8)</f>
        <v>0</v>
      </c>
      <c r="N139" s="207">
        <f>SUMIFS('1. TALLERES SEMINARIOS'!$G:$G,'1. TALLERES SEMINARIOS'!$I:$I,Presupuesto!$B$11:$B$158,'1. TALLERES SEMINARIOS'!$K:$K,Presupuesto!$K$8:$U$8)</f>
        <v>0</v>
      </c>
      <c r="O139" s="207">
        <f>SUMIFS('1. TALLERES SEMINARIOS'!$G:$G,'1. TALLERES SEMINARIOS'!$I:$I,Presupuesto!$B$11:$B$158,'1. TALLERES SEMINARIOS'!$K:$K,Presupuesto!$K$8:$U$8)</f>
        <v>0</v>
      </c>
      <c r="P139" s="207">
        <f>SUMIFS('1. TALLERES SEMINARIOS'!$G:$G,'1. TALLERES SEMINARIOS'!$I:$I,Presupuesto!$B$11:$B$158,'1. TALLERES SEMINARIOS'!$K:$K,Presupuesto!$K$8:$U$8)</f>
        <v>0</v>
      </c>
      <c r="Q139" s="207">
        <f>SUMIFS('1. TALLERES SEMINARIOS'!$G:$G,'1. TALLERES SEMINARIOS'!$I:$I,Presupuesto!$B$11:$B$158,'1. TALLERES SEMINARIOS'!$K:$K,Presupuesto!$K$8:$U$8)</f>
        <v>0</v>
      </c>
      <c r="R139" s="207">
        <f>SUMIFS('1. TALLERES SEMINARIOS'!$G:$G,'1. TALLERES SEMINARIOS'!$I:$I,Presupuesto!$B$11:$B$158,'1. TALLERES SEMINARIOS'!$K:$K,Presupuesto!$K$8:$U$8)</f>
        <v>0</v>
      </c>
      <c r="S139" s="207">
        <f>SUMIFS('1. TALLERES SEMINARIOS'!$G:$G,'1. TALLERES SEMINARIOS'!$I:$I,Presupuesto!$B$11:$B$158,'1. TALLERES SEMINARIOS'!$K:$K,Presupuesto!$K$8:$U$8)</f>
        <v>0</v>
      </c>
      <c r="T139" s="207">
        <f>SUMIFS('1. TALLERES SEMINARIOS'!$G:$G,'1. TALLERES SEMINARIOS'!$I:$I,Presupuesto!$B$11:$B$158,'1. TALLERES SEMINARIOS'!$K:$K,Presupuesto!$K$8:$U$8)</f>
        <v>0</v>
      </c>
      <c r="U139" s="207">
        <f>SUMIFS('1. TALLERES SEMINARIOS'!$G:$G,'1. TALLERES SEMINARIOS'!$I:$I,Presupuesto!$B$11:$B$158,'1. TALLERES SEMINARIOS'!$K:$K,Presupuesto!$K$8:$U$8)</f>
        <v>0</v>
      </c>
      <c r="V139" s="207"/>
      <c r="W139" s="207"/>
      <c r="X139" s="207"/>
      <c r="Y139" s="207">
        <f t="shared" si="113"/>
        <v>0</v>
      </c>
      <c r="Z139" s="207"/>
      <c r="AA139" s="207"/>
      <c r="AB139" s="207"/>
      <c r="AC139" s="207">
        <f t="shared" si="114"/>
        <v>0</v>
      </c>
      <c r="AD139" s="207"/>
      <c r="AE139" s="207"/>
      <c r="AF139" s="207"/>
      <c r="AG139" s="207">
        <f t="shared" si="115"/>
        <v>0</v>
      </c>
      <c r="AH139" s="207"/>
      <c r="AI139" s="207"/>
      <c r="AJ139" s="207"/>
      <c r="AK139" s="207">
        <f t="shared" si="116"/>
        <v>0</v>
      </c>
      <c r="AL139" s="207">
        <f t="shared" si="117"/>
        <v>0</v>
      </c>
    </row>
    <row r="140" spans="2:38" x14ac:dyDescent="0.25">
      <c r="B140" s="205" t="s">
        <v>505</v>
      </c>
      <c r="C140" s="206" t="s">
        <v>370</v>
      </c>
      <c r="D14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40"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40" s="207">
        <f t="shared" si="106"/>
        <v>0</v>
      </c>
      <c r="G140" s="207"/>
      <c r="H140" s="207">
        <f t="shared" si="110"/>
        <v>0</v>
      </c>
      <c r="I140" s="207"/>
      <c r="J140" s="207">
        <f t="shared" si="111"/>
        <v>0</v>
      </c>
      <c r="K140" s="207">
        <f>SUMIFS('1. TALLERES SEMINARIOS'!$G:$G,'1. TALLERES SEMINARIOS'!$I:$I,Presupuesto!$B$11:$B$158,'1. TALLERES SEMINARIOS'!$K:$K,Presupuesto!$K$8:$U$8)</f>
        <v>0</v>
      </c>
      <c r="L140" s="207">
        <f>SUMIFS('1. TALLERES SEMINARIOS'!$G:$G,'1. TALLERES SEMINARIOS'!$I:$I,Presupuesto!$B$11:$B$158,'1. TALLERES SEMINARIOS'!$K:$K,Presupuesto!$K$8:$U$8)</f>
        <v>0</v>
      </c>
      <c r="M140" s="207">
        <f>SUMIFS('1. TALLERES SEMINARIOS'!$G:$G,'1. TALLERES SEMINARIOS'!$I:$I,Presupuesto!$B$11:$B$158,'1. TALLERES SEMINARIOS'!$K:$K,Presupuesto!$K$8:$U$8)</f>
        <v>0</v>
      </c>
      <c r="N140" s="207">
        <f>SUMIFS('1. TALLERES SEMINARIOS'!$G:$G,'1. TALLERES SEMINARIOS'!$I:$I,Presupuesto!$B$11:$B$158,'1. TALLERES SEMINARIOS'!$K:$K,Presupuesto!$K$8:$U$8)</f>
        <v>0</v>
      </c>
      <c r="O140" s="207">
        <f>SUMIFS('1. TALLERES SEMINARIOS'!$G:$G,'1. TALLERES SEMINARIOS'!$I:$I,Presupuesto!$B$11:$B$158,'1. TALLERES SEMINARIOS'!$K:$K,Presupuesto!$K$8:$U$8)</f>
        <v>0</v>
      </c>
      <c r="P140" s="207">
        <f>SUMIFS('1. TALLERES SEMINARIOS'!$G:$G,'1. TALLERES SEMINARIOS'!$I:$I,Presupuesto!$B$11:$B$158,'1. TALLERES SEMINARIOS'!$K:$K,Presupuesto!$K$8:$U$8)</f>
        <v>0</v>
      </c>
      <c r="Q140" s="207">
        <f>SUMIFS('1. TALLERES SEMINARIOS'!$G:$G,'1. TALLERES SEMINARIOS'!$I:$I,Presupuesto!$B$11:$B$158,'1. TALLERES SEMINARIOS'!$K:$K,Presupuesto!$K$8:$U$8)</f>
        <v>0</v>
      </c>
      <c r="R140" s="207">
        <f>SUMIFS('1. TALLERES SEMINARIOS'!$G:$G,'1. TALLERES SEMINARIOS'!$I:$I,Presupuesto!$B$11:$B$158,'1. TALLERES SEMINARIOS'!$K:$K,Presupuesto!$K$8:$U$8)</f>
        <v>0</v>
      </c>
      <c r="S140" s="207">
        <f>SUMIFS('1. TALLERES SEMINARIOS'!$G:$G,'1. TALLERES SEMINARIOS'!$I:$I,Presupuesto!$B$11:$B$158,'1. TALLERES SEMINARIOS'!$K:$K,Presupuesto!$K$8:$U$8)</f>
        <v>0</v>
      </c>
      <c r="T140" s="207">
        <f>SUMIFS('1. TALLERES SEMINARIOS'!$G:$G,'1. TALLERES SEMINARIOS'!$I:$I,Presupuesto!$B$11:$B$158,'1. TALLERES SEMINARIOS'!$K:$K,Presupuesto!$K$8:$U$8)</f>
        <v>0</v>
      </c>
      <c r="U140" s="207">
        <f>SUMIFS('1. TALLERES SEMINARIOS'!$G:$G,'1. TALLERES SEMINARIOS'!$I:$I,Presupuesto!$B$11:$B$158,'1. TALLERES SEMINARIOS'!$K:$K,Presupuesto!$K$8:$U$8)</f>
        <v>0</v>
      </c>
      <c r="V140" s="207"/>
      <c r="W140" s="207"/>
      <c r="X140" s="207"/>
      <c r="Y140" s="207">
        <f t="shared" si="113"/>
        <v>0</v>
      </c>
      <c r="Z140" s="207"/>
      <c r="AA140" s="207"/>
      <c r="AB140" s="207"/>
      <c r="AC140" s="207">
        <f t="shared" si="114"/>
        <v>0</v>
      </c>
      <c r="AD140" s="207"/>
      <c r="AE140" s="207"/>
      <c r="AF140" s="207"/>
      <c r="AG140" s="207">
        <f t="shared" si="115"/>
        <v>0</v>
      </c>
      <c r="AH140" s="207"/>
      <c r="AI140" s="207"/>
      <c r="AJ140" s="207"/>
      <c r="AK140" s="207">
        <f t="shared" si="116"/>
        <v>0</v>
      </c>
      <c r="AL140" s="207">
        <f t="shared" si="117"/>
        <v>0</v>
      </c>
    </row>
    <row r="141" spans="2:38" x14ac:dyDescent="0.25">
      <c r="B141" s="202" t="s">
        <v>498</v>
      </c>
      <c r="C141" s="203" t="s">
        <v>364</v>
      </c>
      <c r="D141" s="204">
        <f>D142</f>
        <v>0</v>
      </c>
      <c r="E141" s="204">
        <f>E142</f>
        <v>0</v>
      </c>
      <c r="F141" s="204">
        <f t="shared" si="106"/>
        <v>0</v>
      </c>
      <c r="G141" s="204">
        <f t="shared" ref="G141:I142" si="118">G142</f>
        <v>0</v>
      </c>
      <c r="H141" s="204">
        <f t="shared" si="110"/>
        <v>0</v>
      </c>
      <c r="I141" s="204">
        <f t="shared" si="118"/>
        <v>0</v>
      </c>
      <c r="J141" s="204">
        <f t="shared" si="111"/>
        <v>0</v>
      </c>
      <c r="K141" s="204">
        <f t="shared" ref="K141:AJ142" si="119">K142</f>
        <v>0</v>
      </c>
      <c r="L141" s="204">
        <f t="shared" si="119"/>
        <v>0</v>
      </c>
      <c r="M141" s="204">
        <f t="shared" si="119"/>
        <v>0</v>
      </c>
      <c r="N141" s="204">
        <f t="shared" si="119"/>
        <v>0</v>
      </c>
      <c r="O141" s="204">
        <f t="shared" si="119"/>
        <v>0</v>
      </c>
      <c r="P141" s="204">
        <f t="shared" si="119"/>
        <v>0</v>
      </c>
      <c r="Q141" s="204">
        <f t="shared" si="119"/>
        <v>0</v>
      </c>
      <c r="R141" s="204">
        <f t="shared" si="119"/>
        <v>0</v>
      </c>
      <c r="S141" s="204">
        <f t="shared" si="119"/>
        <v>0</v>
      </c>
      <c r="T141" s="204">
        <f t="shared" si="119"/>
        <v>0</v>
      </c>
      <c r="U141" s="204">
        <f t="shared" si="119"/>
        <v>0</v>
      </c>
      <c r="V141" s="204">
        <f t="shared" si="119"/>
        <v>0</v>
      </c>
      <c r="W141" s="204">
        <f t="shared" si="119"/>
        <v>0</v>
      </c>
      <c r="X141" s="204">
        <f t="shared" si="119"/>
        <v>0</v>
      </c>
      <c r="Y141" s="204">
        <f t="shared" si="113"/>
        <v>0</v>
      </c>
      <c r="Z141" s="204">
        <f t="shared" si="119"/>
        <v>0</v>
      </c>
      <c r="AA141" s="204">
        <f t="shared" si="119"/>
        <v>0</v>
      </c>
      <c r="AB141" s="204">
        <f t="shared" si="119"/>
        <v>0</v>
      </c>
      <c r="AC141" s="204">
        <f t="shared" si="114"/>
        <v>0</v>
      </c>
      <c r="AD141" s="204">
        <f t="shared" si="119"/>
        <v>0</v>
      </c>
      <c r="AE141" s="204">
        <f t="shared" si="119"/>
        <v>0</v>
      </c>
      <c r="AF141" s="204">
        <f t="shared" si="119"/>
        <v>0</v>
      </c>
      <c r="AG141" s="204">
        <f t="shared" si="115"/>
        <v>0</v>
      </c>
      <c r="AH141" s="204">
        <f t="shared" si="119"/>
        <v>0</v>
      </c>
      <c r="AI141" s="204">
        <f t="shared" si="119"/>
        <v>0</v>
      </c>
      <c r="AJ141" s="204">
        <f t="shared" si="119"/>
        <v>0</v>
      </c>
      <c r="AK141" s="204">
        <f t="shared" si="116"/>
        <v>0</v>
      </c>
      <c r="AL141" s="204">
        <f t="shared" si="117"/>
        <v>0</v>
      </c>
    </row>
    <row r="142" spans="2:38" x14ac:dyDescent="0.25">
      <c r="B142" s="214" t="s">
        <v>499</v>
      </c>
      <c r="C142" s="215" t="s">
        <v>365</v>
      </c>
      <c r="D142" s="216">
        <f>D143</f>
        <v>0</v>
      </c>
      <c r="E142" s="216">
        <f>E143</f>
        <v>0</v>
      </c>
      <c r="F142" s="216">
        <f t="shared" si="106"/>
        <v>0</v>
      </c>
      <c r="G142" s="216">
        <f t="shared" si="118"/>
        <v>0</v>
      </c>
      <c r="H142" s="216">
        <f t="shared" si="110"/>
        <v>0</v>
      </c>
      <c r="I142" s="216">
        <f t="shared" si="118"/>
        <v>0</v>
      </c>
      <c r="J142" s="216">
        <f t="shared" si="111"/>
        <v>0</v>
      </c>
      <c r="K142" s="216">
        <f t="shared" si="119"/>
        <v>0</v>
      </c>
      <c r="L142" s="216">
        <f t="shared" si="119"/>
        <v>0</v>
      </c>
      <c r="M142" s="216">
        <f t="shared" si="119"/>
        <v>0</v>
      </c>
      <c r="N142" s="216">
        <f t="shared" si="119"/>
        <v>0</v>
      </c>
      <c r="O142" s="216">
        <f t="shared" si="119"/>
        <v>0</v>
      </c>
      <c r="P142" s="216">
        <f t="shared" si="119"/>
        <v>0</v>
      </c>
      <c r="Q142" s="216">
        <f t="shared" si="119"/>
        <v>0</v>
      </c>
      <c r="R142" s="216">
        <f t="shared" si="119"/>
        <v>0</v>
      </c>
      <c r="S142" s="216">
        <f t="shared" si="119"/>
        <v>0</v>
      </c>
      <c r="T142" s="216">
        <f t="shared" si="119"/>
        <v>0</v>
      </c>
      <c r="U142" s="216">
        <f t="shared" si="119"/>
        <v>0</v>
      </c>
      <c r="V142" s="216">
        <f t="shared" si="119"/>
        <v>0</v>
      </c>
      <c r="W142" s="216">
        <f t="shared" si="119"/>
        <v>0</v>
      </c>
      <c r="X142" s="216">
        <f t="shared" si="119"/>
        <v>0</v>
      </c>
      <c r="Y142" s="216">
        <f t="shared" si="113"/>
        <v>0</v>
      </c>
      <c r="Z142" s="216">
        <f t="shared" si="119"/>
        <v>0</v>
      </c>
      <c r="AA142" s="216">
        <f t="shared" si="119"/>
        <v>0</v>
      </c>
      <c r="AB142" s="216">
        <f t="shared" si="119"/>
        <v>0</v>
      </c>
      <c r="AC142" s="216">
        <f t="shared" si="114"/>
        <v>0</v>
      </c>
      <c r="AD142" s="216">
        <f t="shared" si="119"/>
        <v>0</v>
      </c>
      <c r="AE142" s="216">
        <f t="shared" si="119"/>
        <v>0</v>
      </c>
      <c r="AF142" s="216">
        <f t="shared" si="119"/>
        <v>0</v>
      </c>
      <c r="AG142" s="216">
        <f t="shared" si="115"/>
        <v>0</v>
      </c>
      <c r="AH142" s="216">
        <f t="shared" si="119"/>
        <v>0</v>
      </c>
      <c r="AI142" s="216">
        <f t="shared" si="119"/>
        <v>0</v>
      </c>
      <c r="AJ142" s="216">
        <f t="shared" si="119"/>
        <v>0</v>
      </c>
      <c r="AK142" s="216">
        <f t="shared" si="116"/>
        <v>0</v>
      </c>
      <c r="AL142" s="216">
        <f t="shared" si="117"/>
        <v>0</v>
      </c>
    </row>
    <row r="143" spans="2:38" x14ac:dyDescent="0.25">
      <c r="B143" s="205" t="s">
        <v>506</v>
      </c>
      <c r="C143" s="206" t="s">
        <v>371</v>
      </c>
      <c r="D14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4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43" s="207">
        <f t="shared" si="106"/>
        <v>0</v>
      </c>
      <c r="G143" s="207"/>
      <c r="H143" s="207">
        <f t="shared" si="110"/>
        <v>0</v>
      </c>
      <c r="I143" s="207"/>
      <c r="J143" s="207">
        <f t="shared" si="111"/>
        <v>0</v>
      </c>
      <c r="K143" s="207">
        <f>SUMIFS('1. TALLERES SEMINARIOS'!$G:$G,'1. TALLERES SEMINARIOS'!$I:$I,Presupuesto!$B$11:$B$158,'1. TALLERES SEMINARIOS'!$K:$K,Presupuesto!$K$8:$U$8)</f>
        <v>0</v>
      </c>
      <c r="L143" s="207">
        <f>SUMIFS('1. TALLERES SEMINARIOS'!$G:$G,'1. TALLERES SEMINARIOS'!$I:$I,Presupuesto!$B$11:$B$158,'1. TALLERES SEMINARIOS'!$K:$K,Presupuesto!$K$8:$U$8)</f>
        <v>0</v>
      </c>
      <c r="M143" s="207">
        <f>SUMIFS('1. TALLERES SEMINARIOS'!$G:$G,'1. TALLERES SEMINARIOS'!$I:$I,Presupuesto!$B$11:$B$158,'1. TALLERES SEMINARIOS'!$K:$K,Presupuesto!$K$8:$U$8)</f>
        <v>0</v>
      </c>
      <c r="N143" s="207">
        <f>SUMIFS('1. TALLERES SEMINARIOS'!$G:$G,'1. TALLERES SEMINARIOS'!$I:$I,Presupuesto!$B$11:$B$158,'1. TALLERES SEMINARIOS'!$K:$K,Presupuesto!$K$8:$U$8)</f>
        <v>0</v>
      </c>
      <c r="O143" s="207">
        <f>SUMIFS('1. TALLERES SEMINARIOS'!$G:$G,'1. TALLERES SEMINARIOS'!$I:$I,Presupuesto!$B$11:$B$158,'1. TALLERES SEMINARIOS'!$K:$K,Presupuesto!$K$8:$U$8)</f>
        <v>0</v>
      </c>
      <c r="P143" s="207">
        <f>SUMIFS('1. TALLERES SEMINARIOS'!$G:$G,'1. TALLERES SEMINARIOS'!$I:$I,Presupuesto!$B$11:$B$158,'1. TALLERES SEMINARIOS'!$K:$K,Presupuesto!$K$8:$U$8)</f>
        <v>0</v>
      </c>
      <c r="Q143" s="207">
        <f>SUMIFS('1. TALLERES SEMINARIOS'!$G:$G,'1. TALLERES SEMINARIOS'!$I:$I,Presupuesto!$B$11:$B$158,'1. TALLERES SEMINARIOS'!$K:$K,Presupuesto!$K$8:$U$8)</f>
        <v>0</v>
      </c>
      <c r="R143" s="207">
        <f>SUMIFS('1. TALLERES SEMINARIOS'!$G:$G,'1. TALLERES SEMINARIOS'!$I:$I,Presupuesto!$B$11:$B$158,'1. TALLERES SEMINARIOS'!$K:$K,Presupuesto!$K$8:$U$8)</f>
        <v>0</v>
      </c>
      <c r="S143" s="207">
        <f>SUMIFS('1. TALLERES SEMINARIOS'!$G:$G,'1. TALLERES SEMINARIOS'!$I:$I,Presupuesto!$B$11:$B$158,'1. TALLERES SEMINARIOS'!$K:$K,Presupuesto!$K$8:$U$8)</f>
        <v>0</v>
      </c>
      <c r="T143" s="207">
        <f>SUMIFS('1. TALLERES SEMINARIOS'!$G:$G,'1. TALLERES SEMINARIOS'!$I:$I,Presupuesto!$B$11:$B$158,'1. TALLERES SEMINARIOS'!$K:$K,Presupuesto!$K$8:$U$8)</f>
        <v>0</v>
      </c>
      <c r="U143" s="207">
        <f>SUMIFS('1. TALLERES SEMINARIOS'!$G:$G,'1. TALLERES SEMINARIOS'!$I:$I,Presupuesto!$B$11:$B$158,'1. TALLERES SEMINARIOS'!$K:$K,Presupuesto!$K$8:$U$8)</f>
        <v>0</v>
      </c>
      <c r="V143" s="207"/>
      <c r="W143" s="207"/>
      <c r="X143" s="207"/>
      <c r="Y143" s="207">
        <f t="shared" si="113"/>
        <v>0</v>
      </c>
      <c r="Z143" s="207"/>
      <c r="AA143" s="207"/>
      <c r="AB143" s="207"/>
      <c r="AC143" s="207">
        <f t="shared" si="114"/>
        <v>0</v>
      </c>
      <c r="AD143" s="207"/>
      <c r="AE143" s="207"/>
      <c r="AF143" s="207"/>
      <c r="AG143" s="207">
        <f t="shared" si="115"/>
        <v>0</v>
      </c>
      <c r="AH143" s="207"/>
      <c r="AI143" s="207"/>
      <c r="AJ143" s="207"/>
      <c r="AK143" s="207">
        <f t="shared" si="116"/>
        <v>0</v>
      </c>
      <c r="AL143" s="207">
        <f t="shared" si="117"/>
        <v>0</v>
      </c>
    </row>
    <row r="144" spans="2:38" x14ac:dyDescent="0.25">
      <c r="B144" s="202" t="s">
        <v>507</v>
      </c>
      <c r="C144" s="203" t="s">
        <v>372</v>
      </c>
      <c r="D144" s="204">
        <f>D145+D148</f>
        <v>0</v>
      </c>
      <c r="E144" s="204">
        <f>E145+E148</f>
        <v>0</v>
      </c>
      <c r="F144" s="204">
        <f t="shared" si="106"/>
        <v>0</v>
      </c>
      <c r="G144" s="204">
        <f t="shared" ref="G144:I144" si="120">G145+G148</f>
        <v>0</v>
      </c>
      <c r="H144" s="204">
        <f t="shared" si="110"/>
        <v>0</v>
      </c>
      <c r="I144" s="204">
        <f t="shared" si="120"/>
        <v>0</v>
      </c>
      <c r="J144" s="204">
        <f t="shared" si="111"/>
        <v>0</v>
      </c>
      <c r="K144" s="204">
        <f t="shared" ref="K144:AJ144" si="121">K145+K148</f>
        <v>0</v>
      </c>
      <c r="L144" s="204">
        <f t="shared" si="121"/>
        <v>0</v>
      </c>
      <c r="M144" s="204">
        <f t="shared" si="121"/>
        <v>0</v>
      </c>
      <c r="N144" s="204">
        <f t="shared" si="121"/>
        <v>0</v>
      </c>
      <c r="O144" s="204">
        <f t="shared" si="121"/>
        <v>0</v>
      </c>
      <c r="P144" s="204">
        <f t="shared" si="121"/>
        <v>0</v>
      </c>
      <c r="Q144" s="204">
        <f t="shared" si="121"/>
        <v>0</v>
      </c>
      <c r="R144" s="204">
        <f t="shared" si="121"/>
        <v>0</v>
      </c>
      <c r="S144" s="204">
        <f t="shared" si="121"/>
        <v>0</v>
      </c>
      <c r="T144" s="204">
        <f t="shared" si="121"/>
        <v>0</v>
      </c>
      <c r="U144" s="204">
        <f t="shared" si="121"/>
        <v>0</v>
      </c>
      <c r="V144" s="204">
        <f t="shared" si="121"/>
        <v>0</v>
      </c>
      <c r="W144" s="204">
        <f t="shared" si="121"/>
        <v>0</v>
      </c>
      <c r="X144" s="204">
        <f t="shared" si="121"/>
        <v>0</v>
      </c>
      <c r="Y144" s="204">
        <f t="shared" si="113"/>
        <v>0</v>
      </c>
      <c r="Z144" s="204">
        <f t="shared" si="121"/>
        <v>0</v>
      </c>
      <c r="AA144" s="204">
        <f t="shared" si="121"/>
        <v>0</v>
      </c>
      <c r="AB144" s="204">
        <f t="shared" si="121"/>
        <v>0</v>
      </c>
      <c r="AC144" s="204">
        <f t="shared" si="114"/>
        <v>0</v>
      </c>
      <c r="AD144" s="204">
        <f t="shared" si="121"/>
        <v>0</v>
      </c>
      <c r="AE144" s="204">
        <f t="shared" si="121"/>
        <v>0</v>
      </c>
      <c r="AF144" s="204">
        <f t="shared" si="121"/>
        <v>0</v>
      </c>
      <c r="AG144" s="204">
        <f t="shared" si="115"/>
        <v>0</v>
      </c>
      <c r="AH144" s="204">
        <f t="shared" si="121"/>
        <v>0</v>
      </c>
      <c r="AI144" s="204">
        <f t="shared" si="121"/>
        <v>0</v>
      </c>
      <c r="AJ144" s="204">
        <f t="shared" si="121"/>
        <v>0</v>
      </c>
      <c r="AK144" s="204">
        <f t="shared" si="116"/>
        <v>0</v>
      </c>
      <c r="AL144" s="204">
        <f t="shared" si="117"/>
        <v>0</v>
      </c>
    </row>
    <row r="145" spans="2:38" x14ac:dyDescent="0.25">
      <c r="B145" s="214" t="s">
        <v>508</v>
      </c>
      <c r="C145" s="215" t="s">
        <v>373</v>
      </c>
      <c r="D145" s="216">
        <f>SUM(D146:D147)</f>
        <v>0</v>
      </c>
      <c r="E145" s="216">
        <f>SUM(E146:E147)</f>
        <v>0</v>
      </c>
      <c r="F145" s="216">
        <f t="shared" si="106"/>
        <v>0</v>
      </c>
      <c r="G145" s="216">
        <f t="shared" ref="G145:I145" si="122">SUM(G146:G147)</f>
        <v>0</v>
      </c>
      <c r="H145" s="216">
        <f t="shared" si="110"/>
        <v>0</v>
      </c>
      <c r="I145" s="216">
        <f t="shared" si="122"/>
        <v>0</v>
      </c>
      <c r="J145" s="216">
        <f t="shared" si="111"/>
        <v>0</v>
      </c>
      <c r="K145" s="216">
        <f t="shared" ref="K145:AJ145" si="123">SUM(K146:K147)</f>
        <v>0</v>
      </c>
      <c r="L145" s="216">
        <f t="shared" si="123"/>
        <v>0</v>
      </c>
      <c r="M145" s="216">
        <f t="shared" si="123"/>
        <v>0</v>
      </c>
      <c r="N145" s="216">
        <f t="shared" si="123"/>
        <v>0</v>
      </c>
      <c r="O145" s="216">
        <f t="shared" si="123"/>
        <v>0</v>
      </c>
      <c r="P145" s="216">
        <f t="shared" si="123"/>
        <v>0</v>
      </c>
      <c r="Q145" s="216">
        <f t="shared" si="123"/>
        <v>0</v>
      </c>
      <c r="R145" s="216">
        <f t="shared" si="123"/>
        <v>0</v>
      </c>
      <c r="S145" s="216">
        <f t="shared" si="123"/>
        <v>0</v>
      </c>
      <c r="T145" s="216">
        <f t="shared" si="123"/>
        <v>0</v>
      </c>
      <c r="U145" s="216">
        <f t="shared" si="123"/>
        <v>0</v>
      </c>
      <c r="V145" s="216">
        <f t="shared" si="123"/>
        <v>0</v>
      </c>
      <c r="W145" s="216">
        <f t="shared" si="123"/>
        <v>0</v>
      </c>
      <c r="X145" s="216">
        <f t="shared" si="123"/>
        <v>0</v>
      </c>
      <c r="Y145" s="216">
        <f t="shared" si="113"/>
        <v>0</v>
      </c>
      <c r="Z145" s="216">
        <f t="shared" si="123"/>
        <v>0</v>
      </c>
      <c r="AA145" s="216">
        <f t="shared" si="123"/>
        <v>0</v>
      </c>
      <c r="AB145" s="216">
        <f t="shared" si="123"/>
        <v>0</v>
      </c>
      <c r="AC145" s="216">
        <f t="shared" si="114"/>
        <v>0</v>
      </c>
      <c r="AD145" s="216">
        <f t="shared" si="123"/>
        <v>0</v>
      </c>
      <c r="AE145" s="216">
        <f t="shared" si="123"/>
        <v>0</v>
      </c>
      <c r="AF145" s="216">
        <f t="shared" si="123"/>
        <v>0</v>
      </c>
      <c r="AG145" s="216">
        <f t="shared" si="115"/>
        <v>0</v>
      </c>
      <c r="AH145" s="216">
        <f t="shared" si="123"/>
        <v>0</v>
      </c>
      <c r="AI145" s="216">
        <f t="shared" si="123"/>
        <v>0</v>
      </c>
      <c r="AJ145" s="216">
        <f t="shared" si="123"/>
        <v>0</v>
      </c>
      <c r="AK145" s="216">
        <f t="shared" si="116"/>
        <v>0</v>
      </c>
      <c r="AL145" s="216">
        <f t="shared" si="117"/>
        <v>0</v>
      </c>
    </row>
    <row r="146" spans="2:38" x14ac:dyDescent="0.25">
      <c r="B146" s="205" t="s">
        <v>509</v>
      </c>
      <c r="C146" s="206" t="s">
        <v>374</v>
      </c>
      <c r="D14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46"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46" s="207">
        <f t="shared" si="106"/>
        <v>0</v>
      </c>
      <c r="G146" s="207"/>
      <c r="H146" s="207">
        <f t="shared" si="110"/>
        <v>0</v>
      </c>
      <c r="I146" s="207"/>
      <c r="J146" s="207">
        <f t="shared" si="111"/>
        <v>0</v>
      </c>
      <c r="K146" s="207">
        <f>SUMIFS('1. TALLERES SEMINARIOS'!$G:$G,'1. TALLERES SEMINARIOS'!$I:$I,Presupuesto!$B$11:$B$158,'1. TALLERES SEMINARIOS'!$K:$K,Presupuesto!$K$8:$U$8)</f>
        <v>0</v>
      </c>
      <c r="L146" s="207">
        <f>SUMIFS('1. TALLERES SEMINARIOS'!$G:$G,'1. TALLERES SEMINARIOS'!$I:$I,Presupuesto!$B$11:$B$158,'1. TALLERES SEMINARIOS'!$K:$K,Presupuesto!$K$8:$U$8)</f>
        <v>0</v>
      </c>
      <c r="M146" s="207">
        <f>SUMIFS('1. TALLERES SEMINARIOS'!$G:$G,'1. TALLERES SEMINARIOS'!$I:$I,Presupuesto!$B$11:$B$158,'1. TALLERES SEMINARIOS'!$K:$K,Presupuesto!$K$8:$U$8)</f>
        <v>0</v>
      </c>
      <c r="N146" s="207">
        <f>SUMIFS('1. TALLERES SEMINARIOS'!$G:$G,'1. TALLERES SEMINARIOS'!$I:$I,Presupuesto!$B$11:$B$158,'1. TALLERES SEMINARIOS'!$K:$K,Presupuesto!$K$8:$U$8)</f>
        <v>0</v>
      </c>
      <c r="O146" s="207">
        <f>SUMIFS('1. TALLERES SEMINARIOS'!$G:$G,'1. TALLERES SEMINARIOS'!$I:$I,Presupuesto!$B$11:$B$158,'1. TALLERES SEMINARIOS'!$K:$K,Presupuesto!$K$8:$U$8)</f>
        <v>0</v>
      </c>
      <c r="P146" s="207">
        <f>SUMIFS('1. TALLERES SEMINARIOS'!$G:$G,'1. TALLERES SEMINARIOS'!$I:$I,Presupuesto!$B$11:$B$158,'1. TALLERES SEMINARIOS'!$K:$K,Presupuesto!$K$8:$U$8)</f>
        <v>0</v>
      </c>
      <c r="Q146" s="207">
        <f>SUMIFS('1. TALLERES SEMINARIOS'!$G:$G,'1. TALLERES SEMINARIOS'!$I:$I,Presupuesto!$B$11:$B$158,'1. TALLERES SEMINARIOS'!$K:$K,Presupuesto!$K$8:$U$8)</f>
        <v>0</v>
      </c>
      <c r="R146" s="207">
        <f>SUMIFS('1. TALLERES SEMINARIOS'!$G:$G,'1. TALLERES SEMINARIOS'!$I:$I,Presupuesto!$B$11:$B$158,'1. TALLERES SEMINARIOS'!$K:$K,Presupuesto!$K$8:$U$8)</f>
        <v>0</v>
      </c>
      <c r="S146" s="207">
        <f>SUMIFS('1. TALLERES SEMINARIOS'!$G:$G,'1. TALLERES SEMINARIOS'!$I:$I,Presupuesto!$B$11:$B$158,'1. TALLERES SEMINARIOS'!$K:$K,Presupuesto!$K$8:$U$8)</f>
        <v>0</v>
      </c>
      <c r="T146" s="207">
        <f>SUMIFS('1. TALLERES SEMINARIOS'!$G:$G,'1. TALLERES SEMINARIOS'!$I:$I,Presupuesto!$B$11:$B$158,'1. TALLERES SEMINARIOS'!$K:$K,Presupuesto!$K$8:$U$8)</f>
        <v>0</v>
      </c>
      <c r="U146" s="207">
        <f>SUMIFS('1. TALLERES SEMINARIOS'!$G:$G,'1. TALLERES SEMINARIOS'!$I:$I,Presupuesto!$B$11:$B$158,'1. TALLERES SEMINARIOS'!$K:$K,Presupuesto!$K$8:$U$8)</f>
        <v>0</v>
      </c>
      <c r="V146" s="207"/>
      <c r="W146" s="207"/>
      <c r="X146" s="207"/>
      <c r="Y146" s="207">
        <f t="shared" si="113"/>
        <v>0</v>
      </c>
      <c r="Z146" s="207"/>
      <c r="AA146" s="207"/>
      <c r="AB146" s="207"/>
      <c r="AC146" s="207">
        <f t="shared" si="114"/>
        <v>0</v>
      </c>
      <c r="AD146" s="207"/>
      <c r="AE146" s="207"/>
      <c r="AF146" s="207"/>
      <c r="AG146" s="207">
        <f t="shared" si="115"/>
        <v>0</v>
      </c>
      <c r="AH146" s="207"/>
      <c r="AI146" s="207"/>
      <c r="AJ146" s="207"/>
      <c r="AK146" s="207">
        <f t="shared" si="116"/>
        <v>0</v>
      </c>
      <c r="AL146" s="207">
        <f t="shared" si="117"/>
        <v>0</v>
      </c>
    </row>
    <row r="147" spans="2:38" x14ac:dyDescent="0.25">
      <c r="B147" s="205" t="s">
        <v>510</v>
      </c>
      <c r="C147" s="206" t="s">
        <v>375</v>
      </c>
      <c r="D14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47"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47" s="207">
        <f t="shared" si="106"/>
        <v>0</v>
      </c>
      <c r="G147" s="207"/>
      <c r="H147" s="207">
        <f t="shared" si="110"/>
        <v>0</v>
      </c>
      <c r="I147" s="207"/>
      <c r="J147" s="207">
        <f t="shared" si="111"/>
        <v>0</v>
      </c>
      <c r="K147" s="207">
        <f>SUMIFS('1. TALLERES SEMINARIOS'!$G:$G,'1. TALLERES SEMINARIOS'!$I:$I,Presupuesto!$B$11:$B$158,'1. TALLERES SEMINARIOS'!$K:$K,Presupuesto!$K$8:$U$8)</f>
        <v>0</v>
      </c>
      <c r="L147" s="207">
        <f>SUMIFS('1. TALLERES SEMINARIOS'!$G:$G,'1. TALLERES SEMINARIOS'!$I:$I,Presupuesto!$B$11:$B$158,'1. TALLERES SEMINARIOS'!$K:$K,Presupuesto!$K$8:$U$8)</f>
        <v>0</v>
      </c>
      <c r="M147" s="207">
        <f>SUMIFS('1. TALLERES SEMINARIOS'!$G:$G,'1. TALLERES SEMINARIOS'!$I:$I,Presupuesto!$B$11:$B$158,'1. TALLERES SEMINARIOS'!$K:$K,Presupuesto!$K$8:$U$8)</f>
        <v>0</v>
      </c>
      <c r="N147" s="207">
        <f>SUMIFS('1. TALLERES SEMINARIOS'!$G:$G,'1. TALLERES SEMINARIOS'!$I:$I,Presupuesto!$B$11:$B$158,'1. TALLERES SEMINARIOS'!$K:$K,Presupuesto!$K$8:$U$8)</f>
        <v>0</v>
      </c>
      <c r="O147" s="207">
        <f>SUMIFS('1. TALLERES SEMINARIOS'!$G:$G,'1. TALLERES SEMINARIOS'!$I:$I,Presupuesto!$B$11:$B$158,'1. TALLERES SEMINARIOS'!$K:$K,Presupuesto!$K$8:$U$8)</f>
        <v>0</v>
      </c>
      <c r="P147" s="207">
        <f>SUMIFS('1. TALLERES SEMINARIOS'!$G:$G,'1. TALLERES SEMINARIOS'!$I:$I,Presupuesto!$B$11:$B$158,'1. TALLERES SEMINARIOS'!$K:$K,Presupuesto!$K$8:$U$8)</f>
        <v>0</v>
      </c>
      <c r="Q147" s="207">
        <f>SUMIFS('1. TALLERES SEMINARIOS'!$G:$G,'1. TALLERES SEMINARIOS'!$I:$I,Presupuesto!$B$11:$B$158,'1. TALLERES SEMINARIOS'!$K:$K,Presupuesto!$K$8:$U$8)</f>
        <v>0</v>
      </c>
      <c r="R147" s="207">
        <f>SUMIFS('1. TALLERES SEMINARIOS'!$G:$G,'1. TALLERES SEMINARIOS'!$I:$I,Presupuesto!$B$11:$B$158,'1. TALLERES SEMINARIOS'!$K:$K,Presupuesto!$K$8:$U$8)</f>
        <v>0</v>
      </c>
      <c r="S147" s="207">
        <f>SUMIFS('1. TALLERES SEMINARIOS'!$G:$G,'1. TALLERES SEMINARIOS'!$I:$I,Presupuesto!$B$11:$B$158,'1. TALLERES SEMINARIOS'!$K:$K,Presupuesto!$K$8:$U$8)</f>
        <v>0</v>
      </c>
      <c r="T147" s="207">
        <f>SUMIFS('1. TALLERES SEMINARIOS'!$G:$G,'1. TALLERES SEMINARIOS'!$I:$I,Presupuesto!$B$11:$B$158,'1. TALLERES SEMINARIOS'!$K:$K,Presupuesto!$K$8:$U$8)</f>
        <v>0</v>
      </c>
      <c r="U147" s="207">
        <f>SUMIFS('1. TALLERES SEMINARIOS'!$G:$G,'1. TALLERES SEMINARIOS'!$I:$I,Presupuesto!$B$11:$B$158,'1. TALLERES SEMINARIOS'!$K:$K,Presupuesto!$K$8:$U$8)</f>
        <v>0</v>
      </c>
      <c r="V147" s="207"/>
      <c r="W147" s="207"/>
      <c r="X147" s="207"/>
      <c r="Y147" s="207">
        <f t="shared" si="113"/>
        <v>0</v>
      </c>
      <c r="Z147" s="207"/>
      <c r="AA147" s="207"/>
      <c r="AB147" s="207"/>
      <c r="AC147" s="207">
        <f t="shared" si="114"/>
        <v>0</v>
      </c>
      <c r="AD147" s="207"/>
      <c r="AE147" s="207"/>
      <c r="AF147" s="207"/>
      <c r="AG147" s="207">
        <f t="shared" si="115"/>
        <v>0</v>
      </c>
      <c r="AH147" s="207"/>
      <c r="AI147" s="207"/>
      <c r="AJ147" s="207"/>
      <c r="AK147" s="207">
        <f t="shared" si="116"/>
        <v>0</v>
      </c>
      <c r="AL147" s="207">
        <f t="shared" si="117"/>
        <v>0</v>
      </c>
    </row>
    <row r="148" spans="2:38" x14ac:dyDescent="0.25">
      <c r="B148" s="214" t="s">
        <v>511</v>
      </c>
      <c r="C148" s="215" t="s">
        <v>376</v>
      </c>
      <c r="D148" s="216">
        <f>D149</f>
        <v>0</v>
      </c>
      <c r="E148" s="216">
        <f>E149</f>
        <v>0</v>
      </c>
      <c r="F148" s="216">
        <f t="shared" si="106"/>
        <v>0</v>
      </c>
      <c r="G148" s="216">
        <f t="shared" ref="G148:I148" si="124">G149</f>
        <v>0</v>
      </c>
      <c r="H148" s="216">
        <f t="shared" si="110"/>
        <v>0</v>
      </c>
      <c r="I148" s="216">
        <f t="shared" si="124"/>
        <v>0</v>
      </c>
      <c r="J148" s="216">
        <f t="shared" si="111"/>
        <v>0</v>
      </c>
      <c r="K148" s="216">
        <f t="shared" ref="K148:AJ148" si="125">K149</f>
        <v>0</v>
      </c>
      <c r="L148" s="216">
        <f t="shared" si="125"/>
        <v>0</v>
      </c>
      <c r="M148" s="216">
        <f t="shared" si="125"/>
        <v>0</v>
      </c>
      <c r="N148" s="216">
        <f t="shared" si="125"/>
        <v>0</v>
      </c>
      <c r="O148" s="216">
        <f t="shared" si="125"/>
        <v>0</v>
      </c>
      <c r="P148" s="216">
        <f t="shared" si="125"/>
        <v>0</v>
      </c>
      <c r="Q148" s="216">
        <f t="shared" si="125"/>
        <v>0</v>
      </c>
      <c r="R148" s="216">
        <f t="shared" si="125"/>
        <v>0</v>
      </c>
      <c r="S148" s="216">
        <f t="shared" si="125"/>
        <v>0</v>
      </c>
      <c r="T148" s="216">
        <f t="shared" si="125"/>
        <v>0</v>
      </c>
      <c r="U148" s="216">
        <f t="shared" si="125"/>
        <v>0</v>
      </c>
      <c r="V148" s="216">
        <f t="shared" si="125"/>
        <v>0</v>
      </c>
      <c r="W148" s="216">
        <f t="shared" si="125"/>
        <v>0</v>
      </c>
      <c r="X148" s="216">
        <f t="shared" si="125"/>
        <v>0</v>
      </c>
      <c r="Y148" s="216">
        <f t="shared" si="113"/>
        <v>0</v>
      </c>
      <c r="Z148" s="216">
        <f t="shared" si="125"/>
        <v>0</v>
      </c>
      <c r="AA148" s="216">
        <f t="shared" si="125"/>
        <v>0</v>
      </c>
      <c r="AB148" s="216">
        <f t="shared" si="125"/>
        <v>0</v>
      </c>
      <c r="AC148" s="216">
        <f t="shared" si="114"/>
        <v>0</v>
      </c>
      <c r="AD148" s="216">
        <f t="shared" si="125"/>
        <v>0</v>
      </c>
      <c r="AE148" s="216">
        <f t="shared" si="125"/>
        <v>0</v>
      </c>
      <c r="AF148" s="216">
        <f t="shared" si="125"/>
        <v>0</v>
      </c>
      <c r="AG148" s="216">
        <f t="shared" si="115"/>
        <v>0</v>
      </c>
      <c r="AH148" s="216">
        <f t="shared" si="125"/>
        <v>0</v>
      </c>
      <c r="AI148" s="216">
        <f t="shared" si="125"/>
        <v>0</v>
      </c>
      <c r="AJ148" s="216">
        <f t="shared" si="125"/>
        <v>0</v>
      </c>
      <c r="AK148" s="216">
        <f t="shared" si="116"/>
        <v>0</v>
      </c>
      <c r="AL148" s="216">
        <f t="shared" si="117"/>
        <v>0</v>
      </c>
    </row>
    <row r="149" spans="2:38" x14ac:dyDescent="0.25">
      <c r="B149" s="205" t="s">
        <v>512</v>
      </c>
      <c r="C149" s="206" t="s">
        <v>377</v>
      </c>
      <c r="D14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49"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49" s="207">
        <f t="shared" si="106"/>
        <v>0</v>
      </c>
      <c r="G149" s="207"/>
      <c r="H149" s="207">
        <f t="shared" si="110"/>
        <v>0</v>
      </c>
      <c r="I149" s="207"/>
      <c r="J149" s="207">
        <f t="shared" si="111"/>
        <v>0</v>
      </c>
      <c r="K149" s="207">
        <f>SUMIFS('1. TALLERES SEMINARIOS'!$G:$G,'1. TALLERES SEMINARIOS'!$I:$I,Presupuesto!$B$11:$B$158,'1. TALLERES SEMINARIOS'!$K:$K,Presupuesto!$K$8:$U$8)</f>
        <v>0</v>
      </c>
      <c r="L149" s="207">
        <f>SUMIFS('1. TALLERES SEMINARIOS'!$G:$G,'1. TALLERES SEMINARIOS'!$I:$I,Presupuesto!$B$11:$B$158,'1. TALLERES SEMINARIOS'!$K:$K,Presupuesto!$K$8:$U$8)</f>
        <v>0</v>
      </c>
      <c r="M149" s="207">
        <f>SUMIFS('1. TALLERES SEMINARIOS'!$G:$G,'1. TALLERES SEMINARIOS'!$I:$I,Presupuesto!$B$11:$B$158,'1. TALLERES SEMINARIOS'!$K:$K,Presupuesto!$K$8:$U$8)</f>
        <v>0</v>
      </c>
      <c r="N149" s="207">
        <f>SUMIFS('1. TALLERES SEMINARIOS'!$G:$G,'1. TALLERES SEMINARIOS'!$I:$I,Presupuesto!$B$11:$B$158,'1. TALLERES SEMINARIOS'!$K:$K,Presupuesto!$K$8:$U$8)</f>
        <v>0</v>
      </c>
      <c r="O149" s="207">
        <f>SUMIFS('1. TALLERES SEMINARIOS'!$G:$G,'1. TALLERES SEMINARIOS'!$I:$I,Presupuesto!$B$11:$B$158,'1. TALLERES SEMINARIOS'!$K:$K,Presupuesto!$K$8:$U$8)</f>
        <v>0</v>
      </c>
      <c r="P149" s="207">
        <f>SUMIFS('1. TALLERES SEMINARIOS'!$G:$G,'1. TALLERES SEMINARIOS'!$I:$I,Presupuesto!$B$11:$B$158,'1. TALLERES SEMINARIOS'!$K:$K,Presupuesto!$K$8:$U$8)</f>
        <v>0</v>
      </c>
      <c r="Q149" s="207">
        <f>SUMIFS('1. TALLERES SEMINARIOS'!$G:$G,'1. TALLERES SEMINARIOS'!$I:$I,Presupuesto!$B$11:$B$158,'1. TALLERES SEMINARIOS'!$K:$K,Presupuesto!$K$8:$U$8)</f>
        <v>0</v>
      </c>
      <c r="R149" s="207">
        <f>SUMIFS('1. TALLERES SEMINARIOS'!$G:$G,'1. TALLERES SEMINARIOS'!$I:$I,Presupuesto!$B$11:$B$158,'1. TALLERES SEMINARIOS'!$K:$K,Presupuesto!$K$8:$U$8)</f>
        <v>0</v>
      </c>
      <c r="S149" s="207">
        <f>SUMIFS('1. TALLERES SEMINARIOS'!$G:$G,'1. TALLERES SEMINARIOS'!$I:$I,Presupuesto!$B$11:$B$158,'1. TALLERES SEMINARIOS'!$K:$K,Presupuesto!$K$8:$U$8)</f>
        <v>0</v>
      </c>
      <c r="T149" s="207">
        <f>SUMIFS('1. TALLERES SEMINARIOS'!$G:$G,'1. TALLERES SEMINARIOS'!$I:$I,Presupuesto!$B$11:$B$158,'1. TALLERES SEMINARIOS'!$K:$K,Presupuesto!$K$8:$U$8)</f>
        <v>0</v>
      </c>
      <c r="U149" s="207">
        <f>SUMIFS('1. TALLERES SEMINARIOS'!$G:$G,'1. TALLERES SEMINARIOS'!$I:$I,Presupuesto!$B$11:$B$158,'1. TALLERES SEMINARIOS'!$K:$K,Presupuesto!$K$8:$U$8)</f>
        <v>0</v>
      </c>
      <c r="V149" s="207"/>
      <c r="W149" s="207"/>
      <c r="X149" s="207"/>
      <c r="Y149" s="207">
        <f t="shared" si="113"/>
        <v>0</v>
      </c>
      <c r="Z149" s="207"/>
      <c r="AA149" s="207"/>
      <c r="AB149" s="207"/>
      <c r="AC149" s="207">
        <f t="shared" si="114"/>
        <v>0</v>
      </c>
      <c r="AD149" s="207"/>
      <c r="AE149" s="207"/>
      <c r="AF149" s="207"/>
      <c r="AG149" s="207">
        <f t="shared" si="115"/>
        <v>0</v>
      </c>
      <c r="AH149" s="207"/>
      <c r="AI149" s="207"/>
      <c r="AJ149" s="207"/>
      <c r="AK149" s="207">
        <f t="shared" si="116"/>
        <v>0</v>
      </c>
      <c r="AL149" s="207">
        <f t="shared" si="117"/>
        <v>0</v>
      </c>
    </row>
    <row r="150" spans="2:38" x14ac:dyDescent="0.25">
      <c r="B150" s="202" t="s">
        <v>513</v>
      </c>
      <c r="C150" s="203" t="s">
        <v>378</v>
      </c>
      <c r="D150" s="204">
        <f>D151+D154</f>
        <v>0</v>
      </c>
      <c r="E150" s="204">
        <f>E151+E154</f>
        <v>0</v>
      </c>
      <c r="F150" s="204">
        <f t="shared" si="106"/>
        <v>0</v>
      </c>
      <c r="G150" s="204">
        <f t="shared" ref="G150:I150" si="126">G151+G154</f>
        <v>0</v>
      </c>
      <c r="H150" s="204">
        <f t="shared" si="110"/>
        <v>0</v>
      </c>
      <c r="I150" s="204">
        <f t="shared" si="126"/>
        <v>0</v>
      </c>
      <c r="J150" s="204">
        <f t="shared" si="111"/>
        <v>0</v>
      </c>
      <c r="K150" s="204">
        <f t="shared" ref="K150:AJ150" si="127">K151+K154</f>
        <v>0</v>
      </c>
      <c r="L150" s="204">
        <f t="shared" si="127"/>
        <v>0</v>
      </c>
      <c r="M150" s="204">
        <f t="shared" si="127"/>
        <v>0</v>
      </c>
      <c r="N150" s="204">
        <f t="shared" si="127"/>
        <v>0</v>
      </c>
      <c r="O150" s="204">
        <f t="shared" si="127"/>
        <v>0</v>
      </c>
      <c r="P150" s="204">
        <f t="shared" si="127"/>
        <v>0</v>
      </c>
      <c r="Q150" s="204">
        <f t="shared" si="127"/>
        <v>0</v>
      </c>
      <c r="R150" s="204">
        <f t="shared" si="127"/>
        <v>0</v>
      </c>
      <c r="S150" s="204">
        <f t="shared" si="127"/>
        <v>0</v>
      </c>
      <c r="T150" s="204">
        <f t="shared" si="127"/>
        <v>0</v>
      </c>
      <c r="U150" s="204">
        <f t="shared" si="127"/>
        <v>0</v>
      </c>
      <c r="V150" s="204">
        <f t="shared" si="127"/>
        <v>0</v>
      </c>
      <c r="W150" s="204">
        <f t="shared" si="127"/>
        <v>0</v>
      </c>
      <c r="X150" s="204">
        <f t="shared" si="127"/>
        <v>0</v>
      </c>
      <c r="Y150" s="204">
        <f t="shared" si="113"/>
        <v>0</v>
      </c>
      <c r="Z150" s="204">
        <f t="shared" si="127"/>
        <v>0</v>
      </c>
      <c r="AA150" s="204">
        <f t="shared" si="127"/>
        <v>0</v>
      </c>
      <c r="AB150" s="204">
        <f t="shared" si="127"/>
        <v>0</v>
      </c>
      <c r="AC150" s="204">
        <f t="shared" si="114"/>
        <v>0</v>
      </c>
      <c r="AD150" s="204">
        <f t="shared" si="127"/>
        <v>0</v>
      </c>
      <c r="AE150" s="204">
        <f t="shared" si="127"/>
        <v>0</v>
      </c>
      <c r="AF150" s="204">
        <f t="shared" si="127"/>
        <v>0</v>
      </c>
      <c r="AG150" s="204">
        <f t="shared" si="115"/>
        <v>0</v>
      </c>
      <c r="AH150" s="204">
        <f t="shared" si="127"/>
        <v>0</v>
      </c>
      <c r="AI150" s="204">
        <f t="shared" si="127"/>
        <v>0</v>
      </c>
      <c r="AJ150" s="204">
        <f t="shared" si="127"/>
        <v>0</v>
      </c>
      <c r="AK150" s="204">
        <f t="shared" si="116"/>
        <v>0</v>
      </c>
      <c r="AL150" s="204">
        <f t="shared" si="117"/>
        <v>0</v>
      </c>
    </row>
    <row r="151" spans="2:38" x14ac:dyDescent="0.25">
      <c r="B151" s="214" t="s">
        <v>514</v>
      </c>
      <c r="C151" s="215" t="s">
        <v>379</v>
      </c>
      <c r="D151" s="216">
        <f>SUM(D152:D153)</f>
        <v>0</v>
      </c>
      <c r="E151" s="216">
        <f>SUM(E152:E153)</f>
        <v>0</v>
      </c>
      <c r="F151" s="216">
        <f t="shared" si="106"/>
        <v>0</v>
      </c>
      <c r="G151" s="216">
        <f t="shared" ref="G151:I151" si="128">SUM(G152:G153)</f>
        <v>0</v>
      </c>
      <c r="H151" s="216">
        <f t="shared" si="110"/>
        <v>0</v>
      </c>
      <c r="I151" s="216">
        <f t="shared" si="128"/>
        <v>0</v>
      </c>
      <c r="J151" s="216">
        <f t="shared" si="111"/>
        <v>0</v>
      </c>
      <c r="K151" s="216">
        <f t="shared" ref="K151:AJ151" si="129">SUM(K152:K153)</f>
        <v>0</v>
      </c>
      <c r="L151" s="216">
        <f t="shared" si="129"/>
        <v>0</v>
      </c>
      <c r="M151" s="216">
        <f t="shared" si="129"/>
        <v>0</v>
      </c>
      <c r="N151" s="216">
        <f t="shared" si="129"/>
        <v>0</v>
      </c>
      <c r="O151" s="216">
        <f t="shared" si="129"/>
        <v>0</v>
      </c>
      <c r="P151" s="216">
        <f t="shared" si="129"/>
        <v>0</v>
      </c>
      <c r="Q151" s="216">
        <f t="shared" si="129"/>
        <v>0</v>
      </c>
      <c r="R151" s="216">
        <f t="shared" si="129"/>
        <v>0</v>
      </c>
      <c r="S151" s="216">
        <f t="shared" si="129"/>
        <v>0</v>
      </c>
      <c r="T151" s="216">
        <f t="shared" si="129"/>
        <v>0</v>
      </c>
      <c r="U151" s="216">
        <f t="shared" si="129"/>
        <v>0</v>
      </c>
      <c r="V151" s="216">
        <f t="shared" si="129"/>
        <v>0</v>
      </c>
      <c r="W151" s="216">
        <f t="shared" si="129"/>
        <v>0</v>
      </c>
      <c r="X151" s="216">
        <f t="shared" si="129"/>
        <v>0</v>
      </c>
      <c r="Y151" s="216">
        <f t="shared" si="113"/>
        <v>0</v>
      </c>
      <c r="Z151" s="216">
        <f t="shared" si="129"/>
        <v>0</v>
      </c>
      <c r="AA151" s="216">
        <f t="shared" si="129"/>
        <v>0</v>
      </c>
      <c r="AB151" s="216">
        <f t="shared" si="129"/>
        <v>0</v>
      </c>
      <c r="AC151" s="216">
        <f t="shared" si="114"/>
        <v>0</v>
      </c>
      <c r="AD151" s="216">
        <f t="shared" si="129"/>
        <v>0</v>
      </c>
      <c r="AE151" s="216">
        <f t="shared" si="129"/>
        <v>0</v>
      </c>
      <c r="AF151" s="216">
        <f t="shared" si="129"/>
        <v>0</v>
      </c>
      <c r="AG151" s="216">
        <f t="shared" si="115"/>
        <v>0</v>
      </c>
      <c r="AH151" s="216">
        <f t="shared" si="129"/>
        <v>0</v>
      </c>
      <c r="AI151" s="216">
        <f t="shared" si="129"/>
        <v>0</v>
      </c>
      <c r="AJ151" s="216">
        <f t="shared" si="129"/>
        <v>0</v>
      </c>
      <c r="AK151" s="216">
        <f t="shared" si="116"/>
        <v>0</v>
      </c>
      <c r="AL151" s="216">
        <f t="shared" si="117"/>
        <v>0</v>
      </c>
    </row>
    <row r="152" spans="2:38" x14ac:dyDescent="0.25">
      <c r="B152" s="205" t="s">
        <v>515</v>
      </c>
      <c r="C152" s="206" t="s">
        <v>380</v>
      </c>
      <c r="D15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52"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52" s="207">
        <f t="shared" si="106"/>
        <v>0</v>
      </c>
      <c r="G152" s="207"/>
      <c r="H152" s="207">
        <f t="shared" si="110"/>
        <v>0</v>
      </c>
      <c r="I152" s="207"/>
      <c r="J152" s="207">
        <f t="shared" si="111"/>
        <v>0</v>
      </c>
      <c r="K152" s="207">
        <f>SUMIFS('1. TALLERES SEMINARIOS'!$G:$G,'1. TALLERES SEMINARIOS'!$I:$I,Presupuesto!$B$11:$B$158,'1. TALLERES SEMINARIOS'!$K:$K,Presupuesto!$K$8:$U$8)</f>
        <v>0</v>
      </c>
      <c r="L152" s="207">
        <f>SUMIFS('1. TALLERES SEMINARIOS'!$G:$G,'1. TALLERES SEMINARIOS'!$I:$I,Presupuesto!$B$11:$B$158,'1. TALLERES SEMINARIOS'!$K:$K,Presupuesto!$K$8:$U$8)</f>
        <v>0</v>
      </c>
      <c r="M152" s="207">
        <f>SUMIFS('1. TALLERES SEMINARIOS'!$G:$G,'1. TALLERES SEMINARIOS'!$I:$I,Presupuesto!$B$11:$B$158,'1. TALLERES SEMINARIOS'!$K:$K,Presupuesto!$K$8:$U$8)</f>
        <v>0</v>
      </c>
      <c r="N152" s="207">
        <f>SUMIFS('1. TALLERES SEMINARIOS'!$G:$G,'1. TALLERES SEMINARIOS'!$I:$I,Presupuesto!$B$11:$B$158,'1. TALLERES SEMINARIOS'!$K:$K,Presupuesto!$K$8:$U$8)</f>
        <v>0</v>
      </c>
      <c r="O152" s="207">
        <f>SUMIFS('1. TALLERES SEMINARIOS'!$G:$G,'1. TALLERES SEMINARIOS'!$I:$I,Presupuesto!$B$11:$B$158,'1. TALLERES SEMINARIOS'!$K:$K,Presupuesto!$K$8:$U$8)</f>
        <v>0</v>
      </c>
      <c r="P152" s="207">
        <f>SUMIFS('1. TALLERES SEMINARIOS'!$G:$G,'1. TALLERES SEMINARIOS'!$I:$I,Presupuesto!$B$11:$B$158,'1. TALLERES SEMINARIOS'!$K:$K,Presupuesto!$K$8:$U$8)</f>
        <v>0</v>
      </c>
      <c r="Q152" s="207">
        <f>SUMIFS('1. TALLERES SEMINARIOS'!$G:$G,'1. TALLERES SEMINARIOS'!$I:$I,Presupuesto!$B$11:$B$158,'1. TALLERES SEMINARIOS'!$K:$K,Presupuesto!$K$8:$U$8)</f>
        <v>0</v>
      </c>
      <c r="R152" s="207">
        <f>SUMIFS('1. TALLERES SEMINARIOS'!$G:$G,'1. TALLERES SEMINARIOS'!$I:$I,Presupuesto!$B$11:$B$158,'1. TALLERES SEMINARIOS'!$K:$K,Presupuesto!$K$8:$U$8)</f>
        <v>0</v>
      </c>
      <c r="S152" s="207">
        <f>SUMIFS('1. TALLERES SEMINARIOS'!$G:$G,'1. TALLERES SEMINARIOS'!$I:$I,Presupuesto!$B$11:$B$158,'1. TALLERES SEMINARIOS'!$K:$K,Presupuesto!$K$8:$U$8)</f>
        <v>0</v>
      </c>
      <c r="T152" s="207">
        <f>SUMIFS('1. TALLERES SEMINARIOS'!$G:$G,'1. TALLERES SEMINARIOS'!$I:$I,Presupuesto!$B$11:$B$158,'1. TALLERES SEMINARIOS'!$K:$K,Presupuesto!$K$8:$U$8)</f>
        <v>0</v>
      </c>
      <c r="U152" s="207">
        <f>SUMIFS('1. TALLERES SEMINARIOS'!$G:$G,'1. TALLERES SEMINARIOS'!$I:$I,Presupuesto!$B$11:$B$158,'1. TALLERES SEMINARIOS'!$K:$K,Presupuesto!$K$8:$U$8)</f>
        <v>0</v>
      </c>
      <c r="V152" s="207"/>
      <c r="W152" s="207"/>
      <c r="X152" s="207"/>
      <c r="Y152" s="207">
        <f t="shared" si="113"/>
        <v>0</v>
      </c>
      <c r="Z152" s="207"/>
      <c r="AA152" s="207"/>
      <c r="AB152" s="207"/>
      <c r="AC152" s="207">
        <f t="shared" si="114"/>
        <v>0</v>
      </c>
      <c r="AD152" s="207"/>
      <c r="AE152" s="207"/>
      <c r="AF152" s="207"/>
      <c r="AG152" s="207">
        <f t="shared" si="115"/>
        <v>0</v>
      </c>
      <c r="AH152" s="207"/>
      <c r="AI152" s="207"/>
      <c r="AJ152" s="207"/>
      <c r="AK152" s="207">
        <f t="shared" si="116"/>
        <v>0</v>
      </c>
      <c r="AL152" s="207">
        <f t="shared" si="117"/>
        <v>0</v>
      </c>
    </row>
    <row r="153" spans="2:38" x14ac:dyDescent="0.25">
      <c r="B153" s="205" t="s">
        <v>516</v>
      </c>
      <c r="C153" s="206" t="s">
        <v>381</v>
      </c>
      <c r="D15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53"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53" s="207">
        <f t="shared" si="106"/>
        <v>0</v>
      </c>
      <c r="G153" s="207"/>
      <c r="H153" s="207">
        <f t="shared" si="110"/>
        <v>0</v>
      </c>
      <c r="I153" s="207"/>
      <c r="J153" s="207">
        <f t="shared" si="111"/>
        <v>0</v>
      </c>
      <c r="K153" s="207">
        <f>SUMIFS('1. TALLERES SEMINARIOS'!$G:$G,'1. TALLERES SEMINARIOS'!$I:$I,Presupuesto!$B$11:$B$158,'1. TALLERES SEMINARIOS'!$K:$K,Presupuesto!$K$8:$U$8)</f>
        <v>0</v>
      </c>
      <c r="L153" s="207">
        <f>SUMIFS('1. TALLERES SEMINARIOS'!$G:$G,'1. TALLERES SEMINARIOS'!$I:$I,Presupuesto!$B$11:$B$158,'1. TALLERES SEMINARIOS'!$K:$K,Presupuesto!$K$8:$U$8)</f>
        <v>0</v>
      </c>
      <c r="M153" s="207">
        <f>SUMIFS('1. TALLERES SEMINARIOS'!$G:$G,'1. TALLERES SEMINARIOS'!$I:$I,Presupuesto!$B$11:$B$158,'1. TALLERES SEMINARIOS'!$K:$K,Presupuesto!$K$8:$U$8)</f>
        <v>0</v>
      </c>
      <c r="N153" s="207">
        <f>SUMIFS('1. TALLERES SEMINARIOS'!$G:$G,'1. TALLERES SEMINARIOS'!$I:$I,Presupuesto!$B$11:$B$158,'1. TALLERES SEMINARIOS'!$K:$K,Presupuesto!$K$8:$U$8)</f>
        <v>0</v>
      </c>
      <c r="O153" s="207">
        <f>SUMIFS('1. TALLERES SEMINARIOS'!$G:$G,'1. TALLERES SEMINARIOS'!$I:$I,Presupuesto!$B$11:$B$158,'1. TALLERES SEMINARIOS'!$K:$K,Presupuesto!$K$8:$U$8)</f>
        <v>0</v>
      </c>
      <c r="P153" s="207">
        <f>SUMIFS('1. TALLERES SEMINARIOS'!$G:$G,'1. TALLERES SEMINARIOS'!$I:$I,Presupuesto!$B$11:$B$158,'1. TALLERES SEMINARIOS'!$K:$K,Presupuesto!$K$8:$U$8)</f>
        <v>0</v>
      </c>
      <c r="Q153" s="207">
        <f>SUMIFS('1. TALLERES SEMINARIOS'!$G:$G,'1. TALLERES SEMINARIOS'!$I:$I,Presupuesto!$B$11:$B$158,'1. TALLERES SEMINARIOS'!$K:$K,Presupuesto!$K$8:$U$8)</f>
        <v>0</v>
      </c>
      <c r="R153" s="207">
        <f>SUMIFS('1. TALLERES SEMINARIOS'!$G:$G,'1. TALLERES SEMINARIOS'!$I:$I,Presupuesto!$B$11:$B$158,'1. TALLERES SEMINARIOS'!$K:$K,Presupuesto!$K$8:$U$8)</f>
        <v>0</v>
      </c>
      <c r="S153" s="207">
        <f>SUMIFS('1. TALLERES SEMINARIOS'!$G:$G,'1. TALLERES SEMINARIOS'!$I:$I,Presupuesto!$B$11:$B$158,'1. TALLERES SEMINARIOS'!$K:$K,Presupuesto!$K$8:$U$8)</f>
        <v>0</v>
      </c>
      <c r="T153" s="207">
        <f>SUMIFS('1. TALLERES SEMINARIOS'!$G:$G,'1. TALLERES SEMINARIOS'!$I:$I,Presupuesto!$B$11:$B$158,'1. TALLERES SEMINARIOS'!$K:$K,Presupuesto!$K$8:$U$8)</f>
        <v>0</v>
      </c>
      <c r="U153" s="207">
        <f>SUMIFS('1. TALLERES SEMINARIOS'!$G:$G,'1. TALLERES SEMINARIOS'!$I:$I,Presupuesto!$B$11:$B$158,'1. TALLERES SEMINARIOS'!$K:$K,Presupuesto!$K$8:$U$8)</f>
        <v>0</v>
      </c>
      <c r="V153" s="207"/>
      <c r="W153" s="207"/>
      <c r="X153" s="207"/>
      <c r="Y153" s="207">
        <f t="shared" si="113"/>
        <v>0</v>
      </c>
      <c r="Z153" s="207"/>
      <c r="AA153" s="207"/>
      <c r="AB153" s="207"/>
      <c r="AC153" s="207">
        <f t="shared" si="114"/>
        <v>0</v>
      </c>
      <c r="AD153" s="207"/>
      <c r="AE153" s="207"/>
      <c r="AF153" s="207"/>
      <c r="AG153" s="207">
        <f t="shared" si="115"/>
        <v>0</v>
      </c>
      <c r="AH153" s="207"/>
      <c r="AI153" s="207"/>
      <c r="AJ153" s="207"/>
      <c r="AK153" s="207">
        <f t="shared" si="116"/>
        <v>0</v>
      </c>
      <c r="AL153" s="207">
        <f t="shared" si="117"/>
        <v>0</v>
      </c>
    </row>
    <row r="154" spans="2:38" x14ac:dyDescent="0.25">
      <c r="B154" s="214" t="s">
        <v>517</v>
      </c>
      <c r="C154" s="215" t="s">
        <v>382</v>
      </c>
      <c r="D154" s="216">
        <f>D155</f>
        <v>0</v>
      </c>
      <c r="E154" s="216">
        <f>E155</f>
        <v>0</v>
      </c>
      <c r="F154" s="216">
        <f t="shared" si="106"/>
        <v>0</v>
      </c>
      <c r="G154" s="216">
        <f t="shared" ref="G154:I154" si="130">G155</f>
        <v>0</v>
      </c>
      <c r="H154" s="216">
        <f t="shared" si="110"/>
        <v>0</v>
      </c>
      <c r="I154" s="216">
        <f t="shared" si="130"/>
        <v>0</v>
      </c>
      <c r="J154" s="216">
        <f t="shared" si="111"/>
        <v>0</v>
      </c>
      <c r="K154" s="216">
        <f t="shared" ref="K154:AJ154" si="131">K155</f>
        <v>0</v>
      </c>
      <c r="L154" s="216">
        <f t="shared" si="131"/>
        <v>0</v>
      </c>
      <c r="M154" s="216">
        <f t="shared" si="131"/>
        <v>0</v>
      </c>
      <c r="N154" s="216">
        <f t="shared" si="131"/>
        <v>0</v>
      </c>
      <c r="O154" s="216">
        <f t="shared" si="131"/>
        <v>0</v>
      </c>
      <c r="P154" s="216">
        <f t="shared" si="131"/>
        <v>0</v>
      </c>
      <c r="Q154" s="216">
        <f t="shared" si="131"/>
        <v>0</v>
      </c>
      <c r="R154" s="216">
        <f t="shared" si="131"/>
        <v>0</v>
      </c>
      <c r="S154" s="216">
        <f t="shared" si="131"/>
        <v>0</v>
      </c>
      <c r="T154" s="216">
        <f t="shared" si="131"/>
        <v>0</v>
      </c>
      <c r="U154" s="216">
        <f t="shared" si="131"/>
        <v>0</v>
      </c>
      <c r="V154" s="216">
        <f t="shared" si="131"/>
        <v>0</v>
      </c>
      <c r="W154" s="216">
        <f t="shared" si="131"/>
        <v>0</v>
      </c>
      <c r="X154" s="216">
        <f t="shared" si="131"/>
        <v>0</v>
      </c>
      <c r="Y154" s="216">
        <f t="shared" si="113"/>
        <v>0</v>
      </c>
      <c r="Z154" s="216">
        <f t="shared" si="131"/>
        <v>0</v>
      </c>
      <c r="AA154" s="216">
        <f t="shared" si="131"/>
        <v>0</v>
      </c>
      <c r="AB154" s="216">
        <f t="shared" si="131"/>
        <v>0</v>
      </c>
      <c r="AC154" s="216">
        <f t="shared" si="114"/>
        <v>0</v>
      </c>
      <c r="AD154" s="216">
        <f t="shared" si="131"/>
        <v>0</v>
      </c>
      <c r="AE154" s="216">
        <f t="shared" si="131"/>
        <v>0</v>
      </c>
      <c r="AF154" s="216">
        <f t="shared" si="131"/>
        <v>0</v>
      </c>
      <c r="AG154" s="216">
        <f t="shared" si="115"/>
        <v>0</v>
      </c>
      <c r="AH154" s="216">
        <f t="shared" si="131"/>
        <v>0</v>
      </c>
      <c r="AI154" s="216">
        <f t="shared" si="131"/>
        <v>0</v>
      </c>
      <c r="AJ154" s="216">
        <f t="shared" si="131"/>
        <v>0</v>
      </c>
      <c r="AK154" s="216">
        <f t="shared" si="116"/>
        <v>0</v>
      </c>
      <c r="AL154" s="216">
        <f t="shared" si="117"/>
        <v>0</v>
      </c>
    </row>
    <row r="155" spans="2:38" x14ac:dyDescent="0.25">
      <c r="B155" s="205" t="s">
        <v>518</v>
      </c>
      <c r="C155" s="206" t="s">
        <v>383</v>
      </c>
      <c r="D15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55"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55" s="207">
        <f t="shared" si="106"/>
        <v>0</v>
      </c>
      <c r="G155" s="207"/>
      <c r="H155" s="207">
        <f t="shared" si="110"/>
        <v>0</v>
      </c>
      <c r="I155" s="207"/>
      <c r="J155" s="207">
        <f t="shared" si="111"/>
        <v>0</v>
      </c>
      <c r="K155" s="207">
        <f>SUMIFS('1. TALLERES SEMINARIOS'!$G:$G,'1. TALLERES SEMINARIOS'!$I:$I,Presupuesto!$B$11:$B$158,'1. TALLERES SEMINARIOS'!$K:$K,Presupuesto!$K$8:$U$8)</f>
        <v>0</v>
      </c>
      <c r="L155" s="207">
        <f>SUMIFS('1. TALLERES SEMINARIOS'!$G:$G,'1. TALLERES SEMINARIOS'!$I:$I,Presupuesto!$B$11:$B$158,'1. TALLERES SEMINARIOS'!$K:$K,Presupuesto!$K$8:$U$8)</f>
        <v>0</v>
      </c>
      <c r="M155" s="207">
        <f>SUMIFS('1. TALLERES SEMINARIOS'!$G:$G,'1. TALLERES SEMINARIOS'!$I:$I,Presupuesto!$B$11:$B$158,'1. TALLERES SEMINARIOS'!$K:$K,Presupuesto!$K$8:$U$8)</f>
        <v>0</v>
      </c>
      <c r="N155" s="207">
        <f>SUMIFS('1. TALLERES SEMINARIOS'!$G:$G,'1. TALLERES SEMINARIOS'!$I:$I,Presupuesto!$B$11:$B$158,'1. TALLERES SEMINARIOS'!$K:$K,Presupuesto!$K$8:$U$8)</f>
        <v>0</v>
      </c>
      <c r="O155" s="207">
        <f>SUMIFS('1. TALLERES SEMINARIOS'!$G:$G,'1. TALLERES SEMINARIOS'!$I:$I,Presupuesto!$B$11:$B$158,'1. TALLERES SEMINARIOS'!$K:$K,Presupuesto!$K$8:$U$8)</f>
        <v>0</v>
      </c>
      <c r="P155" s="207">
        <f>SUMIFS('1. TALLERES SEMINARIOS'!$G:$G,'1. TALLERES SEMINARIOS'!$I:$I,Presupuesto!$B$11:$B$158,'1. TALLERES SEMINARIOS'!$K:$K,Presupuesto!$K$8:$U$8)</f>
        <v>0</v>
      </c>
      <c r="Q155" s="207">
        <f>SUMIFS('1. TALLERES SEMINARIOS'!$G:$G,'1. TALLERES SEMINARIOS'!$I:$I,Presupuesto!$B$11:$B$158,'1. TALLERES SEMINARIOS'!$K:$K,Presupuesto!$K$8:$U$8)</f>
        <v>0</v>
      </c>
      <c r="R155" s="207">
        <f>SUMIFS('1. TALLERES SEMINARIOS'!$G:$G,'1. TALLERES SEMINARIOS'!$I:$I,Presupuesto!$B$11:$B$158,'1. TALLERES SEMINARIOS'!$K:$K,Presupuesto!$K$8:$U$8)</f>
        <v>0</v>
      </c>
      <c r="S155" s="207">
        <f>SUMIFS('1. TALLERES SEMINARIOS'!$G:$G,'1. TALLERES SEMINARIOS'!$I:$I,Presupuesto!$B$11:$B$158,'1. TALLERES SEMINARIOS'!$K:$K,Presupuesto!$K$8:$U$8)</f>
        <v>0</v>
      </c>
      <c r="T155" s="207">
        <f>SUMIFS('1. TALLERES SEMINARIOS'!$G:$G,'1. TALLERES SEMINARIOS'!$I:$I,Presupuesto!$B$11:$B$158,'1. TALLERES SEMINARIOS'!$K:$K,Presupuesto!$K$8:$U$8)</f>
        <v>0</v>
      </c>
      <c r="U155" s="207">
        <f>SUMIFS('1. TALLERES SEMINARIOS'!$G:$G,'1. TALLERES SEMINARIOS'!$I:$I,Presupuesto!$B$11:$B$158,'1. TALLERES SEMINARIOS'!$K:$K,Presupuesto!$K$8:$U$8)</f>
        <v>0</v>
      </c>
      <c r="V155" s="207"/>
      <c r="W155" s="207"/>
      <c r="X155" s="207"/>
      <c r="Y155" s="207">
        <f t="shared" si="113"/>
        <v>0</v>
      </c>
      <c r="Z155" s="207"/>
      <c r="AA155" s="207"/>
      <c r="AB155" s="207"/>
      <c r="AC155" s="207">
        <f t="shared" si="114"/>
        <v>0</v>
      </c>
      <c r="AD155" s="207"/>
      <c r="AE155" s="207"/>
      <c r="AF155" s="207"/>
      <c r="AG155" s="207">
        <f t="shared" si="115"/>
        <v>0</v>
      </c>
      <c r="AH155" s="207"/>
      <c r="AI155" s="207"/>
      <c r="AJ155" s="207"/>
      <c r="AK155" s="207">
        <f t="shared" si="116"/>
        <v>0</v>
      </c>
      <c r="AL155" s="207">
        <f t="shared" si="117"/>
        <v>0</v>
      </c>
    </row>
    <row r="156" spans="2:38" x14ac:dyDescent="0.25">
      <c r="B156" s="202" t="s">
        <v>517</v>
      </c>
      <c r="C156" s="203" t="s">
        <v>382</v>
      </c>
      <c r="D156" s="204">
        <f>D157</f>
        <v>0</v>
      </c>
      <c r="E156" s="204">
        <f>E157</f>
        <v>0</v>
      </c>
      <c r="F156" s="204">
        <f t="shared" si="106"/>
        <v>0</v>
      </c>
      <c r="G156" s="204">
        <f t="shared" ref="G156:I157" si="132">G157</f>
        <v>0</v>
      </c>
      <c r="H156" s="204">
        <f t="shared" si="110"/>
        <v>0</v>
      </c>
      <c r="I156" s="204">
        <f t="shared" si="132"/>
        <v>0</v>
      </c>
      <c r="J156" s="204">
        <f t="shared" si="111"/>
        <v>0</v>
      </c>
      <c r="K156" s="204">
        <f t="shared" ref="K156:AJ157" si="133">K157</f>
        <v>0</v>
      </c>
      <c r="L156" s="204">
        <f t="shared" si="133"/>
        <v>0</v>
      </c>
      <c r="M156" s="204">
        <f t="shared" si="133"/>
        <v>0</v>
      </c>
      <c r="N156" s="204">
        <f t="shared" si="133"/>
        <v>0</v>
      </c>
      <c r="O156" s="204">
        <f t="shared" si="133"/>
        <v>0</v>
      </c>
      <c r="P156" s="204">
        <f t="shared" si="133"/>
        <v>0</v>
      </c>
      <c r="Q156" s="204">
        <f t="shared" si="133"/>
        <v>0</v>
      </c>
      <c r="R156" s="204">
        <f t="shared" si="133"/>
        <v>0</v>
      </c>
      <c r="S156" s="204">
        <f t="shared" si="133"/>
        <v>0</v>
      </c>
      <c r="T156" s="204">
        <f t="shared" si="133"/>
        <v>0</v>
      </c>
      <c r="U156" s="204">
        <f t="shared" si="133"/>
        <v>0</v>
      </c>
      <c r="V156" s="204">
        <f t="shared" si="133"/>
        <v>0</v>
      </c>
      <c r="W156" s="204">
        <f t="shared" si="133"/>
        <v>0</v>
      </c>
      <c r="X156" s="204">
        <f t="shared" si="133"/>
        <v>0</v>
      </c>
      <c r="Y156" s="204">
        <f t="shared" si="113"/>
        <v>0</v>
      </c>
      <c r="Z156" s="204">
        <f t="shared" si="133"/>
        <v>0</v>
      </c>
      <c r="AA156" s="204">
        <f t="shared" si="133"/>
        <v>0</v>
      </c>
      <c r="AB156" s="204">
        <f t="shared" si="133"/>
        <v>0</v>
      </c>
      <c r="AC156" s="204">
        <f t="shared" si="114"/>
        <v>0</v>
      </c>
      <c r="AD156" s="204">
        <f t="shared" si="133"/>
        <v>0</v>
      </c>
      <c r="AE156" s="204">
        <f t="shared" si="133"/>
        <v>0</v>
      </c>
      <c r="AF156" s="204">
        <f t="shared" si="133"/>
        <v>0</v>
      </c>
      <c r="AG156" s="204">
        <f t="shared" si="115"/>
        <v>0</v>
      </c>
      <c r="AH156" s="204">
        <f t="shared" si="133"/>
        <v>0</v>
      </c>
      <c r="AI156" s="204">
        <f t="shared" si="133"/>
        <v>0</v>
      </c>
      <c r="AJ156" s="204">
        <f t="shared" si="133"/>
        <v>0</v>
      </c>
      <c r="AK156" s="204">
        <f t="shared" si="116"/>
        <v>0</v>
      </c>
      <c r="AL156" s="204">
        <f t="shared" si="117"/>
        <v>0</v>
      </c>
    </row>
    <row r="157" spans="2:38" x14ac:dyDescent="0.25">
      <c r="B157" s="214" t="s">
        <v>518</v>
      </c>
      <c r="C157" s="215" t="s">
        <v>383</v>
      </c>
      <c r="D157" s="216">
        <f>D158</f>
        <v>0</v>
      </c>
      <c r="E157" s="216">
        <f>E158</f>
        <v>0</v>
      </c>
      <c r="F157" s="216">
        <f t="shared" si="106"/>
        <v>0</v>
      </c>
      <c r="G157" s="216">
        <f t="shared" si="132"/>
        <v>0</v>
      </c>
      <c r="H157" s="216">
        <f t="shared" si="110"/>
        <v>0</v>
      </c>
      <c r="I157" s="216">
        <f t="shared" si="132"/>
        <v>0</v>
      </c>
      <c r="J157" s="216">
        <f t="shared" si="111"/>
        <v>0</v>
      </c>
      <c r="K157" s="216">
        <f t="shared" si="133"/>
        <v>0</v>
      </c>
      <c r="L157" s="216">
        <f t="shared" si="133"/>
        <v>0</v>
      </c>
      <c r="M157" s="216">
        <f t="shared" si="133"/>
        <v>0</v>
      </c>
      <c r="N157" s="216">
        <f t="shared" si="133"/>
        <v>0</v>
      </c>
      <c r="O157" s="216">
        <f t="shared" si="133"/>
        <v>0</v>
      </c>
      <c r="P157" s="216">
        <f t="shared" si="133"/>
        <v>0</v>
      </c>
      <c r="Q157" s="216">
        <f t="shared" si="133"/>
        <v>0</v>
      </c>
      <c r="R157" s="216">
        <f t="shared" si="133"/>
        <v>0</v>
      </c>
      <c r="S157" s="216">
        <f t="shared" si="133"/>
        <v>0</v>
      </c>
      <c r="T157" s="216">
        <f t="shared" si="133"/>
        <v>0</v>
      </c>
      <c r="U157" s="216">
        <f t="shared" si="133"/>
        <v>0</v>
      </c>
      <c r="V157" s="216">
        <f t="shared" si="133"/>
        <v>0</v>
      </c>
      <c r="W157" s="216">
        <f t="shared" si="133"/>
        <v>0</v>
      </c>
      <c r="X157" s="216">
        <f t="shared" si="133"/>
        <v>0</v>
      </c>
      <c r="Y157" s="216">
        <f t="shared" si="113"/>
        <v>0</v>
      </c>
      <c r="Z157" s="216">
        <f t="shared" si="133"/>
        <v>0</v>
      </c>
      <c r="AA157" s="216">
        <f t="shared" si="133"/>
        <v>0</v>
      </c>
      <c r="AB157" s="216">
        <f t="shared" si="133"/>
        <v>0</v>
      </c>
      <c r="AC157" s="216">
        <f t="shared" si="114"/>
        <v>0</v>
      </c>
      <c r="AD157" s="216">
        <f t="shared" si="133"/>
        <v>0</v>
      </c>
      <c r="AE157" s="216">
        <f t="shared" si="133"/>
        <v>0</v>
      </c>
      <c r="AF157" s="216">
        <f t="shared" si="133"/>
        <v>0</v>
      </c>
      <c r="AG157" s="216">
        <f t="shared" si="115"/>
        <v>0</v>
      </c>
      <c r="AH157" s="216">
        <f t="shared" si="133"/>
        <v>0</v>
      </c>
      <c r="AI157" s="216">
        <f t="shared" si="133"/>
        <v>0</v>
      </c>
      <c r="AJ157" s="216">
        <f t="shared" si="133"/>
        <v>0</v>
      </c>
      <c r="AK157" s="216">
        <f t="shared" si="116"/>
        <v>0</v>
      </c>
      <c r="AL157" s="216">
        <f t="shared" si="117"/>
        <v>0</v>
      </c>
    </row>
    <row r="158" spans="2:38" x14ac:dyDescent="0.25">
      <c r="B158" s="205" t="s">
        <v>519</v>
      </c>
      <c r="C158" s="206" t="s">
        <v>384</v>
      </c>
      <c r="D15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E158" s="207">
        <f>SUMIFS('1. TALLERES SEMINARIOS'!$G:$G,'1. TALLERES SEMINARIOS'!$I:$I,Presupuesto!$B$11:$B$158,'1. TALLERES SEMINARIOS'!$H:$H,Presupuesto!$D$8:$E$8)+SUMIFS('2. CONTRATACION DE PERSONAL'!$G:$G,'2. CONTRATACION DE PERSONAL'!$I:$I,Presupuesto!$B$11:$B$158,'2. CONTRATACION DE PERSONAL'!$H:$H,Presupuesto!$D$8:$E$8)+SUMIFS('3. EQUIPO DE OFICINA'!$F:$F,'3. EQUIPO DE OFICINA'!$H:$H,Presupuesto!$B$11:$B$158,'3. EQUIPO DE OFICINA'!$G:$G,Presupuesto!$D$8:$E$8)+SUMIFS('4. EQUIPO TECNOLÓGICOS'!$F:$F,'4. EQUIPO TECNOLÓGICOS'!$H:$H,Presupuesto!$B$11:$B$158,'4. EQUIPO TECNOLÓGICOS'!$G:$G,Presupuesto!$D$8:$E$8)+SUMIFS('5. ACTIVIDADES ESPECIALES'!$F:$F,'5. ACTIVIDADES ESPECIALES'!$H:$H,Presupuesto!$B$11:$B$158,'5. ACTIVIDADES ESPECIALES'!$G:$G,Presupuesto!$D$8:$E$8)+SUMIFS('6. Becas'!$F:$F,'6. Becas'!$H:$H,Presupuesto!$B$11:$B$158,'6. Becas'!$G:$G,Presupuesto!$D$8:$E$8)+SUMIFS('7. Infraestructura'!$F:$F,'7. Infraestructura'!$G:$G,Presupuesto!$D$8:$E$8,'7. Infraestructura'!$H:$H,Presupuesto!$B$11:$B$158)+SUMIFS('8. Venta de Servicios'!$F:$F,'8. Venta de Servicios'!$H:$H,Presupuesto!$B$11:$B$158,'8. Venta de Servicios'!$G:$G,Presupuesto!$D$8:$E$8)</f>
        <v>0</v>
      </c>
      <c r="F158" s="207">
        <f t="shared" si="106"/>
        <v>0</v>
      </c>
      <c r="G158" s="207"/>
      <c r="H158" s="207">
        <f t="shared" si="110"/>
        <v>0</v>
      </c>
      <c r="I158" s="207"/>
      <c r="J158" s="207">
        <f t="shared" si="111"/>
        <v>0</v>
      </c>
      <c r="K158" s="207">
        <f>SUMIFS('1. TALLERES SEMINARIOS'!$G:$G,'1. TALLERES SEMINARIOS'!$I:$I,Presupuesto!$B$11:$B$158,'1. TALLERES SEMINARIOS'!$K:$K,Presupuesto!$K$8:$U$8)</f>
        <v>0</v>
      </c>
      <c r="L158" s="207">
        <f>SUMIFS('1. TALLERES SEMINARIOS'!$G:$G,'1. TALLERES SEMINARIOS'!$I:$I,Presupuesto!$B$11:$B$158,'1. TALLERES SEMINARIOS'!$K:$K,Presupuesto!$K$8:$U$8)</f>
        <v>0</v>
      </c>
      <c r="M158" s="207">
        <f>SUMIFS('1. TALLERES SEMINARIOS'!$G:$G,'1. TALLERES SEMINARIOS'!$I:$I,Presupuesto!$B$11:$B$158,'1. TALLERES SEMINARIOS'!$K:$K,Presupuesto!$K$8:$U$8)</f>
        <v>0</v>
      </c>
      <c r="N158" s="207">
        <f>SUMIFS('1. TALLERES SEMINARIOS'!$G:$G,'1. TALLERES SEMINARIOS'!$I:$I,Presupuesto!$B$11:$B$158,'1. TALLERES SEMINARIOS'!$K:$K,Presupuesto!$K$8:$U$8)</f>
        <v>0</v>
      </c>
      <c r="O158" s="207">
        <f>SUMIFS('1. TALLERES SEMINARIOS'!$G:$G,'1. TALLERES SEMINARIOS'!$I:$I,Presupuesto!$B$11:$B$158,'1. TALLERES SEMINARIOS'!$K:$K,Presupuesto!$K$8:$U$8)</f>
        <v>0</v>
      </c>
      <c r="P158" s="207">
        <f>SUMIFS('1. TALLERES SEMINARIOS'!$G:$G,'1. TALLERES SEMINARIOS'!$I:$I,Presupuesto!$B$11:$B$158,'1. TALLERES SEMINARIOS'!$K:$K,Presupuesto!$K$8:$U$8)</f>
        <v>0</v>
      </c>
      <c r="Q158" s="207">
        <f>SUMIFS('1. TALLERES SEMINARIOS'!$G:$G,'1. TALLERES SEMINARIOS'!$I:$I,Presupuesto!$B$11:$B$158,'1. TALLERES SEMINARIOS'!$K:$K,Presupuesto!$K$8:$U$8)</f>
        <v>0</v>
      </c>
      <c r="R158" s="207">
        <f>SUMIFS('1. TALLERES SEMINARIOS'!$G:$G,'1. TALLERES SEMINARIOS'!$I:$I,Presupuesto!$B$11:$B$158,'1. TALLERES SEMINARIOS'!$K:$K,Presupuesto!$K$8:$U$8)</f>
        <v>0</v>
      </c>
      <c r="S158" s="207">
        <f>SUMIFS('1. TALLERES SEMINARIOS'!$G:$G,'1. TALLERES SEMINARIOS'!$I:$I,Presupuesto!$B$11:$B$158,'1. TALLERES SEMINARIOS'!$K:$K,Presupuesto!$K$8:$U$8)</f>
        <v>0</v>
      </c>
      <c r="T158" s="207">
        <f>SUMIFS('1. TALLERES SEMINARIOS'!$G:$G,'1. TALLERES SEMINARIOS'!$I:$I,Presupuesto!$B$11:$B$158,'1. TALLERES SEMINARIOS'!$K:$K,Presupuesto!$K$8:$U$8)</f>
        <v>0</v>
      </c>
      <c r="U158" s="207">
        <f>SUMIFS('1. TALLERES SEMINARIOS'!$G:$G,'1. TALLERES SEMINARIOS'!$I:$I,Presupuesto!$B$11:$B$158,'1. TALLERES SEMINARIOS'!$K:$K,Presupuesto!$K$8:$U$8)</f>
        <v>0</v>
      </c>
      <c r="V158" s="207"/>
      <c r="W158" s="207"/>
      <c r="X158" s="207"/>
      <c r="Y158" s="207">
        <f t="shared" si="113"/>
        <v>0</v>
      </c>
      <c r="Z158" s="207"/>
      <c r="AA158" s="207"/>
      <c r="AB158" s="207"/>
      <c r="AC158" s="207">
        <f t="shared" si="114"/>
        <v>0</v>
      </c>
      <c r="AD158" s="207"/>
      <c r="AE158" s="207"/>
      <c r="AF158" s="207"/>
      <c r="AG158" s="207">
        <f t="shared" si="115"/>
        <v>0</v>
      </c>
      <c r="AH158" s="207"/>
      <c r="AI158" s="207"/>
      <c r="AJ158" s="207"/>
      <c r="AK158" s="207">
        <f t="shared" si="116"/>
        <v>0</v>
      </c>
      <c r="AL158" s="207">
        <f t="shared" si="117"/>
        <v>0</v>
      </c>
    </row>
    <row r="159" spans="2:38" ht="26.25" x14ac:dyDescent="0.25">
      <c r="B159" s="208"/>
      <c r="C159" s="209" t="s">
        <v>385</v>
      </c>
      <c r="D159" s="210">
        <f>D9+D33+D37+D40+D69+D75+D95+D98+D114+D121+D124+D137+D141+D144+D156</f>
        <v>8823066.6666666679</v>
      </c>
      <c r="E159" s="210">
        <f>E9+E33+E37+E40+E69+E75+E95+E98+E114+E121+E124+E137+E141+E144+E156</f>
        <v>16866752.5</v>
      </c>
      <c r="F159" s="210">
        <f t="shared" si="106"/>
        <v>25689819.166666668</v>
      </c>
      <c r="G159" s="210">
        <f t="shared" ref="G159:I159" si="134">G9+G33+G37+G40+G69+G75+G95+G98+G114+G121+G124+G137+G141+G144+G156</f>
        <v>0</v>
      </c>
      <c r="H159" s="210">
        <f t="shared" si="110"/>
        <v>25689819.166666668</v>
      </c>
      <c r="I159" s="210">
        <f t="shared" si="134"/>
        <v>2</v>
      </c>
      <c r="J159" s="210">
        <f t="shared" si="111"/>
        <v>25689817.166666668</v>
      </c>
      <c r="K159" s="210">
        <f t="shared" ref="K159:AJ159" si="135">K9+K33+K37+K40+K69+K75+K95+K98+K114+K121+K124+K137+K141+K144+K156</f>
        <v>0</v>
      </c>
      <c r="L159" s="210">
        <f t="shared" si="135"/>
        <v>43717.5</v>
      </c>
      <c r="M159" s="210">
        <f t="shared" si="135"/>
        <v>0</v>
      </c>
      <c r="N159" s="210">
        <f t="shared" si="135"/>
        <v>8719032.5</v>
      </c>
      <c r="O159" s="210">
        <f t="shared" si="135"/>
        <v>182920</v>
      </c>
      <c r="P159" s="210">
        <f t="shared" si="135"/>
        <v>0</v>
      </c>
      <c r="Q159" s="210">
        <f t="shared" si="135"/>
        <v>0</v>
      </c>
      <c r="R159" s="210">
        <f t="shared" si="135"/>
        <v>153420</v>
      </c>
      <c r="S159" s="210">
        <f t="shared" si="135"/>
        <v>0</v>
      </c>
      <c r="T159" s="210">
        <f t="shared" si="135"/>
        <v>0</v>
      </c>
      <c r="U159" s="210">
        <f t="shared" si="135"/>
        <v>296260</v>
      </c>
      <c r="V159" s="210">
        <f t="shared" si="135"/>
        <v>2</v>
      </c>
      <c r="W159" s="210">
        <f t="shared" si="135"/>
        <v>2</v>
      </c>
      <c r="X159" s="210">
        <f t="shared" si="135"/>
        <v>1440002</v>
      </c>
      <c r="Y159" s="210">
        <f t="shared" si="113"/>
        <v>1440006</v>
      </c>
      <c r="Z159" s="210">
        <f t="shared" si="135"/>
        <v>2</v>
      </c>
      <c r="AA159" s="210">
        <f t="shared" si="135"/>
        <v>2</v>
      </c>
      <c r="AB159" s="210">
        <f t="shared" si="135"/>
        <v>2</v>
      </c>
      <c r="AC159" s="210">
        <f t="shared" si="114"/>
        <v>6</v>
      </c>
      <c r="AD159" s="210">
        <f t="shared" si="135"/>
        <v>2</v>
      </c>
      <c r="AE159" s="210">
        <f t="shared" si="135"/>
        <v>2</v>
      </c>
      <c r="AF159" s="210">
        <f t="shared" si="135"/>
        <v>2</v>
      </c>
      <c r="AG159" s="210">
        <f t="shared" si="115"/>
        <v>6</v>
      </c>
      <c r="AH159" s="210">
        <f t="shared" si="135"/>
        <v>2</v>
      </c>
      <c r="AI159" s="210">
        <f t="shared" si="135"/>
        <v>2</v>
      </c>
      <c r="AJ159" s="210">
        <f t="shared" si="135"/>
        <v>2</v>
      </c>
      <c r="AK159" s="210">
        <f t="shared" si="116"/>
        <v>6</v>
      </c>
      <c r="AL159" s="210">
        <f t="shared" si="117"/>
        <v>1440024</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395"/>
  <sheetViews>
    <sheetView showGridLines="0" topLeftCell="A97" zoomScale="64" zoomScaleNormal="64" workbookViewId="0">
      <selection activeCell="B7" sqref="B7"/>
    </sheetView>
  </sheetViews>
  <sheetFormatPr baseColWidth="10" defaultColWidth="11.5703125" defaultRowHeight="15" x14ac:dyDescent="0.25"/>
  <cols>
    <col min="1" max="1" width="1.85546875" style="104" customWidth="1"/>
    <col min="2" max="2" width="17" style="104" customWidth="1"/>
    <col min="3" max="3" width="44.85546875" style="104" customWidth="1"/>
    <col min="4" max="4" width="25.5703125" style="104" customWidth="1"/>
    <col min="5" max="5" width="10.140625" style="104" customWidth="1"/>
    <col min="6" max="7" width="13.85546875" style="104" customWidth="1"/>
    <col min="8" max="8" width="13.85546875" style="93" customWidth="1"/>
    <col min="9" max="9" width="38.140625" style="104" customWidth="1"/>
    <col min="10" max="10" width="67.42578125" style="104" customWidth="1"/>
    <col min="11" max="11" width="51.7109375" style="104" bestFit="1" customWidth="1"/>
    <col min="12" max="12" width="14.42578125" style="104" customWidth="1"/>
    <col min="13" max="33" width="11.5703125" style="104"/>
    <col min="34" max="34" width="45.42578125" style="104" bestFit="1" customWidth="1"/>
    <col min="35" max="35" width="35.28515625" style="104" bestFit="1" customWidth="1"/>
    <col min="36" max="36" width="35.7109375" style="104" bestFit="1" customWidth="1"/>
    <col min="37" max="41" width="46" style="104" customWidth="1"/>
    <col min="42" max="45" width="46.5703125" style="104" bestFit="1" customWidth="1"/>
    <col min="46" max="49" width="46.7109375" style="104" bestFit="1" customWidth="1"/>
    <col min="50" max="53" width="46.140625" style="104" bestFit="1" customWidth="1"/>
    <col min="54" max="56" width="45.42578125" style="104" bestFit="1" customWidth="1"/>
    <col min="57" max="57" width="49.28515625" style="104" bestFit="1" customWidth="1"/>
    <col min="58" max="61" width="46" style="104" bestFit="1" customWidth="1"/>
    <col min="62" max="65" width="46.5703125" style="104" bestFit="1" customWidth="1"/>
    <col min="66" max="69" width="46.7109375" style="104" bestFit="1" customWidth="1"/>
    <col min="70" max="73" width="46.140625" style="104" bestFit="1" customWidth="1"/>
    <col min="74" max="77" width="12.7109375" style="104" bestFit="1" customWidth="1"/>
    <col min="78" max="78" width="11.5703125" style="104"/>
    <col min="79" max="79" width="12.7109375" style="104" bestFit="1" customWidth="1"/>
    <col min="80" max="80" width="11.5703125" style="104"/>
    <col min="81" max="83" width="12.7109375" style="104" bestFit="1" customWidth="1"/>
    <col min="84"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48">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5" t="s">
        <v>245</v>
      </c>
      <c r="B2" s="145" t="s">
        <v>228</v>
      </c>
      <c r="C2" s="145" t="s">
        <v>617</v>
      </c>
      <c r="D2" s="145" t="s">
        <v>246</v>
      </c>
      <c r="E2" s="145" t="s">
        <v>180</v>
      </c>
      <c r="F2" s="145" t="s">
        <v>618</v>
      </c>
      <c r="G2" s="222" t="s">
        <v>247</v>
      </c>
      <c r="H2" s="222" t="s">
        <v>619</v>
      </c>
      <c r="I2" s="222" t="s">
        <v>620</v>
      </c>
      <c r="J2" s="222" t="s">
        <v>248</v>
      </c>
      <c r="K2" s="22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245" t="s">
        <v>563</v>
      </c>
      <c r="AI2" s="245" t="s">
        <v>564</v>
      </c>
      <c r="AJ2" s="245" t="s">
        <v>565</v>
      </c>
      <c r="AK2" s="245" t="s">
        <v>566</v>
      </c>
      <c r="AL2" s="245" t="s">
        <v>567</v>
      </c>
      <c r="AM2" s="245" t="s">
        <v>570</v>
      </c>
      <c r="AN2" s="245" t="s">
        <v>568</v>
      </c>
      <c r="AO2" s="245" t="s">
        <v>569</v>
      </c>
      <c r="AP2" s="245" t="s">
        <v>571</v>
      </c>
      <c r="AQ2" s="245" t="s">
        <v>572</v>
      </c>
      <c r="AR2" s="245" t="s">
        <v>573</v>
      </c>
      <c r="AS2" s="245" t="s">
        <v>574</v>
      </c>
      <c r="AT2" s="245" t="s">
        <v>575</v>
      </c>
      <c r="AU2" s="245" t="s">
        <v>576</v>
      </c>
      <c r="AV2" s="245" t="s">
        <v>577</v>
      </c>
      <c r="AW2" s="245" t="s">
        <v>578</v>
      </c>
      <c r="AX2" s="245" t="s">
        <v>579</v>
      </c>
      <c r="AY2" s="245" t="s">
        <v>580</v>
      </c>
      <c r="AZ2" s="245" t="s">
        <v>581</v>
      </c>
      <c r="BA2" s="245" t="s">
        <v>582</v>
      </c>
      <c r="BB2" s="245" t="s">
        <v>583</v>
      </c>
      <c r="BC2" s="245" t="s">
        <v>584</v>
      </c>
      <c r="BD2" s="245" t="s">
        <v>585</v>
      </c>
      <c r="BE2" s="245" t="s">
        <v>586</v>
      </c>
      <c r="BF2" s="245" t="s">
        <v>587</v>
      </c>
      <c r="BG2" s="245" t="s">
        <v>588</v>
      </c>
      <c r="BH2" s="245" t="s">
        <v>589</v>
      </c>
      <c r="BI2" s="245" t="s">
        <v>590</v>
      </c>
      <c r="BJ2" s="245" t="s">
        <v>591</v>
      </c>
      <c r="BK2" s="245" t="s">
        <v>592</v>
      </c>
      <c r="BL2" s="245" t="s">
        <v>593</v>
      </c>
      <c r="BM2" s="245" t="s">
        <v>594</v>
      </c>
      <c r="BN2" s="245" t="s">
        <v>595</v>
      </c>
      <c r="BO2" s="245" t="s">
        <v>596</v>
      </c>
      <c r="BP2" s="245" t="s">
        <v>597</v>
      </c>
      <c r="BQ2" s="245" t="s">
        <v>598</v>
      </c>
      <c r="BR2" s="245" t="s">
        <v>599</v>
      </c>
      <c r="BS2" s="245" t="s">
        <v>600</v>
      </c>
      <c r="BT2" s="245" t="s">
        <v>601</v>
      </c>
      <c r="BU2" s="245" t="s">
        <v>602</v>
      </c>
    </row>
    <row r="3" spans="1:150" s="142" customFormat="1" x14ac:dyDescent="0.25">
      <c r="A3" s="174"/>
      <c r="B3" s="174"/>
      <c r="C3" s="174"/>
      <c r="D3" s="174"/>
      <c r="E3" s="174"/>
      <c r="F3" s="174"/>
      <c r="G3" s="177"/>
      <c r="H3" s="177"/>
      <c r="I3" s="177"/>
      <c r="J3" s="177"/>
      <c r="K3" s="177"/>
      <c r="AH3" s="246">
        <v>2500</v>
      </c>
      <c r="AI3" s="246">
        <v>1900</v>
      </c>
      <c r="AJ3" s="246">
        <v>1650</v>
      </c>
      <c r="AK3" s="246">
        <v>1580</v>
      </c>
      <c r="AL3" s="246">
        <v>2250</v>
      </c>
      <c r="AM3" s="246">
        <v>1650</v>
      </c>
      <c r="AN3" s="246">
        <v>1400</v>
      </c>
      <c r="AO3" s="247">
        <v>1340</v>
      </c>
      <c r="AP3" s="247">
        <v>2000</v>
      </c>
      <c r="AQ3" s="247">
        <v>1400</v>
      </c>
      <c r="AR3" s="247">
        <v>1150</v>
      </c>
      <c r="AS3" s="247">
        <v>1100</v>
      </c>
      <c r="AT3" s="247">
        <v>1750</v>
      </c>
      <c r="AU3" s="247">
        <v>1150</v>
      </c>
      <c r="AV3" s="247">
        <v>900</v>
      </c>
      <c r="AW3" s="247">
        <v>860</v>
      </c>
      <c r="AX3" s="247">
        <v>1200</v>
      </c>
      <c r="AY3" s="142">
        <v>900</v>
      </c>
      <c r="AZ3" s="142">
        <v>650</v>
      </c>
      <c r="BA3" s="142">
        <v>620</v>
      </c>
      <c r="BB3" s="246">
        <v>5355</v>
      </c>
      <c r="BC3" s="246">
        <v>4935</v>
      </c>
      <c r="BD3" s="246">
        <v>6300</v>
      </c>
      <c r="BE3" s="246">
        <v>5880</v>
      </c>
      <c r="BF3" s="246">
        <v>4725</v>
      </c>
      <c r="BG3" s="246">
        <v>4305</v>
      </c>
      <c r="BH3" s="246">
        <v>5670</v>
      </c>
      <c r="BI3" s="247">
        <v>5250</v>
      </c>
      <c r="BJ3" s="247">
        <v>4095</v>
      </c>
      <c r="BK3" s="247">
        <v>3780</v>
      </c>
      <c r="BL3" s="247">
        <v>5040</v>
      </c>
      <c r="BM3" s="247">
        <v>4620</v>
      </c>
      <c r="BN3" s="247">
        <v>3465</v>
      </c>
      <c r="BO3" s="247">
        <v>3150</v>
      </c>
      <c r="BP3" s="247">
        <v>4410</v>
      </c>
      <c r="BQ3" s="247">
        <v>4095</v>
      </c>
      <c r="BR3" s="247">
        <v>3045</v>
      </c>
      <c r="BS3" s="142">
        <v>2835</v>
      </c>
      <c r="BT3" s="142">
        <v>3885</v>
      </c>
      <c r="BU3" s="142">
        <v>3570</v>
      </c>
    </row>
    <row r="5" spans="1:150" ht="60" customHeight="1" x14ac:dyDescent="0.25">
      <c r="C5" s="220" t="s">
        <v>389</v>
      </c>
      <c r="D5" s="192">
        <f>SUMIF(C:C,$C$10,D:D)</f>
        <v>1971999.1666666667</v>
      </c>
    </row>
    <row r="6" spans="1:150" x14ac:dyDescent="0.25">
      <c r="C6" s="73"/>
      <c r="D6" s="73"/>
      <c r="E6" s="73"/>
      <c r="F6" s="73"/>
      <c r="G6" s="73"/>
      <c r="H6" s="95"/>
      <c r="I6" s="73"/>
      <c r="J6" s="73"/>
    </row>
    <row r="7" spans="1:150" x14ac:dyDescent="0.25">
      <c r="C7" s="73" t="s">
        <v>41</v>
      </c>
      <c r="D7" s="73"/>
      <c r="E7" s="73"/>
      <c r="F7" s="73"/>
      <c r="G7" s="73"/>
      <c r="H7" s="95"/>
      <c r="I7" s="73"/>
      <c r="J7" s="73"/>
    </row>
    <row r="8" spans="1:150" x14ac:dyDescent="0.25">
      <c r="C8" s="73" t="s">
        <v>42</v>
      </c>
      <c r="D8" s="73"/>
      <c r="E8" s="73"/>
      <c r="F8" s="73"/>
      <c r="G8" s="73"/>
      <c r="H8" s="95"/>
      <c r="I8" s="73"/>
      <c r="J8" s="73"/>
    </row>
    <row r="9" spans="1:150" ht="15.75" thickBot="1" x14ac:dyDescent="0.3">
      <c r="B9" s="112"/>
      <c r="C9" s="201"/>
      <c r="D9" s="201"/>
      <c r="E9" s="201"/>
      <c r="F9" s="201"/>
      <c r="G9" s="201"/>
      <c r="H9" s="95"/>
      <c r="I9" s="201"/>
      <c r="J9" s="201"/>
      <c r="K9" s="132"/>
    </row>
    <row r="10" spans="1:150" ht="15.75" thickBot="1" x14ac:dyDescent="0.3">
      <c r="B10" s="389"/>
      <c r="C10" s="29" t="s">
        <v>43</v>
      </c>
      <c r="D10" s="30">
        <f>SUM(G17:G26)</f>
        <v>23891.666666666668</v>
      </c>
      <c r="E10" s="112"/>
      <c r="F10" s="112"/>
      <c r="G10" s="112"/>
      <c r="H10" s="92"/>
      <c r="I10" s="92"/>
      <c r="J10" s="92"/>
      <c r="K10" s="132"/>
    </row>
    <row r="11" spans="1:150" x14ac:dyDescent="0.25">
      <c r="B11" s="112"/>
      <c r="C11" s="73"/>
      <c r="D11" s="31"/>
      <c r="E11" s="112"/>
      <c r="F11" s="112"/>
      <c r="G11" s="112"/>
      <c r="H11" s="92"/>
      <c r="I11" s="92"/>
      <c r="J11" s="92"/>
      <c r="K11" s="132"/>
    </row>
    <row r="12" spans="1:150" x14ac:dyDescent="0.25">
      <c r="B12" s="112"/>
      <c r="C12" s="73"/>
      <c r="D12" s="31"/>
      <c r="E12" s="112"/>
      <c r="F12" s="112"/>
      <c r="G12" s="112"/>
      <c r="H12" s="92"/>
      <c r="I12" s="92"/>
      <c r="J12" s="92"/>
      <c r="K12" s="132"/>
    </row>
    <row r="13" spans="1:150" ht="15.75" x14ac:dyDescent="0.25">
      <c r="B13" s="112"/>
      <c r="C13" s="232" t="s">
        <v>532</v>
      </c>
      <c r="D13" s="233" t="s">
        <v>1151</v>
      </c>
      <c r="E13" s="112"/>
      <c r="F13" s="112"/>
      <c r="G13" s="112"/>
      <c r="H13" s="92"/>
      <c r="I13" s="92"/>
      <c r="J13" s="92"/>
      <c r="K13" s="132"/>
    </row>
    <row r="14" spans="1:150" ht="18.75" x14ac:dyDescent="0.25">
      <c r="B14" s="112"/>
      <c r="C14" s="240"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 Impartir talleres de capacitación a toda la comunidad docente  sobre los fundamentos y principios del nuevo modelo educativo.                                                       b.3 Promoción e incentivos para la innovación educativa.</v>
      </c>
      <c r="D14" s="31"/>
      <c r="E14" s="112"/>
      <c r="F14" s="112"/>
      <c r="G14" s="112"/>
      <c r="H14" s="92"/>
      <c r="I14" s="92"/>
      <c r="J14" s="92"/>
      <c r="K14" s="132"/>
    </row>
    <row r="15" spans="1:150" ht="15.75" thickBot="1" x14ac:dyDescent="0.3">
      <c r="B15" s="112"/>
      <c r="C15" s="73"/>
      <c r="D15" s="31"/>
      <c r="E15" s="112"/>
      <c r="F15" s="112"/>
      <c r="G15" s="112"/>
      <c r="H15" s="92"/>
      <c r="I15" s="92"/>
      <c r="J15" s="92"/>
      <c r="K15" s="132"/>
    </row>
    <row r="16" spans="1:150" ht="32.25" customHeight="1" thickBot="1" x14ac:dyDescent="0.3">
      <c r="B16" s="112"/>
      <c r="C16" s="146" t="s">
        <v>44</v>
      </c>
      <c r="D16" s="149" t="s">
        <v>45</v>
      </c>
      <c r="E16" s="148" t="s">
        <v>55</v>
      </c>
      <c r="F16" s="148" t="s">
        <v>57</v>
      </c>
      <c r="G16" s="147" t="s">
        <v>27</v>
      </c>
      <c r="H16" s="153" t="s">
        <v>253</v>
      </c>
      <c r="I16" s="148" t="s">
        <v>46</v>
      </c>
      <c r="J16" s="148" t="s">
        <v>254</v>
      </c>
      <c r="K16" s="148" t="s">
        <v>551</v>
      </c>
      <c r="L16" s="148" t="s">
        <v>552</v>
      </c>
    </row>
    <row r="17" spans="2:12" hidden="1" x14ac:dyDescent="0.25">
      <c r="B17" s="112"/>
      <c r="C17" s="396" t="s">
        <v>47</v>
      </c>
      <c r="D17" s="514">
        <v>100</v>
      </c>
      <c r="E17" s="397">
        <v>0</v>
      </c>
      <c r="F17" s="398">
        <v>20000</v>
      </c>
      <c r="G17" s="116">
        <f t="shared" ref="G17:G25" si="0">E17*F17</f>
        <v>0</v>
      </c>
      <c r="H17" s="183" t="s">
        <v>251</v>
      </c>
      <c r="I17" s="117" t="s">
        <v>430</v>
      </c>
      <c r="J17" s="117" t="str">
        <f>VLOOKUP(I17,Presupuesto!$B$8:$C$159,2,0)</f>
        <v>SERVICIOS TECNICOS Y PROFESIONALES DE CAPAC. (24500-00)</v>
      </c>
      <c r="K17" s="386"/>
      <c r="L17" s="117"/>
    </row>
    <row r="18" spans="2:12" x14ac:dyDescent="0.25">
      <c r="B18" s="112"/>
      <c r="C18" s="118" t="s">
        <v>48</v>
      </c>
      <c r="D18" s="515"/>
      <c r="E18" s="228">
        <f>D17</f>
        <v>100</v>
      </c>
      <c r="F18" s="137">
        <v>50</v>
      </c>
      <c r="G18" s="116">
        <f t="shared" si="0"/>
        <v>5000</v>
      </c>
      <c r="H18" s="183" t="s">
        <v>252</v>
      </c>
      <c r="I18" s="117" t="s">
        <v>434</v>
      </c>
      <c r="J18" s="117" t="str">
        <f>VLOOKUP(I18,Presupuesto!$B$8:$C$159,2,0)</f>
        <v>IMPRENTA, PUBLIC. Y REPRODUC. (25300-00)</v>
      </c>
      <c r="K18" s="117"/>
      <c r="L18" s="117"/>
    </row>
    <row r="19" spans="2:12" x14ac:dyDescent="0.25">
      <c r="B19" s="112"/>
      <c r="C19" s="118" t="s">
        <v>49</v>
      </c>
      <c r="D19" s="515"/>
      <c r="E19" s="228">
        <f>D17</f>
        <v>100</v>
      </c>
      <c r="F19" s="137">
        <v>150</v>
      </c>
      <c r="G19" s="116">
        <f t="shared" si="0"/>
        <v>15000</v>
      </c>
      <c r="H19" s="183" t="s">
        <v>251</v>
      </c>
      <c r="I19" s="117" t="s">
        <v>451</v>
      </c>
      <c r="J19" s="117" t="str">
        <f>VLOOKUP(I19,Presupuesto!$B$8:$C$159,2,0)</f>
        <v>ALIMENTOS Y BEBIDAS PARA PERSONAS (31100-00)</v>
      </c>
      <c r="K19" s="117"/>
      <c r="L19" s="117"/>
    </row>
    <row r="20" spans="2:12" hidden="1" x14ac:dyDescent="0.25">
      <c r="B20" s="112"/>
      <c r="C20" s="118" t="s">
        <v>50</v>
      </c>
      <c r="D20" s="515"/>
      <c r="E20" s="172">
        <f>E17</f>
        <v>0</v>
      </c>
      <c r="F20" s="399">
        <v>10000</v>
      </c>
      <c r="G20" s="116">
        <f t="shared" si="0"/>
        <v>0</v>
      </c>
      <c r="H20" s="183" t="s">
        <v>251</v>
      </c>
      <c r="I20" s="117" t="s">
        <v>440</v>
      </c>
      <c r="J20" s="117" t="str">
        <f>VLOOKUP(I20,Presupuesto!$B$8:$C$159,2,0)</f>
        <v>PASAJES (26100-00)</v>
      </c>
      <c r="K20" s="117"/>
      <c r="L20" s="117"/>
    </row>
    <row r="21" spans="2:12" hidden="1" x14ac:dyDescent="0.25">
      <c r="B21" s="112"/>
      <c r="C21" s="118" t="s">
        <v>560</v>
      </c>
      <c r="D21" s="515"/>
      <c r="E21" s="172">
        <v>0</v>
      </c>
      <c r="F21" s="399">
        <v>250</v>
      </c>
      <c r="G21" s="116">
        <f t="shared" si="0"/>
        <v>0</v>
      </c>
      <c r="H21" s="183" t="s">
        <v>251</v>
      </c>
      <c r="I21" s="117"/>
      <c r="J21" s="117" t="e">
        <f>VLOOKUP(I21,Presupuesto!$B$8:$C$159,2,0)</f>
        <v>#N/A</v>
      </c>
      <c r="K21" s="117"/>
      <c r="L21" s="117"/>
    </row>
    <row r="22" spans="2:12" x14ac:dyDescent="0.25">
      <c r="B22" s="112"/>
      <c r="C22" s="118" t="s">
        <v>51</v>
      </c>
      <c r="D22" s="515"/>
      <c r="E22" s="228">
        <f>(D17*25)/500</f>
        <v>5</v>
      </c>
      <c r="F22" s="137">
        <v>85</v>
      </c>
      <c r="G22" s="116">
        <f t="shared" si="0"/>
        <v>425</v>
      </c>
      <c r="H22" s="183" t="s">
        <v>251</v>
      </c>
      <c r="I22" s="117" t="s">
        <v>456</v>
      </c>
      <c r="J22" s="117" t="str">
        <f>VLOOKUP(I22,Presupuesto!$B$8:$C$159,2,0)</f>
        <v>PRODUCTOS DE PAPEL Y CARTON (33400-00)</v>
      </c>
      <c r="K22" s="117"/>
      <c r="L22" s="117"/>
    </row>
    <row r="23" spans="2:12" x14ac:dyDescent="0.25">
      <c r="B23" s="112"/>
      <c r="C23" s="118" t="s">
        <v>231</v>
      </c>
      <c r="D23" s="515"/>
      <c r="E23" s="228">
        <f>D17/12</f>
        <v>8.3333333333333339</v>
      </c>
      <c r="F23" s="137">
        <v>36</v>
      </c>
      <c r="G23" s="116">
        <f t="shared" si="0"/>
        <v>300</v>
      </c>
      <c r="H23" s="183" t="s">
        <v>251</v>
      </c>
      <c r="I23" s="117" t="s">
        <v>467</v>
      </c>
      <c r="J23" s="117" t="str">
        <f>VLOOKUP(I23,Presupuesto!$B$8:$C$159,2,0)</f>
        <v>UTILES DE ESCRITORIO, OFICINA Y ENZE¥ANZA (39200-00)</v>
      </c>
      <c r="K23" s="117"/>
      <c r="L23" s="117"/>
    </row>
    <row r="24" spans="2:12" x14ac:dyDescent="0.25">
      <c r="B24" s="112"/>
      <c r="C24" s="118" t="s">
        <v>34</v>
      </c>
      <c r="D24" s="515"/>
      <c r="E24" s="228">
        <f>D17/12</f>
        <v>8.3333333333333339</v>
      </c>
      <c r="F24" s="137">
        <v>80</v>
      </c>
      <c r="G24" s="116">
        <f t="shared" si="0"/>
        <v>666.66666666666674</v>
      </c>
      <c r="H24" s="183" t="s">
        <v>251</v>
      </c>
      <c r="I24" s="117" t="s">
        <v>467</v>
      </c>
      <c r="J24" s="117" t="str">
        <f>VLOOKUP(I24,Presupuesto!$B$8:$C$159,2,0)</f>
        <v>UTILES DE ESCRITORIO, OFICINA Y ENZE¥ANZA (39200-00)</v>
      </c>
      <c r="K24" s="117"/>
      <c r="L24" s="117"/>
    </row>
    <row r="25" spans="2:12" x14ac:dyDescent="0.25">
      <c r="B25" s="112"/>
      <c r="C25" s="118" t="s">
        <v>52</v>
      </c>
      <c r="D25" s="516"/>
      <c r="E25" s="228">
        <f>D17</f>
        <v>100</v>
      </c>
      <c r="F25" s="137">
        <v>25</v>
      </c>
      <c r="G25" s="116">
        <f t="shared" si="0"/>
        <v>2500</v>
      </c>
      <c r="H25" s="183" t="s">
        <v>251</v>
      </c>
      <c r="I25" s="117" t="s">
        <v>467</v>
      </c>
      <c r="J25" s="117" t="str">
        <f>VLOOKUP(I25,Presupuesto!$B$8:$C$159,2,0)</f>
        <v>UTILES DE ESCRITORIO, OFICINA Y ENZE¥ANZA (39200-00)</v>
      </c>
      <c r="K25" s="117"/>
      <c r="L25" s="117"/>
    </row>
    <row r="26" spans="2:12" ht="15.75" hidden="1" thickBot="1" x14ac:dyDescent="0.3">
      <c r="B26" s="112"/>
      <c r="C26" s="394" t="s">
        <v>573</v>
      </c>
      <c r="D26" s="250">
        <v>0</v>
      </c>
      <c r="E26" s="255">
        <v>1</v>
      </c>
      <c r="F26" s="395">
        <f>HLOOKUP(C26,$AH$2:$BU$3,2,0)</f>
        <v>1150</v>
      </c>
      <c r="G26" s="124">
        <f>D26*E26*F26</f>
        <v>0</v>
      </c>
      <c r="H26" s="183" t="s">
        <v>251</v>
      </c>
      <c r="I26" s="117" t="s">
        <v>447</v>
      </c>
      <c r="J26" s="125" t="str">
        <f>VLOOKUP(I26,Presupuesto!$B$8:$C$159,2,0)</f>
        <v>VIATICOS NACIONALES Y OTROS GASTOS DE VIAJE PROYECTO FORTALECIMIENTO ORG. ESTUDI (26200-72)</v>
      </c>
      <c r="K26" s="117"/>
      <c r="L26" s="117"/>
    </row>
    <row r="27" spans="2:12" x14ac:dyDescent="0.25">
      <c r="B27" s="112"/>
      <c r="C27" s="112"/>
      <c r="E27" s="132"/>
      <c r="F27" s="132"/>
      <c r="G27" s="132"/>
      <c r="H27" s="198"/>
      <c r="I27" s="132"/>
      <c r="J27" s="132"/>
      <c r="K27" s="132"/>
    </row>
    <row r="28" spans="2:12" ht="15.75" thickBot="1" x14ac:dyDescent="0.3"/>
    <row r="29" spans="2:12" ht="15.75" thickBot="1" x14ac:dyDescent="0.3">
      <c r="B29" s="390"/>
      <c r="C29" s="29" t="s">
        <v>43</v>
      </c>
      <c r="D29" s="30">
        <f>SUM(G36:G45)</f>
        <v>13262.5</v>
      </c>
      <c r="E29" s="112"/>
      <c r="F29" s="112"/>
      <c r="G29" s="112"/>
      <c r="H29" s="92"/>
      <c r="I29" s="92"/>
      <c r="J29" s="92"/>
      <c r="K29" s="132"/>
    </row>
    <row r="30" spans="2:12" x14ac:dyDescent="0.25">
      <c r="C30" s="73"/>
      <c r="D30" s="31"/>
      <c r="E30" s="112"/>
      <c r="F30" s="112"/>
      <c r="G30" s="112"/>
      <c r="H30" s="92"/>
      <c r="I30" s="92"/>
      <c r="J30" s="92"/>
      <c r="K30" s="132"/>
    </row>
    <row r="31" spans="2:12" x14ac:dyDescent="0.25">
      <c r="C31" s="73"/>
      <c r="D31" s="31"/>
      <c r="E31" s="112"/>
      <c r="F31" s="112"/>
      <c r="G31" s="112"/>
      <c r="H31" s="92"/>
      <c r="I31" s="92"/>
      <c r="J31" s="92"/>
      <c r="K31" s="132"/>
    </row>
    <row r="32" spans="2:12" ht="15.75" x14ac:dyDescent="0.25">
      <c r="C32" s="232" t="s">
        <v>532</v>
      </c>
      <c r="D32" s="233" t="s">
        <v>1067</v>
      </c>
      <c r="E32" s="112"/>
      <c r="F32" s="112"/>
      <c r="G32" s="112"/>
      <c r="H32" s="92"/>
      <c r="I32" s="92"/>
      <c r="J32" s="92"/>
      <c r="K32" s="132"/>
    </row>
    <row r="33" spans="2:12" ht="18.75" x14ac:dyDescent="0.25">
      <c r="C33" s="240" t="str">
        <f>IFERROR(VLOOKUP(D32,'Desarrollo Curricular'!$E:$F,2,FALSE),IFERROR(VLOOKUP(D32,Investigación!$E:$F,2,FALSE),IFERROR(VLOOKUP(D32,'Vinculación Univ. Sociedad'!$E:$F,2,FALSE),IFERROR(VLOOKUP(D32,'Docencia y Recursos Humanos '!$E:$F,2,FALSE),IFERROR(VLOOKUP(D32,Estudiantes!$E:$F,2,FALSE),IFERROR(VLOOKUP(D32,'Gestion Administrativa'!$E:$F,2,FALSE),IFERROR(VLOOKUP(D32,'Gestion Academica'!$E:$F,2,FALSE),IFERROR(VLOOKUP(D32,Graduados!$E:$F,2,FALSE),IFERROR(VLOOKUP(D32,'Gestión del Conocimiento'!$E:$F,2,FALSE),IFERROR(VLOOKUP(D32,Gobernabilidad!$E:$F,2,FALSE),IFERROR(VLOOKUP(D32,'NIVEL DE ES Y  SISTEMA NACIONAL'!$E:$F,2,FALSE),VLOOKUP(D32,'Lo Esencial'!$E:$F,2,0))))))))))))</f>
        <v>b.1.Inversión institucional para capacitación de docentes.</v>
      </c>
      <c r="D33" s="31"/>
      <c r="E33" s="112"/>
      <c r="F33" s="112"/>
      <c r="G33" s="112"/>
      <c r="H33" s="92"/>
      <c r="I33" s="92"/>
      <c r="J33" s="92"/>
      <c r="K33" s="132"/>
    </row>
    <row r="34" spans="2:12" ht="15.75" thickBot="1" x14ac:dyDescent="0.3">
      <c r="C34" s="73"/>
      <c r="D34" s="31"/>
      <c r="E34" s="112"/>
      <c r="F34" s="112"/>
      <c r="G34" s="112"/>
      <c r="H34" s="92"/>
      <c r="I34" s="92"/>
      <c r="J34" s="92"/>
      <c r="K34" s="132"/>
    </row>
    <row r="35" spans="2:12" ht="30.75" thickBot="1" x14ac:dyDescent="0.3">
      <c r="C35" s="146" t="s">
        <v>44</v>
      </c>
      <c r="D35" s="149" t="s">
        <v>45</v>
      </c>
      <c r="E35" s="148" t="s">
        <v>55</v>
      </c>
      <c r="F35" s="148" t="s">
        <v>57</v>
      </c>
      <c r="G35" s="147" t="s">
        <v>27</v>
      </c>
      <c r="H35" s="153" t="s">
        <v>253</v>
      </c>
      <c r="I35" s="148" t="s">
        <v>46</v>
      </c>
      <c r="J35" s="148" t="s">
        <v>254</v>
      </c>
      <c r="K35" s="148" t="s">
        <v>551</v>
      </c>
      <c r="L35" s="148" t="s">
        <v>552</v>
      </c>
    </row>
    <row r="36" spans="2:12" x14ac:dyDescent="0.25">
      <c r="C36" s="114" t="s">
        <v>47</v>
      </c>
      <c r="D36" s="514">
        <v>50</v>
      </c>
      <c r="E36" s="180">
        <v>0</v>
      </c>
      <c r="F36" s="135">
        <v>20000</v>
      </c>
      <c r="G36" s="116">
        <f t="shared" ref="G36:G44" si="1">E36*F36</f>
        <v>0</v>
      </c>
      <c r="H36" s="183" t="s">
        <v>251</v>
      </c>
      <c r="I36" s="117" t="s">
        <v>430</v>
      </c>
      <c r="J36" s="117" t="str">
        <f>VLOOKUP(I36,Presupuesto!$B$8:$C$159,2,0)</f>
        <v>SERVICIOS TECNICOS Y PROFESIONALES DE CAPAC. (24500-00)</v>
      </c>
      <c r="K36" s="386"/>
      <c r="L36" s="117"/>
    </row>
    <row r="37" spans="2:12" x14ac:dyDescent="0.25">
      <c r="C37" s="118" t="s">
        <v>48</v>
      </c>
      <c r="D37" s="515"/>
      <c r="E37" s="228">
        <f>D36</f>
        <v>50</v>
      </c>
      <c r="F37" s="119">
        <v>50</v>
      </c>
      <c r="G37" s="116">
        <f t="shared" si="1"/>
        <v>2500</v>
      </c>
      <c r="H37" s="183" t="s">
        <v>252</v>
      </c>
      <c r="I37" s="117" t="s">
        <v>434</v>
      </c>
      <c r="J37" s="117" t="str">
        <f>VLOOKUP(I37,Presupuesto!$B$8:$C$159,2,0)</f>
        <v>IMPRENTA, PUBLIC. Y REPRODUC. (25300-00)</v>
      </c>
      <c r="K37" s="117"/>
      <c r="L37" s="117"/>
    </row>
    <row r="38" spans="2:12" x14ac:dyDescent="0.25">
      <c r="C38" s="118" t="s">
        <v>49</v>
      </c>
      <c r="D38" s="515"/>
      <c r="E38" s="228">
        <f>D36</f>
        <v>50</v>
      </c>
      <c r="F38" s="119">
        <v>150</v>
      </c>
      <c r="G38" s="116">
        <f t="shared" si="1"/>
        <v>7500</v>
      </c>
      <c r="H38" s="183" t="s">
        <v>251</v>
      </c>
      <c r="I38" s="117" t="s">
        <v>451</v>
      </c>
      <c r="J38" s="117" t="str">
        <f>VLOOKUP(I38,Presupuesto!$B$8:$C$159,2,0)</f>
        <v>ALIMENTOS Y BEBIDAS PARA PERSONAS (31100-00)</v>
      </c>
      <c r="K38" s="117"/>
      <c r="L38" s="117"/>
    </row>
    <row r="39" spans="2:12" x14ac:dyDescent="0.25">
      <c r="C39" s="118" t="s">
        <v>50</v>
      </c>
      <c r="D39" s="515"/>
      <c r="E39" s="172">
        <f>E36</f>
        <v>0</v>
      </c>
      <c r="F39" s="138">
        <v>10000</v>
      </c>
      <c r="G39" s="116">
        <f t="shared" si="1"/>
        <v>0</v>
      </c>
      <c r="H39" s="183" t="s">
        <v>251</v>
      </c>
      <c r="I39" s="117" t="s">
        <v>440</v>
      </c>
      <c r="J39" s="117" t="str">
        <f>VLOOKUP(I39,Presupuesto!$B$8:$C$159,2,0)</f>
        <v>PASAJES (26100-00)</v>
      </c>
      <c r="K39" s="117"/>
      <c r="L39" s="117"/>
    </row>
    <row r="40" spans="2:12" x14ac:dyDescent="0.25">
      <c r="C40" s="118" t="s">
        <v>560</v>
      </c>
      <c r="D40" s="515"/>
      <c r="E40" s="172">
        <v>0</v>
      </c>
      <c r="F40" s="138">
        <v>250</v>
      </c>
      <c r="G40" s="116">
        <f t="shared" si="1"/>
        <v>0</v>
      </c>
      <c r="H40" s="183" t="s">
        <v>251</v>
      </c>
      <c r="I40" s="117"/>
      <c r="J40" s="117" t="e">
        <f>VLOOKUP(I40,Presupuesto!$B$8:$C$159,2,0)</f>
        <v>#N/A</v>
      </c>
      <c r="K40" s="117"/>
      <c r="L40" s="117"/>
    </row>
    <row r="41" spans="2:12" x14ac:dyDescent="0.25">
      <c r="C41" s="118" t="s">
        <v>51</v>
      </c>
      <c r="D41" s="515"/>
      <c r="E41" s="228">
        <f>(D36*25)/500</f>
        <v>2.5</v>
      </c>
      <c r="F41" s="119">
        <v>85</v>
      </c>
      <c r="G41" s="116">
        <f t="shared" si="1"/>
        <v>212.5</v>
      </c>
      <c r="H41" s="183" t="s">
        <v>251</v>
      </c>
      <c r="I41" s="117" t="s">
        <v>456</v>
      </c>
      <c r="J41" s="117" t="str">
        <f>VLOOKUP(I41,Presupuesto!$B$8:$C$159,2,0)</f>
        <v>PRODUCTOS DE PAPEL Y CARTON (33400-00)</v>
      </c>
      <c r="K41" s="117"/>
      <c r="L41" s="117"/>
    </row>
    <row r="42" spans="2:12" x14ac:dyDescent="0.25">
      <c r="C42" s="118" t="s">
        <v>231</v>
      </c>
      <c r="D42" s="515"/>
      <c r="E42" s="228">
        <v>50</v>
      </c>
      <c r="F42" s="119">
        <v>36</v>
      </c>
      <c r="G42" s="116">
        <f t="shared" si="1"/>
        <v>1800</v>
      </c>
      <c r="H42" s="183" t="s">
        <v>251</v>
      </c>
      <c r="I42" s="117" t="s">
        <v>467</v>
      </c>
      <c r="J42" s="117" t="str">
        <f>VLOOKUP(I42,Presupuesto!$B$8:$C$159,2,0)</f>
        <v>UTILES DE ESCRITORIO, OFICINA Y ENZE¥ANZA (39200-00)</v>
      </c>
      <c r="K42" s="117"/>
      <c r="L42" s="117"/>
    </row>
    <row r="43" spans="2:12" x14ac:dyDescent="0.25">
      <c r="C43" s="118" t="s">
        <v>34</v>
      </c>
      <c r="D43" s="515"/>
      <c r="E43" s="228">
        <v>0</v>
      </c>
      <c r="F43" s="119">
        <v>80</v>
      </c>
      <c r="G43" s="116">
        <f t="shared" si="1"/>
        <v>0</v>
      </c>
      <c r="H43" s="183" t="s">
        <v>251</v>
      </c>
      <c r="I43" s="117" t="s">
        <v>467</v>
      </c>
      <c r="J43" s="117" t="str">
        <f>VLOOKUP(I43,Presupuesto!$B$8:$C$159,2,0)</f>
        <v>UTILES DE ESCRITORIO, OFICINA Y ENZE¥ANZA (39200-00)</v>
      </c>
      <c r="K43" s="117"/>
      <c r="L43" s="117"/>
    </row>
    <row r="44" spans="2:12" x14ac:dyDescent="0.25">
      <c r="C44" s="128" t="s">
        <v>52</v>
      </c>
      <c r="D44" s="515"/>
      <c r="E44" s="244">
        <f>D36</f>
        <v>50</v>
      </c>
      <c r="F44" s="139">
        <v>25</v>
      </c>
      <c r="G44" s="116">
        <f t="shared" si="1"/>
        <v>1250</v>
      </c>
      <c r="H44" s="183" t="s">
        <v>251</v>
      </c>
      <c r="I44" s="117" t="s">
        <v>467</v>
      </c>
      <c r="J44" s="117" t="str">
        <f>VLOOKUP(I44,Presupuesto!$B$8:$C$159,2,0)</f>
        <v>UTILES DE ESCRITORIO, OFICINA Y ENZE¥ANZA (39200-00)</v>
      </c>
      <c r="K44" s="117"/>
      <c r="L44" s="117"/>
    </row>
    <row r="45" spans="2:12" ht="15.75" thickBot="1" x14ac:dyDescent="0.3">
      <c r="C45" s="249" t="s">
        <v>573</v>
      </c>
      <c r="D45" s="250">
        <v>0</v>
      </c>
      <c r="E45" s="251">
        <v>0</v>
      </c>
      <c r="F45" s="123">
        <f>HLOOKUP(C45,$AH$2:$BU$3,2,0)</f>
        <v>1150</v>
      </c>
      <c r="G45" s="124">
        <f>D45*E45*F45</f>
        <v>0</v>
      </c>
      <c r="H45" s="183" t="s">
        <v>251</v>
      </c>
      <c r="I45" s="117"/>
      <c r="J45" s="125" t="e">
        <f>VLOOKUP(I45,Presupuesto!$B$8:$C$159,2,0)</f>
        <v>#N/A</v>
      </c>
      <c r="K45" s="117"/>
      <c r="L45" s="117"/>
    </row>
    <row r="47" spans="2:12" ht="15.75" thickBot="1" x14ac:dyDescent="0.3"/>
    <row r="48" spans="2:12" ht="15.75" thickBot="1" x14ac:dyDescent="0.3">
      <c r="B48" s="390"/>
      <c r="C48" s="29" t="s">
        <v>43</v>
      </c>
      <c r="D48" s="30">
        <f>SUM(G55:G64)</f>
        <v>24025</v>
      </c>
      <c r="E48" s="112"/>
      <c r="F48" s="112"/>
      <c r="G48" s="112"/>
      <c r="H48" s="92"/>
      <c r="I48" s="92"/>
      <c r="J48" s="92"/>
      <c r="K48" s="132"/>
    </row>
    <row r="49" spans="3:12" x14ac:dyDescent="0.25">
      <c r="C49" s="73"/>
      <c r="D49" s="31"/>
      <c r="E49" s="112"/>
      <c r="F49" s="112"/>
      <c r="G49" s="112"/>
      <c r="H49" s="92"/>
      <c r="I49" s="92"/>
      <c r="J49" s="92"/>
      <c r="K49" s="132"/>
    </row>
    <row r="50" spans="3:12" x14ac:dyDescent="0.25">
      <c r="C50" s="73"/>
      <c r="D50" s="31"/>
      <c r="E50" s="112"/>
      <c r="F50" s="112"/>
      <c r="G50" s="112"/>
      <c r="H50" s="92"/>
      <c r="I50" s="92"/>
      <c r="J50" s="92"/>
      <c r="K50" s="132"/>
    </row>
    <row r="51" spans="3:12" ht="15.75" x14ac:dyDescent="0.25">
      <c r="C51" s="232" t="s">
        <v>532</v>
      </c>
      <c r="D51" s="233" t="s">
        <v>999</v>
      </c>
      <c r="E51" s="112"/>
      <c r="F51" s="112"/>
      <c r="G51" s="112"/>
      <c r="H51" s="92"/>
      <c r="I51" s="92"/>
      <c r="J51" s="92"/>
      <c r="K51" s="132"/>
    </row>
    <row r="52" spans="3:12" ht="18.75" x14ac:dyDescent="0.25">
      <c r="C52" s="240" t="str">
        <f>IFERROR(VLOOKUP(D51,'Desarrollo Curricular'!$E:$F,2,FALSE),IFERROR(VLOOKUP(D51,Investigación!$E:$F,2,FALSE),IFERROR(VLOOKUP(D51,'Vinculación Univ. Sociedad'!$E:$F,2,FALSE),IFERROR(VLOOKUP(D51,'Docencia y Recursos Humanos '!$E:$F,2,FALSE),IFERROR(VLOOKUP(D51,Estudiantes!$E:$F,2,FALSE),IFERROR(VLOOKUP(D51,'Gestion Administrativa'!$E:$F,2,FALSE),IFERROR(VLOOKUP(D51,'Gestion Academica'!$E:$F,2,FALSE),IFERROR(VLOOKUP(D51,Graduados!$E:$F,2,FALSE),IFERROR(VLOOKUP(D51,'Gestión del Conocimiento'!$E:$F,2,FALSE),IFERROR(VLOOKUP(D51,Gobernabilidad!$E:$F,2,FALSE),IFERROR(VLOOKUP(D51,'NIVEL DE ES Y  SISTEMA NACIONAL'!$E:$F,2,FALSE),VLOOKUP(D51,'Lo Esencial'!$E:$F,2,0))))))))))))</f>
        <v>c.1 Realizar reuniones y presentaciones para sociabilizar la aplicación de las políticas de investigación de la UNAH, o de la unidad académica específica inmersa en los procesos de investigación.</v>
      </c>
      <c r="D52" s="31"/>
      <c r="E52" s="112"/>
      <c r="F52" s="112"/>
      <c r="G52" s="112"/>
      <c r="H52" s="92"/>
      <c r="I52" s="92"/>
      <c r="J52" s="92"/>
      <c r="K52" s="132"/>
    </row>
    <row r="53" spans="3:12" ht="15.75" thickBot="1" x14ac:dyDescent="0.3">
      <c r="C53" s="73"/>
      <c r="D53" s="31"/>
      <c r="E53" s="112"/>
      <c r="F53" s="112"/>
      <c r="G53" s="112"/>
      <c r="H53" s="92"/>
      <c r="I53" s="92"/>
      <c r="J53" s="92"/>
      <c r="K53" s="132"/>
    </row>
    <row r="54" spans="3:12" ht="30.75" thickBot="1" x14ac:dyDescent="0.3">
      <c r="C54" s="146" t="s">
        <v>44</v>
      </c>
      <c r="D54" s="149" t="s">
        <v>45</v>
      </c>
      <c r="E54" s="148" t="s">
        <v>55</v>
      </c>
      <c r="F54" s="148" t="s">
        <v>57</v>
      </c>
      <c r="G54" s="147" t="s">
        <v>27</v>
      </c>
      <c r="H54" s="153" t="s">
        <v>253</v>
      </c>
      <c r="I54" s="148" t="s">
        <v>46</v>
      </c>
      <c r="J54" s="148" t="s">
        <v>254</v>
      </c>
      <c r="K54" s="148" t="s">
        <v>551</v>
      </c>
      <c r="L54" s="148" t="s">
        <v>552</v>
      </c>
    </row>
    <row r="55" spans="3:12" x14ac:dyDescent="0.25">
      <c r="C55" s="114" t="s">
        <v>47</v>
      </c>
      <c r="D55" s="514">
        <v>100</v>
      </c>
      <c r="E55" s="180">
        <v>0</v>
      </c>
      <c r="F55" s="135">
        <v>20000</v>
      </c>
      <c r="G55" s="116">
        <f t="shared" ref="G55:G63" si="2">E55*F55</f>
        <v>0</v>
      </c>
      <c r="H55" s="183" t="s">
        <v>252</v>
      </c>
      <c r="I55" s="117" t="s">
        <v>430</v>
      </c>
      <c r="J55" s="117" t="str">
        <f>VLOOKUP(I55,Presupuesto!$B$8:$C$159,2,0)</f>
        <v>SERVICIOS TECNICOS Y PROFESIONALES DE CAPAC. (24500-00)</v>
      </c>
      <c r="K55" s="386"/>
      <c r="L55" s="117"/>
    </row>
    <row r="56" spans="3:12" x14ac:dyDescent="0.25">
      <c r="C56" s="118" t="s">
        <v>48</v>
      </c>
      <c r="D56" s="515"/>
      <c r="E56" s="228">
        <f>D55</f>
        <v>100</v>
      </c>
      <c r="F56" s="119">
        <v>50</v>
      </c>
      <c r="G56" s="116">
        <f t="shared" si="2"/>
        <v>5000</v>
      </c>
      <c r="H56" s="183" t="s">
        <v>252</v>
      </c>
      <c r="I56" s="117" t="s">
        <v>434</v>
      </c>
      <c r="J56" s="117" t="str">
        <f>VLOOKUP(I56,Presupuesto!$B$8:$C$159,2,0)</f>
        <v>IMPRENTA, PUBLIC. Y REPRODUC. (25300-00)</v>
      </c>
      <c r="K56" s="117"/>
      <c r="L56" s="117"/>
    </row>
    <row r="57" spans="3:12" x14ac:dyDescent="0.25">
      <c r="C57" s="118" t="s">
        <v>49</v>
      </c>
      <c r="D57" s="515"/>
      <c r="E57" s="228">
        <f>D55</f>
        <v>100</v>
      </c>
      <c r="F57" s="119">
        <v>150</v>
      </c>
      <c r="G57" s="116">
        <f t="shared" si="2"/>
        <v>15000</v>
      </c>
      <c r="H57" s="183" t="s">
        <v>251</v>
      </c>
      <c r="I57" s="117" t="s">
        <v>451</v>
      </c>
      <c r="J57" s="117" t="str">
        <f>VLOOKUP(I57,Presupuesto!$B$8:$C$159,2,0)</f>
        <v>ALIMENTOS Y BEBIDAS PARA PERSONAS (31100-00)</v>
      </c>
      <c r="K57" s="117"/>
      <c r="L57" s="117"/>
    </row>
    <row r="58" spans="3:12" x14ac:dyDescent="0.25">
      <c r="C58" s="118" t="s">
        <v>50</v>
      </c>
      <c r="D58" s="515"/>
      <c r="E58" s="172">
        <f>E55</f>
        <v>0</v>
      </c>
      <c r="F58" s="138">
        <v>10000</v>
      </c>
      <c r="G58" s="116">
        <f t="shared" si="2"/>
        <v>0</v>
      </c>
      <c r="H58" s="183" t="s">
        <v>252</v>
      </c>
      <c r="I58" s="117" t="s">
        <v>440</v>
      </c>
      <c r="J58" s="117" t="str">
        <f>VLOOKUP(I58,Presupuesto!$B$8:$C$159,2,0)</f>
        <v>PASAJES (26100-00)</v>
      </c>
      <c r="K58" s="117"/>
      <c r="L58" s="117"/>
    </row>
    <row r="59" spans="3:12" x14ac:dyDescent="0.25">
      <c r="C59" s="118" t="s">
        <v>560</v>
      </c>
      <c r="D59" s="515"/>
      <c r="E59" s="172">
        <v>0</v>
      </c>
      <c r="F59" s="138">
        <v>250</v>
      </c>
      <c r="G59" s="116">
        <f t="shared" si="2"/>
        <v>0</v>
      </c>
      <c r="H59" s="183" t="s">
        <v>252</v>
      </c>
      <c r="I59" s="117"/>
      <c r="J59" s="117" t="e">
        <f>VLOOKUP(I59,Presupuesto!$B$8:$C$159,2,0)</f>
        <v>#N/A</v>
      </c>
      <c r="K59" s="117"/>
      <c r="L59" s="117"/>
    </row>
    <row r="60" spans="3:12" x14ac:dyDescent="0.25">
      <c r="C60" s="118" t="s">
        <v>51</v>
      </c>
      <c r="D60" s="515"/>
      <c r="E60" s="228">
        <f>(D55*25)/500</f>
        <v>5</v>
      </c>
      <c r="F60" s="119">
        <v>85</v>
      </c>
      <c r="G60" s="116">
        <f t="shared" si="2"/>
        <v>425</v>
      </c>
      <c r="H60" s="183" t="s">
        <v>252</v>
      </c>
      <c r="I60" s="117" t="s">
        <v>456</v>
      </c>
      <c r="J60" s="117" t="str">
        <f>VLOOKUP(I60,Presupuesto!$B$8:$C$159,2,0)</f>
        <v>PRODUCTOS DE PAPEL Y CARTON (33400-00)</v>
      </c>
      <c r="K60" s="117"/>
      <c r="L60" s="117"/>
    </row>
    <row r="61" spans="3:12" x14ac:dyDescent="0.25">
      <c r="C61" s="118" t="s">
        <v>231</v>
      </c>
      <c r="D61" s="515"/>
      <c r="E61" s="228">
        <v>100</v>
      </c>
      <c r="F61" s="119">
        <v>36</v>
      </c>
      <c r="G61" s="116">
        <f t="shared" si="2"/>
        <v>3600</v>
      </c>
      <c r="H61" s="183" t="s">
        <v>252</v>
      </c>
      <c r="I61" s="117" t="s">
        <v>467</v>
      </c>
      <c r="J61" s="117" t="str">
        <f>VLOOKUP(I61,Presupuesto!$B$8:$C$159,2,0)</f>
        <v>UTILES DE ESCRITORIO, OFICINA Y ENZE¥ANZA (39200-00)</v>
      </c>
      <c r="K61" s="117"/>
      <c r="L61" s="117"/>
    </row>
    <row r="62" spans="3:12" x14ac:dyDescent="0.25">
      <c r="C62" s="118" t="s">
        <v>34</v>
      </c>
      <c r="D62" s="515"/>
      <c r="E62" s="228">
        <v>0</v>
      </c>
      <c r="F62" s="119">
        <v>80</v>
      </c>
      <c r="G62" s="116">
        <f t="shared" si="2"/>
        <v>0</v>
      </c>
      <c r="H62" s="183" t="s">
        <v>252</v>
      </c>
      <c r="I62" s="117" t="s">
        <v>467</v>
      </c>
      <c r="J62" s="117" t="str">
        <f>VLOOKUP(I62,Presupuesto!$B$8:$C$159,2,0)</f>
        <v>UTILES DE ESCRITORIO, OFICINA Y ENZE¥ANZA (39200-00)</v>
      </c>
      <c r="K62" s="117"/>
      <c r="L62" s="117"/>
    </row>
    <row r="63" spans="3:12" x14ac:dyDescent="0.25">
      <c r="C63" s="128" t="s">
        <v>52</v>
      </c>
      <c r="D63" s="515"/>
      <c r="E63" s="244">
        <v>0</v>
      </c>
      <c r="F63" s="139">
        <v>25</v>
      </c>
      <c r="G63" s="116">
        <f t="shared" si="2"/>
        <v>0</v>
      </c>
      <c r="H63" s="183" t="s">
        <v>252</v>
      </c>
      <c r="I63" s="117" t="s">
        <v>467</v>
      </c>
      <c r="J63" s="117" t="str">
        <f>VLOOKUP(I63,Presupuesto!$B$8:$C$159,2,0)</f>
        <v>UTILES DE ESCRITORIO, OFICINA Y ENZE¥ANZA (39200-00)</v>
      </c>
      <c r="K63" s="117"/>
      <c r="L63" s="117"/>
    </row>
    <row r="64" spans="3:12" ht="15.75" thickBot="1" x14ac:dyDescent="0.3">
      <c r="C64" s="249" t="s">
        <v>573</v>
      </c>
      <c r="D64" s="250">
        <v>0</v>
      </c>
      <c r="E64" s="251">
        <v>0</v>
      </c>
      <c r="F64" s="123">
        <f>HLOOKUP(C64,$AH$2:$BU$3,2,0)</f>
        <v>1150</v>
      </c>
      <c r="G64" s="124">
        <f>D64*E64*F64</f>
        <v>0</v>
      </c>
      <c r="H64" s="183" t="s">
        <v>252</v>
      </c>
      <c r="I64" s="117"/>
      <c r="J64" s="125" t="e">
        <f>VLOOKUP(I64,Presupuesto!$B$8:$C$159,2,0)</f>
        <v>#N/A</v>
      </c>
      <c r="K64" s="117"/>
      <c r="L64" s="117"/>
    </row>
    <row r="65" spans="2:12" x14ac:dyDescent="0.25">
      <c r="C65" s="112"/>
      <c r="E65" s="132"/>
      <c r="F65" s="132"/>
      <c r="G65" s="132"/>
      <c r="H65" s="198"/>
      <c r="I65" s="132"/>
      <c r="J65" s="132"/>
      <c r="K65" s="132"/>
    </row>
    <row r="66" spans="2:12" ht="15.75" thickBot="1" x14ac:dyDescent="0.3"/>
    <row r="67" spans="2:12" ht="15.75" thickBot="1" x14ac:dyDescent="0.3">
      <c r="B67" s="390"/>
      <c r="C67" s="29" t="s">
        <v>43</v>
      </c>
      <c r="D67" s="30">
        <f>SUM(G74:G83)</f>
        <v>89375</v>
      </c>
      <c r="E67" s="112"/>
      <c r="F67" s="112"/>
      <c r="G67" s="112"/>
      <c r="H67" s="92"/>
      <c r="I67" s="92"/>
      <c r="J67" s="92"/>
      <c r="K67" s="132"/>
    </row>
    <row r="68" spans="2:12" x14ac:dyDescent="0.25">
      <c r="C68" s="73"/>
      <c r="D68" s="31"/>
      <c r="E68" s="112"/>
      <c r="F68" s="112"/>
      <c r="G68" s="112"/>
      <c r="H68" s="92"/>
      <c r="I68" s="92"/>
      <c r="J68" s="92"/>
      <c r="K68" s="132"/>
    </row>
    <row r="69" spans="2:12" x14ac:dyDescent="0.25">
      <c r="C69" s="73"/>
      <c r="D69" s="31"/>
      <c r="E69" s="112"/>
      <c r="F69" s="112"/>
      <c r="G69" s="112"/>
      <c r="H69" s="92"/>
      <c r="I69" s="92"/>
      <c r="J69" s="92"/>
      <c r="K69" s="132"/>
    </row>
    <row r="70" spans="2:12" ht="15.75" x14ac:dyDescent="0.25">
      <c r="C70" s="232" t="s">
        <v>532</v>
      </c>
      <c r="D70" s="233" t="s">
        <v>1003</v>
      </c>
      <c r="E70" s="112"/>
      <c r="F70" s="112"/>
      <c r="G70" s="112"/>
      <c r="H70" s="92"/>
      <c r="I70" s="92"/>
      <c r="J70" s="92"/>
      <c r="K70" s="132"/>
    </row>
    <row r="71" spans="2:12" ht="18.75" x14ac:dyDescent="0.25">
      <c r="C71" s="240" t="str">
        <f>IFERROR(VLOOKUP(D70,'Desarrollo Curricular'!$E:$F,2,FALSE),IFERROR(VLOOKUP(D70,Investigación!$E:$F,2,FALSE),IFERROR(VLOOKUP(D70,'Vinculación Univ. Sociedad'!$E:$F,2,FALSE),IFERROR(VLOOKUP(D70,'Docencia y Recursos Humanos '!$E:$F,2,FALSE),IFERROR(VLOOKUP(D70,Estudiantes!$E:$F,2,FALSE),IFERROR(VLOOKUP(D70,'Gestion Administrativa'!$E:$F,2,FALSE),IFERROR(VLOOKUP(D70,'Gestion Academica'!$E:$F,2,FALSE),IFERROR(VLOOKUP(D70,Graduados!$E:$F,2,FALSE),IFERROR(VLOOKUP(D70,'Gestión del Conocimiento'!$E:$F,2,FALSE),IFERROR(VLOOKUP(D70,Gobernabilidad!$E:$F,2,FALSE),IFERROR(VLOOKUP(D70,'NIVEL DE ES Y  SISTEMA NACIONAL'!$E:$F,2,FALSE),VLOOKUP(D70,'Lo Esencial'!$E:$F,2,0))))))))))))</f>
        <v>d.4 realizar presentaciones para la difusión de los trabajos científicos al público en general, especialmente   a los sectores relacionados con los campos de la investigación. (Congreso anual de Investigacion Cientifica del CURC, y en el de la UNAH)</v>
      </c>
      <c r="D71" s="31"/>
      <c r="E71" s="112"/>
      <c r="F71" s="112"/>
      <c r="G71" s="112"/>
      <c r="H71" s="92"/>
      <c r="I71" s="92"/>
      <c r="J71" s="92"/>
      <c r="K71" s="132"/>
    </row>
    <row r="72" spans="2:12" ht="15.75" thickBot="1" x14ac:dyDescent="0.3">
      <c r="C72" s="73"/>
      <c r="D72" s="31"/>
      <c r="E72" s="112"/>
      <c r="F72" s="112"/>
      <c r="G72" s="112"/>
      <c r="H72" s="92"/>
      <c r="I72" s="92"/>
      <c r="J72" s="92"/>
      <c r="K72" s="132"/>
    </row>
    <row r="73" spans="2:12" ht="30.75" thickBot="1" x14ac:dyDescent="0.3">
      <c r="C73" s="146" t="s">
        <v>44</v>
      </c>
      <c r="D73" s="149" t="s">
        <v>45</v>
      </c>
      <c r="E73" s="148" t="s">
        <v>55</v>
      </c>
      <c r="F73" s="148" t="s">
        <v>57</v>
      </c>
      <c r="G73" s="147" t="s">
        <v>27</v>
      </c>
      <c r="H73" s="153" t="s">
        <v>253</v>
      </c>
      <c r="I73" s="148" t="s">
        <v>46</v>
      </c>
      <c r="J73" s="148" t="s">
        <v>254</v>
      </c>
      <c r="K73" s="148" t="s">
        <v>551</v>
      </c>
      <c r="L73" s="148" t="s">
        <v>552</v>
      </c>
    </row>
    <row r="74" spans="2:12" x14ac:dyDescent="0.25">
      <c r="C74" s="114" t="s">
        <v>47</v>
      </c>
      <c r="D74" s="514">
        <v>100</v>
      </c>
      <c r="E74" s="180">
        <v>1</v>
      </c>
      <c r="F74" s="135">
        <v>20000</v>
      </c>
      <c r="G74" s="116">
        <f t="shared" ref="G74:G82" si="3">E74*F74</f>
        <v>20000</v>
      </c>
      <c r="H74" s="183" t="s">
        <v>252</v>
      </c>
      <c r="I74" s="117" t="s">
        <v>430</v>
      </c>
      <c r="J74" s="117" t="str">
        <f>VLOOKUP(I74,Presupuesto!$B$8:$C$159,2,0)</f>
        <v>SERVICIOS TECNICOS Y PROFESIONALES DE CAPAC. (24500-00)</v>
      </c>
      <c r="K74" s="386"/>
      <c r="L74" s="117"/>
    </row>
    <row r="75" spans="2:12" x14ac:dyDescent="0.25">
      <c r="C75" s="118" t="s">
        <v>48</v>
      </c>
      <c r="D75" s="515"/>
      <c r="E75" s="228">
        <f>D74</f>
        <v>100</v>
      </c>
      <c r="F75" s="119">
        <v>50</v>
      </c>
      <c r="G75" s="116">
        <f t="shared" si="3"/>
        <v>5000</v>
      </c>
      <c r="H75" s="183" t="s">
        <v>252</v>
      </c>
      <c r="I75" s="117" t="s">
        <v>434</v>
      </c>
      <c r="J75" s="117" t="str">
        <f>VLOOKUP(I75,Presupuesto!$B$8:$C$159,2,0)</f>
        <v>IMPRENTA, PUBLIC. Y REPRODUC. (25300-00)</v>
      </c>
      <c r="K75" s="117"/>
      <c r="L75" s="117"/>
    </row>
    <row r="76" spans="2:12" x14ac:dyDescent="0.25">
      <c r="C76" s="118" t="s">
        <v>49</v>
      </c>
      <c r="D76" s="515"/>
      <c r="E76" s="228">
        <f>D74</f>
        <v>100</v>
      </c>
      <c r="F76" s="119">
        <v>150</v>
      </c>
      <c r="G76" s="116">
        <f t="shared" si="3"/>
        <v>15000</v>
      </c>
      <c r="H76" s="183" t="s">
        <v>251</v>
      </c>
      <c r="I76" s="117" t="s">
        <v>451</v>
      </c>
      <c r="J76" s="117" t="str">
        <f>VLOOKUP(I76,Presupuesto!$B$8:$C$159,2,0)</f>
        <v>ALIMENTOS Y BEBIDAS PARA PERSONAS (31100-00)</v>
      </c>
      <c r="K76" s="117"/>
      <c r="L76" s="117"/>
    </row>
    <row r="77" spans="2:12" x14ac:dyDescent="0.25">
      <c r="C77" s="118" t="s">
        <v>50</v>
      </c>
      <c r="D77" s="515"/>
      <c r="E77" s="172">
        <f>E74</f>
        <v>1</v>
      </c>
      <c r="F77" s="138">
        <v>10000</v>
      </c>
      <c r="G77" s="116">
        <f t="shared" si="3"/>
        <v>10000</v>
      </c>
      <c r="H77" s="183" t="s">
        <v>252</v>
      </c>
      <c r="I77" s="117" t="s">
        <v>440</v>
      </c>
      <c r="J77" s="117" t="str">
        <f>VLOOKUP(I77,Presupuesto!$B$8:$C$159,2,0)</f>
        <v>PASAJES (26100-00)</v>
      </c>
      <c r="K77" s="117"/>
      <c r="L77" s="117"/>
    </row>
    <row r="78" spans="2:12" x14ac:dyDescent="0.25">
      <c r="C78" s="118" t="s">
        <v>560</v>
      </c>
      <c r="D78" s="515"/>
      <c r="E78" s="172">
        <f>D74</f>
        <v>100</v>
      </c>
      <c r="F78" s="138">
        <v>250</v>
      </c>
      <c r="G78" s="116">
        <f t="shared" si="3"/>
        <v>25000</v>
      </c>
      <c r="H78" s="183" t="s">
        <v>252</v>
      </c>
      <c r="I78" s="117" t="s">
        <v>434</v>
      </c>
      <c r="J78" s="117" t="str">
        <f>VLOOKUP(I78,Presupuesto!$B$8:$C$159,2,0)</f>
        <v>IMPRENTA, PUBLIC. Y REPRODUC. (25300-00)</v>
      </c>
      <c r="K78" s="117"/>
      <c r="L78" s="117"/>
    </row>
    <row r="79" spans="2:12" x14ac:dyDescent="0.25">
      <c r="C79" s="118" t="s">
        <v>51</v>
      </c>
      <c r="D79" s="515"/>
      <c r="E79" s="228">
        <f>(D74*25)/500</f>
        <v>5</v>
      </c>
      <c r="F79" s="119">
        <v>85</v>
      </c>
      <c r="G79" s="116">
        <f t="shared" si="3"/>
        <v>425</v>
      </c>
      <c r="H79" s="183" t="s">
        <v>252</v>
      </c>
      <c r="I79" s="117" t="s">
        <v>456</v>
      </c>
      <c r="J79" s="117" t="str">
        <f>VLOOKUP(I79,Presupuesto!$B$8:$C$159,2,0)</f>
        <v>PRODUCTOS DE PAPEL Y CARTON (33400-00)</v>
      </c>
      <c r="K79" s="117"/>
      <c r="L79" s="117"/>
    </row>
    <row r="80" spans="2:12" x14ac:dyDescent="0.25">
      <c r="C80" s="118" t="s">
        <v>231</v>
      </c>
      <c r="D80" s="515"/>
      <c r="E80" s="228">
        <v>100</v>
      </c>
      <c r="F80" s="119">
        <v>36</v>
      </c>
      <c r="G80" s="116">
        <f t="shared" si="3"/>
        <v>3600</v>
      </c>
      <c r="H80" s="183" t="s">
        <v>252</v>
      </c>
      <c r="I80" s="117" t="s">
        <v>467</v>
      </c>
      <c r="J80" s="117" t="str">
        <f>VLOOKUP(I80,Presupuesto!$B$8:$C$159,2,0)</f>
        <v>UTILES DE ESCRITORIO, OFICINA Y ENZE¥ANZA (39200-00)</v>
      </c>
      <c r="K80" s="117"/>
      <c r="L80" s="117"/>
    </row>
    <row r="81" spans="2:12" x14ac:dyDescent="0.25">
      <c r="C81" s="118" t="s">
        <v>34</v>
      </c>
      <c r="D81" s="515"/>
      <c r="E81" s="228">
        <v>0</v>
      </c>
      <c r="F81" s="119">
        <v>80</v>
      </c>
      <c r="G81" s="116">
        <f t="shared" si="3"/>
        <v>0</v>
      </c>
      <c r="H81" s="183" t="s">
        <v>252</v>
      </c>
      <c r="I81" s="117" t="s">
        <v>467</v>
      </c>
      <c r="J81" s="117" t="str">
        <f>VLOOKUP(I81,Presupuesto!$B$8:$C$159,2,0)</f>
        <v>UTILES DE ESCRITORIO, OFICINA Y ENZE¥ANZA (39200-00)</v>
      </c>
      <c r="K81" s="117"/>
      <c r="L81" s="117"/>
    </row>
    <row r="82" spans="2:12" x14ac:dyDescent="0.25">
      <c r="C82" s="128" t="s">
        <v>52</v>
      </c>
      <c r="D82" s="515"/>
      <c r="E82" s="244">
        <v>0</v>
      </c>
      <c r="F82" s="139">
        <v>25</v>
      </c>
      <c r="G82" s="116">
        <f t="shared" si="3"/>
        <v>0</v>
      </c>
      <c r="H82" s="183" t="s">
        <v>252</v>
      </c>
      <c r="I82" s="117" t="s">
        <v>467</v>
      </c>
      <c r="J82" s="117" t="str">
        <f>VLOOKUP(I82,Presupuesto!$B$8:$C$159,2,0)</f>
        <v>UTILES DE ESCRITORIO, OFICINA Y ENZE¥ANZA (39200-00)</v>
      </c>
      <c r="K82" s="117"/>
      <c r="L82" s="117"/>
    </row>
    <row r="83" spans="2:12" ht="15.75" thickBot="1" x14ac:dyDescent="0.3">
      <c r="C83" s="249" t="s">
        <v>573</v>
      </c>
      <c r="D83" s="250">
        <v>3</v>
      </c>
      <c r="E83" s="251">
        <v>3</v>
      </c>
      <c r="F83" s="123">
        <f>HLOOKUP(C83,$AH$2:$BU$3,2,0)</f>
        <v>1150</v>
      </c>
      <c r="G83" s="124">
        <f>D83*E83*F83</f>
        <v>10350</v>
      </c>
      <c r="H83" s="183" t="s">
        <v>252</v>
      </c>
      <c r="I83" s="117" t="s">
        <v>447</v>
      </c>
      <c r="J83" s="125" t="str">
        <f>VLOOKUP(I83,Presupuesto!$B$8:$C$159,2,0)</f>
        <v>VIATICOS NACIONALES Y OTROS GASTOS DE VIAJE PROYECTO FORTALECIMIENTO ORG. ESTUDI (26200-72)</v>
      </c>
      <c r="K83" s="117"/>
      <c r="L83" s="117"/>
    </row>
    <row r="85" spans="2:12" ht="15.75" thickBot="1" x14ac:dyDescent="0.3"/>
    <row r="86" spans="2:12" ht="15.75" thickBot="1" x14ac:dyDescent="0.3">
      <c r="B86" s="390"/>
      <c r="C86" s="29" t="s">
        <v>43</v>
      </c>
      <c r="D86" s="30">
        <f>SUM(G93:G102)</f>
        <v>6525</v>
      </c>
      <c r="E86" s="112"/>
      <c r="F86" s="112"/>
      <c r="G86" s="112"/>
      <c r="H86" s="92"/>
      <c r="I86" s="92"/>
      <c r="J86" s="92"/>
      <c r="K86" s="132"/>
    </row>
    <row r="87" spans="2:12" x14ac:dyDescent="0.25">
      <c r="C87" s="73"/>
      <c r="D87" s="31"/>
      <c r="E87" s="112"/>
      <c r="F87" s="112"/>
      <c r="G87" s="112"/>
      <c r="H87" s="92"/>
      <c r="I87" s="92"/>
      <c r="J87" s="92"/>
      <c r="K87" s="132"/>
    </row>
    <row r="88" spans="2:12" x14ac:dyDescent="0.25">
      <c r="C88" s="73"/>
      <c r="D88" s="31"/>
      <c r="E88" s="112"/>
      <c r="F88" s="112"/>
      <c r="G88" s="112"/>
      <c r="H88" s="92"/>
      <c r="I88" s="92"/>
      <c r="J88" s="92"/>
      <c r="K88" s="132"/>
    </row>
    <row r="89" spans="2:12" ht="15.75" x14ac:dyDescent="0.25">
      <c r="C89" s="232" t="s">
        <v>532</v>
      </c>
      <c r="D89" s="233" t="s">
        <v>1005</v>
      </c>
      <c r="E89" s="112"/>
      <c r="F89" s="112"/>
      <c r="G89" s="112"/>
      <c r="H89" s="92"/>
      <c r="I89" s="92"/>
      <c r="J89" s="92"/>
      <c r="K89" s="132"/>
    </row>
    <row r="90" spans="2:12" ht="18.75" x14ac:dyDescent="0.25">
      <c r="C90" s="240" t="str">
        <f>IFERROR(VLOOKUP(D89,'Desarrollo Curricular'!$E:$F,2,FALSE),IFERROR(VLOOKUP(D89,Investigación!$E:$F,2,FALSE),IFERROR(VLOOKUP(D89,'Vinculación Univ. Sociedad'!$E:$F,2,FALSE),IFERROR(VLOOKUP(D89,'Docencia y Recursos Humanos '!$E:$F,2,FALSE),IFERROR(VLOOKUP(D89,Estudiantes!$E:$F,2,FALSE),IFERROR(VLOOKUP(D89,'Gestion Administrativa'!$E:$F,2,FALSE),IFERROR(VLOOKUP(D89,'Gestion Academica'!$E:$F,2,FALSE),IFERROR(VLOOKUP(D89,Graduados!$E:$F,2,FALSE),IFERROR(VLOOKUP(D89,'Gestión del Conocimiento'!$E:$F,2,FALSE),IFERROR(VLOOKUP(D89,Gobernabilidad!$E:$F,2,FALSE),IFERROR(VLOOKUP(D89,'NIVEL DE ES Y  SISTEMA NACIONAL'!$E:$F,2,FALSE),VLOOKUP(D89,'Lo Esencial'!$E:$F,2,0))))))))))))</f>
        <v>a.2Realización de dos Jornadas de capacitación en gestión y ejecución de proyectos</v>
      </c>
      <c r="D90" s="31"/>
      <c r="E90" s="112"/>
      <c r="F90" s="112"/>
      <c r="G90" s="112"/>
      <c r="H90" s="92"/>
      <c r="I90" s="92"/>
      <c r="J90" s="92"/>
      <c r="K90" s="132"/>
    </row>
    <row r="91" spans="2:12" ht="15.75" thickBot="1" x14ac:dyDescent="0.3">
      <c r="C91" s="73"/>
      <c r="D91" s="31"/>
      <c r="E91" s="112"/>
      <c r="F91" s="112"/>
      <c r="G91" s="112"/>
      <c r="H91" s="92"/>
      <c r="I91" s="92"/>
      <c r="J91" s="92"/>
      <c r="K91" s="132"/>
    </row>
    <row r="92" spans="2:12" ht="30.75" thickBot="1" x14ac:dyDescent="0.3">
      <c r="C92" s="146" t="s">
        <v>44</v>
      </c>
      <c r="D92" s="149" t="s">
        <v>45</v>
      </c>
      <c r="E92" s="148" t="s">
        <v>55</v>
      </c>
      <c r="F92" s="148" t="s">
        <v>57</v>
      </c>
      <c r="G92" s="147" t="s">
        <v>27</v>
      </c>
      <c r="H92" s="153" t="s">
        <v>253</v>
      </c>
      <c r="I92" s="148" t="s">
        <v>46</v>
      </c>
      <c r="J92" s="148" t="s">
        <v>254</v>
      </c>
      <c r="K92" s="148" t="s">
        <v>551</v>
      </c>
      <c r="L92" s="148" t="s">
        <v>552</v>
      </c>
    </row>
    <row r="93" spans="2:12" x14ac:dyDescent="0.25">
      <c r="C93" s="114" t="s">
        <v>47</v>
      </c>
      <c r="D93" s="514">
        <v>25</v>
      </c>
      <c r="E93" s="180">
        <v>0</v>
      </c>
      <c r="F93" s="135">
        <v>20000</v>
      </c>
      <c r="G93" s="116">
        <f t="shared" ref="G93:G101" si="4">E93*F93</f>
        <v>0</v>
      </c>
      <c r="H93" s="183" t="s">
        <v>252</v>
      </c>
      <c r="I93" s="117" t="s">
        <v>434</v>
      </c>
      <c r="J93" s="117" t="str">
        <f>VLOOKUP(I93,Presupuesto!$B$8:$C$159,2,0)</f>
        <v>IMPRENTA, PUBLIC. Y REPRODUC. (25300-00)</v>
      </c>
      <c r="K93" s="386"/>
      <c r="L93" s="117"/>
    </row>
    <row r="94" spans="2:12" x14ac:dyDescent="0.25">
      <c r="C94" s="118" t="s">
        <v>48</v>
      </c>
      <c r="D94" s="515"/>
      <c r="E94" s="228">
        <f>D93</f>
        <v>25</v>
      </c>
      <c r="F94" s="119">
        <v>50</v>
      </c>
      <c r="G94" s="116">
        <f t="shared" si="4"/>
        <v>1250</v>
      </c>
      <c r="H94" s="183" t="s">
        <v>252</v>
      </c>
      <c r="I94" s="117" t="s">
        <v>451</v>
      </c>
      <c r="J94" s="117" t="str">
        <f>VLOOKUP(I94,Presupuesto!$B$8:$C$159,2,0)</f>
        <v>ALIMENTOS Y BEBIDAS PARA PERSONAS (31100-00)</v>
      </c>
      <c r="K94" s="117"/>
      <c r="L94" s="117"/>
    </row>
    <row r="95" spans="2:12" x14ac:dyDescent="0.25">
      <c r="C95" s="118" t="s">
        <v>49</v>
      </c>
      <c r="D95" s="515"/>
      <c r="E95" s="228">
        <f>D93</f>
        <v>25</v>
      </c>
      <c r="F95" s="119">
        <v>150</v>
      </c>
      <c r="G95" s="116">
        <f t="shared" si="4"/>
        <v>3750</v>
      </c>
      <c r="H95" s="183" t="s">
        <v>251</v>
      </c>
      <c r="I95" s="117" t="s">
        <v>440</v>
      </c>
      <c r="J95" s="117" t="str">
        <f>VLOOKUP(I95,Presupuesto!$B$8:$C$159,2,0)</f>
        <v>PASAJES (26100-00)</v>
      </c>
      <c r="K95" s="117"/>
      <c r="L95" s="117"/>
    </row>
    <row r="96" spans="2:12" x14ac:dyDescent="0.25">
      <c r="C96" s="118" t="s">
        <v>50</v>
      </c>
      <c r="D96" s="515"/>
      <c r="E96" s="172">
        <f>E93</f>
        <v>0</v>
      </c>
      <c r="F96" s="138">
        <v>10000</v>
      </c>
      <c r="G96" s="116">
        <f t="shared" si="4"/>
        <v>0</v>
      </c>
      <c r="H96" s="183" t="s">
        <v>252</v>
      </c>
      <c r="I96" s="117"/>
      <c r="J96" s="117" t="e">
        <f>VLOOKUP(I96,Presupuesto!$B$8:$C$159,2,0)</f>
        <v>#N/A</v>
      </c>
      <c r="K96" s="117"/>
      <c r="L96" s="117"/>
    </row>
    <row r="97" spans="2:12" x14ac:dyDescent="0.25">
      <c r="C97" s="118" t="s">
        <v>560</v>
      </c>
      <c r="D97" s="515"/>
      <c r="E97" s="172">
        <v>0</v>
      </c>
      <c r="F97" s="138">
        <v>250</v>
      </c>
      <c r="G97" s="116">
        <f t="shared" si="4"/>
        <v>0</v>
      </c>
      <c r="H97" s="183" t="s">
        <v>252</v>
      </c>
      <c r="I97" s="117" t="s">
        <v>456</v>
      </c>
      <c r="J97" s="117" t="str">
        <f>VLOOKUP(I97,Presupuesto!$B$8:$C$159,2,0)</f>
        <v>PRODUCTOS DE PAPEL Y CARTON (33400-00)</v>
      </c>
      <c r="K97" s="117"/>
      <c r="L97" s="117"/>
    </row>
    <row r="98" spans="2:12" x14ac:dyDescent="0.25">
      <c r="C98" s="118" t="s">
        <v>51</v>
      </c>
      <c r="D98" s="515"/>
      <c r="E98" s="228">
        <v>0</v>
      </c>
      <c r="F98" s="119">
        <v>85</v>
      </c>
      <c r="G98" s="116">
        <f t="shared" si="4"/>
        <v>0</v>
      </c>
      <c r="H98" s="183" t="s">
        <v>252</v>
      </c>
      <c r="I98" s="117" t="s">
        <v>467</v>
      </c>
      <c r="J98" s="117" t="str">
        <f>VLOOKUP(I98,Presupuesto!$B$8:$C$159,2,0)</f>
        <v>UTILES DE ESCRITORIO, OFICINA Y ENZE¥ANZA (39200-00)</v>
      </c>
      <c r="K98" s="117"/>
      <c r="L98" s="117"/>
    </row>
    <row r="99" spans="2:12" x14ac:dyDescent="0.25">
      <c r="C99" s="118" t="s">
        <v>231</v>
      </c>
      <c r="D99" s="515"/>
      <c r="E99" s="228">
        <v>25</v>
      </c>
      <c r="F99" s="119">
        <v>36</v>
      </c>
      <c r="G99" s="116">
        <f t="shared" si="4"/>
        <v>900</v>
      </c>
      <c r="H99" s="183" t="s">
        <v>252</v>
      </c>
      <c r="I99" s="117" t="s">
        <v>467</v>
      </c>
      <c r="J99" s="117" t="str">
        <f>VLOOKUP(I99,Presupuesto!$B$8:$C$159,2,0)</f>
        <v>UTILES DE ESCRITORIO, OFICINA Y ENZE¥ANZA (39200-00)</v>
      </c>
      <c r="K99" s="117"/>
      <c r="L99" s="117"/>
    </row>
    <row r="100" spans="2:12" x14ac:dyDescent="0.25">
      <c r="C100" s="118" t="s">
        <v>34</v>
      </c>
      <c r="D100" s="515"/>
      <c r="E100" s="228">
        <v>0</v>
      </c>
      <c r="F100" s="119">
        <v>80</v>
      </c>
      <c r="G100" s="116">
        <f t="shared" si="4"/>
        <v>0</v>
      </c>
      <c r="H100" s="183" t="s">
        <v>252</v>
      </c>
      <c r="I100" s="117" t="s">
        <v>467</v>
      </c>
      <c r="J100" s="117" t="str">
        <f>VLOOKUP(I100,Presupuesto!$B$8:$C$159,2,0)</f>
        <v>UTILES DE ESCRITORIO, OFICINA Y ENZE¥ANZA (39200-00)</v>
      </c>
      <c r="K100" s="117"/>
      <c r="L100" s="117"/>
    </row>
    <row r="101" spans="2:12" x14ac:dyDescent="0.25">
      <c r="C101" s="128" t="s">
        <v>52</v>
      </c>
      <c r="D101" s="515"/>
      <c r="E101" s="244">
        <f>D93</f>
        <v>25</v>
      </c>
      <c r="F101" s="139">
        <v>25</v>
      </c>
      <c r="G101" s="116">
        <f t="shared" si="4"/>
        <v>625</v>
      </c>
      <c r="H101" s="183" t="s">
        <v>252</v>
      </c>
      <c r="I101" s="117" t="s">
        <v>467</v>
      </c>
      <c r="J101" s="117" t="str">
        <f>VLOOKUP(I101,Presupuesto!$B$8:$C$159,2,0)</f>
        <v>UTILES DE ESCRITORIO, OFICINA Y ENZE¥ANZA (39200-00)</v>
      </c>
      <c r="K101" s="117"/>
      <c r="L101" s="117"/>
    </row>
    <row r="102" spans="2:12" ht="15.75" thickBot="1" x14ac:dyDescent="0.3">
      <c r="C102" s="249" t="s">
        <v>573</v>
      </c>
      <c r="D102" s="250">
        <v>0</v>
      </c>
      <c r="E102" s="251">
        <v>0</v>
      </c>
      <c r="F102" s="123">
        <f>HLOOKUP(C102,$AH$2:$BU$3,2,0)</f>
        <v>1150</v>
      </c>
      <c r="G102" s="124">
        <f>D102*E102*F102</f>
        <v>0</v>
      </c>
      <c r="H102" s="183" t="s">
        <v>252</v>
      </c>
      <c r="I102" s="117"/>
      <c r="J102" s="125" t="e">
        <f>VLOOKUP(I102,Presupuesto!$B$8:$C$159,2,0)</f>
        <v>#N/A</v>
      </c>
      <c r="K102" s="117"/>
      <c r="L102" s="117"/>
    </row>
    <row r="103" spans="2:12" x14ac:dyDescent="0.25">
      <c r="C103" s="112"/>
      <c r="E103" s="132"/>
      <c r="F103" s="132"/>
      <c r="G103" s="132"/>
      <c r="H103" s="198"/>
      <c r="I103" s="132"/>
      <c r="J103" s="132"/>
      <c r="K103" s="132"/>
    </row>
    <row r="104" spans="2:12" ht="15.75" thickBot="1" x14ac:dyDescent="0.3"/>
    <row r="105" spans="2:12" ht="15.75" thickBot="1" x14ac:dyDescent="0.3">
      <c r="B105" s="390"/>
      <c r="C105" s="29" t="s">
        <v>43</v>
      </c>
      <c r="D105" s="30">
        <f>SUM(G112:G121)</f>
        <v>6525</v>
      </c>
      <c r="E105" s="112"/>
      <c r="F105" s="112"/>
      <c r="G105" s="112"/>
      <c r="H105" s="92"/>
      <c r="I105" s="92"/>
      <c r="J105" s="92"/>
      <c r="K105" s="132"/>
    </row>
    <row r="106" spans="2:12" x14ac:dyDescent="0.25">
      <c r="C106" s="73"/>
      <c r="D106" s="31"/>
      <c r="E106" s="112"/>
      <c r="F106" s="112"/>
      <c r="G106" s="112"/>
      <c r="H106" s="92"/>
      <c r="I106" s="92"/>
      <c r="J106" s="92"/>
      <c r="K106" s="132"/>
    </row>
    <row r="107" spans="2:12" x14ac:dyDescent="0.25">
      <c r="C107" s="73"/>
      <c r="D107" s="31"/>
      <c r="E107" s="112"/>
      <c r="F107" s="112"/>
      <c r="G107" s="112"/>
      <c r="H107" s="92"/>
      <c r="I107" s="92"/>
      <c r="J107" s="92"/>
      <c r="K107" s="132"/>
    </row>
    <row r="108" spans="2:12" ht="15.75" x14ac:dyDescent="0.25">
      <c r="C108" s="232" t="s">
        <v>532</v>
      </c>
      <c r="D108" s="233" t="s">
        <v>1008</v>
      </c>
      <c r="E108" s="112"/>
      <c r="F108" s="112"/>
      <c r="G108" s="112"/>
      <c r="H108" s="92"/>
      <c r="I108" s="92"/>
      <c r="J108" s="92"/>
      <c r="K108" s="132"/>
    </row>
    <row r="109" spans="2:12" ht="18.75" x14ac:dyDescent="0.25">
      <c r="C109" s="240" t="str">
        <f>IFERROR(VLOOKUP(D108,'Desarrollo Curricular'!$E:$F,2,FALSE),IFERROR(VLOOKUP(D108,Investigación!$E:$F,2,FALSE),IFERROR(VLOOKUP(D108,'Vinculación Univ. Sociedad'!$E:$F,2,FALSE),IFERROR(VLOOKUP(D108,'Docencia y Recursos Humanos '!$E:$F,2,FALSE),IFERROR(VLOOKUP(D108,Estudiantes!$E:$F,2,FALSE),IFERROR(VLOOKUP(D108,'Gestion Administrativa'!$E:$F,2,FALSE),IFERROR(VLOOKUP(D108,'Gestion Academica'!$E:$F,2,FALSE),IFERROR(VLOOKUP(D108,Graduados!$E:$F,2,FALSE),IFERROR(VLOOKUP(D108,'Gestión del Conocimiento'!$E:$F,2,FALSE),IFERROR(VLOOKUP(D108,Gobernabilidad!$E:$F,2,FALSE),IFERROR(VLOOKUP(D108,'NIVEL DE ES Y  SISTEMA NACIONAL'!$E:$F,2,FALSE),VLOOKUP(D108,'Lo Esencial'!$E:$F,2,0))))))))))))</f>
        <v>b.1 Los Departamentos Académicos y las carreras realizan actividades para socializar y aplicar las políticas de vinculación.</v>
      </c>
      <c r="D109" s="31"/>
      <c r="E109" s="112"/>
      <c r="F109" s="112"/>
      <c r="G109" s="112"/>
      <c r="H109" s="92"/>
      <c r="I109" s="92"/>
      <c r="J109" s="92"/>
      <c r="K109" s="132"/>
    </row>
    <row r="110" spans="2:12" ht="15.75" thickBot="1" x14ac:dyDescent="0.3">
      <c r="C110" s="73"/>
      <c r="D110" s="31"/>
      <c r="E110" s="112"/>
      <c r="F110" s="112"/>
      <c r="G110" s="112"/>
      <c r="H110" s="92"/>
      <c r="I110" s="92"/>
      <c r="J110" s="92"/>
      <c r="K110" s="132"/>
    </row>
    <row r="111" spans="2:12" ht="30.75" thickBot="1" x14ac:dyDescent="0.3">
      <c r="C111" s="146" t="s">
        <v>44</v>
      </c>
      <c r="D111" s="149" t="s">
        <v>45</v>
      </c>
      <c r="E111" s="148" t="s">
        <v>55</v>
      </c>
      <c r="F111" s="148" t="s">
        <v>57</v>
      </c>
      <c r="G111" s="147" t="s">
        <v>27</v>
      </c>
      <c r="H111" s="153" t="s">
        <v>253</v>
      </c>
      <c r="I111" s="148" t="s">
        <v>46</v>
      </c>
      <c r="J111" s="148" t="s">
        <v>254</v>
      </c>
      <c r="K111" s="148" t="s">
        <v>551</v>
      </c>
      <c r="L111" s="148" t="s">
        <v>552</v>
      </c>
    </row>
    <row r="112" spans="2:12" x14ac:dyDescent="0.25">
      <c r="C112" s="114" t="s">
        <v>47</v>
      </c>
      <c r="D112" s="514">
        <v>25</v>
      </c>
      <c r="E112" s="180">
        <v>0</v>
      </c>
      <c r="F112" s="135">
        <v>20000</v>
      </c>
      <c r="G112" s="116">
        <f t="shared" ref="G112:G120" si="5">E112*F112</f>
        <v>0</v>
      </c>
      <c r="H112" s="183" t="s">
        <v>252</v>
      </c>
      <c r="I112" s="117" t="s">
        <v>434</v>
      </c>
      <c r="J112" s="117" t="str">
        <f>VLOOKUP(I112,Presupuesto!$B$8:$C$159,2,0)</f>
        <v>IMPRENTA, PUBLIC. Y REPRODUC. (25300-00)</v>
      </c>
      <c r="K112" s="386"/>
      <c r="L112" s="117"/>
    </row>
    <row r="113" spans="2:12" x14ac:dyDescent="0.25">
      <c r="C113" s="118" t="s">
        <v>48</v>
      </c>
      <c r="D113" s="515"/>
      <c r="E113" s="228">
        <v>25</v>
      </c>
      <c r="F113" s="119">
        <v>50</v>
      </c>
      <c r="G113" s="116">
        <f t="shared" si="5"/>
        <v>1250</v>
      </c>
      <c r="H113" s="183" t="s">
        <v>252</v>
      </c>
      <c r="I113" s="117" t="s">
        <v>451</v>
      </c>
      <c r="J113" s="117" t="str">
        <f>VLOOKUP(I113,Presupuesto!$B$8:$C$159,2,0)</f>
        <v>ALIMENTOS Y BEBIDAS PARA PERSONAS (31100-00)</v>
      </c>
      <c r="K113" s="117"/>
      <c r="L113" s="117"/>
    </row>
    <row r="114" spans="2:12" x14ac:dyDescent="0.25">
      <c r="C114" s="118" t="s">
        <v>49</v>
      </c>
      <c r="D114" s="515"/>
      <c r="E114" s="228">
        <f>D112</f>
        <v>25</v>
      </c>
      <c r="F114" s="119">
        <v>150</v>
      </c>
      <c r="G114" s="116">
        <f t="shared" si="5"/>
        <v>3750</v>
      </c>
      <c r="H114" s="183" t="s">
        <v>251</v>
      </c>
      <c r="I114" s="117" t="s">
        <v>440</v>
      </c>
      <c r="J114" s="117" t="str">
        <f>VLOOKUP(I114,Presupuesto!$B$8:$C$159,2,0)</f>
        <v>PASAJES (26100-00)</v>
      </c>
      <c r="K114" s="117"/>
      <c r="L114" s="117"/>
    </row>
    <row r="115" spans="2:12" x14ac:dyDescent="0.25">
      <c r="C115" s="118" t="s">
        <v>50</v>
      </c>
      <c r="D115" s="515"/>
      <c r="E115" s="172">
        <f>E112</f>
        <v>0</v>
      </c>
      <c r="F115" s="138">
        <v>10000</v>
      </c>
      <c r="G115" s="116">
        <f t="shared" si="5"/>
        <v>0</v>
      </c>
      <c r="H115" s="183" t="s">
        <v>252</v>
      </c>
      <c r="I115" s="117"/>
      <c r="J115" s="117" t="e">
        <f>VLOOKUP(I115,Presupuesto!$B$8:$C$159,2,0)</f>
        <v>#N/A</v>
      </c>
      <c r="K115" s="117"/>
      <c r="L115" s="117"/>
    </row>
    <row r="116" spans="2:12" x14ac:dyDescent="0.25">
      <c r="C116" s="118" t="s">
        <v>560</v>
      </c>
      <c r="D116" s="515"/>
      <c r="E116" s="172">
        <v>0</v>
      </c>
      <c r="F116" s="138">
        <v>250</v>
      </c>
      <c r="G116" s="116">
        <f t="shared" si="5"/>
        <v>0</v>
      </c>
      <c r="H116" s="183" t="s">
        <v>252</v>
      </c>
      <c r="I116" s="117" t="s">
        <v>456</v>
      </c>
      <c r="J116" s="117" t="str">
        <f>VLOOKUP(I116,Presupuesto!$B$8:$C$159,2,0)</f>
        <v>PRODUCTOS DE PAPEL Y CARTON (33400-00)</v>
      </c>
      <c r="K116" s="117"/>
      <c r="L116" s="117"/>
    </row>
    <row r="117" spans="2:12" x14ac:dyDescent="0.25">
      <c r="C117" s="118" t="s">
        <v>51</v>
      </c>
      <c r="D117" s="515"/>
      <c r="E117" s="228">
        <v>0</v>
      </c>
      <c r="F117" s="119">
        <v>85</v>
      </c>
      <c r="G117" s="116">
        <f t="shared" si="5"/>
        <v>0</v>
      </c>
      <c r="H117" s="183" t="s">
        <v>252</v>
      </c>
      <c r="I117" s="117" t="s">
        <v>467</v>
      </c>
      <c r="J117" s="117" t="str">
        <f>VLOOKUP(I117,Presupuesto!$B$8:$C$159,2,0)</f>
        <v>UTILES DE ESCRITORIO, OFICINA Y ENZE¥ANZA (39200-00)</v>
      </c>
      <c r="K117" s="117"/>
      <c r="L117" s="117"/>
    </row>
    <row r="118" spans="2:12" x14ac:dyDescent="0.25">
      <c r="C118" s="118" t="s">
        <v>231</v>
      </c>
      <c r="D118" s="515"/>
      <c r="E118" s="228">
        <v>25</v>
      </c>
      <c r="F118" s="119">
        <v>36</v>
      </c>
      <c r="G118" s="116">
        <f t="shared" si="5"/>
        <v>900</v>
      </c>
      <c r="H118" s="183" t="s">
        <v>252</v>
      </c>
      <c r="I118" s="117" t="s">
        <v>467</v>
      </c>
      <c r="J118" s="117" t="str">
        <f>VLOOKUP(I118,Presupuesto!$B$8:$C$159,2,0)</f>
        <v>UTILES DE ESCRITORIO, OFICINA Y ENZE¥ANZA (39200-00)</v>
      </c>
      <c r="K118" s="117"/>
      <c r="L118" s="117"/>
    </row>
    <row r="119" spans="2:12" x14ac:dyDescent="0.25">
      <c r="C119" s="118" t="s">
        <v>34</v>
      </c>
      <c r="D119" s="515"/>
      <c r="E119" s="228">
        <v>0</v>
      </c>
      <c r="F119" s="119">
        <v>80</v>
      </c>
      <c r="G119" s="116">
        <f t="shared" si="5"/>
        <v>0</v>
      </c>
      <c r="H119" s="183" t="s">
        <v>252</v>
      </c>
      <c r="I119" s="117" t="s">
        <v>467</v>
      </c>
      <c r="J119" s="117" t="str">
        <f>VLOOKUP(I119,Presupuesto!$B$8:$C$159,2,0)</f>
        <v>UTILES DE ESCRITORIO, OFICINA Y ENZE¥ANZA (39200-00)</v>
      </c>
      <c r="K119" s="117"/>
      <c r="L119" s="117"/>
    </row>
    <row r="120" spans="2:12" x14ac:dyDescent="0.25">
      <c r="C120" s="128" t="s">
        <v>52</v>
      </c>
      <c r="D120" s="515"/>
      <c r="E120" s="244">
        <v>25</v>
      </c>
      <c r="F120" s="139">
        <v>25</v>
      </c>
      <c r="G120" s="116">
        <f t="shared" si="5"/>
        <v>625</v>
      </c>
      <c r="H120" s="183" t="s">
        <v>252</v>
      </c>
      <c r="I120" s="117" t="s">
        <v>467</v>
      </c>
      <c r="J120" s="117" t="str">
        <f>VLOOKUP(I120,Presupuesto!$B$8:$C$159,2,0)</f>
        <v>UTILES DE ESCRITORIO, OFICINA Y ENZE¥ANZA (39200-00)</v>
      </c>
      <c r="K120" s="117"/>
      <c r="L120" s="117"/>
    </row>
    <row r="121" spans="2:12" ht="15.75" thickBot="1" x14ac:dyDescent="0.3">
      <c r="C121" s="249" t="s">
        <v>573</v>
      </c>
      <c r="D121" s="250">
        <v>0</v>
      </c>
      <c r="E121" s="251">
        <v>0</v>
      </c>
      <c r="F121" s="123">
        <f>HLOOKUP(C121,$AH$2:$BU$3,2,0)</f>
        <v>1150</v>
      </c>
      <c r="G121" s="124">
        <f>D121*E121*F121</f>
        <v>0</v>
      </c>
      <c r="H121" s="183" t="s">
        <v>252</v>
      </c>
      <c r="I121" s="117"/>
      <c r="J121" s="125" t="e">
        <f>VLOOKUP(I121,Presupuesto!$B$8:$C$159,2,0)</f>
        <v>#N/A</v>
      </c>
      <c r="K121" s="117"/>
      <c r="L121" s="117"/>
    </row>
    <row r="123" spans="2:12" ht="15.75" thickBot="1" x14ac:dyDescent="0.3"/>
    <row r="124" spans="2:12" ht="15.75" thickBot="1" x14ac:dyDescent="0.3">
      <c r="B124" s="390"/>
      <c r="C124" s="29" t="s">
        <v>43</v>
      </c>
      <c r="D124" s="30">
        <f>SUM(G131:G140)</f>
        <v>7290</v>
      </c>
      <c r="E124" s="112"/>
      <c r="F124" s="112"/>
      <c r="G124" s="112"/>
      <c r="H124" s="92"/>
      <c r="I124" s="92"/>
      <c r="J124" s="92"/>
      <c r="K124" s="132"/>
    </row>
    <row r="125" spans="2:12" x14ac:dyDescent="0.25">
      <c r="C125" s="73"/>
      <c r="D125" s="31"/>
      <c r="E125" s="112"/>
      <c r="F125" s="112"/>
      <c r="G125" s="112"/>
      <c r="H125" s="92"/>
      <c r="I125" s="92"/>
      <c r="J125" s="92"/>
      <c r="K125" s="132"/>
    </row>
    <row r="126" spans="2:12" x14ac:dyDescent="0.25">
      <c r="C126" s="73"/>
      <c r="D126" s="31"/>
      <c r="E126" s="112"/>
      <c r="F126" s="112"/>
      <c r="G126" s="112"/>
      <c r="H126" s="92"/>
      <c r="I126" s="92"/>
      <c r="J126" s="92"/>
      <c r="K126" s="132"/>
    </row>
    <row r="127" spans="2:12" ht="15.75" x14ac:dyDescent="0.25">
      <c r="C127" s="232" t="s">
        <v>532</v>
      </c>
      <c r="D127" s="233" t="s">
        <v>896</v>
      </c>
      <c r="E127" s="112"/>
      <c r="F127" s="112"/>
      <c r="G127" s="112"/>
      <c r="H127" s="92"/>
      <c r="I127" s="92"/>
      <c r="J127" s="92"/>
      <c r="K127" s="132"/>
    </row>
    <row r="128" spans="2:12" ht="18.75" x14ac:dyDescent="0.25">
      <c r="C128" s="240" t="str">
        <f>IFERROR(VLOOKUP(D127,'Desarrollo Curricular'!$E:$F,2,FALSE),IFERROR(VLOOKUP(D127,Investigación!$E:$F,2,FALSE),IFERROR(VLOOKUP(D127,'Vinculación Univ. Sociedad'!$E:$F,2,FALSE),IFERROR(VLOOKUP(D127,'Docencia y Recursos Humanos '!$E:$F,2,FALSE),IFERROR(VLOOKUP(D127,Estudiantes!$E:$F,2,FALSE),IFERROR(VLOOKUP(D127,'Gestion Administrativa'!$E:$F,2,FALSE),IFERROR(VLOOKUP(D127,'Gestion Academica'!$E:$F,2,FALSE),IFERROR(VLOOKUP(D127,Graduados!$E:$F,2,FALSE),IFERROR(VLOOKUP(D127,'Gestión del Conocimiento'!$E:$F,2,FALSE),IFERROR(VLOOKUP(D127,Gobernabilidad!$E:$F,2,FALSE),IFERROR(VLOOKUP(D127,'NIVEL DE ES Y  SISTEMA NACIONAL'!$E:$F,2,FALSE),VLOOKUP(D127,'Lo Esencial'!$E:$F,2,0))))))))))))</f>
        <v>Socialización e implementación de mecanismos que aseguren el uso del perfil general docente. (Capacitación de Consejo Local y la comisión de Concurso de acuerdo al estatuto del docente y al reglamento de concurso)</v>
      </c>
      <c r="D128" s="31"/>
      <c r="E128" s="112"/>
      <c r="F128" s="112"/>
      <c r="G128" s="112"/>
      <c r="H128" s="92"/>
      <c r="I128" s="92"/>
      <c r="J128" s="92"/>
      <c r="K128" s="132"/>
    </row>
    <row r="129" spans="3:12" ht="15.75" thickBot="1" x14ac:dyDescent="0.3">
      <c r="C129" s="73"/>
      <c r="D129" s="31"/>
      <c r="E129" s="112"/>
      <c r="F129" s="112"/>
      <c r="G129" s="112"/>
      <c r="H129" s="92"/>
      <c r="I129" s="92"/>
      <c r="J129" s="92"/>
      <c r="K129" s="132"/>
    </row>
    <row r="130" spans="3:12" ht="30.75" thickBot="1" x14ac:dyDescent="0.3">
      <c r="C130" s="146" t="s">
        <v>44</v>
      </c>
      <c r="D130" s="149" t="s">
        <v>45</v>
      </c>
      <c r="E130" s="148" t="s">
        <v>55</v>
      </c>
      <c r="F130" s="148" t="s">
        <v>57</v>
      </c>
      <c r="G130" s="147" t="s">
        <v>27</v>
      </c>
      <c r="H130" s="153" t="s">
        <v>253</v>
      </c>
      <c r="I130" s="148" t="s">
        <v>46</v>
      </c>
      <c r="J130" s="148" t="s">
        <v>254</v>
      </c>
      <c r="K130" s="148" t="s">
        <v>551</v>
      </c>
      <c r="L130" s="148" t="s">
        <v>552</v>
      </c>
    </row>
    <row r="131" spans="3:12" x14ac:dyDescent="0.25">
      <c r="C131" s="114" t="s">
        <v>47</v>
      </c>
      <c r="D131" s="514">
        <v>15</v>
      </c>
      <c r="E131" s="180">
        <v>0</v>
      </c>
      <c r="F131" s="135">
        <v>20000</v>
      </c>
      <c r="G131" s="116">
        <f t="shared" ref="G131:G139" si="6">E131*F131</f>
        <v>0</v>
      </c>
      <c r="H131" s="183" t="s">
        <v>252</v>
      </c>
      <c r="I131" s="117" t="s">
        <v>434</v>
      </c>
      <c r="J131" s="117" t="str">
        <f>VLOOKUP(I131,Presupuesto!$B$8:$C$159,2,0)</f>
        <v>IMPRENTA, PUBLIC. Y REPRODUC. (25300-00)</v>
      </c>
      <c r="K131" s="386"/>
      <c r="L131" s="117"/>
    </row>
    <row r="132" spans="3:12" x14ac:dyDescent="0.25">
      <c r="C132" s="118" t="s">
        <v>48</v>
      </c>
      <c r="D132" s="515"/>
      <c r="E132" s="228">
        <f>D131</f>
        <v>15</v>
      </c>
      <c r="F132" s="119">
        <v>50</v>
      </c>
      <c r="G132" s="116">
        <f t="shared" si="6"/>
        <v>750</v>
      </c>
      <c r="H132" s="183" t="s">
        <v>252</v>
      </c>
      <c r="I132" s="117" t="s">
        <v>451</v>
      </c>
      <c r="J132" s="117" t="str">
        <f>VLOOKUP(I132,Presupuesto!$B$8:$C$159,2,0)</f>
        <v>ALIMENTOS Y BEBIDAS PARA PERSONAS (31100-00)</v>
      </c>
      <c r="K132" s="117"/>
      <c r="L132" s="117"/>
    </row>
    <row r="133" spans="3:12" x14ac:dyDescent="0.25">
      <c r="C133" s="118" t="s">
        <v>49</v>
      </c>
      <c r="D133" s="515"/>
      <c r="E133" s="228">
        <f>D131</f>
        <v>15</v>
      </c>
      <c r="F133" s="119">
        <v>150</v>
      </c>
      <c r="G133" s="116">
        <f t="shared" si="6"/>
        <v>2250</v>
      </c>
      <c r="H133" s="183" t="s">
        <v>251</v>
      </c>
      <c r="I133" s="117" t="s">
        <v>440</v>
      </c>
      <c r="J133" s="117" t="str">
        <f>VLOOKUP(I133,Presupuesto!$B$8:$C$159,2,0)</f>
        <v>PASAJES (26100-00)</v>
      </c>
      <c r="K133" s="117"/>
      <c r="L133" s="117"/>
    </row>
    <row r="134" spans="3:12" x14ac:dyDescent="0.25">
      <c r="C134" s="118" t="s">
        <v>50</v>
      </c>
      <c r="D134" s="515"/>
      <c r="E134" s="172">
        <f>E131</f>
        <v>0</v>
      </c>
      <c r="F134" s="138">
        <v>10000</v>
      </c>
      <c r="G134" s="116">
        <f t="shared" si="6"/>
        <v>0</v>
      </c>
      <c r="H134" s="183" t="s">
        <v>252</v>
      </c>
      <c r="I134" s="117"/>
      <c r="J134" s="117" t="e">
        <f>VLOOKUP(I134,Presupuesto!$B$8:$C$159,2,0)</f>
        <v>#N/A</v>
      </c>
      <c r="K134" s="117"/>
      <c r="L134" s="117"/>
    </row>
    <row r="135" spans="3:12" x14ac:dyDescent="0.25">
      <c r="C135" s="118" t="s">
        <v>560</v>
      </c>
      <c r="D135" s="515"/>
      <c r="E135" s="172">
        <f>D131</f>
        <v>15</v>
      </c>
      <c r="F135" s="138">
        <v>250</v>
      </c>
      <c r="G135" s="116">
        <f t="shared" si="6"/>
        <v>3750</v>
      </c>
      <c r="H135" s="183" t="s">
        <v>252</v>
      </c>
      <c r="I135" s="117" t="s">
        <v>456</v>
      </c>
      <c r="J135" s="117" t="str">
        <f>VLOOKUP(I135,Presupuesto!$B$8:$C$159,2,0)</f>
        <v>PRODUCTOS DE PAPEL Y CARTON (33400-00)</v>
      </c>
      <c r="K135" s="117"/>
      <c r="L135" s="117"/>
    </row>
    <row r="136" spans="3:12" x14ac:dyDescent="0.25">
      <c r="C136" s="118" t="s">
        <v>51</v>
      </c>
      <c r="D136" s="515"/>
      <c r="E136" s="228">
        <v>0</v>
      </c>
      <c r="F136" s="119">
        <v>85</v>
      </c>
      <c r="G136" s="116">
        <f t="shared" si="6"/>
        <v>0</v>
      </c>
      <c r="H136" s="183" t="s">
        <v>252</v>
      </c>
      <c r="I136" s="117" t="s">
        <v>467</v>
      </c>
      <c r="J136" s="117" t="str">
        <f>VLOOKUP(I136,Presupuesto!$B$8:$C$159,2,0)</f>
        <v>UTILES DE ESCRITORIO, OFICINA Y ENZE¥ANZA (39200-00)</v>
      </c>
      <c r="K136" s="117"/>
      <c r="L136" s="117"/>
    </row>
    <row r="137" spans="3:12" x14ac:dyDescent="0.25">
      <c r="C137" s="118" t="s">
        <v>231</v>
      </c>
      <c r="D137" s="515"/>
      <c r="E137" s="228">
        <v>15</v>
      </c>
      <c r="F137" s="119">
        <v>36</v>
      </c>
      <c r="G137" s="116">
        <f t="shared" si="6"/>
        <v>540</v>
      </c>
      <c r="H137" s="183" t="s">
        <v>252</v>
      </c>
      <c r="I137" s="117" t="s">
        <v>467</v>
      </c>
      <c r="J137" s="117" t="str">
        <f>VLOOKUP(I137,Presupuesto!$B$8:$C$159,2,0)</f>
        <v>UTILES DE ESCRITORIO, OFICINA Y ENZE¥ANZA (39200-00)</v>
      </c>
      <c r="K137" s="117"/>
      <c r="L137" s="117"/>
    </row>
    <row r="138" spans="3:12" x14ac:dyDescent="0.25">
      <c r="C138" s="118" t="s">
        <v>34</v>
      </c>
      <c r="D138" s="515"/>
      <c r="E138" s="228">
        <v>0</v>
      </c>
      <c r="F138" s="119">
        <v>80</v>
      </c>
      <c r="G138" s="116">
        <f t="shared" si="6"/>
        <v>0</v>
      </c>
      <c r="H138" s="183" t="s">
        <v>252</v>
      </c>
      <c r="I138" s="117" t="s">
        <v>467</v>
      </c>
      <c r="J138" s="117" t="str">
        <f>VLOOKUP(I138,Presupuesto!$B$8:$C$159,2,0)</f>
        <v>UTILES DE ESCRITORIO, OFICINA Y ENZE¥ANZA (39200-00)</v>
      </c>
      <c r="K138" s="117"/>
      <c r="L138" s="117"/>
    </row>
    <row r="139" spans="3:12" x14ac:dyDescent="0.25">
      <c r="C139" s="128" t="s">
        <v>52</v>
      </c>
      <c r="D139" s="515"/>
      <c r="E139" s="244">
        <v>0</v>
      </c>
      <c r="F139" s="139">
        <v>25</v>
      </c>
      <c r="G139" s="116">
        <f t="shared" si="6"/>
        <v>0</v>
      </c>
      <c r="H139" s="183" t="s">
        <v>252</v>
      </c>
      <c r="I139" s="117"/>
      <c r="J139" s="117" t="e">
        <f>VLOOKUP(I139,Presupuesto!$B$8:$C$159,2,0)</f>
        <v>#N/A</v>
      </c>
      <c r="K139" s="117"/>
      <c r="L139" s="117"/>
    </row>
    <row r="140" spans="3:12" ht="15.75" thickBot="1" x14ac:dyDescent="0.3">
      <c r="C140" s="249" t="s">
        <v>573</v>
      </c>
      <c r="D140" s="250">
        <v>0</v>
      </c>
      <c r="E140" s="251">
        <v>0</v>
      </c>
      <c r="F140" s="123">
        <f>HLOOKUP(C140,$AH$2:$BU$3,2,0)</f>
        <v>1150</v>
      </c>
      <c r="G140" s="124">
        <f>D140*E140*F140</f>
        <v>0</v>
      </c>
      <c r="H140" s="183" t="s">
        <v>252</v>
      </c>
      <c r="I140" s="117"/>
      <c r="J140" s="125" t="e">
        <f>VLOOKUP(I140,Presupuesto!$B$8:$C$159,2,0)</f>
        <v>#N/A</v>
      </c>
      <c r="K140" s="117"/>
      <c r="L140" s="117"/>
    </row>
    <row r="141" spans="3:12" x14ac:dyDescent="0.25">
      <c r="C141" s="112"/>
      <c r="E141" s="132"/>
      <c r="F141" s="132"/>
      <c r="G141" s="132"/>
      <c r="H141" s="198"/>
      <c r="I141" s="132"/>
      <c r="J141" s="132"/>
      <c r="K141" s="132"/>
    </row>
    <row r="142" spans="3:12" ht="15.75" thickBot="1" x14ac:dyDescent="0.3"/>
    <row r="143" spans="3:12" ht="15.75" thickBot="1" x14ac:dyDescent="0.3">
      <c r="C143" s="29" t="s">
        <v>43</v>
      </c>
      <c r="D143" s="30">
        <f>SUM(G150:G159)</f>
        <v>25000</v>
      </c>
      <c r="E143" s="112"/>
      <c r="F143" s="112"/>
      <c r="G143" s="112"/>
      <c r="H143" s="92"/>
      <c r="I143" s="92"/>
      <c r="J143" s="92"/>
      <c r="K143" s="132"/>
    </row>
    <row r="144" spans="3:12" x14ac:dyDescent="0.25">
      <c r="C144" s="73"/>
      <c r="D144" s="31"/>
      <c r="E144" s="112"/>
      <c r="F144" s="112"/>
      <c r="G144" s="112"/>
      <c r="H144" s="92"/>
      <c r="I144" s="92"/>
      <c r="J144" s="92"/>
      <c r="K144" s="132"/>
    </row>
    <row r="145" spans="3:12" x14ac:dyDescent="0.25">
      <c r="C145" s="73"/>
      <c r="D145" s="31"/>
      <c r="E145" s="112"/>
      <c r="F145" s="112"/>
      <c r="G145" s="112"/>
      <c r="H145" s="92"/>
      <c r="I145" s="92"/>
      <c r="J145" s="92"/>
      <c r="K145" s="132"/>
    </row>
    <row r="146" spans="3:12" ht="15.75" x14ac:dyDescent="0.25">
      <c r="C146" s="232" t="s">
        <v>532</v>
      </c>
      <c r="D146" s="233" t="s">
        <v>1073</v>
      </c>
      <c r="E146" s="112"/>
      <c r="F146" s="112"/>
      <c r="G146" s="112"/>
      <c r="H146" s="92"/>
      <c r="I146" s="92"/>
      <c r="J146" s="92"/>
      <c r="K146" s="132"/>
    </row>
    <row r="147" spans="3:12" ht="18.75" x14ac:dyDescent="0.25">
      <c r="C147" s="240" t="str">
        <f>IFERROR(VLOOKUP(D146,'Desarrollo Curricular'!$E:$F,2,FALSE),IFERROR(VLOOKUP(D146,Investigación!$E:$F,2,FALSE),IFERROR(VLOOKUP(D146,'Vinculación Univ. Sociedad'!$E:$F,2,FALSE),IFERROR(VLOOKUP(D146,'Docencia y Recursos Humanos '!$E:$F,2,FALSE),IFERROR(VLOOKUP(D146,Estudiantes!$E:$F,2,FALSE),IFERROR(VLOOKUP(D146,'Gestion Administrativa'!$E:$F,2,FALSE),IFERROR(VLOOKUP(D146,'Gestion Academica'!$E:$F,2,FALSE),IFERROR(VLOOKUP(D146,Graduados!$E:$F,2,FALSE),IFERROR(VLOOKUP(D146,'Gestión del Conocimiento'!$E:$F,2,FALSE),IFERROR(VLOOKUP(D146,Gobernabilidad!$E:$F,2,FALSE),IFERROR(VLOOKUP(D146,'NIVEL DE ES Y  SISTEMA NACIONAL'!$E:$F,2,FALSE),VLOOKUP(D146,'Lo Esencial'!$E:$F,2,0))))))))))))</f>
        <v xml:space="preserve"> Fortalecer a través de capacitaciones en la reglamentación estudiantil existente y aplicarla eficientemente.</v>
      </c>
      <c r="D147" s="31"/>
      <c r="E147" s="112"/>
      <c r="F147" s="112"/>
      <c r="G147" s="112"/>
      <c r="H147" s="92"/>
      <c r="I147" s="92"/>
      <c r="J147" s="92"/>
      <c r="K147" s="132"/>
    </row>
    <row r="148" spans="3:12" ht="15.75" thickBot="1" x14ac:dyDescent="0.3">
      <c r="C148" s="73"/>
      <c r="D148" s="31"/>
      <c r="E148" s="112"/>
      <c r="F148" s="112"/>
      <c r="G148" s="112"/>
      <c r="H148" s="92"/>
      <c r="I148" s="92"/>
      <c r="J148" s="92"/>
      <c r="K148" s="132"/>
    </row>
    <row r="149" spans="3:12" ht="30.75" thickBot="1" x14ac:dyDescent="0.3">
      <c r="C149" s="146" t="s">
        <v>44</v>
      </c>
      <c r="D149" s="149" t="s">
        <v>45</v>
      </c>
      <c r="E149" s="148" t="s">
        <v>55</v>
      </c>
      <c r="F149" s="148" t="s">
        <v>57</v>
      </c>
      <c r="G149" s="147" t="s">
        <v>27</v>
      </c>
      <c r="H149" s="153" t="s">
        <v>253</v>
      </c>
      <c r="I149" s="148" t="s">
        <v>46</v>
      </c>
      <c r="J149" s="148" t="s">
        <v>254</v>
      </c>
      <c r="K149" s="148" t="s">
        <v>551</v>
      </c>
      <c r="L149" s="148" t="s">
        <v>552</v>
      </c>
    </row>
    <row r="150" spans="3:12" x14ac:dyDescent="0.25">
      <c r="C150" s="114" t="s">
        <v>47</v>
      </c>
      <c r="D150" s="514">
        <v>500</v>
      </c>
      <c r="E150" s="180">
        <v>0</v>
      </c>
      <c r="F150" s="135">
        <v>20000</v>
      </c>
      <c r="G150" s="116">
        <f t="shared" ref="G150:G158" si="7">E150*F150</f>
        <v>0</v>
      </c>
      <c r="H150" s="183" t="s">
        <v>252</v>
      </c>
      <c r="I150" s="117" t="s">
        <v>434</v>
      </c>
      <c r="J150" s="117" t="str">
        <f>VLOOKUP(I150,Presupuesto!$B$8:$C$159,2,0)</f>
        <v>IMPRENTA, PUBLIC. Y REPRODUC. (25300-00)</v>
      </c>
      <c r="K150" s="386"/>
      <c r="L150" s="117"/>
    </row>
    <row r="151" spans="3:12" x14ac:dyDescent="0.25">
      <c r="C151" s="118" t="s">
        <v>48</v>
      </c>
      <c r="D151" s="515"/>
      <c r="E151" s="228">
        <f>D150</f>
        <v>500</v>
      </c>
      <c r="F151" s="119">
        <v>50</v>
      </c>
      <c r="G151" s="116">
        <f t="shared" si="7"/>
        <v>25000</v>
      </c>
      <c r="H151" s="183" t="s">
        <v>252</v>
      </c>
      <c r="I151" s="117" t="s">
        <v>451</v>
      </c>
      <c r="J151" s="117" t="str">
        <f>VLOOKUP(I151,Presupuesto!$B$8:$C$159,2,0)</f>
        <v>ALIMENTOS Y BEBIDAS PARA PERSONAS (31100-00)</v>
      </c>
      <c r="K151" s="117"/>
      <c r="L151" s="117"/>
    </row>
    <row r="152" spans="3:12" x14ac:dyDescent="0.25">
      <c r="C152" s="118" t="s">
        <v>49</v>
      </c>
      <c r="D152" s="515"/>
      <c r="E152" s="228">
        <v>0</v>
      </c>
      <c r="F152" s="119">
        <v>150</v>
      </c>
      <c r="G152" s="116">
        <f t="shared" si="7"/>
        <v>0</v>
      </c>
      <c r="H152" s="183" t="s">
        <v>252</v>
      </c>
      <c r="I152" s="117" t="s">
        <v>440</v>
      </c>
      <c r="J152" s="117" t="str">
        <f>VLOOKUP(I152,Presupuesto!$B$8:$C$159,2,0)</f>
        <v>PASAJES (26100-00)</v>
      </c>
      <c r="K152" s="117"/>
      <c r="L152" s="117"/>
    </row>
    <row r="153" spans="3:12" x14ac:dyDescent="0.25">
      <c r="C153" s="118" t="s">
        <v>50</v>
      </c>
      <c r="D153" s="515"/>
      <c r="E153" s="172">
        <f>E150</f>
        <v>0</v>
      </c>
      <c r="F153" s="138">
        <v>10000</v>
      </c>
      <c r="G153" s="116">
        <f t="shared" si="7"/>
        <v>0</v>
      </c>
      <c r="H153" s="183" t="s">
        <v>252</v>
      </c>
      <c r="I153" s="117"/>
      <c r="J153" s="117" t="e">
        <f>VLOOKUP(I153,Presupuesto!$B$8:$C$159,2,0)</f>
        <v>#N/A</v>
      </c>
      <c r="K153" s="117"/>
      <c r="L153" s="117"/>
    </row>
    <row r="154" spans="3:12" x14ac:dyDescent="0.25">
      <c r="C154" s="118" t="s">
        <v>560</v>
      </c>
      <c r="D154" s="515"/>
      <c r="E154" s="172">
        <v>0</v>
      </c>
      <c r="F154" s="138">
        <v>250</v>
      </c>
      <c r="G154" s="116">
        <f t="shared" si="7"/>
        <v>0</v>
      </c>
      <c r="H154" s="183" t="s">
        <v>252</v>
      </c>
      <c r="I154" s="117" t="s">
        <v>456</v>
      </c>
      <c r="J154" s="117" t="str">
        <f>VLOOKUP(I154,Presupuesto!$B$8:$C$159,2,0)</f>
        <v>PRODUCTOS DE PAPEL Y CARTON (33400-00)</v>
      </c>
      <c r="K154" s="117"/>
      <c r="L154" s="117"/>
    </row>
    <row r="155" spans="3:12" x14ac:dyDescent="0.25">
      <c r="C155" s="118" t="s">
        <v>51</v>
      </c>
      <c r="D155" s="515"/>
      <c r="E155" s="228">
        <v>0</v>
      </c>
      <c r="F155" s="119">
        <v>85</v>
      </c>
      <c r="G155" s="116">
        <f t="shared" si="7"/>
        <v>0</v>
      </c>
      <c r="H155" s="183" t="s">
        <v>252</v>
      </c>
      <c r="I155" s="117" t="s">
        <v>467</v>
      </c>
      <c r="J155" s="117" t="str">
        <f>VLOOKUP(I155,Presupuesto!$B$8:$C$159,2,0)</f>
        <v>UTILES DE ESCRITORIO, OFICINA Y ENZE¥ANZA (39200-00)</v>
      </c>
      <c r="K155" s="117"/>
      <c r="L155" s="117"/>
    </row>
    <row r="156" spans="3:12" x14ac:dyDescent="0.25">
      <c r="C156" s="118" t="s">
        <v>231</v>
      </c>
      <c r="D156" s="515"/>
      <c r="E156" s="228">
        <v>0</v>
      </c>
      <c r="F156" s="119">
        <v>36</v>
      </c>
      <c r="G156" s="116">
        <f t="shared" si="7"/>
        <v>0</v>
      </c>
      <c r="H156" s="183" t="s">
        <v>252</v>
      </c>
      <c r="I156" s="117" t="s">
        <v>467</v>
      </c>
      <c r="J156" s="117" t="str">
        <f>VLOOKUP(I156,Presupuesto!$B$8:$C$159,2,0)</f>
        <v>UTILES DE ESCRITORIO, OFICINA Y ENZE¥ANZA (39200-00)</v>
      </c>
      <c r="K156" s="117"/>
      <c r="L156" s="117"/>
    </row>
    <row r="157" spans="3:12" x14ac:dyDescent="0.25">
      <c r="C157" s="118" t="s">
        <v>34</v>
      </c>
      <c r="D157" s="515"/>
      <c r="E157" s="228">
        <v>0</v>
      </c>
      <c r="F157" s="119">
        <v>80</v>
      </c>
      <c r="G157" s="116">
        <f t="shared" si="7"/>
        <v>0</v>
      </c>
      <c r="H157" s="183" t="s">
        <v>252</v>
      </c>
      <c r="I157" s="117" t="s">
        <v>467</v>
      </c>
      <c r="J157" s="117" t="str">
        <f>VLOOKUP(I157,Presupuesto!$B$8:$C$159,2,0)</f>
        <v>UTILES DE ESCRITORIO, OFICINA Y ENZE¥ANZA (39200-00)</v>
      </c>
      <c r="K157" s="117"/>
      <c r="L157" s="117"/>
    </row>
    <row r="158" spans="3:12" x14ac:dyDescent="0.25">
      <c r="C158" s="128" t="s">
        <v>52</v>
      </c>
      <c r="D158" s="515"/>
      <c r="E158" s="244">
        <v>0</v>
      </c>
      <c r="F158" s="139">
        <v>25</v>
      </c>
      <c r="G158" s="116">
        <f t="shared" si="7"/>
        <v>0</v>
      </c>
      <c r="H158" s="183" t="s">
        <v>252</v>
      </c>
      <c r="I158" s="117"/>
      <c r="J158" s="117" t="e">
        <f>VLOOKUP(I158,Presupuesto!$B$8:$C$159,2,0)</f>
        <v>#N/A</v>
      </c>
      <c r="K158" s="117"/>
      <c r="L158" s="117"/>
    </row>
    <row r="159" spans="3:12" ht="15.75" thickBot="1" x14ac:dyDescent="0.3">
      <c r="C159" s="249" t="s">
        <v>573</v>
      </c>
      <c r="D159" s="250">
        <v>0</v>
      </c>
      <c r="E159" s="251">
        <v>0</v>
      </c>
      <c r="F159" s="123">
        <f>HLOOKUP(C159,$AH$2:$BU$3,2,0)</f>
        <v>1150</v>
      </c>
      <c r="G159" s="124">
        <f>D159*E159*F159</f>
        <v>0</v>
      </c>
      <c r="H159" s="183" t="s">
        <v>252</v>
      </c>
      <c r="I159" s="117"/>
      <c r="J159" s="125" t="e">
        <f>VLOOKUP(I159,Presupuesto!$B$8:$C$159,2,0)</f>
        <v>#N/A</v>
      </c>
      <c r="K159" s="117"/>
      <c r="L159" s="117"/>
    </row>
    <row r="161" spans="3:12" ht="15.75" thickBot="1" x14ac:dyDescent="0.3"/>
    <row r="162" spans="3:12" ht="15.75" thickBot="1" x14ac:dyDescent="0.3">
      <c r="C162" s="29" t="s">
        <v>43</v>
      </c>
      <c r="D162" s="30">
        <f>SUM(G169:G178)</f>
        <v>9750</v>
      </c>
      <c r="E162" s="112"/>
      <c r="F162" s="112"/>
      <c r="G162" s="112"/>
      <c r="H162" s="92"/>
      <c r="I162" s="92"/>
      <c r="J162" s="92"/>
      <c r="K162" s="132"/>
    </row>
    <row r="163" spans="3:12" x14ac:dyDescent="0.25">
      <c r="C163" s="73"/>
      <c r="D163" s="31"/>
      <c r="E163" s="112"/>
      <c r="F163" s="112"/>
      <c r="G163" s="112"/>
      <c r="H163" s="92"/>
      <c r="I163" s="92"/>
      <c r="J163" s="92"/>
      <c r="K163" s="132"/>
    </row>
    <row r="164" spans="3:12" x14ac:dyDescent="0.25">
      <c r="C164" s="73"/>
      <c r="D164" s="31"/>
      <c r="E164" s="112"/>
      <c r="F164" s="112"/>
      <c r="G164" s="112"/>
      <c r="H164" s="92"/>
      <c r="I164" s="92"/>
      <c r="J164" s="92"/>
      <c r="K164" s="132"/>
    </row>
    <row r="165" spans="3:12" ht="15.75" x14ac:dyDescent="0.25">
      <c r="C165" s="232" t="s">
        <v>532</v>
      </c>
      <c r="D165" s="233" t="s">
        <v>1054</v>
      </c>
      <c r="E165" s="112"/>
      <c r="F165" s="112"/>
      <c r="G165" s="112"/>
      <c r="H165" s="92"/>
      <c r="I165" s="92"/>
      <c r="J165" s="92"/>
      <c r="K165" s="132"/>
    </row>
    <row r="166" spans="3:12" ht="18.75" x14ac:dyDescent="0.25">
      <c r="C166" s="240" t="str">
        <f>IFERROR(VLOOKUP(D165,'Desarrollo Curricular'!$E:$F,2,FALSE),IFERROR(VLOOKUP(D165,Investigación!$E:$F,2,FALSE),IFERROR(VLOOKUP(D165,'Vinculación Univ. Sociedad'!$E:$F,2,FALSE),IFERROR(VLOOKUP(D165,'Docencia y Recursos Humanos '!$E:$F,2,FALSE),IFERROR(VLOOKUP(D165,Estudiantes!$E:$F,2,FALSE),IFERROR(VLOOKUP(D165,'Gestion Administrativa'!$E:$F,2,FALSE),IFERROR(VLOOKUP(D165,'Gestion Academica'!$E:$F,2,FALSE),IFERROR(VLOOKUP(D165,Graduados!$E:$F,2,FALSE),IFERROR(VLOOKUP(D165,'Gestión del Conocimiento'!$E:$F,2,FALSE),IFERROR(VLOOKUP(D165,Gobernabilidad!$E:$F,2,FALSE),IFERROR(VLOOKUP(D165,'NIVEL DE ES Y  SISTEMA NACIONAL'!$E:$F,2,FALSE),VLOOKUP(D165,'Lo Esencial'!$E:$F,2,0))))))))))))</f>
        <v>f.1 Diseñar un plan de capacitación para todos los recursos humanos. Personal administrativo y de servicio</v>
      </c>
      <c r="D166" s="31"/>
      <c r="E166" s="112"/>
      <c r="F166" s="112"/>
      <c r="G166" s="112"/>
      <c r="H166" s="92"/>
      <c r="I166" s="92"/>
      <c r="J166" s="92"/>
      <c r="K166" s="132"/>
    </row>
    <row r="167" spans="3:12" ht="15.75" thickBot="1" x14ac:dyDescent="0.3">
      <c r="C167" s="73"/>
      <c r="D167" s="31"/>
      <c r="E167" s="112"/>
      <c r="F167" s="112"/>
      <c r="G167" s="112"/>
      <c r="H167" s="92"/>
      <c r="I167" s="92"/>
      <c r="J167" s="92"/>
      <c r="K167" s="132"/>
    </row>
    <row r="168" spans="3:12" ht="30.75" thickBot="1" x14ac:dyDescent="0.3">
      <c r="C168" s="146" t="s">
        <v>44</v>
      </c>
      <c r="D168" s="149" t="s">
        <v>45</v>
      </c>
      <c r="E168" s="148" t="s">
        <v>55</v>
      </c>
      <c r="F168" s="148" t="s">
        <v>57</v>
      </c>
      <c r="G168" s="147" t="s">
        <v>27</v>
      </c>
      <c r="H168" s="153" t="s">
        <v>253</v>
      </c>
      <c r="I168" s="148" t="s">
        <v>46</v>
      </c>
      <c r="J168" s="148" t="s">
        <v>254</v>
      </c>
      <c r="K168" s="148" t="s">
        <v>551</v>
      </c>
      <c r="L168" s="148" t="s">
        <v>552</v>
      </c>
    </row>
    <row r="169" spans="3:12" x14ac:dyDescent="0.25">
      <c r="C169" s="114" t="s">
        <v>47</v>
      </c>
      <c r="D169" s="514">
        <v>45</v>
      </c>
      <c r="E169" s="180">
        <v>0</v>
      </c>
      <c r="F169" s="135">
        <v>20000</v>
      </c>
      <c r="G169" s="116">
        <f t="shared" ref="G169:G177" si="8">E169*F169</f>
        <v>0</v>
      </c>
      <c r="H169" s="183" t="s">
        <v>252</v>
      </c>
      <c r="I169" s="117" t="s">
        <v>434</v>
      </c>
      <c r="J169" s="117" t="str">
        <f>VLOOKUP(I169,Presupuesto!$B$8:$C$159,2,0)</f>
        <v>IMPRENTA, PUBLIC. Y REPRODUC. (25300-00)</v>
      </c>
      <c r="K169" s="386"/>
      <c r="L169" s="117"/>
    </row>
    <row r="170" spans="3:12" x14ac:dyDescent="0.25">
      <c r="C170" s="118" t="s">
        <v>48</v>
      </c>
      <c r="D170" s="515"/>
      <c r="E170" s="228">
        <v>60</v>
      </c>
      <c r="F170" s="119">
        <v>50</v>
      </c>
      <c r="G170" s="116">
        <f t="shared" si="8"/>
        <v>3000</v>
      </c>
      <c r="H170" s="183" t="s">
        <v>252</v>
      </c>
      <c r="I170" s="117" t="s">
        <v>451</v>
      </c>
      <c r="J170" s="117" t="str">
        <f>VLOOKUP(I170,Presupuesto!$B$8:$C$159,2,0)</f>
        <v>ALIMENTOS Y BEBIDAS PARA PERSONAS (31100-00)</v>
      </c>
      <c r="K170" s="117"/>
      <c r="L170" s="117"/>
    </row>
    <row r="171" spans="3:12" x14ac:dyDescent="0.25">
      <c r="C171" s="118" t="s">
        <v>49</v>
      </c>
      <c r="D171" s="515"/>
      <c r="E171" s="228">
        <v>45</v>
      </c>
      <c r="F171" s="119">
        <v>150</v>
      </c>
      <c r="G171" s="116">
        <f t="shared" si="8"/>
        <v>6750</v>
      </c>
      <c r="H171" s="183" t="s">
        <v>251</v>
      </c>
      <c r="I171" s="117" t="s">
        <v>440</v>
      </c>
      <c r="J171" s="117" t="str">
        <f>VLOOKUP(I171,Presupuesto!$B$8:$C$159,2,0)</f>
        <v>PASAJES (26100-00)</v>
      </c>
      <c r="K171" s="117"/>
      <c r="L171" s="117"/>
    </row>
    <row r="172" spans="3:12" x14ac:dyDescent="0.25">
      <c r="C172" s="118" t="s">
        <v>50</v>
      </c>
      <c r="D172" s="515"/>
      <c r="E172" s="172">
        <f>E169</f>
        <v>0</v>
      </c>
      <c r="F172" s="138">
        <v>10000</v>
      </c>
      <c r="G172" s="116">
        <f t="shared" si="8"/>
        <v>0</v>
      </c>
      <c r="H172" s="183" t="s">
        <v>252</v>
      </c>
      <c r="I172" s="117"/>
      <c r="J172" s="117" t="e">
        <f>VLOOKUP(I172,Presupuesto!$B$8:$C$159,2,0)</f>
        <v>#N/A</v>
      </c>
      <c r="K172" s="117"/>
      <c r="L172" s="117"/>
    </row>
    <row r="173" spans="3:12" x14ac:dyDescent="0.25">
      <c r="C173" s="118" t="s">
        <v>560</v>
      </c>
      <c r="D173" s="515"/>
      <c r="E173" s="172">
        <v>0</v>
      </c>
      <c r="F173" s="138">
        <v>250</v>
      </c>
      <c r="G173" s="116">
        <f t="shared" si="8"/>
        <v>0</v>
      </c>
      <c r="H173" s="183" t="s">
        <v>252</v>
      </c>
      <c r="I173" s="117" t="s">
        <v>456</v>
      </c>
      <c r="J173" s="117" t="str">
        <f>VLOOKUP(I173,Presupuesto!$B$8:$C$159,2,0)</f>
        <v>PRODUCTOS DE PAPEL Y CARTON (33400-00)</v>
      </c>
      <c r="K173" s="117"/>
      <c r="L173" s="117"/>
    </row>
    <row r="174" spans="3:12" x14ac:dyDescent="0.25">
      <c r="C174" s="118" t="s">
        <v>51</v>
      </c>
      <c r="D174" s="515"/>
      <c r="E174" s="228">
        <v>0</v>
      </c>
      <c r="F174" s="119">
        <v>85</v>
      </c>
      <c r="G174" s="116">
        <f t="shared" si="8"/>
        <v>0</v>
      </c>
      <c r="H174" s="183" t="s">
        <v>252</v>
      </c>
      <c r="I174" s="117" t="s">
        <v>467</v>
      </c>
      <c r="J174" s="117" t="str">
        <f>VLOOKUP(I174,Presupuesto!$B$8:$C$159,2,0)</f>
        <v>UTILES DE ESCRITORIO, OFICINA Y ENZE¥ANZA (39200-00)</v>
      </c>
      <c r="K174" s="117"/>
      <c r="L174" s="117"/>
    </row>
    <row r="175" spans="3:12" x14ac:dyDescent="0.25">
      <c r="C175" s="118" t="s">
        <v>231</v>
      </c>
      <c r="D175" s="515"/>
      <c r="E175" s="228">
        <v>0</v>
      </c>
      <c r="F175" s="119">
        <v>36</v>
      </c>
      <c r="G175" s="116">
        <f t="shared" si="8"/>
        <v>0</v>
      </c>
      <c r="H175" s="183" t="s">
        <v>252</v>
      </c>
      <c r="I175" s="117" t="s">
        <v>467</v>
      </c>
      <c r="J175" s="117" t="str">
        <f>VLOOKUP(I175,Presupuesto!$B$8:$C$159,2,0)</f>
        <v>UTILES DE ESCRITORIO, OFICINA Y ENZE¥ANZA (39200-00)</v>
      </c>
      <c r="K175" s="117"/>
      <c r="L175" s="117"/>
    </row>
    <row r="176" spans="3:12" x14ac:dyDescent="0.25">
      <c r="C176" s="118" t="s">
        <v>34</v>
      </c>
      <c r="D176" s="515"/>
      <c r="E176" s="228">
        <v>0</v>
      </c>
      <c r="F176" s="119">
        <v>80</v>
      </c>
      <c r="G176" s="116">
        <f t="shared" si="8"/>
        <v>0</v>
      </c>
      <c r="H176" s="183" t="s">
        <v>252</v>
      </c>
      <c r="I176" s="117" t="s">
        <v>467</v>
      </c>
      <c r="J176" s="117" t="str">
        <f>VLOOKUP(I176,Presupuesto!$B$8:$C$159,2,0)</f>
        <v>UTILES DE ESCRITORIO, OFICINA Y ENZE¥ANZA (39200-00)</v>
      </c>
      <c r="K176" s="117"/>
      <c r="L176" s="117"/>
    </row>
    <row r="177" spans="2:12" x14ac:dyDescent="0.25">
      <c r="C177" s="128" t="s">
        <v>52</v>
      </c>
      <c r="D177" s="515"/>
      <c r="E177" s="244">
        <v>0</v>
      </c>
      <c r="F177" s="139">
        <v>25</v>
      </c>
      <c r="G177" s="116">
        <f t="shared" si="8"/>
        <v>0</v>
      </c>
      <c r="H177" s="183" t="s">
        <v>252</v>
      </c>
      <c r="I177" s="117"/>
      <c r="J177" s="117" t="e">
        <f>VLOOKUP(I177,Presupuesto!$B$8:$C$159,2,0)</f>
        <v>#N/A</v>
      </c>
      <c r="K177" s="117"/>
      <c r="L177" s="117"/>
    </row>
    <row r="178" spans="2:12" ht="15.75" thickBot="1" x14ac:dyDescent="0.3">
      <c r="C178" s="249" t="s">
        <v>573</v>
      </c>
      <c r="D178" s="250">
        <v>0</v>
      </c>
      <c r="E178" s="251">
        <v>0</v>
      </c>
      <c r="F178" s="123">
        <f>HLOOKUP(C178,$AH$2:$BU$3,2,0)</f>
        <v>1150</v>
      </c>
      <c r="G178" s="124">
        <f>D178*E178*F178</f>
        <v>0</v>
      </c>
      <c r="H178" s="183" t="s">
        <v>252</v>
      </c>
      <c r="I178" s="117"/>
      <c r="J178" s="125" t="e">
        <f>VLOOKUP(I178,Presupuesto!$B$8:$C$159,2,0)</f>
        <v>#N/A</v>
      </c>
      <c r="K178" s="117"/>
      <c r="L178" s="117"/>
    </row>
    <row r="179" spans="2:12" x14ac:dyDescent="0.25">
      <c r="C179" s="112"/>
      <c r="E179" s="132"/>
      <c r="F179" s="132"/>
      <c r="G179" s="132"/>
      <c r="H179" s="198"/>
      <c r="I179" s="132"/>
      <c r="J179" s="132"/>
      <c r="K179" s="132"/>
    </row>
    <row r="180" spans="2:12" ht="15.75" thickBot="1" x14ac:dyDescent="0.3"/>
    <row r="181" spans="2:12" ht="15.75" thickBot="1" x14ac:dyDescent="0.3">
      <c r="B181" s="390"/>
      <c r="C181" s="29" t="s">
        <v>43</v>
      </c>
      <c r="D181" s="30">
        <f>SUM(G188:G197)</f>
        <v>12255</v>
      </c>
      <c r="E181" s="112"/>
      <c r="F181" s="112"/>
      <c r="G181" s="112"/>
      <c r="H181" s="92"/>
      <c r="I181" s="92"/>
      <c r="J181" s="92"/>
      <c r="K181" s="132"/>
    </row>
    <row r="182" spans="2:12" x14ac:dyDescent="0.25">
      <c r="C182" s="73"/>
      <c r="D182" s="31"/>
      <c r="E182" s="112"/>
      <c r="F182" s="112"/>
      <c r="G182" s="112"/>
      <c r="H182" s="92"/>
      <c r="I182" s="92"/>
      <c r="J182" s="92"/>
      <c r="K182" s="132"/>
    </row>
    <row r="183" spans="2:12" x14ac:dyDescent="0.25">
      <c r="C183" s="73"/>
      <c r="D183" s="31"/>
      <c r="E183" s="112"/>
      <c r="F183" s="112"/>
      <c r="G183" s="112"/>
      <c r="H183" s="92"/>
      <c r="I183" s="92"/>
      <c r="J183" s="92"/>
      <c r="K183" s="132"/>
    </row>
    <row r="184" spans="2:12" ht="15.75" x14ac:dyDescent="0.25">
      <c r="B184" s="390"/>
      <c r="C184" s="232" t="s">
        <v>532</v>
      </c>
      <c r="D184" s="233" t="s">
        <v>994</v>
      </c>
      <c r="E184" s="112"/>
      <c r="F184" s="112"/>
      <c r="G184" s="112"/>
      <c r="H184" s="92"/>
      <c r="I184" s="92"/>
      <c r="J184" s="92"/>
      <c r="K184" s="132"/>
    </row>
    <row r="185" spans="2:12" ht="18.75" x14ac:dyDescent="0.25">
      <c r="C185" s="240" t="str">
        <f>IFERROR(VLOOKUP(D184,'Desarrollo Curricular'!$E:$F,2,FALSE),IFERROR(VLOOKUP(D184,Investigación!$E:$F,2,FALSE),IFERROR(VLOOKUP(D184,'Vinculación Univ. Sociedad'!$E:$F,2,FALSE),IFERROR(VLOOKUP(D184,'Docencia y Recursos Humanos '!$E:$F,2,FALSE),IFERROR(VLOOKUP(D184,Estudiantes!$E:$F,2,FALSE),IFERROR(VLOOKUP(D184,'Gestion Administrativa'!$E:$F,2,FALSE),IFERROR(VLOOKUP(D184,'Gestion Academica'!$E:$F,2,FALSE),IFERROR(VLOOKUP(D184,Graduados!$E:$F,2,FALSE),IFERROR(VLOOKUP(D184,'Gestión del Conocimiento'!$E:$F,2,FALSE),IFERROR(VLOOKUP(D184,Gobernabilidad!$E:$F,2,FALSE),IFERROR(VLOOKUP(D184,'NIVEL DE ES Y  SISTEMA NACIONAL'!$E:$F,2,FALSE),VLOOKUP(D184,'Lo Esencial'!$E:$F,2,0))))))))))))</f>
        <v xml:space="preserve">8) Apropiación, alineamiento y articulación de las unidades académicas de la UNAH con los requerimientos del SHACES. </v>
      </c>
      <c r="D185" s="31"/>
      <c r="E185" s="112"/>
      <c r="F185" s="112"/>
      <c r="G185" s="112"/>
      <c r="H185" s="92"/>
      <c r="I185" s="92"/>
      <c r="J185" s="92"/>
      <c r="K185" s="132"/>
    </row>
    <row r="186" spans="2:12" ht="15.75" thickBot="1" x14ac:dyDescent="0.3">
      <c r="C186" s="73"/>
      <c r="D186" s="31"/>
      <c r="E186" s="112"/>
      <c r="F186" s="112"/>
      <c r="G186" s="112"/>
      <c r="H186" s="92"/>
      <c r="I186" s="92"/>
      <c r="J186" s="92"/>
      <c r="K186" s="132"/>
    </row>
    <row r="187" spans="2:12" ht="30.75" thickBot="1" x14ac:dyDescent="0.3">
      <c r="C187" s="146" t="s">
        <v>44</v>
      </c>
      <c r="D187" s="149" t="s">
        <v>45</v>
      </c>
      <c r="E187" s="148" t="s">
        <v>55</v>
      </c>
      <c r="F187" s="148" t="s">
        <v>57</v>
      </c>
      <c r="G187" s="147" t="s">
        <v>27</v>
      </c>
      <c r="H187" s="153" t="s">
        <v>253</v>
      </c>
      <c r="I187" s="148" t="s">
        <v>46</v>
      </c>
      <c r="J187" s="148" t="s">
        <v>254</v>
      </c>
      <c r="K187" s="148" t="s">
        <v>551</v>
      </c>
      <c r="L187" s="148" t="s">
        <v>552</v>
      </c>
    </row>
    <row r="188" spans="2:12" x14ac:dyDescent="0.25">
      <c r="C188" s="114" t="s">
        <v>47</v>
      </c>
      <c r="D188" s="514">
        <v>60</v>
      </c>
      <c r="E188" s="180">
        <v>0</v>
      </c>
      <c r="F188" s="135">
        <v>20000</v>
      </c>
      <c r="G188" s="116">
        <f t="shared" ref="G188:G196" si="9">E188*F188</f>
        <v>0</v>
      </c>
      <c r="H188" s="183" t="s">
        <v>252</v>
      </c>
      <c r="I188" s="117" t="s">
        <v>434</v>
      </c>
      <c r="J188" s="117" t="str">
        <f>VLOOKUP(I188,Presupuesto!$B$8:$C$159,2,0)</f>
        <v>IMPRENTA, PUBLIC. Y REPRODUC. (25300-00)</v>
      </c>
      <c r="K188" s="386"/>
      <c r="L188" s="117"/>
    </row>
    <row r="189" spans="2:12" x14ac:dyDescent="0.25">
      <c r="C189" s="118" t="s">
        <v>48</v>
      </c>
      <c r="D189" s="515"/>
      <c r="E189" s="228">
        <f>D188</f>
        <v>60</v>
      </c>
      <c r="F189" s="119">
        <v>50</v>
      </c>
      <c r="G189" s="116">
        <f t="shared" si="9"/>
        <v>3000</v>
      </c>
      <c r="H189" s="183" t="s">
        <v>252</v>
      </c>
      <c r="I189" s="117" t="s">
        <v>451</v>
      </c>
      <c r="J189" s="117" t="str">
        <f>VLOOKUP(I189,Presupuesto!$B$8:$C$159,2,0)</f>
        <v>ALIMENTOS Y BEBIDAS PARA PERSONAS (31100-00)</v>
      </c>
      <c r="K189" s="117"/>
      <c r="L189" s="117"/>
    </row>
    <row r="190" spans="2:12" x14ac:dyDescent="0.25">
      <c r="C190" s="118" t="s">
        <v>49</v>
      </c>
      <c r="D190" s="515"/>
      <c r="E190" s="228">
        <f>D188</f>
        <v>60</v>
      </c>
      <c r="F190" s="119">
        <v>150</v>
      </c>
      <c r="G190" s="116">
        <f t="shared" si="9"/>
        <v>9000</v>
      </c>
      <c r="H190" s="183" t="s">
        <v>251</v>
      </c>
      <c r="I190" s="117" t="s">
        <v>440</v>
      </c>
      <c r="J190" s="117" t="str">
        <f>VLOOKUP(I190,Presupuesto!$B$8:$C$159,2,0)</f>
        <v>PASAJES (26100-00)</v>
      </c>
      <c r="K190" s="117"/>
      <c r="L190" s="117"/>
    </row>
    <row r="191" spans="2:12" x14ac:dyDescent="0.25">
      <c r="C191" s="118" t="s">
        <v>50</v>
      </c>
      <c r="D191" s="515"/>
      <c r="E191" s="172">
        <f>E188</f>
        <v>0</v>
      </c>
      <c r="F191" s="138">
        <v>10000</v>
      </c>
      <c r="G191" s="116">
        <f t="shared" si="9"/>
        <v>0</v>
      </c>
      <c r="H191" s="183" t="s">
        <v>252</v>
      </c>
      <c r="I191" s="117"/>
      <c r="J191" s="117" t="e">
        <f>VLOOKUP(I191,Presupuesto!$B$8:$C$159,2,0)</f>
        <v>#N/A</v>
      </c>
      <c r="K191" s="117"/>
      <c r="L191" s="117"/>
    </row>
    <row r="192" spans="2:12" x14ac:dyDescent="0.25">
      <c r="C192" s="118" t="s">
        <v>560</v>
      </c>
      <c r="D192" s="515"/>
      <c r="E192" s="172">
        <v>0</v>
      </c>
      <c r="F192" s="138">
        <v>250</v>
      </c>
      <c r="G192" s="116">
        <f t="shared" si="9"/>
        <v>0</v>
      </c>
      <c r="H192" s="183" t="s">
        <v>252</v>
      </c>
      <c r="I192" s="117" t="s">
        <v>456</v>
      </c>
      <c r="J192" s="117" t="str">
        <f>VLOOKUP(I192,Presupuesto!$B$8:$C$159,2,0)</f>
        <v>PRODUCTOS DE PAPEL Y CARTON (33400-00)</v>
      </c>
      <c r="K192" s="117"/>
      <c r="L192" s="117"/>
    </row>
    <row r="193" spans="2:12" x14ac:dyDescent="0.25">
      <c r="C193" s="118" t="s">
        <v>51</v>
      </c>
      <c r="D193" s="515"/>
      <c r="E193" s="228">
        <f>(D188*25)/500</f>
        <v>3</v>
      </c>
      <c r="F193" s="119">
        <v>85</v>
      </c>
      <c r="G193" s="116">
        <f t="shared" si="9"/>
        <v>255</v>
      </c>
      <c r="H193" s="183" t="s">
        <v>252</v>
      </c>
      <c r="I193" s="117" t="s">
        <v>467</v>
      </c>
      <c r="J193" s="117" t="str">
        <f>VLOOKUP(I193,Presupuesto!$B$8:$C$159,2,0)</f>
        <v>UTILES DE ESCRITORIO, OFICINA Y ENZE¥ANZA (39200-00)</v>
      </c>
      <c r="K193" s="117"/>
      <c r="L193" s="117"/>
    </row>
    <row r="194" spans="2:12" x14ac:dyDescent="0.25">
      <c r="C194" s="118" t="s">
        <v>231</v>
      </c>
      <c r="D194" s="515"/>
      <c r="E194" s="228">
        <v>0</v>
      </c>
      <c r="F194" s="119">
        <v>36</v>
      </c>
      <c r="G194" s="116">
        <f t="shared" si="9"/>
        <v>0</v>
      </c>
      <c r="H194" s="183" t="s">
        <v>252</v>
      </c>
      <c r="I194" s="117" t="s">
        <v>467</v>
      </c>
      <c r="J194" s="117" t="str">
        <f>VLOOKUP(I194,Presupuesto!$B$8:$C$159,2,0)</f>
        <v>UTILES DE ESCRITORIO, OFICINA Y ENZE¥ANZA (39200-00)</v>
      </c>
      <c r="K194" s="117"/>
      <c r="L194" s="117"/>
    </row>
    <row r="195" spans="2:12" x14ac:dyDescent="0.25">
      <c r="C195" s="118" t="s">
        <v>34</v>
      </c>
      <c r="D195" s="515"/>
      <c r="E195" s="228">
        <v>0</v>
      </c>
      <c r="F195" s="119">
        <v>80</v>
      </c>
      <c r="G195" s="116">
        <f t="shared" si="9"/>
        <v>0</v>
      </c>
      <c r="H195" s="183" t="s">
        <v>252</v>
      </c>
      <c r="I195" s="117" t="s">
        <v>467</v>
      </c>
      <c r="J195" s="117" t="str">
        <f>VLOOKUP(I195,Presupuesto!$B$8:$C$159,2,0)</f>
        <v>UTILES DE ESCRITORIO, OFICINA Y ENZE¥ANZA (39200-00)</v>
      </c>
      <c r="K195" s="117"/>
      <c r="L195" s="117"/>
    </row>
    <row r="196" spans="2:12" x14ac:dyDescent="0.25">
      <c r="C196" s="128" t="s">
        <v>52</v>
      </c>
      <c r="D196" s="515"/>
      <c r="E196" s="244">
        <v>0</v>
      </c>
      <c r="F196" s="139">
        <v>25</v>
      </c>
      <c r="G196" s="116">
        <f t="shared" si="9"/>
        <v>0</v>
      </c>
      <c r="H196" s="183" t="s">
        <v>252</v>
      </c>
      <c r="I196" s="117"/>
      <c r="J196" s="117" t="e">
        <f>VLOOKUP(I196,Presupuesto!$B$8:$C$159,2,0)</f>
        <v>#N/A</v>
      </c>
      <c r="K196" s="117"/>
      <c r="L196" s="117"/>
    </row>
    <row r="197" spans="2:12" ht="15.75" thickBot="1" x14ac:dyDescent="0.3">
      <c r="C197" s="249" t="s">
        <v>573</v>
      </c>
      <c r="D197" s="250">
        <v>0</v>
      </c>
      <c r="E197" s="251">
        <v>0</v>
      </c>
      <c r="F197" s="123">
        <f>HLOOKUP(C197,$AH$2:$BU$3,2,0)</f>
        <v>1150</v>
      </c>
      <c r="G197" s="124">
        <f>D197*E197*F197</f>
        <v>0</v>
      </c>
      <c r="H197" s="183" t="s">
        <v>252</v>
      </c>
      <c r="I197" s="117" t="s">
        <v>433</v>
      </c>
      <c r="J197" s="125" t="str">
        <f>VLOOKUP(I197,Presupuesto!$B$8:$C$159,2,0)</f>
        <v>SERVICIOS DE TRANSPORTE (25100-00)</v>
      </c>
      <c r="K197" s="117"/>
      <c r="L197" s="117"/>
    </row>
    <row r="199" spans="2:12" ht="15.75" thickBot="1" x14ac:dyDescent="0.3"/>
    <row r="200" spans="2:12" ht="15.75" thickBot="1" x14ac:dyDescent="0.3">
      <c r="B200" s="390"/>
      <c r="C200" s="29" t="s">
        <v>43</v>
      </c>
      <c r="D200" s="30">
        <f>SUM(G207:G216)</f>
        <v>10000</v>
      </c>
      <c r="E200" s="112"/>
      <c r="F200" s="112"/>
      <c r="G200" s="112"/>
      <c r="H200" s="92"/>
      <c r="I200" s="92"/>
      <c r="J200" s="92"/>
      <c r="K200" s="132"/>
    </row>
    <row r="201" spans="2:12" x14ac:dyDescent="0.25">
      <c r="C201" s="73"/>
      <c r="D201" s="31"/>
      <c r="E201" s="112"/>
      <c r="F201" s="112"/>
      <c r="G201" s="112"/>
      <c r="H201" s="92"/>
      <c r="I201" s="92"/>
      <c r="J201" s="92"/>
      <c r="K201" s="132"/>
    </row>
    <row r="202" spans="2:12" x14ac:dyDescent="0.25">
      <c r="C202" s="73"/>
      <c r="D202" s="31"/>
      <c r="E202" s="112"/>
      <c r="F202" s="112"/>
      <c r="G202" s="112"/>
      <c r="H202" s="92"/>
      <c r="I202" s="92"/>
      <c r="J202" s="92"/>
      <c r="K202" s="132"/>
    </row>
    <row r="203" spans="2:12" ht="15.75" x14ac:dyDescent="0.25">
      <c r="C203" s="232" t="s">
        <v>532</v>
      </c>
      <c r="D203" s="233" t="s">
        <v>996</v>
      </c>
      <c r="E203" s="112"/>
      <c r="F203" s="112"/>
      <c r="G203" s="112"/>
      <c r="H203" s="92"/>
      <c r="I203" s="92"/>
      <c r="J203" s="92"/>
      <c r="K203" s="132"/>
    </row>
    <row r="204" spans="2:12" ht="18.75" x14ac:dyDescent="0.25">
      <c r="C204" s="240" t="str">
        <f>IFERROR(VLOOKUP(D203,'Desarrollo Curricular'!$E:$F,2,FALSE),IFERROR(VLOOKUP(D203,Investigación!$E:$F,2,FALSE),IFERROR(VLOOKUP(D203,'Vinculación Univ. Sociedad'!$E:$F,2,FALSE),IFERROR(VLOOKUP(D203,'Docencia y Recursos Humanos '!$E:$F,2,FALSE),IFERROR(VLOOKUP(D203,Estudiantes!$E:$F,2,FALSE),IFERROR(VLOOKUP(D203,'Gestion Administrativa'!$E:$F,2,FALSE),IFERROR(VLOOKUP(D203,'Gestion Academica'!$E:$F,2,FALSE),IFERROR(VLOOKUP(D203,Graduados!$E:$F,2,FALSE),IFERROR(VLOOKUP(D203,'Gestión del Conocimiento'!$E:$F,2,FALSE),IFERROR(VLOOKUP(D203,Gobernabilidad!$E:$F,2,FALSE),IFERROR(VLOOKUP(D203,'NIVEL DE ES Y  SISTEMA NACIONAL'!$E:$F,2,FALSE),VLOOKUP(D203,'Lo Esencial'!$E:$F,2,0))))))))))))</f>
        <v>b.1Participación del programa de formación, capacitación y actualización científica en la Universidad, a través de becas, programas, talleres, cursos y seminarios.(dos capacitaciones)</v>
      </c>
      <c r="D204" s="31"/>
      <c r="E204" s="112"/>
      <c r="F204" s="112"/>
      <c r="G204" s="112"/>
      <c r="H204" s="92"/>
      <c r="I204" s="92"/>
      <c r="J204" s="92"/>
      <c r="K204" s="132"/>
    </row>
    <row r="205" spans="2:12" ht="15.75" thickBot="1" x14ac:dyDescent="0.3">
      <c r="C205" s="73"/>
      <c r="D205" s="31"/>
      <c r="E205" s="112"/>
      <c r="F205" s="112"/>
      <c r="G205" s="112"/>
      <c r="H205" s="92"/>
      <c r="I205" s="92"/>
      <c r="J205" s="92"/>
      <c r="K205" s="132"/>
    </row>
    <row r="206" spans="2:12" ht="30.75" thickBot="1" x14ac:dyDescent="0.3">
      <c r="C206" s="146" t="s">
        <v>44</v>
      </c>
      <c r="D206" s="149" t="s">
        <v>45</v>
      </c>
      <c r="E206" s="148" t="s">
        <v>55</v>
      </c>
      <c r="F206" s="148" t="s">
        <v>57</v>
      </c>
      <c r="G206" s="147" t="s">
        <v>27</v>
      </c>
      <c r="H206" s="153" t="s">
        <v>253</v>
      </c>
      <c r="I206" s="148" t="s">
        <v>46</v>
      </c>
      <c r="J206" s="148" t="s">
        <v>254</v>
      </c>
      <c r="K206" s="148" t="s">
        <v>551</v>
      </c>
      <c r="L206" s="148" t="s">
        <v>552</v>
      </c>
    </row>
    <row r="207" spans="2:12" x14ac:dyDescent="0.25">
      <c r="C207" s="114" t="s">
        <v>47</v>
      </c>
      <c r="D207" s="514">
        <v>50</v>
      </c>
      <c r="E207" s="180">
        <v>0</v>
      </c>
      <c r="F207" s="135">
        <v>20000</v>
      </c>
      <c r="G207" s="116">
        <f t="shared" ref="G207:G215" si="10">E207*F207</f>
        <v>0</v>
      </c>
      <c r="H207" s="183" t="s">
        <v>252</v>
      </c>
      <c r="I207" s="117" t="s">
        <v>434</v>
      </c>
      <c r="J207" s="117" t="str">
        <f>VLOOKUP(I207,Presupuesto!$B$8:$C$159,2,0)</f>
        <v>IMPRENTA, PUBLIC. Y REPRODUC. (25300-00)</v>
      </c>
      <c r="K207" s="386"/>
      <c r="L207" s="117"/>
    </row>
    <row r="208" spans="2:12" x14ac:dyDescent="0.25">
      <c r="C208" s="118" t="s">
        <v>48</v>
      </c>
      <c r="D208" s="515"/>
      <c r="E208" s="228">
        <f>D207</f>
        <v>50</v>
      </c>
      <c r="F208" s="119">
        <v>50</v>
      </c>
      <c r="G208" s="116">
        <f t="shared" si="10"/>
        <v>2500</v>
      </c>
      <c r="H208" s="183" t="s">
        <v>252</v>
      </c>
      <c r="I208" s="117" t="s">
        <v>451</v>
      </c>
      <c r="J208" s="117" t="str">
        <f>VLOOKUP(I208,Presupuesto!$B$8:$C$159,2,0)</f>
        <v>ALIMENTOS Y BEBIDAS PARA PERSONAS (31100-00)</v>
      </c>
      <c r="K208" s="117"/>
      <c r="L208" s="117"/>
    </row>
    <row r="209" spans="2:12" x14ac:dyDescent="0.25">
      <c r="C209" s="118" t="s">
        <v>49</v>
      </c>
      <c r="D209" s="515"/>
      <c r="E209" s="228">
        <f>D207</f>
        <v>50</v>
      </c>
      <c r="F209" s="119">
        <v>150</v>
      </c>
      <c r="G209" s="116">
        <f t="shared" si="10"/>
        <v>7500</v>
      </c>
      <c r="H209" s="183" t="s">
        <v>251</v>
      </c>
      <c r="I209" s="117" t="s">
        <v>440</v>
      </c>
      <c r="J209" s="117" t="str">
        <f>VLOOKUP(I209,Presupuesto!$B$8:$C$159,2,0)</f>
        <v>PASAJES (26100-00)</v>
      </c>
      <c r="K209" s="117"/>
      <c r="L209" s="117"/>
    </row>
    <row r="210" spans="2:12" x14ac:dyDescent="0.25">
      <c r="C210" s="118" t="s">
        <v>50</v>
      </c>
      <c r="D210" s="515"/>
      <c r="E210" s="172">
        <f>E207</f>
        <v>0</v>
      </c>
      <c r="F210" s="138">
        <v>10000</v>
      </c>
      <c r="G210" s="116">
        <f t="shared" si="10"/>
        <v>0</v>
      </c>
      <c r="H210" s="183" t="s">
        <v>252</v>
      </c>
      <c r="I210" s="117"/>
      <c r="J210" s="117" t="e">
        <f>VLOOKUP(I210,Presupuesto!$B$8:$C$159,2,0)</f>
        <v>#N/A</v>
      </c>
      <c r="K210" s="117"/>
      <c r="L210" s="117"/>
    </row>
    <row r="211" spans="2:12" x14ac:dyDescent="0.25">
      <c r="C211" s="118" t="s">
        <v>560</v>
      </c>
      <c r="D211" s="515"/>
      <c r="E211" s="172">
        <v>0</v>
      </c>
      <c r="F211" s="138">
        <v>250</v>
      </c>
      <c r="G211" s="116">
        <f t="shared" si="10"/>
        <v>0</v>
      </c>
      <c r="H211" s="183" t="s">
        <v>252</v>
      </c>
      <c r="I211" s="117" t="s">
        <v>456</v>
      </c>
      <c r="J211" s="117" t="str">
        <f>VLOOKUP(I211,Presupuesto!$B$8:$C$159,2,0)</f>
        <v>PRODUCTOS DE PAPEL Y CARTON (33400-00)</v>
      </c>
      <c r="K211" s="117"/>
      <c r="L211" s="117"/>
    </row>
    <row r="212" spans="2:12" x14ac:dyDescent="0.25">
      <c r="C212" s="118" t="s">
        <v>51</v>
      </c>
      <c r="D212" s="515"/>
      <c r="E212" s="228">
        <v>0</v>
      </c>
      <c r="F212" s="119">
        <v>85</v>
      </c>
      <c r="G212" s="116">
        <f t="shared" si="10"/>
        <v>0</v>
      </c>
      <c r="H212" s="183" t="s">
        <v>252</v>
      </c>
      <c r="I212" s="117" t="s">
        <v>467</v>
      </c>
      <c r="J212" s="117" t="str">
        <f>VLOOKUP(I212,Presupuesto!$B$8:$C$159,2,0)</f>
        <v>UTILES DE ESCRITORIO, OFICINA Y ENZE¥ANZA (39200-00)</v>
      </c>
      <c r="K212" s="117"/>
      <c r="L212" s="117"/>
    </row>
    <row r="213" spans="2:12" x14ac:dyDescent="0.25">
      <c r="C213" s="118" t="s">
        <v>231</v>
      </c>
      <c r="D213" s="515"/>
      <c r="E213" s="228">
        <v>0</v>
      </c>
      <c r="F213" s="119">
        <v>36</v>
      </c>
      <c r="G213" s="116">
        <f t="shared" si="10"/>
        <v>0</v>
      </c>
      <c r="H213" s="183" t="s">
        <v>252</v>
      </c>
      <c r="I213" s="117" t="s">
        <v>467</v>
      </c>
      <c r="J213" s="117" t="str">
        <f>VLOOKUP(I213,Presupuesto!$B$8:$C$159,2,0)</f>
        <v>UTILES DE ESCRITORIO, OFICINA Y ENZE¥ANZA (39200-00)</v>
      </c>
      <c r="K213" s="117"/>
      <c r="L213" s="117"/>
    </row>
    <row r="214" spans="2:12" x14ac:dyDescent="0.25">
      <c r="C214" s="118" t="s">
        <v>34</v>
      </c>
      <c r="D214" s="515"/>
      <c r="E214" s="228">
        <v>0</v>
      </c>
      <c r="F214" s="119">
        <v>80</v>
      </c>
      <c r="G214" s="116">
        <f t="shared" si="10"/>
        <v>0</v>
      </c>
      <c r="H214" s="183" t="s">
        <v>252</v>
      </c>
      <c r="I214" s="117" t="s">
        <v>467</v>
      </c>
      <c r="J214" s="117" t="str">
        <f>VLOOKUP(I214,Presupuesto!$B$8:$C$159,2,0)</f>
        <v>UTILES DE ESCRITORIO, OFICINA Y ENZE¥ANZA (39200-00)</v>
      </c>
      <c r="K214" s="117"/>
      <c r="L214" s="117"/>
    </row>
    <row r="215" spans="2:12" x14ac:dyDescent="0.25">
      <c r="C215" s="128" t="s">
        <v>52</v>
      </c>
      <c r="D215" s="515"/>
      <c r="E215" s="244">
        <v>0</v>
      </c>
      <c r="F215" s="139">
        <v>25</v>
      </c>
      <c r="G215" s="116">
        <f t="shared" si="10"/>
        <v>0</v>
      </c>
      <c r="H215" s="183" t="s">
        <v>252</v>
      </c>
      <c r="I215" s="117"/>
      <c r="J215" s="117" t="e">
        <f>VLOOKUP(I215,Presupuesto!$B$8:$C$159,2,0)</f>
        <v>#N/A</v>
      </c>
      <c r="K215" s="117"/>
      <c r="L215" s="117"/>
    </row>
    <row r="216" spans="2:12" ht="15.75" thickBot="1" x14ac:dyDescent="0.3">
      <c r="C216" s="249" t="s">
        <v>573</v>
      </c>
      <c r="D216" s="250">
        <v>0</v>
      </c>
      <c r="E216" s="251">
        <v>0</v>
      </c>
      <c r="F216" s="123">
        <f>HLOOKUP(C216,$AH$2:$BU$3,2,0)</f>
        <v>1150</v>
      </c>
      <c r="G216" s="124">
        <f>D216*E216*F216</f>
        <v>0</v>
      </c>
      <c r="H216" s="183" t="s">
        <v>252</v>
      </c>
      <c r="I216" s="117" t="s">
        <v>433</v>
      </c>
      <c r="J216" s="125" t="str">
        <f>VLOOKUP(I216,Presupuesto!$B$8:$C$159,2,0)</f>
        <v>SERVICIOS DE TRANSPORTE (25100-00)</v>
      </c>
      <c r="K216" s="117"/>
      <c r="L216" s="117"/>
    </row>
    <row r="217" spans="2:12" x14ac:dyDescent="0.25">
      <c r="C217" s="112"/>
      <c r="E217" s="132"/>
      <c r="F217" s="132"/>
      <c r="G217" s="132"/>
      <c r="H217" s="198"/>
      <c r="I217" s="132"/>
      <c r="J217" s="132"/>
      <c r="K217" s="132"/>
    </row>
    <row r="218" spans="2:12" ht="15.75" thickBot="1" x14ac:dyDescent="0.3"/>
    <row r="219" spans="2:12" ht="15.75" thickBot="1" x14ac:dyDescent="0.3">
      <c r="B219" s="390"/>
      <c r="C219" s="29" t="s">
        <v>43</v>
      </c>
      <c r="D219" s="30">
        <f>SUM(G226:G235)</f>
        <v>43717.5</v>
      </c>
      <c r="E219" s="112"/>
      <c r="F219" s="112"/>
      <c r="G219" s="112"/>
      <c r="H219" s="92"/>
      <c r="I219" s="92"/>
      <c r="J219" s="92"/>
      <c r="K219" s="132"/>
    </row>
    <row r="220" spans="2:12" x14ac:dyDescent="0.25">
      <c r="C220" s="73"/>
      <c r="D220" s="31"/>
      <c r="E220" s="112"/>
      <c r="F220" s="112"/>
      <c r="G220" s="112"/>
      <c r="H220" s="92"/>
      <c r="I220" s="92"/>
      <c r="J220" s="92"/>
      <c r="K220" s="132"/>
    </row>
    <row r="221" spans="2:12" x14ac:dyDescent="0.25">
      <c r="C221" s="73"/>
      <c r="D221" s="31"/>
      <c r="E221" s="112"/>
      <c r="F221" s="112"/>
      <c r="G221" s="112"/>
      <c r="H221" s="92"/>
      <c r="I221" s="92"/>
      <c r="J221" s="92"/>
      <c r="K221" s="132"/>
    </row>
    <row r="222" spans="2:12" ht="15.75" x14ac:dyDescent="0.25">
      <c r="C222" s="232" t="s">
        <v>532</v>
      </c>
      <c r="D222" s="233" t="s">
        <v>1095</v>
      </c>
      <c r="E222" s="112"/>
      <c r="F222" s="112"/>
      <c r="G222" s="112"/>
      <c r="H222" s="92"/>
      <c r="I222" s="92"/>
      <c r="J222" s="92"/>
      <c r="K222" s="132"/>
    </row>
    <row r="223" spans="2:12" ht="18.75" x14ac:dyDescent="0.25">
      <c r="C223" s="240" t="str">
        <f>IFERROR(VLOOKUP(D222,'Desarrollo Curricular'!$E:$F,2,FALSE),IFERROR(VLOOKUP(D222,Investigación!$E:$F,2,FALSE),IFERROR(VLOOKUP(D222,'Vinculación Univ. Sociedad'!$E:$F,2,FALSE),IFERROR(VLOOKUP(D222,'Docencia y Recursos Humanos '!$E:$F,2,FALSE),IFERROR(VLOOKUP(D222,Estudiantes!$E:$F,2,FALSE),IFERROR(VLOOKUP(D222,'Gestion Administrativa'!$E:$F,2,FALSE),IFERROR(VLOOKUP(D222,'Gestion Academica'!$E:$F,2,FALSE),IFERROR(VLOOKUP(D222,Graduados!$E:$F,2,FALSE),IFERROR(VLOOKUP(D222,'Gestión del Conocimiento'!$E:$F,2,FALSE),IFERROR(VLOOKUP(D222,Gobernabilidad!$E:$F,2,FALSE),IFERROR(VLOOKUP(D222,'NIVEL DE ES Y  SISTEMA NACIONAL'!$E:$F,2,FALSE),VLOOKUP(D222,'Lo Esencial'!$E:$F,2,0))))))))))))</f>
        <v>b.2Inversión institucional para la incorporación de herramientas informáticas.</v>
      </c>
      <c r="D223" s="31"/>
      <c r="E223" s="112"/>
      <c r="F223" s="112"/>
      <c r="G223" s="112"/>
      <c r="H223" s="92"/>
      <c r="I223" s="92"/>
      <c r="J223" s="92"/>
      <c r="K223" s="132"/>
    </row>
    <row r="224" spans="2:12" ht="15.75" thickBot="1" x14ac:dyDescent="0.3">
      <c r="C224" s="73"/>
      <c r="D224" s="31"/>
      <c r="E224" s="112"/>
      <c r="F224" s="112"/>
      <c r="G224" s="112"/>
      <c r="H224" s="92"/>
      <c r="I224" s="92"/>
      <c r="J224" s="92"/>
      <c r="K224" s="132"/>
    </row>
    <row r="225" spans="2:12" ht="30.75" thickBot="1" x14ac:dyDescent="0.3">
      <c r="C225" s="146" t="s">
        <v>44</v>
      </c>
      <c r="D225" s="149" t="s">
        <v>45</v>
      </c>
      <c r="E225" s="148" t="s">
        <v>55</v>
      </c>
      <c r="F225" s="148" t="s">
        <v>57</v>
      </c>
      <c r="G225" s="147" t="s">
        <v>27</v>
      </c>
      <c r="H225" s="153" t="s">
        <v>253</v>
      </c>
      <c r="I225" s="148" t="s">
        <v>46</v>
      </c>
      <c r="J225" s="148" t="s">
        <v>254</v>
      </c>
      <c r="K225" s="148" t="s">
        <v>551</v>
      </c>
      <c r="L225" s="148" t="s">
        <v>552</v>
      </c>
    </row>
    <row r="226" spans="2:12" x14ac:dyDescent="0.25">
      <c r="C226" s="114" t="s">
        <v>47</v>
      </c>
      <c r="D226" s="514">
        <v>30</v>
      </c>
      <c r="E226" s="180">
        <v>1</v>
      </c>
      <c r="F226" s="135">
        <v>20000</v>
      </c>
      <c r="G226" s="116">
        <f t="shared" ref="G226:G234" si="11">E226*F226</f>
        <v>20000</v>
      </c>
      <c r="H226" s="183" t="s">
        <v>252</v>
      </c>
      <c r="I226" s="117" t="s">
        <v>434</v>
      </c>
      <c r="J226" s="117" t="str">
        <f>VLOOKUP(I226,Presupuesto!$B$8:$C$159,2,0)</f>
        <v>IMPRENTA, PUBLIC. Y REPRODUC. (25300-00)</v>
      </c>
      <c r="K226" s="386" t="s">
        <v>228</v>
      </c>
      <c r="L226" s="117"/>
    </row>
    <row r="227" spans="2:12" x14ac:dyDescent="0.25">
      <c r="C227" s="118" t="s">
        <v>48</v>
      </c>
      <c r="D227" s="515"/>
      <c r="E227" s="228">
        <f>D226</f>
        <v>30</v>
      </c>
      <c r="F227" s="119">
        <v>50</v>
      </c>
      <c r="G227" s="116">
        <f t="shared" si="11"/>
        <v>1500</v>
      </c>
      <c r="H227" s="183" t="s">
        <v>252</v>
      </c>
      <c r="I227" s="117" t="s">
        <v>451</v>
      </c>
      <c r="J227" s="117" t="str">
        <f>VLOOKUP(I227,Presupuesto!$B$8:$C$159,2,0)</f>
        <v>ALIMENTOS Y BEBIDAS PARA PERSONAS (31100-00)</v>
      </c>
      <c r="K227" s="117" t="s">
        <v>228</v>
      </c>
      <c r="L227" s="117"/>
    </row>
    <row r="228" spans="2:12" x14ac:dyDescent="0.25">
      <c r="C228" s="118" t="s">
        <v>49</v>
      </c>
      <c r="D228" s="515"/>
      <c r="E228" s="228">
        <f>D226</f>
        <v>30</v>
      </c>
      <c r="F228" s="119">
        <v>150</v>
      </c>
      <c r="G228" s="116">
        <f t="shared" si="11"/>
        <v>4500</v>
      </c>
      <c r="H228" s="183" t="s">
        <v>251</v>
      </c>
      <c r="I228" s="117" t="s">
        <v>451</v>
      </c>
      <c r="J228" s="117" t="str">
        <f>VLOOKUP(I228,Presupuesto!$B$8:$C$159,2,0)</f>
        <v>ALIMENTOS Y BEBIDAS PARA PERSONAS (31100-00)</v>
      </c>
      <c r="K228" s="117" t="s">
        <v>228</v>
      </c>
      <c r="L228" s="117"/>
    </row>
    <row r="229" spans="2:12" x14ac:dyDescent="0.25">
      <c r="C229" s="118" t="s">
        <v>50</v>
      </c>
      <c r="D229" s="515"/>
      <c r="E229" s="172">
        <f>E226</f>
        <v>1</v>
      </c>
      <c r="F229" s="138">
        <v>10000</v>
      </c>
      <c r="G229" s="116">
        <f t="shared" si="11"/>
        <v>10000</v>
      </c>
      <c r="H229" s="183" t="s">
        <v>252</v>
      </c>
      <c r="I229" s="117" t="s">
        <v>440</v>
      </c>
      <c r="J229" s="117" t="str">
        <f>VLOOKUP(I229,Presupuesto!$B$8:$C$159,2,0)</f>
        <v>PASAJES (26100-00)</v>
      </c>
      <c r="K229" s="117" t="s">
        <v>228</v>
      </c>
      <c r="L229" s="117"/>
    </row>
    <row r="230" spans="2:12" x14ac:dyDescent="0.25">
      <c r="C230" s="118" t="s">
        <v>560</v>
      </c>
      <c r="D230" s="515"/>
      <c r="E230" s="172">
        <f>D226</f>
        <v>30</v>
      </c>
      <c r="F230" s="138">
        <v>250</v>
      </c>
      <c r="G230" s="116">
        <f t="shared" si="11"/>
        <v>7500</v>
      </c>
      <c r="H230" s="183" t="s">
        <v>252</v>
      </c>
      <c r="I230" s="117" t="s">
        <v>456</v>
      </c>
      <c r="J230" s="117" t="str">
        <f>VLOOKUP(I230,Presupuesto!$B$8:$C$159,2,0)</f>
        <v>PRODUCTOS DE PAPEL Y CARTON (33400-00)</v>
      </c>
      <c r="K230" s="117" t="s">
        <v>228</v>
      </c>
      <c r="L230" s="117"/>
    </row>
    <row r="231" spans="2:12" x14ac:dyDescent="0.25">
      <c r="C231" s="118" t="s">
        <v>51</v>
      </c>
      <c r="D231" s="515"/>
      <c r="E231" s="228">
        <f>(D226*25)/500</f>
        <v>1.5</v>
      </c>
      <c r="F231" s="119">
        <v>85</v>
      </c>
      <c r="G231" s="116">
        <f t="shared" si="11"/>
        <v>127.5</v>
      </c>
      <c r="H231" s="183" t="s">
        <v>252</v>
      </c>
      <c r="I231" s="117" t="s">
        <v>467</v>
      </c>
      <c r="J231" s="117" t="str">
        <f>VLOOKUP(I231,Presupuesto!$B$8:$C$159,2,0)</f>
        <v>UTILES DE ESCRITORIO, OFICINA Y ENZE¥ANZA (39200-00)</v>
      </c>
      <c r="K231" s="117" t="s">
        <v>228</v>
      </c>
      <c r="L231" s="117"/>
    </row>
    <row r="232" spans="2:12" x14ac:dyDescent="0.25">
      <c r="C232" s="118" t="s">
        <v>231</v>
      </c>
      <c r="D232" s="515"/>
      <c r="E232" s="228">
        <f>D226/12</f>
        <v>2.5</v>
      </c>
      <c r="F232" s="119">
        <v>36</v>
      </c>
      <c r="G232" s="116">
        <f t="shared" si="11"/>
        <v>90</v>
      </c>
      <c r="H232" s="183" t="s">
        <v>252</v>
      </c>
      <c r="I232" s="117" t="s">
        <v>467</v>
      </c>
      <c r="J232" s="117" t="str">
        <f>VLOOKUP(I232,Presupuesto!$B$8:$C$159,2,0)</f>
        <v>UTILES DE ESCRITORIO, OFICINA Y ENZE¥ANZA (39200-00)</v>
      </c>
      <c r="K232" s="117" t="s">
        <v>228</v>
      </c>
      <c r="L232" s="117"/>
    </row>
    <row r="233" spans="2:12" x14ac:dyDescent="0.25">
      <c r="C233" s="118" t="s">
        <v>34</v>
      </c>
      <c r="D233" s="515"/>
      <c r="E233" s="228">
        <v>0</v>
      </c>
      <c r="F233" s="119">
        <v>80</v>
      </c>
      <c r="G233" s="116">
        <f t="shared" si="11"/>
        <v>0</v>
      </c>
      <c r="H233" s="183" t="s">
        <v>252</v>
      </c>
      <c r="I233" s="117" t="s">
        <v>467</v>
      </c>
      <c r="J233" s="117" t="str">
        <f>VLOOKUP(I233,Presupuesto!$B$8:$C$159,2,0)</f>
        <v>UTILES DE ESCRITORIO, OFICINA Y ENZE¥ANZA (39200-00)</v>
      </c>
      <c r="K233" s="117" t="s">
        <v>228</v>
      </c>
      <c r="L233" s="117"/>
    </row>
    <row r="234" spans="2:12" x14ac:dyDescent="0.25">
      <c r="C234" s="128" t="s">
        <v>52</v>
      </c>
      <c r="D234" s="515"/>
      <c r="E234" s="244">
        <v>0</v>
      </c>
      <c r="F234" s="139">
        <v>25</v>
      </c>
      <c r="G234" s="116">
        <f t="shared" si="11"/>
        <v>0</v>
      </c>
      <c r="H234" s="183" t="s">
        <v>252</v>
      </c>
      <c r="I234" s="117"/>
      <c r="J234" s="117" t="e">
        <f>VLOOKUP(I234,Presupuesto!$B$8:$C$159,2,0)</f>
        <v>#N/A</v>
      </c>
      <c r="K234" s="117" t="s">
        <v>228</v>
      </c>
      <c r="L234" s="117"/>
    </row>
    <row r="235" spans="2:12" ht="15.75" thickBot="1" x14ac:dyDescent="0.3">
      <c r="C235" s="249" t="s">
        <v>573</v>
      </c>
      <c r="D235" s="250">
        <v>0</v>
      </c>
      <c r="E235" s="251">
        <v>3</v>
      </c>
      <c r="F235" s="123">
        <f>HLOOKUP(C235,$AH$2:$BU$3,2,0)</f>
        <v>1150</v>
      </c>
      <c r="G235" s="124">
        <f>D235*E235*F235</f>
        <v>0</v>
      </c>
      <c r="H235" s="183"/>
      <c r="I235" s="117" t="s">
        <v>433</v>
      </c>
      <c r="J235" s="125" t="str">
        <f>VLOOKUP(I235,Presupuesto!$B$8:$C$159,2,0)</f>
        <v>SERVICIOS DE TRANSPORTE (25100-00)</v>
      </c>
      <c r="K235" s="117" t="s">
        <v>228</v>
      </c>
      <c r="L235" s="117"/>
    </row>
    <row r="237" spans="2:12" ht="15.75" thickBot="1" x14ac:dyDescent="0.3"/>
    <row r="238" spans="2:12" ht="15.75" thickBot="1" x14ac:dyDescent="0.3">
      <c r="B238" s="390"/>
      <c r="C238" s="29" t="s">
        <v>43</v>
      </c>
      <c r="D238" s="30">
        <f>SUM(G245:G254)</f>
        <v>238782.5</v>
      </c>
      <c r="E238" s="112"/>
      <c r="F238" s="112"/>
      <c r="G238" s="112"/>
      <c r="H238" s="92"/>
      <c r="I238" s="92"/>
      <c r="J238" s="92"/>
      <c r="K238" s="132"/>
    </row>
    <row r="239" spans="2:12" x14ac:dyDescent="0.25">
      <c r="C239" s="73"/>
      <c r="D239" s="31"/>
      <c r="E239" s="112"/>
      <c r="F239" s="112"/>
      <c r="G239" s="112"/>
      <c r="H239" s="92"/>
      <c r="I239" s="92"/>
      <c r="J239" s="92"/>
      <c r="K239" s="132"/>
    </row>
    <row r="240" spans="2:12" x14ac:dyDescent="0.25">
      <c r="C240" s="73"/>
      <c r="D240" s="31"/>
      <c r="E240" s="112"/>
      <c r="F240" s="112"/>
      <c r="G240" s="112"/>
      <c r="H240" s="92"/>
      <c r="I240" s="92"/>
      <c r="J240" s="92"/>
      <c r="K240" s="132"/>
    </row>
    <row r="241" spans="3:12" ht="15.75" x14ac:dyDescent="0.25">
      <c r="C241" s="232" t="s">
        <v>532</v>
      </c>
      <c r="D241" s="233" t="s">
        <v>1097</v>
      </c>
      <c r="E241" s="112"/>
      <c r="F241" s="112"/>
      <c r="G241" s="112"/>
      <c r="H241" s="92"/>
      <c r="I241" s="92"/>
      <c r="J241" s="92"/>
      <c r="K241" s="132"/>
    </row>
    <row r="242" spans="3:12" ht="18.75" x14ac:dyDescent="0.25">
      <c r="C242" s="240" t="str">
        <f>IFERROR(VLOOKUP(D241,'Desarrollo Curricular'!$E:$F,2,FALSE),IFERROR(VLOOKUP(D241,Investigación!$E:$F,2,FALSE),IFERROR(VLOOKUP(D241,'Vinculación Univ. Sociedad'!$E:$F,2,FALSE),IFERROR(VLOOKUP(D241,'Docencia y Recursos Humanos '!$E:$F,2,FALSE),IFERROR(VLOOKUP(D241,Estudiantes!$E:$F,2,FALSE),IFERROR(VLOOKUP(D241,'Gestion Administrativa'!$E:$F,2,FALSE),IFERROR(VLOOKUP(D241,'Gestion Academica'!$E:$F,2,FALSE),IFERROR(VLOOKUP(D241,Graduados!$E:$F,2,FALSE),IFERROR(VLOOKUP(D241,'Gestión del Conocimiento'!$E:$F,2,FALSE),IFERROR(VLOOKUP(D241,Gobernabilidad!$E:$F,2,FALSE),IFERROR(VLOOKUP(D241,'NIVEL DE ES Y  SISTEMA NACIONAL'!$E:$F,2,FALSE),VLOOKUP(D241,'Lo Esencial'!$E:$F,2,0))))))))))))</f>
        <v>1.Inversión para la ejecución del plan de profesionalización docente.</v>
      </c>
      <c r="D242" s="31"/>
      <c r="E242" s="112"/>
      <c r="F242" s="112"/>
      <c r="G242" s="112"/>
      <c r="H242" s="92"/>
      <c r="I242" s="92"/>
      <c r="J242" s="92"/>
      <c r="K242" s="132"/>
    </row>
    <row r="243" spans="3:12" ht="15.75" thickBot="1" x14ac:dyDescent="0.3">
      <c r="C243" s="73"/>
      <c r="D243" s="31"/>
      <c r="E243" s="112"/>
      <c r="F243" s="112"/>
      <c r="G243" s="112"/>
      <c r="H243" s="92"/>
      <c r="I243" s="92"/>
      <c r="J243" s="92"/>
      <c r="K243" s="132"/>
    </row>
    <row r="244" spans="3:12" ht="30.75" thickBot="1" x14ac:dyDescent="0.3">
      <c r="C244" s="146" t="s">
        <v>44</v>
      </c>
      <c r="D244" s="149" t="s">
        <v>45</v>
      </c>
      <c r="E244" s="148" t="s">
        <v>55</v>
      </c>
      <c r="F244" s="148" t="s">
        <v>57</v>
      </c>
      <c r="G244" s="147" t="s">
        <v>27</v>
      </c>
      <c r="H244" s="153" t="s">
        <v>253</v>
      </c>
      <c r="I244" s="148" t="s">
        <v>46</v>
      </c>
      <c r="J244" s="148" t="s">
        <v>254</v>
      </c>
      <c r="K244" s="148" t="s">
        <v>551</v>
      </c>
      <c r="L244" s="148" t="s">
        <v>552</v>
      </c>
    </row>
    <row r="245" spans="3:12" x14ac:dyDescent="0.25">
      <c r="C245" s="114" t="s">
        <v>47</v>
      </c>
      <c r="D245" s="514">
        <v>130</v>
      </c>
      <c r="E245" s="180">
        <v>4</v>
      </c>
      <c r="F245" s="135">
        <v>20000</v>
      </c>
      <c r="G245" s="116">
        <f t="shared" ref="G245:G253" si="12">E245*F245</f>
        <v>80000</v>
      </c>
      <c r="H245" s="183" t="s">
        <v>251</v>
      </c>
      <c r="I245" s="117" t="s">
        <v>430</v>
      </c>
      <c r="J245" s="117" t="str">
        <f>VLOOKUP(I245,Presupuesto!$B$8:$C$159,2,0)</f>
        <v>SERVICIOS TECNICOS Y PROFESIONALES DE CAPAC. (24500-00)</v>
      </c>
      <c r="K245" s="386" t="s">
        <v>246</v>
      </c>
      <c r="L245" s="117"/>
    </row>
    <row r="246" spans="3:12" x14ac:dyDescent="0.25">
      <c r="C246" s="118" t="s">
        <v>48</v>
      </c>
      <c r="D246" s="515"/>
      <c r="E246" s="228">
        <f>D245</f>
        <v>130</v>
      </c>
      <c r="F246" s="119">
        <v>50</v>
      </c>
      <c r="G246" s="116">
        <f t="shared" si="12"/>
        <v>6500</v>
      </c>
      <c r="H246" s="183" t="s">
        <v>252</v>
      </c>
      <c r="I246" s="117" t="s">
        <v>434</v>
      </c>
      <c r="J246" s="117" t="str">
        <f>VLOOKUP(I246,Presupuesto!$B$8:$C$159,2,0)</f>
        <v>IMPRENTA, PUBLIC. Y REPRODUC. (25300-00)</v>
      </c>
      <c r="K246" s="117" t="s">
        <v>246</v>
      </c>
      <c r="L246" s="117"/>
    </row>
    <row r="247" spans="3:12" x14ac:dyDescent="0.25">
      <c r="C247" s="118" t="s">
        <v>49</v>
      </c>
      <c r="D247" s="515"/>
      <c r="E247" s="228">
        <f>D245</f>
        <v>130</v>
      </c>
      <c r="F247" s="119">
        <v>150</v>
      </c>
      <c r="G247" s="116">
        <f t="shared" si="12"/>
        <v>19500</v>
      </c>
      <c r="H247" s="183" t="s">
        <v>251</v>
      </c>
      <c r="I247" s="117" t="s">
        <v>451</v>
      </c>
      <c r="J247" s="117" t="str">
        <f>VLOOKUP(I247,Presupuesto!$B$8:$C$159,2,0)</f>
        <v>ALIMENTOS Y BEBIDAS PARA PERSONAS (31100-00)</v>
      </c>
      <c r="K247" s="117" t="s">
        <v>246</v>
      </c>
      <c r="L247" s="117"/>
    </row>
    <row r="248" spans="3:12" x14ac:dyDescent="0.25">
      <c r="C248" s="118" t="s">
        <v>50</v>
      </c>
      <c r="D248" s="515"/>
      <c r="E248" s="172">
        <f>E245</f>
        <v>4</v>
      </c>
      <c r="F248" s="138">
        <v>10000</v>
      </c>
      <c r="G248" s="116">
        <f t="shared" si="12"/>
        <v>40000</v>
      </c>
      <c r="H248" s="183" t="s">
        <v>252</v>
      </c>
      <c r="I248" s="117" t="s">
        <v>440</v>
      </c>
      <c r="J248" s="117" t="str">
        <f>VLOOKUP(I248,Presupuesto!$B$8:$C$159,2,0)</f>
        <v>PASAJES (26100-00)</v>
      </c>
      <c r="K248" s="117" t="s">
        <v>246</v>
      </c>
      <c r="L248" s="117"/>
    </row>
    <row r="249" spans="3:12" x14ac:dyDescent="0.25">
      <c r="C249" s="118" t="s">
        <v>560</v>
      </c>
      <c r="D249" s="515"/>
      <c r="E249" s="172">
        <f>D245</f>
        <v>130</v>
      </c>
      <c r="F249" s="138">
        <v>250</v>
      </c>
      <c r="G249" s="116">
        <f t="shared" si="12"/>
        <v>32500</v>
      </c>
      <c r="H249" s="183" t="s">
        <v>251</v>
      </c>
      <c r="I249" s="117" t="s">
        <v>467</v>
      </c>
      <c r="J249" s="117" t="str">
        <f>VLOOKUP(I249,Presupuesto!$B$8:$C$159,2,0)</f>
        <v>UTILES DE ESCRITORIO, OFICINA Y ENZE¥ANZA (39200-00)</v>
      </c>
      <c r="K249" s="117" t="s">
        <v>246</v>
      </c>
      <c r="L249" s="117"/>
    </row>
    <row r="250" spans="3:12" x14ac:dyDescent="0.25">
      <c r="C250" s="118" t="s">
        <v>51</v>
      </c>
      <c r="D250" s="515"/>
      <c r="E250" s="228">
        <f>(D245*25)/500</f>
        <v>6.5</v>
      </c>
      <c r="F250" s="119">
        <v>85</v>
      </c>
      <c r="G250" s="116">
        <f t="shared" si="12"/>
        <v>552.5</v>
      </c>
      <c r="H250" s="183" t="s">
        <v>251</v>
      </c>
      <c r="I250" s="117" t="s">
        <v>467</v>
      </c>
      <c r="J250" s="117" t="str">
        <f>VLOOKUP(I250,Presupuesto!$B$8:$C$159,2,0)</f>
        <v>UTILES DE ESCRITORIO, OFICINA Y ENZE¥ANZA (39200-00)</v>
      </c>
      <c r="K250" s="117" t="s">
        <v>246</v>
      </c>
      <c r="L250" s="117"/>
    </row>
    <row r="251" spans="3:12" x14ac:dyDescent="0.25">
      <c r="C251" s="118" t="s">
        <v>231</v>
      </c>
      <c r="D251" s="515"/>
      <c r="E251" s="228">
        <v>130</v>
      </c>
      <c r="F251" s="119">
        <v>36</v>
      </c>
      <c r="G251" s="116">
        <f t="shared" si="12"/>
        <v>4680</v>
      </c>
      <c r="H251" s="183" t="s">
        <v>251</v>
      </c>
      <c r="I251" s="117" t="s">
        <v>467</v>
      </c>
      <c r="J251" s="117" t="str">
        <f>VLOOKUP(I251,Presupuesto!$B$8:$C$159,2,0)</f>
        <v>UTILES DE ESCRITORIO, OFICINA Y ENZE¥ANZA (39200-00)</v>
      </c>
      <c r="K251" s="117" t="s">
        <v>246</v>
      </c>
      <c r="L251" s="117"/>
    </row>
    <row r="252" spans="3:12" x14ac:dyDescent="0.25">
      <c r="C252" s="118" t="s">
        <v>34</v>
      </c>
      <c r="D252" s="515"/>
      <c r="E252" s="228">
        <v>130</v>
      </c>
      <c r="F252" s="119">
        <v>80</v>
      </c>
      <c r="G252" s="116">
        <f t="shared" si="12"/>
        <v>10400</v>
      </c>
      <c r="H252" s="183" t="s">
        <v>251</v>
      </c>
      <c r="I252" s="117" t="s">
        <v>467</v>
      </c>
      <c r="J252" s="117" t="str">
        <f>VLOOKUP(I252,Presupuesto!$B$8:$C$159,2,0)</f>
        <v>UTILES DE ESCRITORIO, OFICINA Y ENZE¥ANZA (39200-00)</v>
      </c>
      <c r="K252" s="117" t="s">
        <v>246</v>
      </c>
      <c r="L252" s="117"/>
    </row>
    <row r="253" spans="3:12" x14ac:dyDescent="0.25">
      <c r="C253" s="128" t="s">
        <v>52</v>
      </c>
      <c r="D253" s="515"/>
      <c r="E253" s="244">
        <f>D245</f>
        <v>130</v>
      </c>
      <c r="F253" s="139">
        <v>25</v>
      </c>
      <c r="G253" s="116">
        <f t="shared" si="12"/>
        <v>3250</v>
      </c>
      <c r="H253" s="183" t="s">
        <v>251</v>
      </c>
      <c r="I253" s="117" t="s">
        <v>467</v>
      </c>
      <c r="J253" s="117" t="str">
        <f>VLOOKUP(I253,Presupuesto!$B$8:$C$159,2,0)</f>
        <v>UTILES DE ESCRITORIO, OFICINA Y ENZE¥ANZA (39200-00)</v>
      </c>
      <c r="K253" s="117" t="s">
        <v>246</v>
      </c>
      <c r="L253" s="117"/>
    </row>
    <row r="254" spans="3:12" ht="15.75" thickBot="1" x14ac:dyDescent="0.3">
      <c r="C254" s="249" t="s">
        <v>573</v>
      </c>
      <c r="D254" s="250">
        <v>6</v>
      </c>
      <c r="E254" s="251">
        <v>6</v>
      </c>
      <c r="F254" s="123">
        <f>HLOOKUP(C254,$AH$2:$BU$3,2,0)</f>
        <v>1150</v>
      </c>
      <c r="G254" s="124">
        <f>D254*E254*F254</f>
        <v>41400</v>
      </c>
      <c r="H254" s="183" t="s">
        <v>252</v>
      </c>
      <c r="I254" s="117" t="s">
        <v>441</v>
      </c>
      <c r="J254" s="125" t="str">
        <f>VLOOKUP(I254,Presupuesto!$B$8:$C$159,2,0)</f>
        <v>VIATICOS (26200-00)</v>
      </c>
      <c r="K254" s="117" t="s">
        <v>246</v>
      </c>
      <c r="L254" s="117"/>
    </row>
    <row r="255" spans="3:12" x14ac:dyDescent="0.25">
      <c r="C255" s="112"/>
      <c r="E255" s="132"/>
      <c r="F255" s="132"/>
      <c r="G255" s="132"/>
      <c r="H255" s="198"/>
      <c r="I255" s="132"/>
      <c r="J255" s="132"/>
      <c r="K255" s="132"/>
    </row>
    <row r="256" spans="3:12" ht="15.75" thickBot="1" x14ac:dyDescent="0.3"/>
    <row r="257" spans="2:12" ht="15.75" thickBot="1" x14ac:dyDescent="0.3">
      <c r="B257" s="390"/>
      <c r="C257" s="29" t="s">
        <v>43</v>
      </c>
      <c r="D257" s="30">
        <f>SUM(G264:G273)</f>
        <v>28750</v>
      </c>
      <c r="E257" s="112"/>
      <c r="F257" s="112"/>
      <c r="G257" s="112"/>
      <c r="H257" s="92"/>
      <c r="I257" s="92"/>
      <c r="J257" s="92"/>
      <c r="K257" s="132"/>
    </row>
    <row r="258" spans="2:12" x14ac:dyDescent="0.25">
      <c r="C258" s="73"/>
      <c r="D258" s="31"/>
      <c r="E258" s="112"/>
      <c r="F258" s="112"/>
      <c r="G258" s="112"/>
      <c r="H258" s="92"/>
      <c r="I258" s="92"/>
      <c r="J258" s="92"/>
      <c r="K258" s="132"/>
    </row>
    <row r="259" spans="2:12" x14ac:dyDescent="0.25">
      <c r="C259" s="73"/>
      <c r="D259" s="31"/>
      <c r="E259" s="112"/>
      <c r="F259" s="112"/>
      <c r="G259" s="112"/>
      <c r="H259" s="92"/>
      <c r="I259" s="92"/>
      <c r="J259" s="92"/>
      <c r="K259" s="132"/>
    </row>
    <row r="260" spans="2:12" ht="15.75" x14ac:dyDescent="0.25">
      <c r="C260" s="232" t="s">
        <v>532</v>
      </c>
      <c r="D260" s="233" t="s">
        <v>1050</v>
      </c>
      <c r="E260" s="112"/>
      <c r="F260" s="112"/>
      <c r="G260" s="112"/>
      <c r="H260" s="92"/>
      <c r="I260" s="92"/>
      <c r="J260" s="92"/>
      <c r="K260" s="132"/>
    </row>
    <row r="261" spans="2:12" ht="18.75" x14ac:dyDescent="0.25">
      <c r="C261" s="240" t="str">
        <f>IFERROR(VLOOKUP(D260,'Desarrollo Curricular'!$E:$F,2,FALSE),IFERROR(VLOOKUP(D260,Investigación!$E:$F,2,FALSE),IFERROR(VLOOKUP(D260,'Vinculación Univ. Sociedad'!$E:$F,2,FALSE),IFERROR(VLOOKUP(D260,'Docencia y Recursos Humanos '!$E:$F,2,FALSE),IFERROR(VLOOKUP(D260,Estudiantes!$E:$F,2,FALSE),IFERROR(VLOOKUP(D260,'Gestion Administrativa'!$E:$F,2,FALSE),IFERROR(VLOOKUP(D260,'Gestion Academica'!$E:$F,2,FALSE),IFERROR(VLOOKUP(D260,Graduados!$E:$F,2,FALSE),IFERROR(VLOOKUP(D260,'Gestión del Conocimiento'!$E:$F,2,FALSE),IFERROR(VLOOKUP(D260,Gobernabilidad!$E:$F,2,FALSE),IFERROR(VLOOKUP(D260,'NIVEL DE ES Y  SISTEMA NACIONAL'!$E:$F,2,FALSE),VLOOKUP(D260,'Lo Esencial'!$E:$F,2,0))))))))))))</f>
        <v>Establecimiento de un proceso de Reclutamiento y contratación de personal docente.</v>
      </c>
      <c r="D261" s="31"/>
      <c r="E261" s="112"/>
      <c r="F261" s="112"/>
      <c r="G261" s="112"/>
      <c r="H261" s="92"/>
      <c r="I261" s="92"/>
      <c r="J261" s="92"/>
      <c r="K261" s="132"/>
    </row>
    <row r="262" spans="2:12" ht="15.75" thickBot="1" x14ac:dyDescent="0.3">
      <c r="C262" s="73"/>
      <c r="D262" s="31"/>
      <c r="E262" s="112"/>
      <c r="F262" s="112"/>
      <c r="G262" s="112"/>
      <c r="H262" s="92"/>
      <c r="I262" s="92"/>
      <c r="J262" s="92"/>
      <c r="K262" s="132"/>
    </row>
    <row r="263" spans="2:12" ht="30.75" thickBot="1" x14ac:dyDescent="0.3">
      <c r="C263" s="146" t="s">
        <v>44</v>
      </c>
      <c r="D263" s="149" t="s">
        <v>45</v>
      </c>
      <c r="E263" s="148" t="s">
        <v>55</v>
      </c>
      <c r="F263" s="148" t="s">
        <v>57</v>
      </c>
      <c r="G263" s="147" t="s">
        <v>27</v>
      </c>
      <c r="H263" s="153" t="s">
        <v>253</v>
      </c>
      <c r="I263" s="148" t="s">
        <v>46</v>
      </c>
      <c r="J263" s="148" t="s">
        <v>254</v>
      </c>
      <c r="K263" s="148" t="s">
        <v>551</v>
      </c>
      <c r="L263" s="148" t="s">
        <v>552</v>
      </c>
    </row>
    <row r="264" spans="2:12" x14ac:dyDescent="0.25">
      <c r="C264" s="114" t="s">
        <v>47</v>
      </c>
      <c r="D264" s="514">
        <v>5</v>
      </c>
      <c r="E264" s="180">
        <v>0</v>
      </c>
      <c r="F264" s="135">
        <v>20000</v>
      </c>
      <c r="G264" s="116">
        <f t="shared" ref="G264:G272" si="13">E264*F264</f>
        <v>0</v>
      </c>
      <c r="H264" s="183" t="s">
        <v>252</v>
      </c>
      <c r="I264" s="117"/>
      <c r="J264" s="117" t="e">
        <f>VLOOKUP(I264,Presupuesto!$B$8:$C$159,2,0)</f>
        <v>#N/A</v>
      </c>
      <c r="K264" s="386"/>
      <c r="L264" s="117"/>
    </row>
    <row r="265" spans="2:12" x14ac:dyDescent="0.25">
      <c r="C265" s="118" t="s">
        <v>48</v>
      </c>
      <c r="D265" s="515"/>
      <c r="E265" s="228">
        <v>250</v>
      </c>
      <c r="F265" s="119">
        <v>50</v>
      </c>
      <c r="G265" s="116">
        <f t="shared" si="13"/>
        <v>12500</v>
      </c>
      <c r="H265" s="183" t="s">
        <v>252</v>
      </c>
      <c r="I265" s="117" t="s">
        <v>434</v>
      </c>
      <c r="J265" s="117" t="str">
        <f>VLOOKUP(I265,Presupuesto!$B$8:$C$159,2,0)</f>
        <v>IMPRENTA, PUBLIC. Y REPRODUC. (25300-00)</v>
      </c>
      <c r="K265" s="117"/>
      <c r="L265" s="117"/>
    </row>
    <row r="266" spans="2:12" x14ac:dyDescent="0.25">
      <c r="C266" s="118" t="s">
        <v>49</v>
      </c>
      <c r="D266" s="515"/>
      <c r="E266" s="228">
        <f>D264</f>
        <v>5</v>
      </c>
      <c r="F266" s="119">
        <v>150</v>
      </c>
      <c r="G266" s="116">
        <f t="shared" si="13"/>
        <v>750</v>
      </c>
      <c r="H266" s="183" t="s">
        <v>251</v>
      </c>
      <c r="I266" s="117" t="s">
        <v>451</v>
      </c>
      <c r="J266" s="117" t="str">
        <f>VLOOKUP(I266,Presupuesto!$B$8:$C$159,2,0)</f>
        <v>ALIMENTOS Y BEBIDAS PARA PERSONAS (31100-00)</v>
      </c>
      <c r="K266" s="117"/>
      <c r="L266" s="117"/>
    </row>
    <row r="267" spans="2:12" x14ac:dyDescent="0.25">
      <c r="C267" s="118" t="s">
        <v>50</v>
      </c>
      <c r="D267" s="515"/>
      <c r="E267" s="172">
        <v>1</v>
      </c>
      <c r="F267" s="138">
        <v>10000</v>
      </c>
      <c r="G267" s="116">
        <f t="shared" si="13"/>
        <v>10000</v>
      </c>
      <c r="H267" s="183" t="s">
        <v>252</v>
      </c>
      <c r="I267" s="117" t="s">
        <v>440</v>
      </c>
      <c r="J267" s="117" t="str">
        <f>VLOOKUP(I267,Presupuesto!$B$8:$C$159,2,0)</f>
        <v>PASAJES (26100-00)</v>
      </c>
      <c r="K267" s="117"/>
      <c r="L267" s="117"/>
    </row>
    <row r="268" spans="2:12" x14ac:dyDescent="0.25">
      <c r="C268" s="118" t="s">
        <v>560</v>
      </c>
      <c r="D268" s="515"/>
      <c r="E268" s="172">
        <f>D264</f>
        <v>5</v>
      </c>
      <c r="F268" s="138">
        <v>250</v>
      </c>
      <c r="G268" s="116">
        <f t="shared" si="13"/>
        <v>1250</v>
      </c>
      <c r="H268" s="183" t="s">
        <v>252</v>
      </c>
      <c r="I268" s="117" t="s">
        <v>467</v>
      </c>
      <c r="J268" s="117" t="str">
        <f>VLOOKUP(I268,Presupuesto!$B$8:$C$159,2,0)</f>
        <v>UTILES DE ESCRITORIO, OFICINA Y ENZE¥ANZA (39200-00)</v>
      </c>
      <c r="K268" s="117"/>
      <c r="L268" s="117"/>
    </row>
    <row r="269" spans="2:12" x14ac:dyDescent="0.25">
      <c r="C269" s="118" t="s">
        <v>51</v>
      </c>
      <c r="D269" s="515"/>
      <c r="E269" s="228">
        <v>50</v>
      </c>
      <c r="F269" s="119">
        <v>85</v>
      </c>
      <c r="G269" s="116">
        <f t="shared" si="13"/>
        <v>4250</v>
      </c>
      <c r="H269" s="183" t="s">
        <v>252</v>
      </c>
      <c r="I269" s="117" t="s">
        <v>467</v>
      </c>
      <c r="J269" s="117" t="str">
        <f>VLOOKUP(I269,Presupuesto!$B$8:$C$159,2,0)</f>
        <v>UTILES DE ESCRITORIO, OFICINA Y ENZE¥ANZA (39200-00)</v>
      </c>
      <c r="K269" s="117"/>
      <c r="L269" s="117"/>
    </row>
    <row r="270" spans="2:12" x14ac:dyDescent="0.25">
      <c r="C270" s="118" t="s">
        <v>231</v>
      </c>
      <c r="D270" s="515"/>
      <c r="E270" s="228">
        <v>0</v>
      </c>
      <c r="F270" s="119">
        <v>36</v>
      </c>
      <c r="G270" s="116">
        <f t="shared" si="13"/>
        <v>0</v>
      </c>
      <c r="H270" s="183" t="s">
        <v>252</v>
      </c>
      <c r="I270" s="117" t="s">
        <v>467</v>
      </c>
      <c r="J270" s="117" t="str">
        <f>VLOOKUP(I270,Presupuesto!$B$8:$C$159,2,0)</f>
        <v>UTILES DE ESCRITORIO, OFICINA Y ENZE¥ANZA (39200-00)</v>
      </c>
      <c r="K270" s="117"/>
      <c r="L270" s="117"/>
    </row>
    <row r="271" spans="2:12" x14ac:dyDescent="0.25">
      <c r="C271" s="118" t="s">
        <v>34</v>
      </c>
      <c r="D271" s="515"/>
      <c r="E271" s="228">
        <v>0</v>
      </c>
      <c r="F271" s="119">
        <v>80</v>
      </c>
      <c r="G271" s="116">
        <f t="shared" si="13"/>
        <v>0</v>
      </c>
      <c r="H271" s="183" t="s">
        <v>252</v>
      </c>
      <c r="I271" s="117"/>
      <c r="J271" s="117" t="e">
        <f>VLOOKUP(I271,Presupuesto!$B$8:$C$159,2,0)</f>
        <v>#N/A</v>
      </c>
      <c r="K271" s="117"/>
      <c r="L271" s="117"/>
    </row>
    <row r="272" spans="2:12" x14ac:dyDescent="0.25">
      <c r="C272" s="128" t="s">
        <v>52</v>
      </c>
      <c r="D272" s="515"/>
      <c r="E272" s="244">
        <v>0</v>
      </c>
      <c r="F272" s="139">
        <v>25</v>
      </c>
      <c r="G272" s="116">
        <f t="shared" si="13"/>
        <v>0</v>
      </c>
      <c r="H272" s="183" t="s">
        <v>252</v>
      </c>
      <c r="I272" s="117"/>
      <c r="J272" s="117" t="e">
        <f>VLOOKUP(I272,Presupuesto!$B$8:$C$159,2,0)</f>
        <v>#N/A</v>
      </c>
      <c r="K272" s="117"/>
      <c r="L272" s="117"/>
    </row>
    <row r="273" spans="2:12" ht="15.75" thickBot="1" x14ac:dyDescent="0.3">
      <c r="C273" s="249" t="s">
        <v>573</v>
      </c>
      <c r="D273" s="250">
        <v>0</v>
      </c>
      <c r="E273" s="251">
        <v>0</v>
      </c>
      <c r="F273" s="123">
        <f>HLOOKUP(C273,$AH$2:$BU$3,2,0)</f>
        <v>1150</v>
      </c>
      <c r="G273" s="124">
        <f>D273*E273*F273</f>
        <v>0</v>
      </c>
      <c r="H273" s="183" t="s">
        <v>252</v>
      </c>
      <c r="I273" s="117"/>
      <c r="J273" s="125" t="e">
        <f>VLOOKUP(I273,Presupuesto!$B$8:$C$159,2,0)</f>
        <v>#N/A</v>
      </c>
      <c r="K273" s="117"/>
      <c r="L273" s="117"/>
    </row>
    <row r="275" spans="2:12" ht="15.75" thickBot="1" x14ac:dyDescent="0.3"/>
    <row r="276" spans="2:12" ht="15.75" thickBot="1" x14ac:dyDescent="0.3">
      <c r="B276" s="390"/>
      <c r="C276" s="29" t="s">
        <v>43</v>
      </c>
      <c r="D276" s="30">
        <f>SUM(G283:G292)</f>
        <v>740250</v>
      </c>
      <c r="E276" s="112"/>
      <c r="F276" s="112"/>
      <c r="G276" s="112"/>
      <c r="H276" s="92"/>
      <c r="I276" s="92"/>
      <c r="J276" s="92"/>
      <c r="K276" s="132"/>
    </row>
    <row r="277" spans="2:12" x14ac:dyDescent="0.25">
      <c r="C277" s="73"/>
      <c r="D277" s="31"/>
      <c r="E277" s="112"/>
      <c r="F277" s="112"/>
      <c r="G277" s="112"/>
      <c r="H277" s="92"/>
      <c r="I277" s="92"/>
      <c r="J277" s="92"/>
      <c r="K277" s="132"/>
    </row>
    <row r="278" spans="2:12" x14ac:dyDescent="0.25">
      <c r="C278" s="73"/>
      <c r="D278" s="31"/>
      <c r="E278" s="112"/>
      <c r="F278" s="112"/>
      <c r="G278" s="112"/>
      <c r="H278" s="92"/>
      <c r="I278" s="92"/>
      <c r="J278" s="92"/>
      <c r="K278" s="132"/>
    </row>
    <row r="279" spans="2:12" ht="15.75" x14ac:dyDescent="0.25">
      <c r="C279" s="232" t="s">
        <v>532</v>
      </c>
      <c r="D279" s="233" t="s">
        <v>1032</v>
      </c>
      <c r="E279" s="112"/>
      <c r="F279" s="112"/>
      <c r="G279" s="112"/>
      <c r="H279" s="92"/>
      <c r="I279" s="92"/>
      <c r="J279" s="92"/>
      <c r="K279" s="132"/>
    </row>
    <row r="280" spans="2:12" ht="18.75" x14ac:dyDescent="0.25">
      <c r="C280" s="240" t="str">
        <f>IFERROR(VLOOKUP(D279,'Desarrollo Curricular'!$E:$F,2,FALSE),IFERROR(VLOOKUP(D279,Investigación!$E:$F,2,FALSE),IFERROR(VLOOKUP(D279,'Vinculación Univ. Sociedad'!$E:$F,2,FALSE),IFERROR(VLOOKUP(D279,'Docencia y Recursos Humanos '!$E:$F,2,FALSE),IFERROR(VLOOKUP(D279,Estudiantes!$E:$F,2,FALSE),IFERROR(VLOOKUP(D279,'Gestion Administrativa'!$E:$F,2,FALSE),IFERROR(VLOOKUP(D279,'Gestion Academica'!$E:$F,2,FALSE),IFERROR(VLOOKUP(D279,Graduados!$E:$F,2,FALSE),IFERROR(VLOOKUP(D279,'Gestión del Conocimiento'!$E:$F,2,FALSE),IFERROR(VLOOKUP(D279,Gobernabilidad!$E:$F,2,FALSE),IFERROR(VLOOKUP(D279,'NIVEL DE ES Y  SISTEMA NACIONAL'!$E:$F,2,FALSE),VLOOKUP(D279,'Lo Esencial'!$E:$F,2,0))))))))))))</f>
        <v>b.2 Aumentar inversión institucional para la oferta de postgrados a los docentes.</v>
      </c>
      <c r="D280" s="31"/>
      <c r="E280" s="112"/>
      <c r="F280" s="112"/>
      <c r="G280" s="112"/>
      <c r="H280" s="92"/>
      <c r="I280" s="92"/>
      <c r="J280" s="92"/>
      <c r="K280" s="132"/>
    </row>
    <row r="281" spans="2:12" ht="15.75" thickBot="1" x14ac:dyDescent="0.3">
      <c r="C281" s="73"/>
      <c r="D281" s="31"/>
      <c r="E281" s="112"/>
      <c r="F281" s="112"/>
      <c r="G281" s="112"/>
      <c r="H281" s="92"/>
      <c r="I281" s="92"/>
      <c r="J281" s="92"/>
      <c r="K281" s="132"/>
    </row>
    <row r="282" spans="2:12" ht="30.75" thickBot="1" x14ac:dyDescent="0.3">
      <c r="C282" s="146" t="s">
        <v>44</v>
      </c>
      <c r="D282" s="149" t="s">
        <v>45</v>
      </c>
      <c r="E282" s="148" t="s">
        <v>55</v>
      </c>
      <c r="F282" s="148" t="s">
        <v>57</v>
      </c>
      <c r="G282" s="147" t="s">
        <v>27</v>
      </c>
      <c r="H282" s="153" t="s">
        <v>253</v>
      </c>
      <c r="I282" s="148" t="s">
        <v>46</v>
      </c>
      <c r="J282" s="148" t="s">
        <v>254</v>
      </c>
      <c r="K282" s="148" t="s">
        <v>551</v>
      </c>
      <c r="L282" s="148" t="s">
        <v>552</v>
      </c>
    </row>
    <row r="283" spans="2:12" x14ac:dyDescent="0.25">
      <c r="C283" s="114" t="s">
        <v>47</v>
      </c>
      <c r="D283" s="514">
        <v>0</v>
      </c>
      <c r="E283" s="180">
        <v>0</v>
      </c>
      <c r="F283" s="135">
        <v>20000</v>
      </c>
      <c r="G283" s="116">
        <f t="shared" ref="G283:G291" si="14">E283*F283</f>
        <v>0</v>
      </c>
      <c r="H283" s="183"/>
      <c r="I283" s="117"/>
      <c r="J283" s="117" t="e">
        <f>VLOOKUP(I283,Presupuesto!$B$8:$C$159,2,0)</f>
        <v>#N/A</v>
      </c>
      <c r="K283" s="386"/>
      <c r="L283" s="117"/>
    </row>
    <row r="284" spans="2:12" x14ac:dyDescent="0.25">
      <c r="C284" s="118" t="s">
        <v>48</v>
      </c>
      <c r="D284" s="515"/>
      <c r="E284" s="228">
        <f>D283</f>
        <v>0</v>
      </c>
      <c r="F284" s="119">
        <v>50</v>
      </c>
      <c r="G284" s="116">
        <f t="shared" si="14"/>
        <v>0</v>
      </c>
      <c r="H284" s="183"/>
      <c r="I284" s="117"/>
      <c r="J284" s="117" t="e">
        <f>VLOOKUP(I284,Presupuesto!$B$8:$C$159,2,0)</f>
        <v>#N/A</v>
      </c>
      <c r="K284" s="117"/>
      <c r="L284" s="117"/>
    </row>
    <row r="285" spans="2:12" x14ac:dyDescent="0.25">
      <c r="C285" s="118" t="s">
        <v>49</v>
      </c>
      <c r="D285" s="515"/>
      <c r="E285" s="228">
        <f>D283</f>
        <v>0</v>
      </c>
      <c r="F285" s="119">
        <v>150</v>
      </c>
      <c r="G285" s="116">
        <f t="shared" si="14"/>
        <v>0</v>
      </c>
      <c r="H285" s="183"/>
      <c r="I285" s="117"/>
      <c r="J285" s="117" t="e">
        <f>VLOOKUP(I285,Presupuesto!$B$8:$C$159,2,0)</f>
        <v>#N/A</v>
      </c>
      <c r="K285" s="117"/>
      <c r="L285" s="117"/>
    </row>
    <row r="286" spans="2:12" x14ac:dyDescent="0.25">
      <c r="C286" s="118" t="s">
        <v>50</v>
      </c>
      <c r="D286" s="515"/>
      <c r="E286" s="172">
        <f>E283</f>
        <v>0</v>
      </c>
      <c r="F286" s="138">
        <v>10000</v>
      </c>
      <c r="G286" s="116">
        <f t="shared" si="14"/>
        <v>0</v>
      </c>
      <c r="H286" s="183"/>
      <c r="I286" s="117"/>
      <c r="J286" s="117" t="e">
        <f>VLOOKUP(I286,Presupuesto!$B$8:$C$159,2,0)</f>
        <v>#N/A</v>
      </c>
      <c r="K286" s="117"/>
      <c r="L286" s="117"/>
    </row>
    <row r="287" spans="2:12" x14ac:dyDescent="0.25">
      <c r="C287" s="118" t="s">
        <v>560</v>
      </c>
      <c r="D287" s="515"/>
      <c r="E287" s="172">
        <f>D283</f>
        <v>0</v>
      </c>
      <c r="F287" s="138">
        <v>250</v>
      </c>
      <c r="G287" s="116">
        <f t="shared" si="14"/>
        <v>0</v>
      </c>
      <c r="H287" s="183"/>
      <c r="I287" s="117"/>
      <c r="J287" s="117" t="e">
        <f>VLOOKUP(I287,Presupuesto!$B$8:$C$159,2,0)</f>
        <v>#N/A</v>
      </c>
      <c r="K287" s="117"/>
      <c r="L287" s="117"/>
    </row>
    <row r="288" spans="2:12" x14ac:dyDescent="0.25">
      <c r="C288" s="118" t="s">
        <v>51</v>
      </c>
      <c r="D288" s="515"/>
      <c r="E288" s="228">
        <f>(D283*25)/500</f>
        <v>0</v>
      </c>
      <c r="F288" s="119">
        <v>85</v>
      </c>
      <c r="G288" s="116">
        <f t="shared" si="14"/>
        <v>0</v>
      </c>
      <c r="H288" s="183"/>
      <c r="I288" s="117"/>
      <c r="J288" s="117" t="e">
        <f>VLOOKUP(I288,Presupuesto!$B$8:$C$159,2,0)</f>
        <v>#N/A</v>
      </c>
      <c r="K288" s="117"/>
      <c r="L288" s="117"/>
    </row>
    <row r="289" spans="3:12" x14ac:dyDescent="0.25">
      <c r="C289" s="118" t="s">
        <v>231</v>
      </c>
      <c r="D289" s="515"/>
      <c r="E289" s="228">
        <f>D283/12</f>
        <v>0</v>
      </c>
      <c r="F289" s="119">
        <v>36</v>
      </c>
      <c r="G289" s="116">
        <f t="shared" si="14"/>
        <v>0</v>
      </c>
      <c r="H289" s="183"/>
      <c r="I289" s="117"/>
      <c r="J289" s="117" t="e">
        <f>VLOOKUP(I289,Presupuesto!$B$8:$C$159,2,0)</f>
        <v>#N/A</v>
      </c>
      <c r="K289" s="117"/>
      <c r="L289" s="117"/>
    </row>
    <row r="290" spans="3:12" x14ac:dyDescent="0.25">
      <c r="C290" s="118" t="s">
        <v>34</v>
      </c>
      <c r="D290" s="515"/>
      <c r="E290" s="228">
        <f>D283/12</f>
        <v>0</v>
      </c>
      <c r="F290" s="119">
        <v>80</v>
      </c>
      <c r="G290" s="116">
        <f t="shared" si="14"/>
        <v>0</v>
      </c>
      <c r="H290" s="183"/>
      <c r="I290" s="117"/>
      <c r="J290" s="117" t="e">
        <f>VLOOKUP(I290,Presupuesto!$B$8:$C$159,2,0)</f>
        <v>#N/A</v>
      </c>
      <c r="K290" s="117"/>
      <c r="L290" s="117"/>
    </row>
    <row r="291" spans="3:12" x14ac:dyDescent="0.25">
      <c r="C291" s="128" t="s">
        <v>52</v>
      </c>
      <c r="D291" s="515"/>
      <c r="E291" s="244">
        <f>D283</f>
        <v>0</v>
      </c>
      <c r="F291" s="139">
        <v>25</v>
      </c>
      <c r="G291" s="116">
        <f t="shared" si="14"/>
        <v>0</v>
      </c>
      <c r="H291" s="183"/>
      <c r="I291" s="117"/>
      <c r="J291" s="117" t="e">
        <f>VLOOKUP(I291,Presupuesto!$B$8:$C$159,2,0)</f>
        <v>#N/A</v>
      </c>
      <c r="K291" s="117"/>
      <c r="L291" s="117"/>
    </row>
    <row r="292" spans="3:12" ht="15.75" thickBot="1" x14ac:dyDescent="0.3">
      <c r="C292" s="249" t="s">
        <v>584</v>
      </c>
      <c r="D292" s="250">
        <v>15</v>
      </c>
      <c r="E292" s="251">
        <v>10</v>
      </c>
      <c r="F292" s="123">
        <f>HLOOKUP(C292,$AH$2:$BU$3,2,0)</f>
        <v>4935</v>
      </c>
      <c r="G292" s="124">
        <f>D292*E292*F292</f>
        <v>740250</v>
      </c>
      <c r="H292" s="183" t="s">
        <v>252</v>
      </c>
      <c r="I292" s="117" t="s">
        <v>448</v>
      </c>
      <c r="J292" s="125" t="str">
        <f>VLOOKUP(I292,Presupuesto!$B$8:$C$159,2,0)</f>
        <v>VIATICOS AL EXTERIOR (26220-00)</v>
      </c>
      <c r="K292" s="117" t="s">
        <v>246</v>
      </c>
      <c r="L292" s="117"/>
    </row>
    <row r="293" spans="3:12" x14ac:dyDescent="0.25">
      <c r="C293" s="112"/>
      <c r="E293" s="132"/>
      <c r="F293" s="132"/>
      <c r="G293" s="132"/>
      <c r="H293" s="198"/>
      <c r="I293" s="132"/>
      <c r="J293" s="132"/>
      <c r="K293" s="132"/>
    </row>
    <row r="294" spans="3:12" ht="15.75" thickBot="1" x14ac:dyDescent="0.3"/>
    <row r="295" spans="3:12" ht="15.75" thickBot="1" x14ac:dyDescent="0.3">
      <c r="C295" s="29" t="s">
        <v>43</v>
      </c>
      <c r="D295" s="30">
        <f>SUM(G302:G311)</f>
        <v>182920</v>
      </c>
      <c r="E295" s="112"/>
      <c r="F295" s="112"/>
      <c r="G295" s="112"/>
      <c r="H295" s="92"/>
      <c r="I295" s="92"/>
      <c r="J295" s="92"/>
      <c r="K295" s="132"/>
    </row>
    <row r="296" spans="3:12" x14ac:dyDescent="0.25">
      <c r="C296" s="73"/>
      <c r="D296" s="31"/>
      <c r="E296" s="112"/>
      <c r="F296" s="112"/>
      <c r="G296" s="112"/>
      <c r="H296" s="92"/>
      <c r="I296" s="92"/>
      <c r="J296" s="92"/>
      <c r="K296" s="132"/>
    </row>
    <row r="297" spans="3:12" x14ac:dyDescent="0.25">
      <c r="C297" s="73"/>
      <c r="D297" s="31"/>
      <c r="E297" s="112"/>
      <c r="F297" s="112"/>
      <c r="G297" s="112"/>
      <c r="H297" s="92"/>
      <c r="I297" s="92"/>
      <c r="J297" s="92"/>
      <c r="K297" s="132"/>
    </row>
    <row r="298" spans="3:12" ht="15.75" x14ac:dyDescent="0.25">
      <c r="C298" s="232" t="s">
        <v>532</v>
      </c>
      <c r="D298" s="233" t="s">
        <v>842</v>
      </c>
      <c r="E298" s="112"/>
      <c r="F298" s="112"/>
      <c r="G298" s="112"/>
      <c r="H298" s="92"/>
      <c r="I298" s="92"/>
      <c r="J298" s="92"/>
      <c r="K298" s="132"/>
    </row>
    <row r="299" spans="3:12" ht="18.75" x14ac:dyDescent="0.25">
      <c r="C299" s="240" t="str">
        <f>IFERROR(VLOOKUP(D298,'Desarrollo Curricular'!$E:$F,2,FALSE),IFERROR(VLOOKUP(D298,Investigación!$E:$F,2,FALSE),IFERROR(VLOOKUP(D298,'Vinculación Univ. Sociedad'!$E:$F,2,FALSE),IFERROR(VLOOKUP(D298,'Docencia y Recursos Humanos '!$E:$F,2,FALSE),IFERROR(VLOOKUP(D298,Estudiantes!$E:$F,2,FALSE),IFERROR(VLOOKUP(D298,'Gestion Administrativa'!$E:$F,2,FALSE),IFERROR(VLOOKUP(D298,'Gestion Academica'!$E:$F,2,FALSE),IFERROR(VLOOKUP(D298,Graduados!$E:$F,2,FALSE),IFERROR(VLOOKUP(D298,'Gestión del Conocimiento'!$E:$F,2,FALSE),IFERROR(VLOOKUP(D298,Gobernabilidad!$E:$F,2,FALSE),IFERROR(VLOOKUP(D298,'NIVEL DE ES Y  SISTEMA NACIONAL'!$E:$F,2,FALSE),VLOOKUP(D298,'Lo Esencial'!$E:$F,2,0))))))))))))</f>
        <v>5.a.2.3 Realizar estudios de mercado para la determinación de la oferta de trabajo y la apertura de nuevas carreras.</v>
      </c>
      <c r="D299" s="31"/>
      <c r="E299" s="112"/>
      <c r="F299" s="112"/>
      <c r="G299" s="112"/>
      <c r="H299" s="92"/>
      <c r="I299" s="92"/>
      <c r="J299" s="92"/>
      <c r="K299" s="132"/>
    </row>
    <row r="300" spans="3:12" ht="15.75" thickBot="1" x14ac:dyDescent="0.3">
      <c r="C300" s="73"/>
      <c r="D300" s="31"/>
      <c r="E300" s="112"/>
      <c r="F300" s="112"/>
      <c r="G300" s="112"/>
      <c r="H300" s="92"/>
      <c r="I300" s="92"/>
      <c r="J300" s="92"/>
      <c r="K300" s="132"/>
    </row>
    <row r="301" spans="3:12" ht="30.75" thickBot="1" x14ac:dyDescent="0.3">
      <c r="C301" s="146" t="s">
        <v>44</v>
      </c>
      <c r="D301" s="149" t="s">
        <v>45</v>
      </c>
      <c r="E301" s="148" t="s">
        <v>55</v>
      </c>
      <c r="F301" s="148" t="s">
        <v>57</v>
      </c>
      <c r="G301" s="147" t="s">
        <v>27</v>
      </c>
      <c r="H301" s="153" t="s">
        <v>253</v>
      </c>
      <c r="I301" s="148" t="s">
        <v>46</v>
      </c>
      <c r="J301" s="148" t="s">
        <v>254</v>
      </c>
      <c r="K301" s="148" t="s">
        <v>551</v>
      </c>
      <c r="L301" s="148" t="s">
        <v>552</v>
      </c>
    </row>
    <row r="302" spans="3:12" x14ac:dyDescent="0.25">
      <c r="C302" s="114" t="s">
        <v>47</v>
      </c>
      <c r="D302" s="514">
        <v>100</v>
      </c>
      <c r="E302" s="180">
        <v>0</v>
      </c>
      <c r="F302" s="135">
        <v>20000</v>
      </c>
      <c r="G302" s="116">
        <f t="shared" ref="G302:G310" si="15">E302*F302</f>
        <v>0</v>
      </c>
      <c r="H302" s="183" t="s">
        <v>251</v>
      </c>
      <c r="I302" s="117"/>
      <c r="J302" s="117" t="e">
        <f>VLOOKUP(I302,Presupuesto!$B$8:$C$159,2,0)</f>
        <v>#N/A</v>
      </c>
      <c r="K302" s="386"/>
      <c r="L302" s="117"/>
    </row>
    <row r="303" spans="3:12" x14ac:dyDescent="0.25">
      <c r="C303" s="118" t="s">
        <v>48</v>
      </c>
      <c r="D303" s="515"/>
      <c r="E303" s="228">
        <f>D302</f>
        <v>100</v>
      </c>
      <c r="F303" s="119">
        <v>50</v>
      </c>
      <c r="G303" s="116">
        <f t="shared" si="15"/>
        <v>5000</v>
      </c>
      <c r="H303" s="183" t="s">
        <v>251</v>
      </c>
      <c r="I303" s="117" t="s">
        <v>434</v>
      </c>
      <c r="J303" s="117" t="str">
        <f>VLOOKUP(I303,Presupuesto!$B$8:$C$159,2,0)</f>
        <v>IMPRENTA, PUBLIC. Y REPRODUC. (25300-00)</v>
      </c>
      <c r="K303" s="117" t="s">
        <v>180</v>
      </c>
      <c r="L303" s="117"/>
    </row>
    <row r="304" spans="3:12" x14ac:dyDescent="0.25">
      <c r="C304" s="118" t="s">
        <v>49</v>
      </c>
      <c r="D304" s="515"/>
      <c r="E304" s="228">
        <f>D302</f>
        <v>100</v>
      </c>
      <c r="F304" s="119">
        <v>150</v>
      </c>
      <c r="G304" s="116">
        <f t="shared" si="15"/>
        <v>15000</v>
      </c>
      <c r="H304" s="183" t="s">
        <v>251</v>
      </c>
      <c r="I304" s="117" t="s">
        <v>451</v>
      </c>
      <c r="J304" s="117" t="str">
        <f>VLOOKUP(I304,Presupuesto!$B$8:$C$159,2,0)</f>
        <v>ALIMENTOS Y BEBIDAS PARA PERSONAS (31100-00)</v>
      </c>
      <c r="K304" s="117" t="s">
        <v>180</v>
      </c>
      <c r="L304" s="117"/>
    </row>
    <row r="305" spans="3:12" x14ac:dyDescent="0.25">
      <c r="C305" s="118" t="s">
        <v>50</v>
      </c>
      <c r="D305" s="515"/>
      <c r="E305" s="172">
        <v>1</v>
      </c>
      <c r="F305" s="138">
        <v>10000</v>
      </c>
      <c r="G305" s="116">
        <f t="shared" si="15"/>
        <v>10000</v>
      </c>
      <c r="H305" s="183" t="s">
        <v>252</v>
      </c>
      <c r="I305" s="117" t="s">
        <v>440</v>
      </c>
      <c r="J305" s="117" t="str">
        <f>VLOOKUP(I305,Presupuesto!$B$8:$C$159,2,0)</f>
        <v>PASAJES (26100-00)</v>
      </c>
      <c r="K305" s="117" t="s">
        <v>180</v>
      </c>
      <c r="L305" s="117"/>
    </row>
    <row r="306" spans="3:12" x14ac:dyDescent="0.25">
      <c r="C306" s="118" t="s">
        <v>560</v>
      </c>
      <c r="D306" s="515"/>
      <c r="E306" s="172">
        <f>D302</f>
        <v>100</v>
      </c>
      <c r="F306" s="138">
        <v>250</v>
      </c>
      <c r="G306" s="116">
        <f t="shared" si="15"/>
        <v>25000</v>
      </c>
      <c r="H306" s="183" t="s">
        <v>251</v>
      </c>
      <c r="I306" s="117" t="s">
        <v>467</v>
      </c>
      <c r="J306" s="117" t="str">
        <f>VLOOKUP(I306,Presupuesto!$B$8:$C$159,2,0)</f>
        <v>UTILES DE ESCRITORIO, OFICINA Y ENZE¥ANZA (39200-00)</v>
      </c>
      <c r="K306" s="117" t="s">
        <v>180</v>
      </c>
      <c r="L306" s="117"/>
    </row>
    <row r="307" spans="3:12" x14ac:dyDescent="0.25">
      <c r="C307" s="118" t="s">
        <v>51</v>
      </c>
      <c r="D307" s="515"/>
      <c r="E307" s="228">
        <v>20</v>
      </c>
      <c r="F307" s="119">
        <v>85</v>
      </c>
      <c r="G307" s="116">
        <f t="shared" si="15"/>
        <v>1700</v>
      </c>
      <c r="H307" s="183" t="s">
        <v>251</v>
      </c>
      <c r="I307" s="117" t="s">
        <v>467</v>
      </c>
      <c r="J307" s="117" t="str">
        <f>VLOOKUP(I307,Presupuesto!$B$8:$C$159,2,0)</f>
        <v>UTILES DE ESCRITORIO, OFICINA Y ENZE¥ANZA (39200-00)</v>
      </c>
      <c r="K307" s="117" t="s">
        <v>180</v>
      </c>
      <c r="L307" s="117"/>
    </row>
    <row r="308" spans="3:12" x14ac:dyDescent="0.25">
      <c r="C308" s="118" t="s">
        <v>231</v>
      </c>
      <c r="D308" s="515"/>
      <c r="E308" s="228">
        <v>20</v>
      </c>
      <c r="F308" s="119">
        <v>36</v>
      </c>
      <c r="G308" s="116">
        <f t="shared" si="15"/>
        <v>720</v>
      </c>
      <c r="H308" s="183" t="s">
        <v>251</v>
      </c>
      <c r="I308" s="117" t="s">
        <v>467</v>
      </c>
      <c r="J308" s="117" t="str">
        <f>VLOOKUP(I308,Presupuesto!$B$8:$C$159,2,0)</f>
        <v>UTILES DE ESCRITORIO, OFICINA Y ENZE¥ANZA (39200-00)</v>
      </c>
      <c r="K308" s="117" t="s">
        <v>180</v>
      </c>
      <c r="L308" s="117"/>
    </row>
    <row r="309" spans="3:12" x14ac:dyDescent="0.25">
      <c r="C309" s="118" t="s">
        <v>34</v>
      </c>
      <c r="D309" s="515"/>
      <c r="E309" s="228">
        <v>100</v>
      </c>
      <c r="F309" s="119">
        <v>80</v>
      </c>
      <c r="G309" s="116">
        <f t="shared" si="15"/>
        <v>8000</v>
      </c>
      <c r="H309" s="183" t="s">
        <v>251</v>
      </c>
      <c r="I309" s="117" t="s">
        <v>467</v>
      </c>
      <c r="J309" s="117" t="str">
        <f>VLOOKUP(I309,Presupuesto!$B$8:$C$159,2,0)</f>
        <v>UTILES DE ESCRITORIO, OFICINA Y ENZE¥ANZA (39200-00)</v>
      </c>
      <c r="K309" s="117" t="s">
        <v>180</v>
      </c>
      <c r="L309" s="117"/>
    </row>
    <row r="310" spans="3:12" x14ac:dyDescent="0.25">
      <c r="C310" s="128" t="s">
        <v>52</v>
      </c>
      <c r="D310" s="515"/>
      <c r="E310" s="244">
        <f>D302</f>
        <v>100</v>
      </c>
      <c r="F310" s="139">
        <v>25</v>
      </c>
      <c r="G310" s="116">
        <f t="shared" si="15"/>
        <v>2500</v>
      </c>
      <c r="H310" s="183" t="s">
        <v>251</v>
      </c>
      <c r="I310" s="117" t="s">
        <v>467</v>
      </c>
      <c r="J310" s="117" t="str">
        <f>VLOOKUP(I310,Presupuesto!$B$8:$C$159,2,0)</f>
        <v>UTILES DE ESCRITORIO, OFICINA Y ENZE¥ANZA (39200-00)</v>
      </c>
      <c r="K310" s="117" t="s">
        <v>180</v>
      </c>
      <c r="L310" s="117"/>
    </row>
    <row r="311" spans="3:12" ht="15.75" thickBot="1" x14ac:dyDescent="0.3">
      <c r="C311" s="249" t="s">
        <v>573</v>
      </c>
      <c r="D311" s="250">
        <v>10</v>
      </c>
      <c r="E311" s="251">
        <v>10</v>
      </c>
      <c r="F311" s="123">
        <f>HLOOKUP(C311,$AH$2:$BU$3,2,0)</f>
        <v>1150</v>
      </c>
      <c r="G311" s="124">
        <f>D311*E311*F311</f>
        <v>115000</v>
      </c>
      <c r="H311" s="183" t="s">
        <v>251</v>
      </c>
      <c r="I311" s="117" t="s">
        <v>441</v>
      </c>
      <c r="J311" s="125" t="str">
        <f>VLOOKUP(I311,Presupuesto!$B$8:$C$159,2,0)</f>
        <v>VIATICOS (26200-00)</v>
      </c>
      <c r="K311" s="117" t="s">
        <v>180</v>
      </c>
      <c r="L311" s="117"/>
    </row>
    <row r="314" spans="3:12" ht="15.75" thickBot="1" x14ac:dyDescent="0.3"/>
    <row r="315" spans="3:12" ht="15.75" thickBot="1" x14ac:dyDescent="0.3">
      <c r="C315" s="29" t="s">
        <v>43</v>
      </c>
      <c r="D315" s="30">
        <f>SUM(G322:G331)</f>
        <v>153420</v>
      </c>
      <c r="E315" s="112"/>
      <c r="F315" s="112"/>
      <c r="G315" s="112"/>
      <c r="H315" s="92"/>
      <c r="I315" s="92"/>
      <c r="J315" s="92"/>
      <c r="K315" s="132"/>
    </row>
    <row r="316" spans="3:12" x14ac:dyDescent="0.25">
      <c r="C316" s="73"/>
      <c r="D316" s="31"/>
      <c r="E316" s="112"/>
      <c r="F316" s="112"/>
      <c r="G316" s="112"/>
      <c r="H316" s="92"/>
      <c r="I316" s="92"/>
      <c r="J316" s="92"/>
      <c r="K316" s="132"/>
    </row>
    <row r="317" spans="3:12" x14ac:dyDescent="0.25">
      <c r="C317" s="73"/>
      <c r="D317" s="31"/>
      <c r="E317" s="112"/>
      <c r="F317" s="112"/>
      <c r="G317" s="112"/>
      <c r="H317" s="92"/>
      <c r="I317" s="92"/>
      <c r="J317" s="92"/>
      <c r="K317" s="132"/>
    </row>
    <row r="318" spans="3:12" ht="15.75" x14ac:dyDescent="0.25">
      <c r="C318" s="232" t="s">
        <v>532</v>
      </c>
      <c r="D318" s="233" t="s">
        <v>1106</v>
      </c>
      <c r="E318" s="112"/>
      <c r="F318" s="112"/>
      <c r="G318" s="112"/>
      <c r="H318" s="92"/>
      <c r="I318" s="92"/>
      <c r="J318" s="92"/>
      <c r="K318" s="132"/>
    </row>
    <row r="319" spans="3:12" ht="18.75" x14ac:dyDescent="0.25">
      <c r="C319" s="240" t="str">
        <f>IFERROR(VLOOKUP(D318,'Desarrollo Curricular'!$E:$F,2,FALSE),IFERROR(VLOOKUP(D318,Investigación!$E:$F,2,FALSE),IFERROR(VLOOKUP(D318,'Vinculación Univ. Sociedad'!$E:$F,2,FALSE),IFERROR(VLOOKUP(D318,'Docencia y Recursos Humanos '!$E:$F,2,FALSE),IFERROR(VLOOKUP(D318,Estudiantes!$E:$F,2,FALSE),IFERROR(VLOOKUP(D318,'Gestion Administrativa'!$E:$F,2,FALSE),IFERROR(VLOOKUP(D318,'Gestion Academica'!$E:$F,2,FALSE),IFERROR(VLOOKUP(D318,Graduados!$E:$F,2,FALSE),IFERROR(VLOOKUP(D318,'Gestión del Conocimiento'!$E:$F,2,FALSE),IFERROR(VLOOKUP(D318,Gobernabilidad!$E:$F,2,FALSE),IFERROR(VLOOKUP(D318,'NIVEL DE ES Y  SISTEMA NACIONAL'!$E:$F,2,FALSE),VLOOKUP(D318,'Lo Esencial'!$E:$F,2,0))))))))))))</f>
        <v xml:space="preserve"> se fortalecerán, promoverán y adoptarán políticas y practicas transparentes para la rendición de cuentas de las unidades académicas. (Talleres de liderazgo y socializacion de funciones)</v>
      </c>
      <c r="D319" s="31"/>
      <c r="E319" s="112"/>
      <c r="F319" s="112"/>
      <c r="G319" s="112"/>
      <c r="H319" s="92"/>
      <c r="I319" s="92"/>
      <c r="J319" s="92"/>
      <c r="K319" s="132"/>
    </row>
    <row r="320" spans="3:12" ht="15.75" thickBot="1" x14ac:dyDescent="0.3">
      <c r="C320" s="73"/>
      <c r="D320" s="31"/>
      <c r="E320" s="112"/>
      <c r="F320" s="112"/>
      <c r="G320" s="112"/>
      <c r="H320" s="92"/>
      <c r="I320" s="92"/>
      <c r="J320" s="92"/>
      <c r="K320" s="132"/>
    </row>
    <row r="321" spans="3:12" ht="30.75" thickBot="1" x14ac:dyDescent="0.3">
      <c r="C321" s="146" t="s">
        <v>44</v>
      </c>
      <c r="D321" s="149" t="s">
        <v>45</v>
      </c>
      <c r="E321" s="148" t="s">
        <v>55</v>
      </c>
      <c r="F321" s="148" t="s">
        <v>57</v>
      </c>
      <c r="G321" s="147" t="s">
        <v>27</v>
      </c>
      <c r="H321" s="153" t="s">
        <v>253</v>
      </c>
      <c r="I321" s="148" t="s">
        <v>46</v>
      </c>
      <c r="J321" s="148" t="s">
        <v>254</v>
      </c>
      <c r="K321" s="148" t="s">
        <v>551</v>
      </c>
      <c r="L321" s="148" t="s">
        <v>552</v>
      </c>
    </row>
    <row r="322" spans="3:12" x14ac:dyDescent="0.25">
      <c r="C322" s="114" t="s">
        <v>47</v>
      </c>
      <c r="D322" s="514">
        <v>200</v>
      </c>
      <c r="E322" s="180">
        <v>1</v>
      </c>
      <c r="F322" s="135">
        <v>20000</v>
      </c>
      <c r="G322" s="116">
        <f t="shared" ref="G322:G330" si="16">E322*F322</f>
        <v>20000</v>
      </c>
      <c r="H322" s="183" t="s">
        <v>252</v>
      </c>
      <c r="I322" s="117" t="s">
        <v>430</v>
      </c>
      <c r="J322" s="117" t="str">
        <f>VLOOKUP(I322,Presupuesto!$B$8:$C$159,2,0)</f>
        <v>SERVICIOS TECNICOS Y PROFESIONALES DE CAPAC. (24500-00)</v>
      </c>
      <c r="K322" s="386" t="s">
        <v>619</v>
      </c>
      <c r="L322" s="117"/>
    </row>
    <row r="323" spans="3:12" x14ac:dyDescent="0.25">
      <c r="C323" s="118" t="s">
        <v>48</v>
      </c>
      <c r="D323" s="515"/>
      <c r="E323" s="228">
        <f>D322</f>
        <v>200</v>
      </c>
      <c r="F323" s="119">
        <v>50</v>
      </c>
      <c r="G323" s="116">
        <f t="shared" si="16"/>
        <v>10000</v>
      </c>
      <c r="H323" s="183" t="s">
        <v>251</v>
      </c>
      <c r="I323" s="117" t="s">
        <v>434</v>
      </c>
      <c r="J323" s="117" t="str">
        <f>VLOOKUP(I323,Presupuesto!$B$8:$C$159,2,0)</f>
        <v>IMPRENTA, PUBLIC. Y REPRODUC. (25300-00)</v>
      </c>
      <c r="K323" s="117" t="s">
        <v>619</v>
      </c>
      <c r="L323" s="117"/>
    </row>
    <row r="324" spans="3:12" x14ac:dyDescent="0.25">
      <c r="C324" s="118" t="s">
        <v>49</v>
      </c>
      <c r="D324" s="515"/>
      <c r="E324" s="228">
        <f>D322</f>
        <v>200</v>
      </c>
      <c r="F324" s="119">
        <v>150</v>
      </c>
      <c r="G324" s="116">
        <f t="shared" si="16"/>
        <v>30000</v>
      </c>
      <c r="H324" s="183" t="s">
        <v>251</v>
      </c>
      <c r="I324" s="117" t="s">
        <v>451</v>
      </c>
      <c r="J324" s="117" t="str">
        <f>VLOOKUP(I324,Presupuesto!$B$8:$C$159,2,0)</f>
        <v>ALIMENTOS Y BEBIDAS PARA PERSONAS (31100-00)</v>
      </c>
      <c r="K324" s="117" t="s">
        <v>619</v>
      </c>
      <c r="L324" s="117"/>
    </row>
    <row r="325" spans="3:12" x14ac:dyDescent="0.25">
      <c r="C325" s="118" t="s">
        <v>50</v>
      </c>
      <c r="D325" s="515"/>
      <c r="E325" s="172">
        <v>1</v>
      </c>
      <c r="F325" s="138">
        <v>10000</v>
      </c>
      <c r="G325" s="116">
        <f t="shared" si="16"/>
        <v>10000</v>
      </c>
      <c r="H325" s="183" t="s">
        <v>252</v>
      </c>
      <c r="I325" s="117" t="s">
        <v>440</v>
      </c>
      <c r="J325" s="117" t="str">
        <f>VLOOKUP(I325,Presupuesto!$B$8:$C$159,2,0)</f>
        <v>PASAJES (26100-00)</v>
      </c>
      <c r="K325" s="117" t="s">
        <v>619</v>
      </c>
      <c r="L325" s="117"/>
    </row>
    <row r="326" spans="3:12" x14ac:dyDescent="0.25">
      <c r="C326" s="118" t="s">
        <v>560</v>
      </c>
      <c r="D326" s="515"/>
      <c r="E326" s="172">
        <f>D322</f>
        <v>200</v>
      </c>
      <c r="F326" s="138">
        <v>250</v>
      </c>
      <c r="G326" s="116">
        <f t="shared" si="16"/>
        <v>50000</v>
      </c>
      <c r="H326" s="183" t="s">
        <v>251</v>
      </c>
      <c r="I326" s="117" t="s">
        <v>467</v>
      </c>
      <c r="J326" s="117" t="str">
        <f>VLOOKUP(I326,Presupuesto!$B$8:$C$159,2,0)</f>
        <v>UTILES DE ESCRITORIO, OFICINA Y ENZE¥ANZA (39200-00)</v>
      </c>
      <c r="K326" s="117" t="s">
        <v>619</v>
      </c>
      <c r="L326" s="117"/>
    </row>
    <row r="327" spans="3:12" x14ac:dyDescent="0.25">
      <c r="C327" s="118" t="s">
        <v>51</v>
      </c>
      <c r="D327" s="515"/>
      <c r="E327" s="228">
        <v>20</v>
      </c>
      <c r="F327" s="119">
        <v>85</v>
      </c>
      <c r="G327" s="116">
        <f t="shared" si="16"/>
        <v>1700</v>
      </c>
      <c r="H327" s="183" t="s">
        <v>251</v>
      </c>
      <c r="I327" s="117" t="s">
        <v>467</v>
      </c>
      <c r="J327" s="117" t="str">
        <f>VLOOKUP(I327,Presupuesto!$B$8:$C$159,2,0)</f>
        <v>UTILES DE ESCRITORIO, OFICINA Y ENZE¥ANZA (39200-00)</v>
      </c>
      <c r="K327" s="117" t="s">
        <v>619</v>
      </c>
      <c r="L327" s="117"/>
    </row>
    <row r="328" spans="3:12" x14ac:dyDescent="0.25">
      <c r="C328" s="118" t="s">
        <v>231</v>
      </c>
      <c r="D328" s="515"/>
      <c r="E328" s="228">
        <v>20</v>
      </c>
      <c r="F328" s="119">
        <v>36</v>
      </c>
      <c r="G328" s="116">
        <f t="shared" si="16"/>
        <v>720</v>
      </c>
      <c r="H328" s="183" t="s">
        <v>251</v>
      </c>
      <c r="I328" s="117" t="s">
        <v>467</v>
      </c>
      <c r="J328" s="117" t="str">
        <f>VLOOKUP(I328,Presupuesto!$B$8:$C$159,2,0)</f>
        <v>UTILES DE ESCRITORIO, OFICINA Y ENZE¥ANZA (39200-00)</v>
      </c>
      <c r="K328" s="117" t="s">
        <v>619</v>
      </c>
      <c r="L328" s="117"/>
    </row>
    <row r="329" spans="3:12" x14ac:dyDescent="0.25">
      <c r="C329" s="118" t="s">
        <v>34</v>
      </c>
      <c r="D329" s="515"/>
      <c r="E329" s="228">
        <v>100</v>
      </c>
      <c r="F329" s="119">
        <v>80</v>
      </c>
      <c r="G329" s="116">
        <f t="shared" si="16"/>
        <v>8000</v>
      </c>
      <c r="H329" s="183" t="s">
        <v>251</v>
      </c>
      <c r="I329" s="117" t="s">
        <v>467</v>
      </c>
      <c r="J329" s="117" t="str">
        <f>VLOOKUP(I329,Presupuesto!$B$8:$C$159,2,0)</f>
        <v>UTILES DE ESCRITORIO, OFICINA Y ENZE¥ANZA (39200-00)</v>
      </c>
      <c r="K329" s="117" t="s">
        <v>619</v>
      </c>
      <c r="L329" s="117"/>
    </row>
    <row r="330" spans="3:12" x14ac:dyDescent="0.25">
      <c r="C330" s="128" t="s">
        <v>52</v>
      </c>
      <c r="D330" s="515"/>
      <c r="E330" s="244">
        <v>0</v>
      </c>
      <c r="F330" s="139">
        <v>25</v>
      </c>
      <c r="G330" s="116">
        <f t="shared" si="16"/>
        <v>0</v>
      </c>
      <c r="H330" s="183" t="s">
        <v>251</v>
      </c>
      <c r="I330" s="117" t="s">
        <v>467</v>
      </c>
      <c r="J330" s="117" t="str">
        <f>VLOOKUP(I330,Presupuesto!$B$8:$C$159,2,0)</f>
        <v>UTILES DE ESCRITORIO, OFICINA Y ENZE¥ANZA (39200-00)</v>
      </c>
      <c r="K330" s="117" t="s">
        <v>619</v>
      </c>
      <c r="L330" s="117"/>
    </row>
    <row r="331" spans="3:12" ht="15.75" thickBot="1" x14ac:dyDescent="0.3">
      <c r="C331" s="249" t="s">
        <v>573</v>
      </c>
      <c r="D331" s="250">
        <v>10</v>
      </c>
      <c r="E331" s="251">
        <v>2</v>
      </c>
      <c r="F331" s="123">
        <f>HLOOKUP(C331,$AH$2:$BU$3,2,0)</f>
        <v>1150</v>
      </c>
      <c r="G331" s="124">
        <f>D331*E331*F331</f>
        <v>23000</v>
      </c>
      <c r="H331" s="183" t="s">
        <v>252</v>
      </c>
      <c r="I331" s="117" t="s">
        <v>441</v>
      </c>
      <c r="J331" s="125" t="str">
        <f>VLOOKUP(I331,Presupuesto!$B$8:$C$159,2,0)</f>
        <v>VIATICOS (26200-00)</v>
      </c>
      <c r="K331" s="117" t="s">
        <v>619</v>
      </c>
      <c r="L331" s="117"/>
    </row>
    <row r="337" spans="3:12" ht="15.75" thickBot="1" x14ac:dyDescent="0.3"/>
    <row r="338" spans="3:12" ht="15.75" thickBot="1" x14ac:dyDescent="0.3">
      <c r="C338" s="29" t="s">
        <v>43</v>
      </c>
      <c r="D338" s="30">
        <f>SUM(G345:G354)</f>
        <v>264420</v>
      </c>
      <c r="E338" s="112"/>
      <c r="F338" s="112"/>
      <c r="G338" s="112"/>
      <c r="H338" s="92"/>
      <c r="I338" s="92"/>
      <c r="J338" s="92"/>
      <c r="K338" s="132"/>
    </row>
    <row r="339" spans="3:12" x14ac:dyDescent="0.25">
      <c r="C339" s="73"/>
      <c r="D339" s="31"/>
      <c r="E339" s="112"/>
      <c r="F339" s="112"/>
      <c r="G339" s="112"/>
      <c r="H339" s="92"/>
      <c r="I339" s="92"/>
      <c r="J339" s="92"/>
      <c r="K339" s="132"/>
    </row>
    <row r="340" spans="3:12" x14ac:dyDescent="0.25">
      <c r="C340" s="73"/>
      <c r="D340" s="31"/>
      <c r="E340" s="112"/>
      <c r="F340" s="112"/>
      <c r="G340" s="112"/>
      <c r="H340" s="92"/>
      <c r="I340" s="92"/>
      <c r="J340" s="92"/>
      <c r="K340" s="132"/>
    </row>
    <row r="341" spans="3:12" ht="15.75" x14ac:dyDescent="0.25">
      <c r="C341" s="232" t="s">
        <v>532</v>
      </c>
      <c r="D341" s="233" t="s">
        <v>1119</v>
      </c>
      <c r="E341" s="112"/>
      <c r="F341" s="112"/>
      <c r="G341" s="112"/>
      <c r="H341" s="92"/>
      <c r="I341" s="92"/>
      <c r="J341" s="92"/>
      <c r="K341" s="132"/>
    </row>
    <row r="342" spans="3:12" ht="18.75" x14ac:dyDescent="0.25">
      <c r="C342" s="240" t="str">
        <f>IFERROR(VLOOKUP(D341,'Desarrollo Curricular'!$E:$F,2,FALSE),IFERROR(VLOOKUP(D341,Investigación!$E:$F,2,FALSE),IFERROR(VLOOKUP(D341,'Vinculación Univ. Sociedad'!$E:$F,2,FALSE),IFERROR(VLOOKUP(D341,'Docencia y Recursos Humanos '!$E:$F,2,FALSE),IFERROR(VLOOKUP(D341,Estudiantes!$E:$F,2,FALSE),IFERROR(VLOOKUP(D341,'Gestion Administrativa'!$E:$F,2,FALSE),IFERROR(VLOOKUP(D341,'Gestion Academica'!$E:$F,2,FALSE),IFERROR(VLOOKUP(D341,Graduados!$E:$F,2,FALSE),IFERROR(VLOOKUP(D341,'Gestión del Conocimiento'!$E:$F,2,FALSE),IFERROR(VLOOKUP(D341,Gobernabilidad!$E:$F,2,FALSE),IFERROR(VLOOKUP(D341,'NIVEL DE ES Y  SISTEMA NACIONAL'!$E:$F,2,FALSE),VLOOKUP(D341,'Lo Esencial'!$E:$F,2,0))))))))))))</f>
        <v xml:space="preserve">1) Socialización de los lineamientos metodológicos.                                                                                                                                                                                                                                       </v>
      </c>
      <c r="D342" s="31"/>
      <c r="E342" s="112"/>
      <c r="F342" s="112"/>
      <c r="G342" s="112"/>
      <c r="H342" s="92"/>
      <c r="I342" s="92"/>
      <c r="J342" s="92"/>
      <c r="K342" s="132"/>
    </row>
    <row r="343" spans="3:12" ht="15.75" thickBot="1" x14ac:dyDescent="0.3">
      <c r="C343" s="73"/>
      <c r="D343" s="31"/>
      <c r="E343" s="112"/>
      <c r="F343" s="112"/>
      <c r="G343" s="112"/>
      <c r="H343" s="92"/>
      <c r="I343" s="92"/>
      <c r="J343" s="92"/>
      <c r="K343" s="132"/>
    </row>
    <row r="344" spans="3:12" ht="30.75" thickBot="1" x14ac:dyDescent="0.3">
      <c r="C344" s="146" t="s">
        <v>44</v>
      </c>
      <c r="D344" s="149" t="s">
        <v>45</v>
      </c>
      <c r="E344" s="148" t="s">
        <v>55</v>
      </c>
      <c r="F344" s="148" t="s">
        <v>57</v>
      </c>
      <c r="G344" s="147" t="s">
        <v>27</v>
      </c>
      <c r="H344" s="153" t="s">
        <v>253</v>
      </c>
      <c r="I344" s="148" t="s">
        <v>46</v>
      </c>
      <c r="J344" s="148" t="s">
        <v>254</v>
      </c>
      <c r="K344" s="148" t="s">
        <v>551</v>
      </c>
      <c r="L344" s="148" t="s">
        <v>552</v>
      </c>
    </row>
    <row r="345" spans="3:12" x14ac:dyDescent="0.25">
      <c r="C345" s="114" t="s">
        <v>47</v>
      </c>
      <c r="D345" s="514">
        <v>260</v>
      </c>
      <c r="E345" s="180">
        <v>1</v>
      </c>
      <c r="F345" s="135">
        <v>20000</v>
      </c>
      <c r="G345" s="116">
        <f t="shared" ref="G345:G353" si="17">E345*F345</f>
        <v>20000</v>
      </c>
      <c r="H345" s="183" t="s">
        <v>252</v>
      </c>
      <c r="I345" s="117" t="s">
        <v>431</v>
      </c>
      <c r="J345" s="117" t="str">
        <f>VLOOKUP(I345,Presupuesto!$B$8:$C$159,2,0)</f>
        <v>OTROS SERVICIOS TECNICOS Y PROFESIONALES N.C. (24900-00)</v>
      </c>
      <c r="K345" s="386"/>
      <c r="L345" s="117"/>
    </row>
    <row r="346" spans="3:12" x14ac:dyDescent="0.25">
      <c r="C346" s="118" t="s">
        <v>48</v>
      </c>
      <c r="D346" s="515"/>
      <c r="E346" s="228">
        <f>D345</f>
        <v>260</v>
      </c>
      <c r="F346" s="119">
        <v>50</v>
      </c>
      <c r="G346" s="116">
        <f t="shared" si="17"/>
        <v>13000</v>
      </c>
      <c r="H346" s="183" t="s">
        <v>252</v>
      </c>
      <c r="I346" s="117" t="s">
        <v>434</v>
      </c>
      <c r="J346" s="117" t="str">
        <f>VLOOKUP(I346,Presupuesto!$B$8:$C$159,2,0)</f>
        <v>IMPRENTA, PUBLIC. Y REPRODUC. (25300-00)</v>
      </c>
      <c r="K346" s="117" t="s">
        <v>621</v>
      </c>
      <c r="L346" s="117"/>
    </row>
    <row r="347" spans="3:12" x14ac:dyDescent="0.25">
      <c r="C347" s="118" t="s">
        <v>49</v>
      </c>
      <c r="D347" s="515"/>
      <c r="E347" s="228">
        <f>D345</f>
        <v>260</v>
      </c>
      <c r="F347" s="119">
        <v>150</v>
      </c>
      <c r="G347" s="116">
        <f t="shared" si="17"/>
        <v>39000</v>
      </c>
      <c r="H347" s="183" t="s">
        <v>251</v>
      </c>
      <c r="I347" s="117" t="s">
        <v>451</v>
      </c>
      <c r="J347" s="117" t="str">
        <f>VLOOKUP(I347,Presupuesto!$B$8:$C$159,2,0)</f>
        <v>ALIMENTOS Y BEBIDAS PARA PERSONAS (31100-00)</v>
      </c>
      <c r="K347" s="117" t="s">
        <v>621</v>
      </c>
      <c r="L347" s="117"/>
    </row>
    <row r="348" spans="3:12" x14ac:dyDescent="0.25">
      <c r="C348" s="118" t="s">
        <v>50</v>
      </c>
      <c r="D348" s="515"/>
      <c r="E348" s="172">
        <v>1</v>
      </c>
      <c r="F348" s="138">
        <v>10000</v>
      </c>
      <c r="G348" s="116">
        <f t="shared" si="17"/>
        <v>10000</v>
      </c>
      <c r="H348" s="183" t="s">
        <v>252</v>
      </c>
      <c r="I348" s="117" t="s">
        <v>440</v>
      </c>
      <c r="J348" s="117" t="str">
        <f>VLOOKUP(I348,Presupuesto!$B$8:$C$159,2,0)</f>
        <v>PASAJES (26100-00)</v>
      </c>
      <c r="K348" s="117" t="s">
        <v>621</v>
      </c>
      <c r="L348" s="117"/>
    </row>
    <row r="349" spans="3:12" x14ac:dyDescent="0.25">
      <c r="C349" s="118" t="s">
        <v>560</v>
      </c>
      <c r="D349" s="515"/>
      <c r="E349" s="172">
        <f>D345</f>
        <v>260</v>
      </c>
      <c r="F349" s="138">
        <v>250</v>
      </c>
      <c r="G349" s="116">
        <f t="shared" si="17"/>
        <v>65000</v>
      </c>
      <c r="H349" s="183" t="s">
        <v>252</v>
      </c>
      <c r="I349" s="117" t="s">
        <v>467</v>
      </c>
      <c r="J349" s="117" t="str">
        <f>VLOOKUP(I349,Presupuesto!$B$8:$C$159,2,0)</f>
        <v>UTILES DE ESCRITORIO, OFICINA Y ENZE¥ANZA (39200-00)</v>
      </c>
      <c r="K349" s="117" t="s">
        <v>621</v>
      </c>
      <c r="L349" s="117"/>
    </row>
    <row r="350" spans="3:12" x14ac:dyDescent="0.25">
      <c r="C350" s="118" t="s">
        <v>51</v>
      </c>
      <c r="D350" s="515"/>
      <c r="E350" s="228">
        <v>20</v>
      </c>
      <c r="F350" s="119">
        <v>85</v>
      </c>
      <c r="G350" s="116">
        <f t="shared" si="17"/>
        <v>1700</v>
      </c>
      <c r="H350" s="183" t="s">
        <v>252</v>
      </c>
      <c r="I350" s="117" t="s">
        <v>467</v>
      </c>
      <c r="J350" s="117" t="str">
        <f>VLOOKUP(I350,Presupuesto!$B$8:$C$159,2,0)</f>
        <v>UTILES DE ESCRITORIO, OFICINA Y ENZE¥ANZA (39200-00)</v>
      </c>
      <c r="K350" s="117" t="s">
        <v>621</v>
      </c>
      <c r="L350" s="117"/>
    </row>
    <row r="351" spans="3:12" x14ac:dyDescent="0.25">
      <c r="C351" s="118" t="s">
        <v>231</v>
      </c>
      <c r="D351" s="515"/>
      <c r="E351" s="228">
        <v>20</v>
      </c>
      <c r="F351" s="119">
        <v>36</v>
      </c>
      <c r="G351" s="116">
        <f t="shared" si="17"/>
        <v>720</v>
      </c>
      <c r="H351" s="183" t="s">
        <v>252</v>
      </c>
      <c r="I351" s="117" t="s">
        <v>467</v>
      </c>
      <c r="J351" s="117" t="str">
        <f>VLOOKUP(I351,Presupuesto!$B$8:$C$159,2,0)</f>
        <v>UTILES DE ESCRITORIO, OFICINA Y ENZE¥ANZA (39200-00)</v>
      </c>
      <c r="K351" s="117" t="s">
        <v>621</v>
      </c>
      <c r="L351" s="117"/>
    </row>
    <row r="352" spans="3:12" x14ac:dyDescent="0.25">
      <c r="C352" s="118" t="s">
        <v>34</v>
      </c>
      <c r="D352" s="515"/>
      <c r="E352" s="228">
        <v>0</v>
      </c>
      <c r="F352" s="119">
        <v>80</v>
      </c>
      <c r="G352" s="116">
        <f t="shared" si="17"/>
        <v>0</v>
      </c>
      <c r="H352" s="183" t="s">
        <v>252</v>
      </c>
      <c r="I352" s="117" t="s">
        <v>467</v>
      </c>
      <c r="J352" s="117" t="str">
        <f>VLOOKUP(I352,Presupuesto!$B$8:$C$159,2,0)</f>
        <v>UTILES DE ESCRITORIO, OFICINA Y ENZE¥ANZA (39200-00)</v>
      </c>
      <c r="K352" s="117" t="s">
        <v>621</v>
      </c>
      <c r="L352" s="117"/>
    </row>
    <row r="353" spans="3:12" x14ac:dyDescent="0.25">
      <c r="C353" s="128" t="s">
        <v>52</v>
      </c>
      <c r="D353" s="515"/>
      <c r="E353" s="244">
        <v>0</v>
      </c>
      <c r="F353" s="139">
        <v>25</v>
      </c>
      <c r="G353" s="116">
        <f t="shared" si="17"/>
        <v>0</v>
      </c>
      <c r="H353" s="183" t="s">
        <v>252</v>
      </c>
      <c r="I353" s="117" t="s">
        <v>467</v>
      </c>
      <c r="J353" s="117" t="str">
        <f>VLOOKUP(I353,Presupuesto!$B$8:$C$159,2,0)</f>
        <v>UTILES DE ESCRITORIO, OFICINA Y ENZE¥ANZA (39200-00)</v>
      </c>
      <c r="K353" s="117" t="s">
        <v>621</v>
      </c>
      <c r="L353" s="117"/>
    </row>
    <row r="354" spans="3:12" ht="15.75" thickBot="1" x14ac:dyDescent="0.3">
      <c r="C354" s="249" t="s">
        <v>573</v>
      </c>
      <c r="D354" s="250">
        <v>10</v>
      </c>
      <c r="E354" s="251">
        <v>10</v>
      </c>
      <c r="F354" s="123">
        <f>HLOOKUP(C354,$AH$2:$BU$3,2,0)</f>
        <v>1150</v>
      </c>
      <c r="G354" s="124">
        <f>D354*E354*F354</f>
        <v>115000</v>
      </c>
      <c r="H354" s="183" t="s">
        <v>252</v>
      </c>
      <c r="I354" s="117" t="s">
        <v>441</v>
      </c>
      <c r="J354" s="125" t="str">
        <f>VLOOKUP(I354,Presupuesto!$B$8:$C$159,2,0)</f>
        <v>VIATICOS (26200-00)</v>
      </c>
      <c r="K354" s="117" t="s">
        <v>621</v>
      </c>
      <c r="L354" s="117"/>
    </row>
    <row r="357" spans="3:12" ht="15.75" thickBot="1" x14ac:dyDescent="0.3"/>
    <row r="358" spans="3:12" ht="15.75" thickBot="1" x14ac:dyDescent="0.3">
      <c r="C358" s="29" t="s">
        <v>43</v>
      </c>
      <c r="D358" s="30">
        <f>SUM(G365:G374)</f>
        <v>54920</v>
      </c>
      <c r="E358" s="112"/>
      <c r="F358" s="112"/>
      <c r="G358" s="112"/>
      <c r="H358" s="92"/>
      <c r="I358" s="92"/>
      <c r="J358" s="92"/>
      <c r="K358" s="132"/>
    </row>
    <row r="359" spans="3:12" x14ac:dyDescent="0.25">
      <c r="C359" s="73"/>
      <c r="D359" s="31"/>
      <c r="E359" s="112"/>
      <c r="F359" s="112"/>
      <c r="G359" s="112"/>
      <c r="H359" s="92"/>
      <c r="I359" s="92"/>
      <c r="J359" s="92"/>
      <c r="K359" s="132"/>
    </row>
    <row r="360" spans="3:12" x14ac:dyDescent="0.25">
      <c r="C360" s="73"/>
      <c r="D360" s="31"/>
      <c r="E360" s="112"/>
      <c r="F360" s="112"/>
      <c r="G360" s="112"/>
      <c r="H360" s="92"/>
      <c r="I360" s="92"/>
      <c r="J360" s="92"/>
      <c r="K360" s="132"/>
    </row>
    <row r="361" spans="3:12" ht="15.75" x14ac:dyDescent="0.25">
      <c r="C361" s="232" t="s">
        <v>532</v>
      </c>
      <c r="D361" s="233" t="s">
        <v>1124</v>
      </c>
      <c r="E361" s="112"/>
      <c r="F361" s="112"/>
      <c r="G361" s="112"/>
      <c r="H361" s="92"/>
      <c r="I361" s="92"/>
      <c r="J361" s="92"/>
      <c r="K361" s="132"/>
    </row>
    <row r="362" spans="3:12" ht="18.75" x14ac:dyDescent="0.25">
      <c r="C362" s="240" t="str">
        <f>IFERROR(VLOOKUP(D361,'Desarrollo Curricular'!$E:$F,2,FALSE),IFERROR(VLOOKUP(D361,Investigación!$E:$F,2,FALSE),IFERROR(VLOOKUP(D361,'Vinculación Univ. Sociedad'!$E:$F,2,FALSE),IFERROR(VLOOKUP(D361,'Docencia y Recursos Humanos '!$E:$F,2,FALSE),IFERROR(VLOOKUP(D361,Estudiantes!$E:$F,2,FALSE),IFERROR(VLOOKUP(D361,'Gestion Administrativa'!$E:$F,2,FALSE),IFERROR(VLOOKUP(D361,'Gestion Academica'!$E:$F,2,FALSE),IFERROR(VLOOKUP(D361,Graduados!$E:$F,2,FALSE),IFERROR(VLOOKUP(D361,'Gestión del Conocimiento'!$E:$F,2,FALSE),IFERROR(VLOOKUP(D361,Gobernabilidad!$E:$F,2,FALSE),IFERROR(VLOOKUP(D361,'NIVEL DE ES Y  SISTEMA NACIONAL'!$E:$F,2,FALSE),VLOOKUP(D361,'Lo Esencial'!$E:$F,2,0))))))))))))</f>
        <v>2) Jornadas de trabajo (conferencias, exposiciones, talleres, y otros) interdisciplinarias orientadas a la transversalización efectiva y profunda del eje de ética.</v>
      </c>
      <c r="D362" s="31"/>
      <c r="E362" s="112"/>
      <c r="F362" s="112"/>
      <c r="G362" s="112"/>
      <c r="H362" s="92"/>
      <c r="I362" s="92"/>
      <c r="J362" s="92"/>
      <c r="K362" s="132"/>
    </row>
    <row r="363" spans="3:12" ht="15.75" thickBot="1" x14ac:dyDescent="0.3">
      <c r="C363" s="73"/>
      <c r="D363" s="31"/>
      <c r="E363" s="112"/>
      <c r="F363" s="112"/>
      <c r="G363" s="112"/>
      <c r="H363" s="92"/>
      <c r="I363" s="92"/>
      <c r="J363" s="92"/>
      <c r="K363" s="132"/>
    </row>
    <row r="364" spans="3:12" ht="30.75" thickBot="1" x14ac:dyDescent="0.3">
      <c r="C364" s="146" t="s">
        <v>44</v>
      </c>
      <c r="D364" s="149" t="s">
        <v>45</v>
      </c>
      <c r="E364" s="148" t="s">
        <v>55</v>
      </c>
      <c r="F364" s="148" t="s">
        <v>57</v>
      </c>
      <c r="G364" s="147" t="s">
        <v>27</v>
      </c>
      <c r="H364" s="153" t="s">
        <v>253</v>
      </c>
      <c r="I364" s="148" t="s">
        <v>46</v>
      </c>
      <c r="J364" s="148" t="s">
        <v>254</v>
      </c>
      <c r="K364" s="148" t="s">
        <v>551</v>
      </c>
      <c r="L364" s="148" t="s">
        <v>552</v>
      </c>
    </row>
    <row r="365" spans="3:12" x14ac:dyDescent="0.25">
      <c r="C365" s="114" t="s">
        <v>47</v>
      </c>
      <c r="D365" s="514">
        <v>50</v>
      </c>
      <c r="E365" s="180">
        <v>1</v>
      </c>
      <c r="F365" s="135">
        <v>20000</v>
      </c>
      <c r="G365" s="116">
        <f t="shared" ref="G365:G373" si="18">E365*F365</f>
        <v>20000</v>
      </c>
      <c r="H365" s="183" t="s">
        <v>252</v>
      </c>
      <c r="I365" s="117" t="s">
        <v>431</v>
      </c>
      <c r="J365" s="117" t="str">
        <f>VLOOKUP(I365,Presupuesto!$B$8:$C$159,2,0)</f>
        <v>OTROS SERVICIOS TECNICOS Y PROFESIONALES N.C. (24900-00)</v>
      </c>
      <c r="K365" s="386"/>
      <c r="L365" s="117"/>
    </row>
    <row r="366" spans="3:12" x14ac:dyDescent="0.25">
      <c r="C366" s="118" t="s">
        <v>48</v>
      </c>
      <c r="D366" s="515"/>
      <c r="E366" s="228">
        <f>D365</f>
        <v>50</v>
      </c>
      <c r="F366" s="119">
        <v>50</v>
      </c>
      <c r="G366" s="116">
        <f t="shared" si="18"/>
        <v>2500</v>
      </c>
      <c r="H366" s="183" t="s">
        <v>252</v>
      </c>
      <c r="I366" s="117" t="s">
        <v>434</v>
      </c>
      <c r="J366" s="117" t="str">
        <f>VLOOKUP(I366,Presupuesto!$B$8:$C$159,2,0)</f>
        <v>IMPRENTA, PUBLIC. Y REPRODUC. (25300-00)</v>
      </c>
      <c r="K366" s="117" t="s">
        <v>621</v>
      </c>
      <c r="L366" s="117"/>
    </row>
    <row r="367" spans="3:12" x14ac:dyDescent="0.25">
      <c r="C367" s="118" t="s">
        <v>49</v>
      </c>
      <c r="D367" s="515"/>
      <c r="E367" s="228">
        <f>D365</f>
        <v>50</v>
      </c>
      <c r="F367" s="119">
        <v>150</v>
      </c>
      <c r="G367" s="116">
        <f t="shared" si="18"/>
        <v>7500</v>
      </c>
      <c r="H367" s="183" t="s">
        <v>251</v>
      </c>
      <c r="I367" s="117" t="s">
        <v>451</v>
      </c>
      <c r="J367" s="117" t="str">
        <f>VLOOKUP(I367,Presupuesto!$B$8:$C$159,2,0)</f>
        <v>ALIMENTOS Y BEBIDAS PARA PERSONAS (31100-00)</v>
      </c>
      <c r="K367" s="117" t="s">
        <v>621</v>
      </c>
      <c r="L367" s="117"/>
    </row>
    <row r="368" spans="3:12" x14ac:dyDescent="0.25">
      <c r="C368" s="118" t="s">
        <v>50</v>
      </c>
      <c r="D368" s="515"/>
      <c r="E368" s="172">
        <v>1</v>
      </c>
      <c r="F368" s="138">
        <v>10000</v>
      </c>
      <c r="G368" s="116">
        <f t="shared" si="18"/>
        <v>10000</v>
      </c>
      <c r="H368" s="183" t="s">
        <v>252</v>
      </c>
      <c r="I368" s="117" t="s">
        <v>440</v>
      </c>
      <c r="J368" s="117" t="str">
        <f>VLOOKUP(I368,Presupuesto!$B$8:$C$159,2,0)</f>
        <v>PASAJES (26100-00)</v>
      </c>
      <c r="K368" s="117" t="s">
        <v>621</v>
      </c>
      <c r="L368" s="117"/>
    </row>
    <row r="369" spans="3:12" x14ac:dyDescent="0.25">
      <c r="C369" s="118" t="s">
        <v>560</v>
      </c>
      <c r="D369" s="515"/>
      <c r="E369" s="172">
        <f>D365</f>
        <v>50</v>
      </c>
      <c r="F369" s="138">
        <v>250</v>
      </c>
      <c r="G369" s="116">
        <f t="shared" si="18"/>
        <v>12500</v>
      </c>
      <c r="H369" s="183" t="s">
        <v>252</v>
      </c>
      <c r="I369" s="117" t="s">
        <v>467</v>
      </c>
      <c r="J369" s="117" t="str">
        <f>VLOOKUP(I369,Presupuesto!$B$8:$C$159,2,0)</f>
        <v>UTILES DE ESCRITORIO, OFICINA Y ENZE¥ANZA (39200-00)</v>
      </c>
      <c r="K369" s="117" t="s">
        <v>621</v>
      </c>
      <c r="L369" s="117"/>
    </row>
    <row r="370" spans="3:12" x14ac:dyDescent="0.25">
      <c r="C370" s="118" t="s">
        <v>51</v>
      </c>
      <c r="D370" s="515"/>
      <c r="E370" s="228">
        <v>20</v>
      </c>
      <c r="F370" s="119">
        <v>85</v>
      </c>
      <c r="G370" s="116">
        <f t="shared" si="18"/>
        <v>1700</v>
      </c>
      <c r="H370" s="183" t="s">
        <v>252</v>
      </c>
      <c r="I370" s="117" t="s">
        <v>467</v>
      </c>
      <c r="J370" s="117" t="str">
        <f>VLOOKUP(I370,Presupuesto!$B$8:$C$159,2,0)</f>
        <v>UTILES DE ESCRITORIO, OFICINA Y ENZE¥ANZA (39200-00)</v>
      </c>
      <c r="K370" s="117" t="s">
        <v>621</v>
      </c>
      <c r="L370" s="117"/>
    </row>
    <row r="371" spans="3:12" x14ac:dyDescent="0.25">
      <c r="C371" s="118" t="s">
        <v>231</v>
      </c>
      <c r="D371" s="515"/>
      <c r="E371" s="228">
        <v>20</v>
      </c>
      <c r="F371" s="119">
        <v>36</v>
      </c>
      <c r="G371" s="116">
        <f t="shared" si="18"/>
        <v>720</v>
      </c>
      <c r="H371" s="183" t="s">
        <v>252</v>
      </c>
      <c r="I371" s="117" t="s">
        <v>467</v>
      </c>
      <c r="J371" s="117" t="str">
        <f>VLOOKUP(I371,Presupuesto!$B$8:$C$159,2,0)</f>
        <v>UTILES DE ESCRITORIO, OFICINA Y ENZE¥ANZA (39200-00)</v>
      </c>
      <c r="K371" s="117" t="s">
        <v>621</v>
      </c>
      <c r="L371" s="117"/>
    </row>
    <row r="372" spans="3:12" x14ac:dyDescent="0.25">
      <c r="C372" s="118" t="s">
        <v>34</v>
      </c>
      <c r="D372" s="515"/>
      <c r="E372" s="228">
        <v>0</v>
      </c>
      <c r="F372" s="119">
        <v>80</v>
      </c>
      <c r="G372" s="116">
        <f t="shared" si="18"/>
        <v>0</v>
      </c>
      <c r="H372" s="183" t="s">
        <v>252</v>
      </c>
      <c r="I372" s="117" t="s">
        <v>467</v>
      </c>
      <c r="J372" s="117" t="str">
        <f>VLOOKUP(I372,Presupuesto!$B$8:$C$159,2,0)</f>
        <v>UTILES DE ESCRITORIO, OFICINA Y ENZE¥ANZA (39200-00)</v>
      </c>
      <c r="K372" s="117" t="s">
        <v>621</v>
      </c>
      <c r="L372" s="117"/>
    </row>
    <row r="373" spans="3:12" x14ac:dyDescent="0.25">
      <c r="C373" s="128" t="s">
        <v>52</v>
      </c>
      <c r="D373" s="515"/>
      <c r="E373" s="244">
        <v>0</v>
      </c>
      <c r="F373" s="139">
        <v>25</v>
      </c>
      <c r="G373" s="116">
        <f t="shared" si="18"/>
        <v>0</v>
      </c>
      <c r="H373" s="183" t="s">
        <v>252</v>
      </c>
      <c r="I373" s="117" t="s">
        <v>467</v>
      </c>
      <c r="J373" s="117" t="str">
        <f>VLOOKUP(I373,Presupuesto!$B$8:$C$159,2,0)</f>
        <v>UTILES DE ESCRITORIO, OFICINA Y ENZE¥ANZA (39200-00)</v>
      </c>
      <c r="K373" s="117" t="s">
        <v>621</v>
      </c>
      <c r="L373" s="117"/>
    </row>
    <row r="374" spans="3:12" ht="15.75" thickBot="1" x14ac:dyDescent="0.3">
      <c r="C374" s="249" t="s">
        <v>573</v>
      </c>
      <c r="D374" s="250">
        <v>0</v>
      </c>
      <c r="E374" s="251">
        <v>10</v>
      </c>
      <c r="F374" s="123">
        <f>HLOOKUP(C374,$AH$2:$BU$3,2,0)</f>
        <v>1150</v>
      </c>
      <c r="G374" s="124">
        <f>D374*E374*F374</f>
        <v>0</v>
      </c>
      <c r="H374" s="183" t="s">
        <v>252</v>
      </c>
      <c r="I374" s="117" t="s">
        <v>441</v>
      </c>
      <c r="J374" s="125" t="str">
        <f>VLOOKUP(I374,Presupuesto!$B$8:$C$159,2,0)</f>
        <v>VIATICOS (26200-00)</v>
      </c>
      <c r="K374" s="117" t="s">
        <v>621</v>
      </c>
      <c r="L374" s="117"/>
    </row>
    <row r="378" spans="3:12" ht="15.75" thickBot="1" x14ac:dyDescent="0.3"/>
    <row r="379" spans="3:12" ht="15.75" thickBot="1" x14ac:dyDescent="0.3">
      <c r="C379" s="29" t="s">
        <v>43</v>
      </c>
      <c r="D379" s="30">
        <f>SUM(G386:G395)</f>
        <v>36920</v>
      </c>
      <c r="E379" s="112"/>
      <c r="F379" s="112"/>
      <c r="G379" s="112"/>
      <c r="H379" s="92"/>
      <c r="I379" s="92"/>
      <c r="J379" s="92"/>
      <c r="K379" s="132"/>
    </row>
    <row r="380" spans="3:12" x14ac:dyDescent="0.25">
      <c r="C380" s="73"/>
      <c r="D380" s="31"/>
      <c r="E380" s="112"/>
      <c r="F380" s="112"/>
      <c r="G380" s="112"/>
      <c r="H380" s="92"/>
      <c r="I380" s="92"/>
      <c r="J380" s="92"/>
      <c r="K380" s="132"/>
    </row>
    <row r="381" spans="3:12" x14ac:dyDescent="0.25">
      <c r="C381" s="73"/>
      <c r="D381" s="31"/>
      <c r="E381" s="112"/>
      <c r="F381" s="112"/>
      <c r="G381" s="112"/>
      <c r="H381" s="92"/>
      <c r="I381" s="92"/>
      <c r="J381" s="92"/>
      <c r="K381" s="132"/>
    </row>
    <row r="382" spans="3:12" ht="15.75" x14ac:dyDescent="0.25">
      <c r="C382" s="232" t="s">
        <v>532</v>
      </c>
      <c r="D382" s="233" t="s">
        <v>1128</v>
      </c>
      <c r="E382" s="112"/>
      <c r="F382" s="112"/>
      <c r="G382" s="112"/>
      <c r="H382" s="92"/>
      <c r="I382" s="92"/>
      <c r="J382" s="92"/>
      <c r="K382" s="132"/>
    </row>
    <row r="383" spans="3:12" ht="18.75" x14ac:dyDescent="0.25">
      <c r="C383" s="240" t="str">
        <f>IFERROR(VLOOKUP(D382,'Desarrollo Curricular'!$E:$F,2,FALSE),IFERROR(VLOOKUP(D382,Investigación!$E:$F,2,FALSE),IFERROR(VLOOKUP(D382,'Vinculación Univ. Sociedad'!$E:$F,2,FALSE),IFERROR(VLOOKUP(D382,'Docencia y Recursos Humanos '!$E:$F,2,FALSE),IFERROR(VLOOKUP(D382,Estudiantes!$E:$F,2,FALSE),IFERROR(VLOOKUP(D382,'Gestion Administrativa'!$E:$F,2,FALSE),IFERROR(VLOOKUP(D382,'Gestion Academica'!$E:$F,2,FALSE),IFERROR(VLOOKUP(D382,Graduados!$E:$F,2,FALSE),IFERROR(VLOOKUP(D382,'Gestión del Conocimiento'!$E:$F,2,FALSE),IFERROR(VLOOKUP(D382,Gobernabilidad!$E:$F,2,FALSE),IFERROR(VLOOKUP(D382,'NIVEL DE ES Y  SISTEMA NACIONAL'!$E:$F,2,FALSE),VLOOKUP(D382,'Lo Esencial'!$E:$F,2,0))))))))))))</f>
        <v>Gestión de convenios y planes de trabajo en ejecución, que fundamentan un ejercicio de las funciones académicas con identidad.</v>
      </c>
      <c r="D383" s="31"/>
      <c r="E383" s="112"/>
      <c r="F383" s="112"/>
      <c r="G383" s="112"/>
      <c r="H383" s="92"/>
      <c r="I383" s="92"/>
      <c r="J383" s="92"/>
      <c r="K383" s="132"/>
    </row>
    <row r="384" spans="3:12" ht="15.75" thickBot="1" x14ac:dyDescent="0.3">
      <c r="C384" s="73"/>
      <c r="D384" s="31"/>
      <c r="E384" s="112"/>
      <c r="F384" s="112"/>
      <c r="G384" s="112"/>
      <c r="H384" s="92"/>
      <c r="I384" s="92"/>
      <c r="J384" s="92"/>
      <c r="K384" s="132"/>
    </row>
    <row r="385" spans="3:12" ht="30.75" thickBot="1" x14ac:dyDescent="0.3">
      <c r="C385" s="146" t="s">
        <v>44</v>
      </c>
      <c r="D385" s="149" t="s">
        <v>45</v>
      </c>
      <c r="E385" s="148" t="s">
        <v>55</v>
      </c>
      <c r="F385" s="148" t="s">
        <v>57</v>
      </c>
      <c r="G385" s="147" t="s">
        <v>27</v>
      </c>
      <c r="H385" s="153" t="s">
        <v>253</v>
      </c>
      <c r="I385" s="148" t="s">
        <v>46</v>
      </c>
      <c r="J385" s="148" t="s">
        <v>254</v>
      </c>
      <c r="K385" s="148" t="s">
        <v>551</v>
      </c>
      <c r="L385" s="148" t="s">
        <v>552</v>
      </c>
    </row>
    <row r="386" spans="3:12" x14ac:dyDescent="0.25">
      <c r="C386" s="114" t="s">
        <v>47</v>
      </c>
      <c r="D386" s="514">
        <v>10</v>
      </c>
      <c r="E386" s="180">
        <v>1</v>
      </c>
      <c r="F386" s="135">
        <v>20000</v>
      </c>
      <c r="G386" s="116">
        <f t="shared" ref="G386:G394" si="19">E386*F386</f>
        <v>20000</v>
      </c>
      <c r="H386" s="183" t="s">
        <v>252</v>
      </c>
      <c r="I386" s="117" t="s">
        <v>431</v>
      </c>
      <c r="J386" s="117" t="str">
        <f>VLOOKUP(I386,Presupuesto!$B$8:$C$159,2,0)</f>
        <v>OTROS SERVICIOS TECNICOS Y PROFESIONALES N.C. (24900-00)</v>
      </c>
      <c r="K386" s="386"/>
      <c r="L386" s="117"/>
    </row>
    <row r="387" spans="3:12" x14ac:dyDescent="0.25">
      <c r="C387" s="118" t="s">
        <v>48</v>
      </c>
      <c r="D387" s="515"/>
      <c r="E387" s="228">
        <f>D386</f>
        <v>10</v>
      </c>
      <c r="F387" s="119">
        <v>50</v>
      </c>
      <c r="G387" s="116">
        <f t="shared" si="19"/>
        <v>500</v>
      </c>
      <c r="H387" s="183" t="s">
        <v>252</v>
      </c>
      <c r="I387" s="117" t="s">
        <v>434</v>
      </c>
      <c r="J387" s="117" t="str">
        <f>VLOOKUP(I387,Presupuesto!$B$8:$C$159,2,0)</f>
        <v>IMPRENTA, PUBLIC. Y REPRODUC. (25300-00)</v>
      </c>
      <c r="K387" s="117" t="s">
        <v>621</v>
      </c>
      <c r="L387" s="117"/>
    </row>
    <row r="388" spans="3:12" x14ac:dyDescent="0.25">
      <c r="C388" s="118" t="s">
        <v>49</v>
      </c>
      <c r="D388" s="515"/>
      <c r="E388" s="228">
        <f>D386</f>
        <v>10</v>
      </c>
      <c r="F388" s="119">
        <v>150</v>
      </c>
      <c r="G388" s="116">
        <f t="shared" si="19"/>
        <v>1500</v>
      </c>
      <c r="H388" s="183" t="s">
        <v>251</v>
      </c>
      <c r="I388" s="117" t="s">
        <v>451</v>
      </c>
      <c r="J388" s="117" t="str">
        <f>VLOOKUP(I388,Presupuesto!$B$8:$C$159,2,0)</f>
        <v>ALIMENTOS Y BEBIDAS PARA PERSONAS (31100-00)</v>
      </c>
      <c r="K388" s="117" t="s">
        <v>621</v>
      </c>
      <c r="L388" s="117"/>
    </row>
    <row r="389" spans="3:12" x14ac:dyDescent="0.25">
      <c r="C389" s="118" t="s">
        <v>50</v>
      </c>
      <c r="D389" s="515"/>
      <c r="E389" s="172">
        <v>1</v>
      </c>
      <c r="F389" s="138">
        <v>10000</v>
      </c>
      <c r="G389" s="116">
        <f t="shared" si="19"/>
        <v>10000</v>
      </c>
      <c r="H389" s="183" t="s">
        <v>252</v>
      </c>
      <c r="I389" s="117" t="s">
        <v>440</v>
      </c>
      <c r="J389" s="117" t="str">
        <f>VLOOKUP(I389,Presupuesto!$B$8:$C$159,2,0)</f>
        <v>PASAJES (26100-00)</v>
      </c>
      <c r="K389" s="117" t="s">
        <v>621</v>
      </c>
      <c r="L389" s="117"/>
    </row>
    <row r="390" spans="3:12" x14ac:dyDescent="0.25">
      <c r="C390" s="118" t="s">
        <v>560</v>
      </c>
      <c r="D390" s="515"/>
      <c r="E390" s="172">
        <f>D386</f>
        <v>10</v>
      </c>
      <c r="F390" s="138">
        <v>250</v>
      </c>
      <c r="G390" s="116">
        <f t="shared" si="19"/>
        <v>2500</v>
      </c>
      <c r="H390" s="183" t="s">
        <v>252</v>
      </c>
      <c r="I390" s="117" t="s">
        <v>467</v>
      </c>
      <c r="J390" s="117" t="str">
        <f>VLOOKUP(I390,Presupuesto!$B$8:$C$159,2,0)</f>
        <v>UTILES DE ESCRITORIO, OFICINA Y ENZE¥ANZA (39200-00)</v>
      </c>
      <c r="K390" s="117" t="s">
        <v>621</v>
      </c>
      <c r="L390" s="117"/>
    </row>
    <row r="391" spans="3:12" x14ac:dyDescent="0.25">
      <c r="C391" s="118" t="s">
        <v>51</v>
      </c>
      <c r="D391" s="515"/>
      <c r="E391" s="228">
        <v>20</v>
      </c>
      <c r="F391" s="119">
        <v>85</v>
      </c>
      <c r="G391" s="116">
        <f t="shared" si="19"/>
        <v>1700</v>
      </c>
      <c r="H391" s="183" t="s">
        <v>252</v>
      </c>
      <c r="I391" s="117" t="s">
        <v>467</v>
      </c>
      <c r="J391" s="117" t="str">
        <f>VLOOKUP(I391,Presupuesto!$B$8:$C$159,2,0)</f>
        <v>UTILES DE ESCRITORIO, OFICINA Y ENZE¥ANZA (39200-00)</v>
      </c>
      <c r="K391" s="117" t="s">
        <v>621</v>
      </c>
      <c r="L391" s="117"/>
    </row>
    <row r="392" spans="3:12" x14ac:dyDescent="0.25">
      <c r="C392" s="118" t="s">
        <v>231</v>
      </c>
      <c r="D392" s="515"/>
      <c r="E392" s="228">
        <v>20</v>
      </c>
      <c r="F392" s="119">
        <v>36</v>
      </c>
      <c r="G392" s="116">
        <f t="shared" si="19"/>
        <v>720</v>
      </c>
      <c r="H392" s="183" t="s">
        <v>252</v>
      </c>
      <c r="I392" s="117" t="s">
        <v>467</v>
      </c>
      <c r="J392" s="117" t="str">
        <f>VLOOKUP(I392,Presupuesto!$B$8:$C$159,2,0)</f>
        <v>UTILES DE ESCRITORIO, OFICINA Y ENZE¥ANZA (39200-00)</v>
      </c>
      <c r="K392" s="117" t="s">
        <v>621</v>
      </c>
      <c r="L392" s="117"/>
    </row>
    <row r="393" spans="3:12" x14ac:dyDescent="0.25">
      <c r="C393" s="118" t="s">
        <v>34</v>
      </c>
      <c r="D393" s="515"/>
      <c r="E393" s="228">
        <v>0</v>
      </c>
      <c r="F393" s="119">
        <v>80</v>
      </c>
      <c r="G393" s="116">
        <f t="shared" si="19"/>
        <v>0</v>
      </c>
      <c r="H393" s="183" t="s">
        <v>252</v>
      </c>
      <c r="I393" s="117" t="s">
        <v>467</v>
      </c>
      <c r="J393" s="117" t="str">
        <f>VLOOKUP(I393,Presupuesto!$B$8:$C$159,2,0)</f>
        <v>UTILES DE ESCRITORIO, OFICINA Y ENZE¥ANZA (39200-00)</v>
      </c>
      <c r="K393" s="117" t="s">
        <v>621</v>
      </c>
      <c r="L393" s="117"/>
    </row>
    <row r="394" spans="3:12" x14ac:dyDescent="0.25">
      <c r="C394" s="128" t="s">
        <v>52</v>
      </c>
      <c r="D394" s="515"/>
      <c r="E394" s="244">
        <v>0</v>
      </c>
      <c r="F394" s="139">
        <v>25</v>
      </c>
      <c r="G394" s="116">
        <f t="shared" si="19"/>
        <v>0</v>
      </c>
      <c r="H394" s="183" t="s">
        <v>252</v>
      </c>
      <c r="I394" s="117" t="s">
        <v>467</v>
      </c>
      <c r="J394" s="117" t="str">
        <f>VLOOKUP(I394,Presupuesto!$B$8:$C$159,2,0)</f>
        <v>UTILES DE ESCRITORIO, OFICINA Y ENZE¥ANZA (39200-00)</v>
      </c>
      <c r="K394" s="117" t="s">
        <v>621</v>
      </c>
      <c r="L394" s="117"/>
    </row>
    <row r="395" spans="3:12" ht="15.75" thickBot="1" x14ac:dyDescent="0.3">
      <c r="C395" s="249" t="s">
        <v>573</v>
      </c>
      <c r="D395" s="250">
        <v>0</v>
      </c>
      <c r="E395" s="251">
        <v>10</v>
      </c>
      <c r="F395" s="123">
        <f>HLOOKUP(C395,$AH$2:$BU$3,2,0)</f>
        <v>1150</v>
      </c>
      <c r="G395" s="124">
        <f>D395*E395*F395</f>
        <v>0</v>
      </c>
      <c r="H395" s="183" t="s">
        <v>252</v>
      </c>
      <c r="I395" s="117" t="s">
        <v>441</v>
      </c>
      <c r="J395" s="125" t="str">
        <f>VLOOKUP(I395,Presupuesto!$B$8:$C$159,2,0)</f>
        <v>VIATICOS (26200-00)</v>
      </c>
      <c r="K395" s="117" t="s">
        <v>621</v>
      </c>
      <c r="L395" s="117"/>
    </row>
  </sheetData>
  <mergeCells count="20">
    <mergeCell ref="D226:D234"/>
    <mergeCell ref="D245:D253"/>
    <mergeCell ref="D264:D272"/>
    <mergeCell ref="D283:D291"/>
    <mergeCell ref="D386:D394"/>
    <mergeCell ref="D322:D330"/>
    <mergeCell ref="D345:D353"/>
    <mergeCell ref="D365:D373"/>
    <mergeCell ref="D302:D310"/>
    <mergeCell ref="D17:D25"/>
    <mergeCell ref="D36:D44"/>
    <mergeCell ref="D55:D63"/>
    <mergeCell ref="D74:D82"/>
    <mergeCell ref="D93:D101"/>
    <mergeCell ref="D207:D215"/>
    <mergeCell ref="D112:D120"/>
    <mergeCell ref="D131:D139"/>
    <mergeCell ref="D150:D158"/>
    <mergeCell ref="D169:D177"/>
    <mergeCell ref="D188:D196"/>
  </mergeCells>
  <dataValidations xWindow="1011" yWindow="341" count="5">
    <dataValidation type="list" allowBlank="1" showInputMessage="1" showErrorMessage="1" sqref="C26 C45 C64 C83 C102 C121 C140 C159 C178 C197 C216 C235 C254 C273 C292 C311 C331 C354 C374 C395">
      <formula1>$AH$2:$BU$2</formula1>
    </dataValidation>
    <dataValidation type="list" allowBlank="1" showInputMessage="1" showErrorMessage="1" errorTitle="¡Ingreso no valido!" error="Favor ingrese un elemento de la lista." promptTitle="Tipo de Presupuesto" prompt="Seleccione una opción de la lista." sqref="H302:H311 H17:H26 H36:H45 H55:H64 H74:H83 H93:H102 H112:H121 H131:H140 H150:H159 H169:H178 H188:H197 H207:H216 H226:H235 H245:H254 H283:H292 H264:H273 H322:H331 H345:H354 H365:H374 H386:H395">
      <formula1>$R$2:$S$2</formula1>
    </dataValidation>
    <dataValidation type="list" allowBlank="1" showInputMessage="1" showErrorMessage="1" errorTitle="¡Ingreso Inválido!" error="Verifique el valor ingresado._x000a_" sqref="I17:I26 I302:I311 I36:I45 I55:I64 I131:I140 I74:I83 I93:I102 I386:I395 I150:I159 I169:I178 I188:I197 I207:I216 I245:I254 I112:I121 I283:I292 I226:I235 I322:I331 I345:I354 I365:I374 I264:I273">
      <formula1>$A$1:$ET$1</formula1>
    </dataValidation>
    <dataValidation type="list" allowBlank="1" showInputMessage="1" showErrorMessage="1" errorTitle="¡Ingreso Inválido!" error="Seleccione una opción de la lista" promptTitle="Mes Requerido" prompt="Seleccione el mes en el que requiere el recurso." sqref="L17:L26 L36:L45 L55:L64 L74:L83 L93:L102 L112:L121 L131:L140 L150:L159 L169:L178 L188:L197 L207:L216 L226:L235 L245:L254 L264:L273 L283:L292 L302:L311 L322:L331 L345:L354 L365:L374 L386:L395">
      <formula1>$U$2:$AF$2</formula1>
    </dataValidation>
    <dataValidation type="list" allowBlank="1" showInputMessage="1" showErrorMessage="1" errorTitle="¡Ingreso Inválido!" error="Seleccione una opción de la lista." promptTitle="Dimensión Estratégica" prompt="Seleccione una opción de la lista." sqref="K17:K26 K36:K45 K55:K64 K74:K83 K93:K102 K112:K121 K131:K140 K150:K159 K169:K178 K188:K197 K207:K216 K302:K311 K245:K254 K264:K273 K283:K292 K226:K235 K322:K331 K345:K354 K365:K374 K386:K395">
      <formula1>$A$2:$K$2</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391"/>
  <sheetViews>
    <sheetView showGridLines="0" topLeftCell="C6" zoomScale="85" zoomScaleNormal="85" workbookViewId="0">
      <selection activeCell="J32" sqref="J32"/>
    </sheetView>
  </sheetViews>
  <sheetFormatPr baseColWidth="10" defaultColWidth="11.5703125" defaultRowHeight="15" x14ac:dyDescent="0.25"/>
  <cols>
    <col min="1" max="1" width="1.85546875" style="104" customWidth="1"/>
    <col min="2" max="2" width="17" style="104" customWidth="1"/>
    <col min="3" max="3" width="41.7109375" style="104" customWidth="1"/>
    <col min="4" max="4" width="29.28515625" style="93" customWidth="1"/>
    <col min="5" max="5" width="10.140625" style="104" customWidth="1"/>
    <col min="6" max="7" width="13.85546875" style="104" customWidth="1"/>
    <col min="8" max="8" width="13.85546875" style="93" customWidth="1"/>
    <col min="9" max="9" width="12.7109375" style="104" bestFit="1" customWidth="1"/>
    <col min="10" max="10" width="37.140625" style="104" bestFit="1" customWidth="1"/>
    <col min="11" max="11" width="32.7109375" style="104" customWidth="1"/>
    <col min="12" max="12" width="11.5703125" style="104"/>
    <col min="13" max="13" width="14.7109375" style="104" bestFit="1" customWidth="1"/>
    <col min="14"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82" t="s">
        <v>246</v>
      </c>
      <c r="E2" s="142" t="s">
        <v>180</v>
      </c>
      <c r="F2" s="142" t="s">
        <v>618</v>
      </c>
      <c r="G2" s="142" t="s">
        <v>247</v>
      </c>
      <c r="H2" s="182" t="s">
        <v>619</v>
      </c>
      <c r="I2" s="142" t="s">
        <v>620</v>
      </c>
      <c r="J2" s="142" t="s">
        <v>248</v>
      </c>
      <c r="K2" s="14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5" spans="1:150" ht="52.5" x14ac:dyDescent="0.25">
      <c r="C5" s="220" t="s">
        <v>250</v>
      </c>
      <c r="D5" s="192">
        <f>SUMIF(C:C,$C$10,D:D)</f>
        <v>7965000</v>
      </c>
    </row>
    <row r="8" spans="1:150" x14ac:dyDescent="0.25">
      <c r="C8" s="73" t="s">
        <v>54</v>
      </c>
      <c r="D8" s="95"/>
      <c r="E8" s="73"/>
      <c r="F8" s="73"/>
      <c r="G8" s="73"/>
      <c r="H8" s="95"/>
      <c r="I8" s="73"/>
      <c r="J8" s="73"/>
    </row>
    <row r="9" spans="1:150" ht="15.75" thickBot="1" x14ac:dyDescent="0.3">
      <c r="C9" s="113"/>
      <c r="D9" s="95"/>
      <c r="E9" s="113"/>
      <c r="F9" s="113"/>
      <c r="G9" s="113"/>
      <c r="H9" s="95"/>
      <c r="I9" s="113"/>
      <c r="J9" s="141"/>
    </row>
    <row r="10" spans="1:150" ht="15.75" thickBot="1" x14ac:dyDescent="0.3">
      <c r="B10" s="390"/>
      <c r="C10" s="72" t="s">
        <v>43</v>
      </c>
      <c r="D10" s="30">
        <f>SUM(G17:G31)</f>
        <v>1890000</v>
      </c>
      <c r="E10" s="112"/>
      <c r="F10" s="112"/>
      <c r="G10" s="112"/>
      <c r="H10" s="92"/>
      <c r="I10" s="92"/>
      <c r="J10" s="92"/>
    </row>
    <row r="11" spans="1:150" x14ac:dyDescent="0.25">
      <c r="B11" s="201"/>
      <c r="D11" s="31"/>
      <c r="E11" s="112"/>
      <c r="F11" s="112"/>
      <c r="G11" s="112"/>
      <c r="H11" s="92"/>
      <c r="I11" s="92"/>
      <c r="J11" s="92"/>
    </row>
    <row r="12" spans="1:150" x14ac:dyDescent="0.25">
      <c r="B12" s="201"/>
      <c r="D12" s="31"/>
      <c r="E12" s="112"/>
      <c r="F12" s="112"/>
      <c r="G12" s="112"/>
      <c r="H12" s="92"/>
      <c r="I12" s="92"/>
      <c r="J12" s="92"/>
    </row>
    <row r="13" spans="1:150" ht="15.75" x14ac:dyDescent="0.25">
      <c r="C13" s="232" t="s">
        <v>532</v>
      </c>
      <c r="D13" s="233" t="s">
        <v>896</v>
      </c>
      <c r="E13" s="112"/>
      <c r="F13" s="112"/>
      <c r="G13" s="112"/>
      <c r="H13" s="92"/>
      <c r="I13" s="92"/>
      <c r="J13" s="92"/>
    </row>
    <row r="14" spans="1:150" ht="18.75" x14ac:dyDescent="0.25">
      <c r="C14" s="240"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Socialización e implementación de mecanismos que aseguren el uso del perfil general docente. (Capacitación de Consejo Local y la comisión de Concurso de acuerdo al estatuto del docente y al reglamento de concurso)</v>
      </c>
      <c r="D14" s="31"/>
      <c r="E14" s="112"/>
      <c r="F14" s="112"/>
      <c r="G14" s="112"/>
      <c r="H14" s="92"/>
      <c r="I14" s="92"/>
      <c r="J14" s="92"/>
    </row>
    <row r="15" spans="1:150" ht="15.75" thickBot="1" x14ac:dyDescent="0.3">
      <c r="C15" s="113"/>
      <c r="D15" s="31"/>
      <c r="E15" s="112"/>
      <c r="F15" s="112"/>
      <c r="G15" s="112"/>
      <c r="H15" s="92"/>
      <c r="I15" s="92"/>
      <c r="J15" s="92"/>
    </row>
    <row r="16" spans="1:150" ht="30.75" thickBot="1" x14ac:dyDescent="0.3">
      <c r="C16" s="154" t="s">
        <v>44</v>
      </c>
      <c r="D16" s="158" t="s">
        <v>55</v>
      </c>
      <c r="E16" s="194" t="s">
        <v>56</v>
      </c>
      <c r="F16" s="158" t="s">
        <v>57</v>
      </c>
      <c r="G16" s="155" t="s">
        <v>27</v>
      </c>
      <c r="H16" s="153" t="s">
        <v>253</v>
      </c>
      <c r="I16" s="156" t="s">
        <v>46</v>
      </c>
      <c r="J16" s="156" t="s">
        <v>254</v>
      </c>
      <c r="K16" s="156" t="s">
        <v>551</v>
      </c>
      <c r="L16" s="156" t="s">
        <v>552</v>
      </c>
    </row>
    <row r="17" spans="2:12" ht="15.75" thickBot="1" x14ac:dyDescent="0.3">
      <c r="C17" s="157" t="s">
        <v>58</v>
      </c>
      <c r="D17" s="227">
        <v>4</v>
      </c>
      <c r="E17" s="173">
        <v>12</v>
      </c>
      <c r="F17" s="159">
        <v>30000</v>
      </c>
      <c r="G17" s="133">
        <f>D17*E17*F17</f>
        <v>1440000</v>
      </c>
      <c r="H17" s="189" t="s">
        <v>252</v>
      </c>
      <c r="I17" s="134" t="s">
        <v>393</v>
      </c>
      <c r="J17" s="134" t="str">
        <f>VLOOKUP(I17,Presupuesto!$B$8:$C$158,2,0)</f>
        <v>SUELDOS Y SALARIOS BASICOS (11100-00)</v>
      </c>
      <c r="K17" s="387" t="s">
        <v>246</v>
      </c>
      <c r="L17" s="117" t="s">
        <v>536</v>
      </c>
    </row>
    <row r="18" spans="2:12" x14ac:dyDescent="0.25">
      <c r="C18" s="195" t="s">
        <v>59</v>
      </c>
      <c r="D18" s="186">
        <v>0</v>
      </c>
      <c r="E18" s="176">
        <v>0</v>
      </c>
      <c r="F18" s="119">
        <f>IF(E17=0,"",(G17/E17)/12*E17)</f>
        <v>120000</v>
      </c>
      <c r="G18" s="116">
        <f>F18</f>
        <v>120000</v>
      </c>
      <c r="H18" s="187" t="s">
        <v>251</v>
      </c>
      <c r="I18" s="136" t="s">
        <v>394</v>
      </c>
      <c r="J18" s="136" t="str">
        <f>VLOOKUP(I18,Presupuesto!$B$8:$C$158,2,0)</f>
        <v>RESTRIBUCIONES A PERSONAL DIRECTIVO Y DE CONTROL (11300-00)</v>
      </c>
      <c r="K18" s="117" t="str">
        <f>$K$17</f>
        <v>Docencia y Recursos Humanos</v>
      </c>
      <c r="L18" s="117"/>
    </row>
    <row r="19" spans="2:12" ht="15.75" thickBot="1" x14ac:dyDescent="0.3">
      <c r="B19" s="104" t="s">
        <v>1154</v>
      </c>
      <c r="C19" s="196" t="s">
        <v>60</v>
      </c>
      <c r="D19" s="186">
        <v>0</v>
      </c>
      <c r="E19" s="176">
        <v>0</v>
      </c>
      <c r="F19" s="137">
        <f>IF(E17&lt;6,"",((E17-6)/12)*(G17/E17))</f>
        <v>60000</v>
      </c>
      <c r="G19" s="116">
        <f>F19</f>
        <v>60000</v>
      </c>
      <c r="H19" s="187" t="s">
        <v>251</v>
      </c>
      <c r="I19" s="205" t="s">
        <v>396</v>
      </c>
      <c r="J19" s="120" t="str">
        <f>VLOOKUP(I19,Presupuesto!$B$8:$C$158,2,0)</f>
        <v>AGUINALDO Y DECIMOCUARTO MES (11500-00)</v>
      </c>
      <c r="K19" s="117" t="str">
        <f t="shared" ref="K19:K31" si="0">$K$17</f>
        <v>Docencia y Recursos Humanos</v>
      </c>
      <c r="L19" s="117"/>
    </row>
    <row r="20" spans="2:12" ht="15.75" hidden="1" thickBot="1" x14ac:dyDescent="0.3">
      <c r="C20" s="157" t="s">
        <v>249</v>
      </c>
      <c r="D20" s="227">
        <v>0</v>
      </c>
      <c r="E20" s="173">
        <v>0</v>
      </c>
      <c r="F20" s="159">
        <v>15000</v>
      </c>
      <c r="G20" s="133">
        <f>D20*E20*F20</f>
        <v>0</v>
      </c>
      <c r="H20" s="189"/>
      <c r="I20" s="134">
        <v>11100.01</v>
      </c>
      <c r="J20" s="134" t="e">
        <f>VLOOKUP(I20,Presupuesto!$B$8:$C$158,2,0)</f>
        <v>#N/A</v>
      </c>
      <c r="K20" s="117" t="str">
        <f t="shared" si="0"/>
        <v>Docencia y Recursos Humanos</v>
      </c>
      <c r="L20" s="117"/>
    </row>
    <row r="21" spans="2:12" hidden="1" x14ac:dyDescent="0.25">
      <c r="C21" s="195" t="s">
        <v>59</v>
      </c>
      <c r="D21" s="186">
        <v>0</v>
      </c>
      <c r="E21" s="176">
        <v>0</v>
      </c>
      <c r="F21" s="119" t="str">
        <f>IF(E20=0,"",(G20/E20)/12*E20)</f>
        <v/>
      </c>
      <c r="G21" s="116" t="str">
        <f>F21</f>
        <v/>
      </c>
      <c r="H21" s="187"/>
      <c r="I21" s="136">
        <v>11500</v>
      </c>
      <c r="J21" s="136" t="e">
        <f>VLOOKUP(I21,Presupuesto!$B$8:$C$158,2,0)</f>
        <v>#N/A</v>
      </c>
      <c r="K21" s="117" t="str">
        <f t="shared" si="0"/>
        <v>Docencia y Recursos Humanos</v>
      </c>
      <c r="L21" s="117"/>
    </row>
    <row r="22" spans="2:12" ht="15.75" hidden="1" thickBot="1" x14ac:dyDescent="0.3">
      <c r="C22" s="196" t="s">
        <v>60</v>
      </c>
      <c r="D22" s="186">
        <v>0</v>
      </c>
      <c r="E22" s="176">
        <v>0</v>
      </c>
      <c r="F22" s="137" t="str">
        <f>IF(E20&lt;6,"",((E20-6)/12)*(G20/E20))</f>
        <v/>
      </c>
      <c r="G22" s="116" t="str">
        <f>F22</f>
        <v/>
      </c>
      <c r="H22" s="187"/>
      <c r="I22" s="120">
        <v>11500.02</v>
      </c>
      <c r="J22" s="120" t="e">
        <f>VLOOKUP(I22,Presupuesto!$B$8:$C$158,2,0)</f>
        <v>#N/A</v>
      </c>
      <c r="K22" s="117" t="str">
        <f t="shared" si="0"/>
        <v>Docencia y Recursos Humanos</v>
      </c>
      <c r="L22" s="117"/>
    </row>
    <row r="23" spans="2:12" ht="15.75" hidden="1" thickBot="1" x14ac:dyDescent="0.3">
      <c r="C23" s="160" t="s">
        <v>87</v>
      </c>
      <c r="D23" s="227">
        <v>0</v>
      </c>
      <c r="E23" s="173">
        <v>0</v>
      </c>
      <c r="F23" s="159">
        <v>30000</v>
      </c>
      <c r="G23" s="133">
        <f>D23*E23*F23</f>
        <v>0</v>
      </c>
      <c r="H23" s="189"/>
      <c r="I23" s="134">
        <v>12910.14</v>
      </c>
      <c r="J23" s="134" t="e">
        <f>VLOOKUP(I23,Presupuesto!$B$8:$C$158,2,0)</f>
        <v>#N/A</v>
      </c>
      <c r="K23" s="117" t="str">
        <f t="shared" si="0"/>
        <v>Docencia y Recursos Humanos</v>
      </c>
      <c r="L23" s="117"/>
    </row>
    <row r="24" spans="2:12" hidden="1" x14ac:dyDescent="0.25">
      <c r="C24" s="195" t="s">
        <v>59</v>
      </c>
      <c r="D24" s="186">
        <v>0</v>
      </c>
      <c r="E24" s="176">
        <v>0</v>
      </c>
      <c r="F24" s="137" t="str">
        <f>IF(E23=0,"",(G23/E23)/12*E23)</f>
        <v/>
      </c>
      <c r="G24" s="116" t="str">
        <f>F24</f>
        <v/>
      </c>
      <c r="H24" s="187"/>
      <c r="I24" s="120">
        <v>12910.14</v>
      </c>
      <c r="J24" s="120" t="e">
        <f>VLOOKUP(I24,Presupuesto!$B$8:$C$158,2,0)</f>
        <v>#N/A</v>
      </c>
      <c r="K24" s="117" t="str">
        <f t="shared" si="0"/>
        <v>Docencia y Recursos Humanos</v>
      </c>
      <c r="L24" s="117"/>
    </row>
    <row r="25" spans="2:12" ht="15.75" hidden="1" thickBot="1" x14ac:dyDescent="0.3">
      <c r="C25" s="196" t="s">
        <v>60</v>
      </c>
      <c r="D25" s="186">
        <v>0</v>
      </c>
      <c r="E25" s="176">
        <v>0</v>
      </c>
      <c r="F25" s="119" t="str">
        <f>IF(E23&lt;6,"",((E23-6)/12)*(G23/E23))</f>
        <v/>
      </c>
      <c r="G25" s="116" t="str">
        <f>F25</f>
        <v/>
      </c>
      <c r="H25" s="187"/>
      <c r="I25" s="120">
        <v>12910.14</v>
      </c>
      <c r="J25" s="120" t="e">
        <f>VLOOKUP(I25,Presupuesto!$B$8:$C$158,2,0)</f>
        <v>#N/A</v>
      </c>
      <c r="K25" s="117" t="str">
        <f t="shared" si="0"/>
        <v>Docencia y Recursos Humanos</v>
      </c>
      <c r="L25" s="117"/>
    </row>
    <row r="26" spans="2:12" ht="15.75" hidden="1" thickBot="1" x14ac:dyDescent="0.3">
      <c r="C26" s="160" t="s">
        <v>61</v>
      </c>
      <c r="D26" s="227">
        <v>0</v>
      </c>
      <c r="E26" s="173">
        <v>0</v>
      </c>
      <c r="F26" s="138">
        <v>30000</v>
      </c>
      <c r="G26" s="133">
        <f>D26*E26*F26</f>
        <v>0</v>
      </c>
      <c r="H26" s="189"/>
      <c r="I26" s="134">
        <v>24900</v>
      </c>
      <c r="J26" s="134" t="e">
        <f>VLOOKUP(I26,Presupuesto!$B$8:$C$158,2,0)</f>
        <v>#N/A</v>
      </c>
      <c r="K26" s="117" t="str">
        <f t="shared" si="0"/>
        <v>Docencia y Recursos Humanos</v>
      </c>
      <c r="L26" s="117"/>
    </row>
    <row r="27" spans="2:12" hidden="1" x14ac:dyDescent="0.25">
      <c r="C27" s="195" t="s">
        <v>59</v>
      </c>
      <c r="D27" s="186">
        <v>0</v>
      </c>
      <c r="E27" s="176">
        <v>0</v>
      </c>
      <c r="F27" s="119">
        <v>0</v>
      </c>
      <c r="G27" s="116">
        <f>F27</f>
        <v>0</v>
      </c>
      <c r="H27" s="187"/>
      <c r="I27" s="120">
        <v>24900</v>
      </c>
      <c r="J27" s="120" t="e">
        <f>VLOOKUP(I27,Presupuesto!$B$8:$C$158,2,0)</f>
        <v>#N/A</v>
      </c>
      <c r="K27" s="117" t="str">
        <f t="shared" si="0"/>
        <v>Docencia y Recursos Humanos</v>
      </c>
      <c r="L27" s="117"/>
    </row>
    <row r="28" spans="2:12" ht="15.75" hidden="1" thickBot="1" x14ac:dyDescent="0.3">
      <c r="C28" s="196" t="s">
        <v>60</v>
      </c>
      <c r="D28" s="186">
        <v>0</v>
      </c>
      <c r="E28" s="176">
        <v>0</v>
      </c>
      <c r="F28" s="119">
        <v>0</v>
      </c>
      <c r="G28" s="116">
        <f>F28</f>
        <v>0</v>
      </c>
      <c r="H28" s="187"/>
      <c r="I28" s="120"/>
      <c r="J28" s="120" t="e">
        <f>VLOOKUP(I28,Presupuesto!$B$8:$C$158,2,0)</f>
        <v>#N/A</v>
      </c>
      <c r="K28" s="117" t="str">
        <f t="shared" si="0"/>
        <v>Docencia y Recursos Humanos</v>
      </c>
      <c r="L28" s="117"/>
    </row>
    <row r="29" spans="2:12" ht="15.75" thickBot="1" x14ac:dyDescent="0.3">
      <c r="C29" s="160" t="s">
        <v>62</v>
      </c>
      <c r="D29" s="227">
        <v>4</v>
      </c>
      <c r="E29" s="173">
        <v>12</v>
      </c>
      <c r="F29" s="138">
        <v>5000</v>
      </c>
      <c r="G29" s="133">
        <f>D29*E29*F29</f>
        <v>240000</v>
      </c>
      <c r="H29" s="189" t="s">
        <v>252</v>
      </c>
      <c r="I29" s="134" t="s">
        <v>393</v>
      </c>
      <c r="J29" s="134" t="str">
        <f>VLOOKUP(I29,Presupuesto!$B$8:$C$158,2,0)</f>
        <v>SUELDOS Y SALARIOS BASICOS (11100-00)</v>
      </c>
      <c r="K29" s="117" t="str">
        <f t="shared" si="0"/>
        <v>Docencia y Recursos Humanos</v>
      </c>
      <c r="L29" s="117"/>
    </row>
    <row r="30" spans="2:12" x14ac:dyDescent="0.25">
      <c r="C30" s="195" t="s">
        <v>59</v>
      </c>
      <c r="D30" s="193"/>
      <c r="E30" s="151">
        <v>0</v>
      </c>
      <c r="F30" s="139">
        <f>IF(E29=0,"",(G29/E29)/12*E29)</f>
        <v>20000</v>
      </c>
      <c r="G30" s="140">
        <f>F30</f>
        <v>20000</v>
      </c>
      <c r="H30" s="187" t="s">
        <v>251</v>
      </c>
      <c r="I30" s="136" t="s">
        <v>394</v>
      </c>
      <c r="J30" s="120" t="str">
        <f>VLOOKUP(I30,Presupuesto!$B$8:$C$158,2,0)</f>
        <v>RESTRIBUCIONES A PERSONAL DIRECTIVO Y DE CONTROL (11300-00)</v>
      </c>
      <c r="K30" s="117" t="str">
        <f t="shared" si="0"/>
        <v>Docencia y Recursos Humanos</v>
      </c>
      <c r="L30" s="117"/>
    </row>
    <row r="31" spans="2:12" ht="15.75" thickBot="1" x14ac:dyDescent="0.3">
      <c r="C31" s="197" t="s">
        <v>60</v>
      </c>
      <c r="D31" s="184">
        <v>0</v>
      </c>
      <c r="E31" s="152">
        <v>0</v>
      </c>
      <c r="F31" s="124">
        <f>IF(E29&lt;6,"",((E29-6)/12)*(G29/E29))</f>
        <v>10000</v>
      </c>
      <c r="G31" s="124">
        <f>F31</f>
        <v>10000</v>
      </c>
      <c r="H31" s="187" t="s">
        <v>251</v>
      </c>
      <c r="I31" s="205" t="s">
        <v>396</v>
      </c>
      <c r="J31" s="144" t="str">
        <f>VLOOKUP(I31,Presupuesto!$B$8:$C$158,2,0)</f>
        <v>AGUINALDO Y DECIMOCUARTO MES (11500-00)</v>
      </c>
      <c r="K31" s="125" t="str">
        <f t="shared" si="0"/>
        <v>Docencia y Recursos Humanos</v>
      </c>
      <c r="L31" s="144"/>
    </row>
    <row r="33" spans="3:12" ht="15.75" thickBot="1" x14ac:dyDescent="0.3"/>
    <row r="34" spans="3:12" ht="15.75" thickBot="1" x14ac:dyDescent="0.3">
      <c r="C34" s="72" t="s">
        <v>43</v>
      </c>
      <c r="D34" s="30">
        <f>SUM(G41:G55)</f>
        <v>6075000</v>
      </c>
      <c r="E34" s="112"/>
      <c r="F34" s="112"/>
      <c r="G34" s="112"/>
      <c r="H34" s="92"/>
      <c r="I34" s="92"/>
      <c r="J34" s="92"/>
    </row>
    <row r="35" spans="3:12" x14ac:dyDescent="0.25">
      <c r="D35" s="31"/>
      <c r="E35" s="112"/>
      <c r="F35" s="112"/>
      <c r="G35" s="112"/>
      <c r="H35" s="92"/>
      <c r="I35" s="92"/>
      <c r="J35" s="92"/>
    </row>
    <row r="36" spans="3:12" x14ac:dyDescent="0.25">
      <c r="D36" s="31"/>
      <c r="E36" s="112"/>
      <c r="F36" s="112"/>
      <c r="G36" s="112"/>
      <c r="H36" s="92"/>
      <c r="I36" s="92"/>
      <c r="J36" s="92"/>
    </row>
    <row r="37" spans="3:12" ht="15.75" x14ac:dyDescent="0.25">
      <c r="C37" s="232" t="s">
        <v>532</v>
      </c>
      <c r="D37" s="233" t="s">
        <v>1052</v>
      </c>
      <c r="E37" s="112"/>
      <c r="F37" s="112"/>
      <c r="G37" s="112"/>
      <c r="H37" s="92"/>
      <c r="I37" s="92"/>
      <c r="J37" s="92"/>
    </row>
    <row r="38" spans="3:12" ht="18.75" x14ac:dyDescent="0.25">
      <c r="C38" s="240" t="str">
        <f>IFERROR(VLOOKUP(D37,'Desarrollo Curricular'!$E:$F,2,FALSE),IFERROR(VLOOKUP(D37,Investigación!$E:$F,2,FALSE),IFERROR(VLOOKUP(D37,'Vinculación Univ. Sociedad'!$E:$F,2,FALSE),IFERROR(VLOOKUP(D37,'Docencia y Recursos Humanos '!$E:$F,2,FALSE),IFERROR(VLOOKUP(D37,Estudiantes!$E:$F,2,FALSE),IFERROR(VLOOKUP(D37,'Gestion Administrativa'!$E:$F,2,FALSE),IFERROR(VLOOKUP(D37,'Gestion Academica'!$E:$F,2,FALSE),IFERROR(VLOOKUP(D37,Graduados!$E:$F,2,FALSE),IFERROR(VLOOKUP(D37,'Gestión del Conocimiento'!$E:$F,2,FALSE),IFERROR(VLOOKUP(D37,Gobernabilidad!$E:$F,2,FALSE),IFERROR(VLOOKUP(D37,'NIVEL DE ES Y  SISTEMA NACIONAL'!$E:$F,2,FALSE),VLOOKUP(D37,'Lo Esencial'!$E:$F,2,0))))))))))))</f>
        <v>a) Regularizar docentes ya contratados para tener un mínimo de docentes a tiempo completo en todas las unidades.                                                                                                    B) Adecuación ó creación de mecanismos de registro y control docente con enfoque integral.</v>
      </c>
      <c r="D38" s="31"/>
      <c r="E38" s="112"/>
      <c r="F38" s="112"/>
      <c r="G38" s="112"/>
      <c r="H38" s="92"/>
      <c r="I38" s="92"/>
      <c r="J38" s="92"/>
    </row>
    <row r="39" spans="3:12" ht="15.75" thickBot="1" x14ac:dyDescent="0.3">
      <c r="C39" s="201"/>
      <c r="D39" s="31"/>
      <c r="E39" s="112"/>
      <c r="F39" s="112"/>
      <c r="G39" s="112"/>
      <c r="H39" s="92"/>
      <c r="I39" s="92"/>
      <c r="J39" s="92"/>
    </row>
    <row r="40" spans="3:12" ht="30.75" thickBot="1" x14ac:dyDescent="0.3">
      <c r="C40" s="154" t="s">
        <v>44</v>
      </c>
      <c r="D40" s="158" t="s">
        <v>55</v>
      </c>
      <c r="E40" s="194" t="s">
        <v>56</v>
      </c>
      <c r="F40" s="158" t="s">
        <v>57</v>
      </c>
      <c r="G40" s="155" t="s">
        <v>27</v>
      </c>
      <c r="H40" s="153" t="s">
        <v>253</v>
      </c>
      <c r="I40" s="156" t="s">
        <v>46</v>
      </c>
      <c r="J40" s="156" t="s">
        <v>254</v>
      </c>
      <c r="K40" s="156" t="s">
        <v>551</v>
      </c>
      <c r="L40" s="156" t="s">
        <v>552</v>
      </c>
    </row>
    <row r="41" spans="3:12" ht="15.75" thickBot="1" x14ac:dyDescent="0.3">
      <c r="C41" s="157" t="s">
        <v>58</v>
      </c>
      <c r="D41" s="227">
        <v>15</v>
      </c>
      <c r="E41" s="173">
        <v>12</v>
      </c>
      <c r="F41" s="159">
        <v>30000</v>
      </c>
      <c r="G41" s="133">
        <f>D41*E41*F41</f>
        <v>5400000</v>
      </c>
      <c r="H41" s="189" t="s">
        <v>251</v>
      </c>
      <c r="I41" s="134" t="s">
        <v>393</v>
      </c>
      <c r="J41" s="134" t="str">
        <f>VLOOKUP(I41,Presupuesto!$B$8:$C$158,2,0)</f>
        <v>SUELDOS Y SALARIOS BASICOS (11100-00)</v>
      </c>
      <c r="K41" s="387" t="s">
        <v>246</v>
      </c>
      <c r="L41" s="117"/>
    </row>
    <row r="42" spans="3:12" x14ac:dyDescent="0.25">
      <c r="C42" s="195" t="s">
        <v>59</v>
      </c>
      <c r="D42" s="186">
        <v>15</v>
      </c>
      <c r="E42" s="176">
        <v>1</v>
      </c>
      <c r="F42" s="119">
        <f>IF(E41=0,"",(G41/E41)/12*E41)</f>
        <v>450000</v>
      </c>
      <c r="G42" s="116">
        <f>F42</f>
        <v>450000</v>
      </c>
      <c r="H42" s="187" t="s">
        <v>252</v>
      </c>
      <c r="I42" s="136" t="s">
        <v>394</v>
      </c>
      <c r="J42" s="136" t="str">
        <f>VLOOKUP(I42,Presupuesto!$B$8:$C$158,2,0)</f>
        <v>RESTRIBUCIONES A PERSONAL DIRECTIVO Y DE CONTROL (11300-00)</v>
      </c>
      <c r="K42" s="117" t="s">
        <v>246</v>
      </c>
      <c r="L42" s="117"/>
    </row>
    <row r="43" spans="3:12" ht="15.75" thickBot="1" x14ac:dyDescent="0.3">
      <c r="C43" s="196" t="s">
        <v>60</v>
      </c>
      <c r="D43" s="186">
        <v>15</v>
      </c>
      <c r="E43" s="176">
        <v>1</v>
      </c>
      <c r="F43" s="137">
        <f>IF(E41&lt;6,"",((E41-6)/12)*(G41/E41))</f>
        <v>225000</v>
      </c>
      <c r="G43" s="116">
        <f>F43</f>
        <v>225000</v>
      </c>
      <c r="H43" s="187" t="s">
        <v>252</v>
      </c>
      <c r="I43" s="120">
        <v>11500.02</v>
      </c>
      <c r="J43" s="120" t="e">
        <f>VLOOKUP(I43,Presupuesto!$B$8:$C$158,2,0)</f>
        <v>#N/A</v>
      </c>
      <c r="K43" s="117" t="s">
        <v>246</v>
      </c>
      <c r="L43" s="117"/>
    </row>
    <row r="44" spans="3:12" ht="15.75" thickBot="1" x14ac:dyDescent="0.3">
      <c r="C44" s="157" t="s">
        <v>249</v>
      </c>
      <c r="D44" s="227">
        <v>0</v>
      </c>
      <c r="E44" s="173">
        <v>0</v>
      </c>
      <c r="F44" s="159">
        <v>30000</v>
      </c>
      <c r="G44" s="133">
        <f>D44*E44*F44</f>
        <v>0</v>
      </c>
      <c r="H44" s="189"/>
      <c r="I44" s="134">
        <v>11100.01</v>
      </c>
      <c r="J44" s="134" t="e">
        <f>VLOOKUP(I44,Presupuesto!$B$8:$C$158,2,0)</f>
        <v>#N/A</v>
      </c>
      <c r="K44" s="117" t="s">
        <v>246</v>
      </c>
      <c r="L44" s="117"/>
    </row>
    <row r="45" spans="3:12" x14ac:dyDescent="0.25">
      <c r="C45" s="195" t="s">
        <v>59</v>
      </c>
      <c r="D45" s="186">
        <v>0</v>
      </c>
      <c r="E45" s="176">
        <v>0</v>
      </c>
      <c r="F45" s="119" t="str">
        <f>IF(E44=0,"",(G44/E44)/12*E44)</f>
        <v/>
      </c>
      <c r="G45" s="116" t="str">
        <f>F45</f>
        <v/>
      </c>
      <c r="H45" s="187"/>
      <c r="I45" s="136">
        <v>11500</v>
      </c>
      <c r="J45" s="136" t="e">
        <f>VLOOKUP(I45,Presupuesto!$B$8:$C$158,2,0)</f>
        <v>#N/A</v>
      </c>
      <c r="K45" s="117" t="str">
        <f t="shared" ref="K45:K55" si="1">$K$17</f>
        <v>Docencia y Recursos Humanos</v>
      </c>
      <c r="L45" s="117"/>
    </row>
    <row r="46" spans="3:12" ht="15.75" thickBot="1" x14ac:dyDescent="0.3">
      <c r="C46" s="196" t="s">
        <v>60</v>
      </c>
      <c r="D46" s="186">
        <v>0</v>
      </c>
      <c r="E46" s="176">
        <v>0</v>
      </c>
      <c r="F46" s="137" t="str">
        <f>IF(E44&lt;6,"",((E44-6)/12)*(G44/E44))</f>
        <v/>
      </c>
      <c r="G46" s="116" t="str">
        <f>F46</f>
        <v/>
      </c>
      <c r="H46" s="187"/>
      <c r="I46" s="120">
        <v>11500.02</v>
      </c>
      <c r="J46" s="120" t="e">
        <f>VLOOKUP(I46,Presupuesto!$B$8:$C$158,2,0)</f>
        <v>#N/A</v>
      </c>
      <c r="K46" s="117" t="str">
        <f t="shared" si="1"/>
        <v>Docencia y Recursos Humanos</v>
      </c>
      <c r="L46" s="117"/>
    </row>
    <row r="47" spans="3:12" ht="15.75" thickBot="1" x14ac:dyDescent="0.3">
      <c r="C47" s="160" t="s">
        <v>87</v>
      </c>
      <c r="D47" s="227">
        <v>0</v>
      </c>
      <c r="E47" s="173">
        <v>0</v>
      </c>
      <c r="F47" s="159">
        <v>30000</v>
      </c>
      <c r="G47" s="133">
        <f>D47*E47*F47</f>
        <v>0</v>
      </c>
      <c r="H47" s="189"/>
      <c r="I47" s="134">
        <v>12910.14</v>
      </c>
      <c r="J47" s="134" t="e">
        <f>VLOOKUP(I47,Presupuesto!$B$8:$C$158,2,0)</f>
        <v>#N/A</v>
      </c>
      <c r="K47" s="117" t="str">
        <f t="shared" si="1"/>
        <v>Docencia y Recursos Humanos</v>
      </c>
      <c r="L47" s="117"/>
    </row>
    <row r="48" spans="3:12" x14ac:dyDescent="0.25">
      <c r="C48" s="195" t="s">
        <v>59</v>
      </c>
      <c r="D48" s="186">
        <v>0</v>
      </c>
      <c r="E48" s="176">
        <v>0</v>
      </c>
      <c r="F48" s="137" t="str">
        <f>IF(E47=0,"",(G47/E47)/12*E47)</f>
        <v/>
      </c>
      <c r="G48" s="116" t="str">
        <f>F48</f>
        <v/>
      </c>
      <c r="H48" s="187"/>
      <c r="I48" s="120">
        <v>12910.14</v>
      </c>
      <c r="J48" s="120" t="e">
        <f>VLOOKUP(I48,Presupuesto!$B$8:$C$158,2,0)</f>
        <v>#N/A</v>
      </c>
      <c r="K48" s="117" t="str">
        <f t="shared" si="1"/>
        <v>Docencia y Recursos Humanos</v>
      </c>
      <c r="L48" s="117"/>
    </row>
    <row r="49" spans="3:12" ht="15.75" thickBot="1" x14ac:dyDescent="0.3">
      <c r="C49" s="196" t="s">
        <v>60</v>
      </c>
      <c r="D49" s="186">
        <v>0</v>
      </c>
      <c r="E49" s="176">
        <v>0</v>
      </c>
      <c r="F49" s="119" t="str">
        <f>IF(E47&lt;6,"",((E47-6)/12)*(G47/E47))</f>
        <v/>
      </c>
      <c r="G49" s="116" t="str">
        <f>F49</f>
        <v/>
      </c>
      <c r="H49" s="187"/>
      <c r="I49" s="120">
        <v>12910.14</v>
      </c>
      <c r="J49" s="120" t="e">
        <f>VLOOKUP(I49,Presupuesto!$B$8:$C$158,2,0)</f>
        <v>#N/A</v>
      </c>
      <c r="K49" s="117" t="str">
        <f t="shared" si="1"/>
        <v>Docencia y Recursos Humanos</v>
      </c>
      <c r="L49" s="117"/>
    </row>
    <row r="50" spans="3:12" ht="15.75" thickBot="1" x14ac:dyDescent="0.3">
      <c r="C50" s="160" t="s">
        <v>61</v>
      </c>
      <c r="D50" s="227">
        <v>0</v>
      </c>
      <c r="E50" s="173">
        <v>0</v>
      </c>
      <c r="F50" s="138">
        <v>30000</v>
      </c>
      <c r="G50" s="133">
        <f>D50*E50*F50</f>
        <v>0</v>
      </c>
      <c r="H50" s="189"/>
      <c r="I50" s="134">
        <v>24900</v>
      </c>
      <c r="J50" s="134" t="e">
        <f>VLOOKUP(I50,Presupuesto!$B$8:$C$158,2,0)</f>
        <v>#N/A</v>
      </c>
      <c r="K50" s="117" t="str">
        <f t="shared" si="1"/>
        <v>Docencia y Recursos Humanos</v>
      </c>
      <c r="L50" s="117"/>
    </row>
    <row r="51" spans="3:12" x14ac:dyDescent="0.25">
      <c r="C51" s="195" t="s">
        <v>59</v>
      </c>
      <c r="D51" s="186">
        <v>0</v>
      </c>
      <c r="E51" s="176">
        <v>0</v>
      </c>
      <c r="F51" s="119">
        <v>0</v>
      </c>
      <c r="G51" s="116">
        <f>F51</f>
        <v>0</v>
      </c>
      <c r="H51" s="187"/>
      <c r="I51" s="120">
        <v>24900</v>
      </c>
      <c r="J51" s="120" t="e">
        <f>VLOOKUP(I51,Presupuesto!$B$8:$C$158,2,0)</f>
        <v>#N/A</v>
      </c>
      <c r="K51" s="117" t="str">
        <f t="shared" si="1"/>
        <v>Docencia y Recursos Humanos</v>
      </c>
      <c r="L51" s="117"/>
    </row>
    <row r="52" spans="3:12" ht="15.75" thickBot="1" x14ac:dyDescent="0.3">
      <c r="C52" s="196" t="s">
        <v>60</v>
      </c>
      <c r="D52" s="186">
        <v>0</v>
      </c>
      <c r="E52" s="176">
        <v>0</v>
      </c>
      <c r="F52" s="119">
        <v>0</v>
      </c>
      <c r="G52" s="116">
        <f>F52</f>
        <v>0</v>
      </c>
      <c r="H52" s="187"/>
      <c r="I52" s="120"/>
      <c r="J52" s="120" t="e">
        <f>VLOOKUP(I52,Presupuesto!$B$8:$C$158,2,0)</f>
        <v>#N/A</v>
      </c>
      <c r="K52" s="117" t="str">
        <f t="shared" si="1"/>
        <v>Docencia y Recursos Humanos</v>
      </c>
      <c r="L52" s="117"/>
    </row>
    <row r="53" spans="3:12" ht="15.75" thickBot="1" x14ac:dyDescent="0.3">
      <c r="C53" s="160" t="s">
        <v>62</v>
      </c>
      <c r="D53" s="227">
        <v>1</v>
      </c>
      <c r="E53" s="173">
        <v>0</v>
      </c>
      <c r="F53" s="138">
        <v>30000</v>
      </c>
      <c r="G53" s="133">
        <f>D53*E53*F53</f>
        <v>0</v>
      </c>
      <c r="H53" s="189" t="s">
        <v>251</v>
      </c>
      <c r="I53" s="134">
        <v>11100.01</v>
      </c>
      <c r="J53" s="134" t="e">
        <f>VLOOKUP(I53,Presupuesto!$B$8:$C$158,2,0)</f>
        <v>#N/A</v>
      </c>
      <c r="K53" s="117" t="str">
        <f t="shared" si="1"/>
        <v>Docencia y Recursos Humanos</v>
      </c>
      <c r="L53" s="117"/>
    </row>
    <row r="54" spans="3:12" x14ac:dyDescent="0.25">
      <c r="C54" s="195" t="s">
        <v>59</v>
      </c>
      <c r="D54" s="193">
        <v>0</v>
      </c>
      <c r="E54" s="151">
        <v>0</v>
      </c>
      <c r="F54" s="139" t="str">
        <f>IF(E53=0,"",(G53/E53)/12*E53)</f>
        <v/>
      </c>
      <c r="G54" s="140" t="str">
        <f>F54</f>
        <v/>
      </c>
      <c r="H54" s="187"/>
      <c r="I54" s="120">
        <v>11500</v>
      </c>
      <c r="J54" s="120" t="e">
        <f>VLOOKUP(I54,Presupuesto!$B$8:$C$158,2,0)</f>
        <v>#N/A</v>
      </c>
      <c r="K54" s="117" t="str">
        <f t="shared" si="1"/>
        <v>Docencia y Recursos Humanos</v>
      </c>
      <c r="L54" s="117"/>
    </row>
    <row r="55" spans="3:12" ht="15.75" thickBot="1" x14ac:dyDescent="0.3">
      <c r="C55" s="197" t="s">
        <v>60</v>
      </c>
      <c r="D55" s="184">
        <v>0</v>
      </c>
      <c r="E55" s="152">
        <v>0</v>
      </c>
      <c r="F55" s="124" t="str">
        <f>IF(E53&lt;6,"",((E53-6)/12)*(G53/E53))</f>
        <v/>
      </c>
      <c r="G55" s="124" t="str">
        <f>F55</f>
        <v/>
      </c>
      <c r="H55" s="184"/>
      <c r="I55" s="125">
        <v>11500.02</v>
      </c>
      <c r="J55" s="144" t="e">
        <f>VLOOKUP(I55,Presupuesto!$B$8:$C$158,2,0)</f>
        <v>#N/A</v>
      </c>
      <c r="K55" s="125" t="str">
        <f t="shared" si="1"/>
        <v>Docencia y Recursos Humanos</v>
      </c>
      <c r="L55" s="144"/>
    </row>
    <row r="57" spans="3:12" ht="15.75" thickBot="1" x14ac:dyDescent="0.3"/>
    <row r="58" spans="3:12" ht="15.75" thickBot="1" x14ac:dyDescent="0.3">
      <c r="C58" s="72" t="s">
        <v>43</v>
      </c>
      <c r="D58" s="30">
        <f>SUM(G65:G79)</f>
        <v>0</v>
      </c>
      <c r="E58" s="112"/>
      <c r="F58" s="112"/>
      <c r="G58" s="112"/>
      <c r="H58" s="92"/>
      <c r="I58" s="92"/>
      <c r="J58" s="92"/>
    </row>
    <row r="59" spans="3:12" x14ac:dyDescent="0.25">
      <c r="D59" s="31"/>
      <c r="E59" s="112"/>
      <c r="F59" s="112"/>
      <c r="G59" s="112"/>
      <c r="H59" s="92"/>
      <c r="I59" s="92"/>
      <c r="J59" s="92"/>
    </row>
    <row r="60" spans="3:12" x14ac:dyDescent="0.25">
      <c r="D60" s="31"/>
      <c r="E60" s="112"/>
      <c r="F60" s="112"/>
      <c r="G60" s="112"/>
      <c r="H60" s="92"/>
      <c r="I60" s="92"/>
      <c r="J60" s="92"/>
    </row>
    <row r="61" spans="3:12" ht="15.75" x14ac:dyDescent="0.25">
      <c r="C61" s="232" t="s">
        <v>532</v>
      </c>
      <c r="D61" s="233"/>
      <c r="E61" s="112"/>
      <c r="F61" s="112"/>
      <c r="G61" s="112"/>
      <c r="H61" s="92"/>
      <c r="I61" s="92"/>
      <c r="J61" s="92"/>
    </row>
    <row r="62" spans="3:12" ht="18.75" x14ac:dyDescent="0.25">
      <c r="C62" s="240" t="e">
        <f>IFERROR(VLOOKUP(D61,'Desarrollo Curricular'!$E:$F,2,FALSE),IFERROR(VLOOKUP(D61,Investigación!$E:$F,2,FALSE),IFERROR(VLOOKUP(D61,'Vinculación Univ. Sociedad'!$E:$F,2,FALSE),IFERROR(VLOOKUP(D61,'Docencia y Recursos Humanos '!$E:$F,2,FALSE),IFERROR(VLOOKUP(D61,Estudiantes!$E:$F,2,FALSE),IFERROR(VLOOKUP(D61,'Gestion Administrativa'!$E:$F,2,FALSE),IFERROR(VLOOKUP(D61,'Gestion Academica'!$E:$F,2,FALSE),IFERROR(VLOOKUP(D61,Graduados!$E:$F,2,FALSE),IFERROR(VLOOKUP(D61,'Gestión del Conocimiento'!$E:$F,2,FALSE),IFERROR(VLOOKUP(D61,Gobernabilidad!$E:$F,2,FALSE),IFERROR(VLOOKUP(D61,'NIVEL DE ES Y  SISTEMA NACIONAL'!$E:$F,2,FALSE),VLOOKUP(D61,'Lo Esencial'!$E:$F,2,0))))))))))))</f>
        <v>#N/A</v>
      </c>
      <c r="D62" s="31"/>
      <c r="E62" s="112"/>
      <c r="F62" s="112"/>
      <c r="G62" s="112"/>
      <c r="H62" s="92"/>
      <c r="I62" s="92"/>
      <c r="J62" s="92"/>
    </row>
    <row r="63" spans="3:12" ht="15.75" thickBot="1" x14ac:dyDescent="0.3">
      <c r="C63" s="201"/>
      <c r="D63" s="31"/>
      <c r="E63" s="112"/>
      <c r="F63" s="112"/>
      <c r="G63" s="112"/>
      <c r="H63" s="92"/>
      <c r="I63" s="92"/>
      <c r="J63" s="92"/>
    </row>
    <row r="64" spans="3:12" ht="30.75" thickBot="1" x14ac:dyDescent="0.3">
      <c r="C64" s="154" t="s">
        <v>44</v>
      </c>
      <c r="D64" s="158" t="s">
        <v>55</v>
      </c>
      <c r="E64" s="194" t="s">
        <v>56</v>
      </c>
      <c r="F64" s="158" t="s">
        <v>57</v>
      </c>
      <c r="G64" s="155" t="s">
        <v>27</v>
      </c>
      <c r="H64" s="153" t="s">
        <v>253</v>
      </c>
      <c r="I64" s="156" t="s">
        <v>46</v>
      </c>
      <c r="J64" s="156" t="s">
        <v>254</v>
      </c>
      <c r="K64" s="156" t="s">
        <v>551</v>
      </c>
      <c r="L64" s="156" t="s">
        <v>552</v>
      </c>
    </row>
    <row r="65" spans="3:12" ht="15.75" thickBot="1" x14ac:dyDescent="0.3">
      <c r="C65" s="157" t="s">
        <v>58</v>
      </c>
      <c r="D65" s="227">
        <v>0</v>
      </c>
      <c r="E65" s="173">
        <v>0</v>
      </c>
      <c r="F65" s="159">
        <v>30000</v>
      </c>
      <c r="G65" s="133">
        <f>D65*E65*F65</f>
        <v>0</v>
      </c>
      <c r="H65" s="189" t="s">
        <v>252</v>
      </c>
      <c r="I65" s="134" t="s">
        <v>393</v>
      </c>
      <c r="J65" s="134" t="str">
        <f>VLOOKUP(I65,Presupuesto!$B$8:$C$158,2,0)</f>
        <v>SUELDOS Y SALARIOS BASICOS (11100-00)</v>
      </c>
      <c r="K65" s="387"/>
      <c r="L65" s="117"/>
    </row>
    <row r="66" spans="3:12" x14ac:dyDescent="0.25">
      <c r="C66" s="195" t="s">
        <v>59</v>
      </c>
      <c r="D66" s="186">
        <v>0</v>
      </c>
      <c r="E66" s="176">
        <v>0</v>
      </c>
      <c r="F66" s="119" t="str">
        <f>IF(E65=0,"",(G65/E65)/12*E65)</f>
        <v/>
      </c>
      <c r="G66" s="116" t="str">
        <f>F66</f>
        <v/>
      </c>
      <c r="H66" s="187"/>
      <c r="I66" s="136" t="s">
        <v>394</v>
      </c>
      <c r="J66" s="136" t="str">
        <f>VLOOKUP(I66,Presupuesto!$B$8:$C$158,2,0)</f>
        <v>RESTRIBUCIONES A PERSONAL DIRECTIVO Y DE CONTROL (11300-00)</v>
      </c>
      <c r="K66" s="117" t="str">
        <f>$K$17</f>
        <v>Docencia y Recursos Humanos</v>
      </c>
      <c r="L66" s="117"/>
    </row>
    <row r="67" spans="3:12" ht="15.75" thickBot="1" x14ac:dyDescent="0.3">
      <c r="C67" s="196" t="s">
        <v>60</v>
      </c>
      <c r="D67" s="186">
        <v>0</v>
      </c>
      <c r="E67" s="176">
        <v>0</v>
      </c>
      <c r="F67" s="137" t="str">
        <f>IF(E65&lt;6,"",((E65-6)/12)*(G65/E65))</f>
        <v/>
      </c>
      <c r="G67" s="116" t="str">
        <f>F67</f>
        <v/>
      </c>
      <c r="H67" s="187"/>
      <c r="I67" s="120">
        <v>11500.02</v>
      </c>
      <c r="J67" s="120" t="e">
        <f>VLOOKUP(I67,Presupuesto!$B$8:$C$158,2,0)</f>
        <v>#N/A</v>
      </c>
      <c r="K67" s="117" t="str">
        <f t="shared" ref="K67:K79" si="2">$K$17</f>
        <v>Docencia y Recursos Humanos</v>
      </c>
      <c r="L67" s="117"/>
    </row>
    <row r="68" spans="3:12" ht="15.75" thickBot="1" x14ac:dyDescent="0.3">
      <c r="C68" s="157" t="s">
        <v>249</v>
      </c>
      <c r="D68" s="227">
        <v>0</v>
      </c>
      <c r="E68" s="173">
        <v>0</v>
      </c>
      <c r="F68" s="159">
        <v>30000</v>
      </c>
      <c r="G68" s="133">
        <f>D68*E68*F68</f>
        <v>0</v>
      </c>
      <c r="H68" s="189" t="s">
        <v>252</v>
      </c>
      <c r="I68" s="134">
        <v>11100.01</v>
      </c>
      <c r="J68" s="134" t="e">
        <f>VLOOKUP(I68,Presupuesto!$B$8:$C$158,2,0)</f>
        <v>#N/A</v>
      </c>
      <c r="K68" s="117" t="str">
        <f t="shared" si="2"/>
        <v>Docencia y Recursos Humanos</v>
      </c>
      <c r="L68" s="117"/>
    </row>
    <row r="69" spans="3:12" x14ac:dyDescent="0.25">
      <c r="C69" s="195" t="s">
        <v>59</v>
      </c>
      <c r="D69" s="186">
        <v>0</v>
      </c>
      <c r="E69" s="176">
        <v>0</v>
      </c>
      <c r="F69" s="119" t="str">
        <f>IF(E68=0,"",(G68/E68)/12*E68)</f>
        <v/>
      </c>
      <c r="G69" s="116" t="str">
        <f>F69</f>
        <v/>
      </c>
      <c r="H69" s="187"/>
      <c r="I69" s="136">
        <v>11500</v>
      </c>
      <c r="J69" s="136" t="e">
        <f>VLOOKUP(I69,Presupuesto!$B$8:$C$158,2,0)</f>
        <v>#N/A</v>
      </c>
      <c r="K69" s="117" t="str">
        <f t="shared" si="2"/>
        <v>Docencia y Recursos Humanos</v>
      </c>
      <c r="L69" s="117"/>
    </row>
    <row r="70" spans="3:12" ht="15.75" thickBot="1" x14ac:dyDescent="0.3">
      <c r="C70" s="196" t="s">
        <v>60</v>
      </c>
      <c r="D70" s="186">
        <v>0</v>
      </c>
      <c r="E70" s="176">
        <v>0</v>
      </c>
      <c r="F70" s="137" t="str">
        <f>IF(E68&lt;6,"",((E68-6)/12)*(G68/E68))</f>
        <v/>
      </c>
      <c r="G70" s="116" t="str">
        <f>F70</f>
        <v/>
      </c>
      <c r="H70" s="187"/>
      <c r="I70" s="120">
        <v>11500.02</v>
      </c>
      <c r="J70" s="120" t="e">
        <f>VLOOKUP(I70,Presupuesto!$B$8:$C$158,2,0)</f>
        <v>#N/A</v>
      </c>
      <c r="K70" s="117" t="str">
        <f t="shared" si="2"/>
        <v>Docencia y Recursos Humanos</v>
      </c>
      <c r="L70" s="117"/>
    </row>
    <row r="71" spans="3:12" ht="15.75" thickBot="1" x14ac:dyDescent="0.3">
      <c r="C71" s="160" t="s">
        <v>87</v>
      </c>
      <c r="D71" s="227">
        <v>0</v>
      </c>
      <c r="E71" s="173">
        <v>0</v>
      </c>
      <c r="F71" s="159">
        <v>30000</v>
      </c>
      <c r="G71" s="133">
        <f>D71*E71*F71</f>
        <v>0</v>
      </c>
      <c r="H71" s="189"/>
      <c r="I71" s="134">
        <v>12910.14</v>
      </c>
      <c r="J71" s="134" t="e">
        <f>VLOOKUP(I71,Presupuesto!$B$8:$C$158,2,0)</f>
        <v>#N/A</v>
      </c>
      <c r="K71" s="117" t="str">
        <f t="shared" si="2"/>
        <v>Docencia y Recursos Humanos</v>
      </c>
      <c r="L71" s="117"/>
    </row>
    <row r="72" spans="3:12" x14ac:dyDescent="0.25">
      <c r="C72" s="195" t="s">
        <v>59</v>
      </c>
      <c r="D72" s="186">
        <v>0</v>
      </c>
      <c r="E72" s="176">
        <v>0</v>
      </c>
      <c r="F72" s="137" t="str">
        <f>IF(E71=0,"",(G71/E71)/12*E71)</f>
        <v/>
      </c>
      <c r="G72" s="116" t="str">
        <f>F72</f>
        <v/>
      </c>
      <c r="H72" s="187"/>
      <c r="I72" s="120">
        <v>12910.14</v>
      </c>
      <c r="J72" s="120" t="e">
        <f>VLOOKUP(I72,Presupuesto!$B$8:$C$158,2,0)</f>
        <v>#N/A</v>
      </c>
      <c r="K72" s="117" t="str">
        <f t="shared" si="2"/>
        <v>Docencia y Recursos Humanos</v>
      </c>
      <c r="L72" s="117"/>
    </row>
    <row r="73" spans="3:12" ht="15.75" thickBot="1" x14ac:dyDescent="0.3">
      <c r="C73" s="196" t="s">
        <v>60</v>
      </c>
      <c r="D73" s="186">
        <v>0</v>
      </c>
      <c r="E73" s="176">
        <v>0</v>
      </c>
      <c r="F73" s="119" t="str">
        <f>IF(E71&lt;6,"",((E71-6)/12)*(G71/E71))</f>
        <v/>
      </c>
      <c r="G73" s="116" t="str">
        <f>F73</f>
        <v/>
      </c>
      <c r="H73" s="187"/>
      <c r="I73" s="120">
        <v>12910.14</v>
      </c>
      <c r="J73" s="120" t="e">
        <f>VLOOKUP(I73,Presupuesto!$B$8:$C$158,2,0)</f>
        <v>#N/A</v>
      </c>
      <c r="K73" s="117" t="str">
        <f t="shared" si="2"/>
        <v>Docencia y Recursos Humanos</v>
      </c>
      <c r="L73" s="117"/>
    </row>
    <row r="74" spans="3:12" ht="15.75" thickBot="1" x14ac:dyDescent="0.3">
      <c r="C74" s="160" t="s">
        <v>61</v>
      </c>
      <c r="D74" s="227">
        <v>0</v>
      </c>
      <c r="E74" s="173">
        <v>0</v>
      </c>
      <c r="F74" s="138">
        <v>30000</v>
      </c>
      <c r="G74" s="133">
        <f>D74*E74*F74</f>
        <v>0</v>
      </c>
      <c r="H74" s="189"/>
      <c r="I74" s="134">
        <v>24900</v>
      </c>
      <c r="J74" s="134" t="e">
        <f>VLOOKUP(I74,Presupuesto!$B$8:$C$158,2,0)</f>
        <v>#N/A</v>
      </c>
      <c r="K74" s="117" t="str">
        <f t="shared" si="2"/>
        <v>Docencia y Recursos Humanos</v>
      </c>
      <c r="L74" s="117"/>
    </row>
    <row r="75" spans="3:12" x14ac:dyDescent="0.25">
      <c r="C75" s="195" t="s">
        <v>59</v>
      </c>
      <c r="D75" s="186">
        <v>0</v>
      </c>
      <c r="E75" s="176">
        <v>0</v>
      </c>
      <c r="F75" s="119">
        <v>0</v>
      </c>
      <c r="G75" s="116">
        <f>F75</f>
        <v>0</v>
      </c>
      <c r="H75" s="187"/>
      <c r="I75" s="120">
        <v>24900</v>
      </c>
      <c r="J75" s="120" t="e">
        <f>VLOOKUP(I75,Presupuesto!$B$8:$C$158,2,0)</f>
        <v>#N/A</v>
      </c>
      <c r="K75" s="117" t="str">
        <f t="shared" si="2"/>
        <v>Docencia y Recursos Humanos</v>
      </c>
      <c r="L75" s="117"/>
    </row>
    <row r="76" spans="3:12" ht="15.75" thickBot="1" x14ac:dyDescent="0.3">
      <c r="C76" s="196" t="s">
        <v>60</v>
      </c>
      <c r="D76" s="186">
        <v>0</v>
      </c>
      <c r="E76" s="176">
        <v>0</v>
      </c>
      <c r="F76" s="119">
        <v>0</v>
      </c>
      <c r="G76" s="116">
        <f>F76</f>
        <v>0</v>
      </c>
      <c r="H76" s="187"/>
      <c r="I76" s="120"/>
      <c r="J76" s="120" t="e">
        <f>VLOOKUP(I76,Presupuesto!$B$8:$C$158,2,0)</f>
        <v>#N/A</v>
      </c>
      <c r="K76" s="117" t="str">
        <f t="shared" si="2"/>
        <v>Docencia y Recursos Humanos</v>
      </c>
      <c r="L76" s="117"/>
    </row>
    <row r="77" spans="3:12" ht="15.75" thickBot="1" x14ac:dyDescent="0.3">
      <c r="C77" s="160" t="s">
        <v>62</v>
      </c>
      <c r="D77" s="227">
        <v>0</v>
      </c>
      <c r="E77" s="173">
        <v>0</v>
      </c>
      <c r="F77" s="138">
        <v>30000</v>
      </c>
      <c r="G77" s="133">
        <f>D77*E77*F77</f>
        <v>0</v>
      </c>
      <c r="H77" s="189" t="s">
        <v>251</v>
      </c>
      <c r="I77" s="134">
        <v>11100.01</v>
      </c>
      <c r="J77" s="134" t="e">
        <f>VLOOKUP(I77,Presupuesto!$B$8:$C$158,2,0)</f>
        <v>#N/A</v>
      </c>
      <c r="K77" s="117" t="str">
        <f t="shared" si="2"/>
        <v>Docencia y Recursos Humanos</v>
      </c>
      <c r="L77" s="117"/>
    </row>
    <row r="78" spans="3:12" x14ac:dyDescent="0.25">
      <c r="C78" s="195" t="s">
        <v>59</v>
      </c>
      <c r="D78" s="193">
        <v>0</v>
      </c>
      <c r="E78" s="151">
        <v>0</v>
      </c>
      <c r="F78" s="139" t="str">
        <f>IF(E77=0,"",(G77/E77)/12*E77)</f>
        <v/>
      </c>
      <c r="G78" s="140" t="str">
        <f>F78</f>
        <v/>
      </c>
      <c r="H78" s="187"/>
      <c r="I78" s="120">
        <v>11500</v>
      </c>
      <c r="J78" s="120" t="e">
        <f>VLOOKUP(I78,Presupuesto!$B$8:$C$158,2,0)</f>
        <v>#N/A</v>
      </c>
      <c r="K78" s="117" t="str">
        <f t="shared" si="2"/>
        <v>Docencia y Recursos Humanos</v>
      </c>
      <c r="L78" s="117"/>
    </row>
    <row r="79" spans="3:12" ht="15.75" thickBot="1" x14ac:dyDescent="0.3">
      <c r="C79" s="197" t="s">
        <v>60</v>
      </c>
      <c r="D79" s="184">
        <v>0</v>
      </c>
      <c r="E79" s="152">
        <v>0</v>
      </c>
      <c r="F79" s="124" t="str">
        <f>IF(E77&lt;6,"",((E77-6)/12)*(G77/E77))</f>
        <v/>
      </c>
      <c r="G79" s="124" t="str">
        <f>F79</f>
        <v/>
      </c>
      <c r="H79" s="184"/>
      <c r="I79" s="125">
        <v>11500.02</v>
      </c>
      <c r="J79" s="144" t="e">
        <f>VLOOKUP(I79,Presupuesto!$B$8:$C$158,2,0)</f>
        <v>#N/A</v>
      </c>
      <c r="K79" s="125" t="str">
        <f t="shared" si="2"/>
        <v>Docencia y Recursos Humanos</v>
      </c>
      <c r="L79" s="144"/>
    </row>
    <row r="81" spans="3:12" ht="15.75" thickBot="1" x14ac:dyDescent="0.3"/>
    <row r="82" spans="3:12" ht="15.75" thickBot="1" x14ac:dyDescent="0.3">
      <c r="C82" s="72" t="s">
        <v>43</v>
      </c>
      <c r="D82" s="30">
        <f>SUM(G89:G103)</f>
        <v>0</v>
      </c>
      <c r="E82" s="112"/>
      <c r="F82" s="112"/>
      <c r="G82" s="112"/>
      <c r="H82" s="92"/>
      <c r="I82" s="92"/>
      <c r="J82" s="92"/>
    </row>
    <row r="83" spans="3:12" x14ac:dyDescent="0.25">
      <c r="D83" s="31"/>
      <c r="E83" s="112"/>
      <c r="F83" s="112"/>
      <c r="G83" s="112"/>
      <c r="H83" s="92"/>
      <c r="I83" s="92"/>
      <c r="J83" s="92"/>
    </row>
    <row r="84" spans="3:12" x14ac:dyDescent="0.25">
      <c r="D84" s="31"/>
      <c r="E84" s="112"/>
      <c r="F84" s="112"/>
      <c r="G84" s="112"/>
      <c r="H84" s="92"/>
      <c r="I84" s="92"/>
      <c r="J84" s="92"/>
    </row>
    <row r="85" spans="3:12" ht="15.75" x14ac:dyDescent="0.25">
      <c r="C85" s="232" t="s">
        <v>532</v>
      </c>
      <c r="D85" s="233"/>
      <c r="E85" s="112"/>
      <c r="F85" s="112"/>
      <c r="G85" s="112"/>
      <c r="H85" s="92"/>
      <c r="I85" s="92"/>
      <c r="J85" s="92"/>
    </row>
    <row r="86" spans="3:12" ht="18.75" x14ac:dyDescent="0.25">
      <c r="C86" s="240" t="e">
        <f>IFERROR(VLOOKUP(D85,'Desarrollo Curricular'!$E:$F,2,FALSE),IFERROR(VLOOKUP(D85,Investigación!$E:$F,2,FALSE),IFERROR(VLOOKUP(D85,'Vinculación Univ. Sociedad'!$E:$F,2,FALSE),IFERROR(VLOOKUP(D85,'Docencia y Recursos Humanos '!$E:$F,2,FALSE),IFERROR(VLOOKUP(D85,Estudiantes!$E:$F,2,FALSE),IFERROR(VLOOKUP(D85,'Gestion Administrativa'!$E:$F,2,FALSE),IFERROR(VLOOKUP(D85,'Gestion Academica'!$E:$F,2,FALSE),IFERROR(VLOOKUP(D85,Graduados!$E:$F,2,FALSE),IFERROR(VLOOKUP(D85,'Gestión del Conocimiento'!$E:$F,2,FALSE),IFERROR(VLOOKUP(D85,Gobernabilidad!$E:$F,2,FALSE),IFERROR(VLOOKUP(D85,'NIVEL DE ES Y  SISTEMA NACIONAL'!$E:$F,2,FALSE),VLOOKUP(D85,'Lo Esencial'!$E:$F,2,0))))))))))))</f>
        <v>#N/A</v>
      </c>
      <c r="D86" s="31"/>
      <c r="E86" s="112"/>
      <c r="F86" s="112"/>
      <c r="G86" s="112"/>
      <c r="H86" s="92"/>
      <c r="I86" s="92"/>
      <c r="J86" s="92"/>
    </row>
    <row r="87" spans="3:12" ht="15.75" thickBot="1" x14ac:dyDescent="0.3">
      <c r="C87" s="201"/>
      <c r="D87" s="31"/>
      <c r="E87" s="112"/>
      <c r="F87" s="112"/>
      <c r="G87" s="112"/>
      <c r="H87" s="92"/>
      <c r="I87" s="92"/>
      <c r="J87" s="92"/>
    </row>
    <row r="88" spans="3:12" ht="30.75" thickBot="1" x14ac:dyDescent="0.3">
      <c r="C88" s="154" t="s">
        <v>44</v>
      </c>
      <c r="D88" s="158" t="s">
        <v>55</v>
      </c>
      <c r="E88" s="194" t="s">
        <v>56</v>
      </c>
      <c r="F88" s="158" t="s">
        <v>57</v>
      </c>
      <c r="G88" s="155" t="s">
        <v>27</v>
      </c>
      <c r="H88" s="153" t="s">
        <v>253</v>
      </c>
      <c r="I88" s="156" t="s">
        <v>46</v>
      </c>
      <c r="J88" s="156" t="s">
        <v>254</v>
      </c>
      <c r="K88" s="156" t="s">
        <v>551</v>
      </c>
      <c r="L88" s="156" t="s">
        <v>552</v>
      </c>
    </row>
    <row r="89" spans="3:12" ht="15.75" thickBot="1" x14ac:dyDescent="0.3">
      <c r="C89" s="157" t="s">
        <v>58</v>
      </c>
      <c r="D89" s="227">
        <v>0</v>
      </c>
      <c r="E89" s="173">
        <v>0</v>
      </c>
      <c r="F89" s="159">
        <v>30000</v>
      </c>
      <c r="G89" s="133">
        <f>D89*E89*F89</f>
        <v>0</v>
      </c>
      <c r="H89" s="189"/>
      <c r="I89" s="134" t="s">
        <v>393</v>
      </c>
      <c r="J89" s="134" t="str">
        <f>VLOOKUP(I89,Presupuesto!$B$8:$C$158,2,0)</f>
        <v>SUELDOS Y SALARIOS BASICOS (11100-00)</v>
      </c>
      <c r="K89" s="387"/>
      <c r="L89" s="117"/>
    </row>
    <row r="90" spans="3:12" x14ac:dyDescent="0.25">
      <c r="C90" s="195" t="s">
        <v>59</v>
      </c>
      <c r="D90" s="186">
        <v>0</v>
      </c>
      <c r="E90" s="176">
        <v>0</v>
      </c>
      <c r="F90" s="119" t="str">
        <f>IF(E89=0,"",(G89/E89)/12*E89)</f>
        <v/>
      </c>
      <c r="G90" s="116" t="str">
        <f>F90</f>
        <v/>
      </c>
      <c r="H90" s="187"/>
      <c r="I90" s="136" t="s">
        <v>394</v>
      </c>
      <c r="J90" s="136" t="str">
        <f>VLOOKUP(I90,Presupuesto!$B$8:$C$158,2,0)</f>
        <v>RESTRIBUCIONES A PERSONAL DIRECTIVO Y DE CONTROL (11300-00)</v>
      </c>
      <c r="K90" s="117" t="str">
        <f>$K$17</f>
        <v>Docencia y Recursos Humanos</v>
      </c>
      <c r="L90" s="117"/>
    </row>
    <row r="91" spans="3:12" ht="15.75" thickBot="1" x14ac:dyDescent="0.3">
      <c r="C91" s="196" t="s">
        <v>60</v>
      </c>
      <c r="D91" s="186">
        <v>0</v>
      </c>
      <c r="E91" s="176">
        <v>0</v>
      </c>
      <c r="F91" s="137" t="str">
        <f>IF(E89&lt;6,"",((E89-6)/12)*(G89/E89))</f>
        <v/>
      </c>
      <c r="G91" s="116" t="str">
        <f>F91</f>
        <v/>
      </c>
      <c r="H91" s="187"/>
      <c r="I91" s="120">
        <v>11500.02</v>
      </c>
      <c r="J91" s="120" t="e">
        <f>VLOOKUP(I91,Presupuesto!$B$8:$C$158,2,0)</f>
        <v>#N/A</v>
      </c>
      <c r="K91" s="117" t="str">
        <f t="shared" ref="K91:K103" si="3">$K$17</f>
        <v>Docencia y Recursos Humanos</v>
      </c>
      <c r="L91" s="117"/>
    </row>
    <row r="92" spans="3:12" ht="15.75" thickBot="1" x14ac:dyDescent="0.3">
      <c r="C92" s="157" t="s">
        <v>249</v>
      </c>
      <c r="D92" s="227">
        <v>0</v>
      </c>
      <c r="E92" s="173">
        <v>0</v>
      </c>
      <c r="F92" s="159">
        <v>30000</v>
      </c>
      <c r="G92" s="133">
        <f>D92*E92*F92</f>
        <v>0</v>
      </c>
      <c r="H92" s="189"/>
      <c r="I92" s="134">
        <v>11100.01</v>
      </c>
      <c r="J92" s="134" t="e">
        <f>VLOOKUP(I92,Presupuesto!$B$8:$C$158,2,0)</f>
        <v>#N/A</v>
      </c>
      <c r="K92" s="117" t="str">
        <f t="shared" si="3"/>
        <v>Docencia y Recursos Humanos</v>
      </c>
      <c r="L92" s="117"/>
    </row>
    <row r="93" spans="3:12" x14ac:dyDescent="0.25">
      <c r="C93" s="195" t="s">
        <v>59</v>
      </c>
      <c r="D93" s="186">
        <v>0</v>
      </c>
      <c r="E93" s="176">
        <v>0</v>
      </c>
      <c r="F93" s="119" t="str">
        <f>IF(E92=0,"",(G92/E92)/12*E92)</f>
        <v/>
      </c>
      <c r="G93" s="116" t="str">
        <f>F93</f>
        <v/>
      </c>
      <c r="H93" s="187"/>
      <c r="I93" s="136">
        <v>11500</v>
      </c>
      <c r="J93" s="136" t="e">
        <f>VLOOKUP(I93,Presupuesto!$B$8:$C$158,2,0)</f>
        <v>#N/A</v>
      </c>
      <c r="K93" s="117" t="str">
        <f t="shared" si="3"/>
        <v>Docencia y Recursos Humanos</v>
      </c>
      <c r="L93" s="117"/>
    </row>
    <row r="94" spans="3:12" ht="15.75" thickBot="1" x14ac:dyDescent="0.3">
      <c r="C94" s="196" t="s">
        <v>60</v>
      </c>
      <c r="D94" s="186">
        <v>0</v>
      </c>
      <c r="E94" s="176">
        <v>0</v>
      </c>
      <c r="F94" s="137" t="str">
        <f>IF(E92&lt;6,"",((E92-6)/12)*(G92/E92))</f>
        <v/>
      </c>
      <c r="G94" s="116" t="str">
        <f>F94</f>
        <v/>
      </c>
      <c r="H94" s="187"/>
      <c r="I94" s="120">
        <v>11500.02</v>
      </c>
      <c r="J94" s="120" t="e">
        <f>VLOOKUP(I94,Presupuesto!$B$8:$C$158,2,0)</f>
        <v>#N/A</v>
      </c>
      <c r="K94" s="117" t="str">
        <f t="shared" si="3"/>
        <v>Docencia y Recursos Humanos</v>
      </c>
      <c r="L94" s="117"/>
    </row>
    <row r="95" spans="3:12" ht="15.75" thickBot="1" x14ac:dyDescent="0.3">
      <c r="C95" s="160" t="s">
        <v>87</v>
      </c>
      <c r="D95" s="227">
        <v>0</v>
      </c>
      <c r="E95" s="173">
        <v>0</v>
      </c>
      <c r="F95" s="159">
        <v>30000</v>
      </c>
      <c r="G95" s="133">
        <f>D95*E95*F95</f>
        <v>0</v>
      </c>
      <c r="H95" s="189"/>
      <c r="I95" s="134">
        <v>12910.14</v>
      </c>
      <c r="J95" s="134" t="e">
        <f>VLOOKUP(I95,Presupuesto!$B$8:$C$158,2,0)</f>
        <v>#N/A</v>
      </c>
      <c r="K95" s="117" t="str">
        <f t="shared" si="3"/>
        <v>Docencia y Recursos Humanos</v>
      </c>
      <c r="L95" s="117"/>
    </row>
    <row r="96" spans="3:12" x14ac:dyDescent="0.25">
      <c r="C96" s="195" t="s">
        <v>59</v>
      </c>
      <c r="D96" s="186">
        <v>0</v>
      </c>
      <c r="E96" s="176">
        <v>0</v>
      </c>
      <c r="F96" s="137" t="str">
        <f>IF(E95=0,"",(G95/E95)/12*E95)</f>
        <v/>
      </c>
      <c r="G96" s="116" t="str">
        <f>F96</f>
        <v/>
      </c>
      <c r="H96" s="187"/>
      <c r="I96" s="120">
        <v>12910.14</v>
      </c>
      <c r="J96" s="120" t="e">
        <f>VLOOKUP(I96,Presupuesto!$B$8:$C$158,2,0)</f>
        <v>#N/A</v>
      </c>
      <c r="K96" s="117" t="str">
        <f t="shared" si="3"/>
        <v>Docencia y Recursos Humanos</v>
      </c>
      <c r="L96" s="117"/>
    </row>
    <row r="97" spans="3:12" ht="15.75" thickBot="1" x14ac:dyDescent="0.3">
      <c r="C97" s="196" t="s">
        <v>60</v>
      </c>
      <c r="D97" s="186">
        <v>0</v>
      </c>
      <c r="E97" s="176">
        <v>0</v>
      </c>
      <c r="F97" s="119" t="str">
        <f>IF(E95&lt;6,"",((E95-6)/12)*(G95/E95))</f>
        <v/>
      </c>
      <c r="G97" s="116" t="str">
        <f>F97</f>
        <v/>
      </c>
      <c r="H97" s="187"/>
      <c r="I97" s="120">
        <v>12910.14</v>
      </c>
      <c r="J97" s="120" t="e">
        <f>VLOOKUP(I97,Presupuesto!$B$8:$C$158,2,0)</f>
        <v>#N/A</v>
      </c>
      <c r="K97" s="117" t="str">
        <f t="shared" si="3"/>
        <v>Docencia y Recursos Humanos</v>
      </c>
      <c r="L97" s="117"/>
    </row>
    <row r="98" spans="3:12" ht="15.75" thickBot="1" x14ac:dyDescent="0.3">
      <c r="C98" s="160" t="s">
        <v>61</v>
      </c>
      <c r="D98" s="227">
        <v>0</v>
      </c>
      <c r="E98" s="173">
        <v>0</v>
      </c>
      <c r="F98" s="138">
        <v>30000</v>
      </c>
      <c r="G98" s="133">
        <f>D98*E98*F98</f>
        <v>0</v>
      </c>
      <c r="H98" s="189"/>
      <c r="I98" s="134">
        <v>24900</v>
      </c>
      <c r="J98" s="134" t="e">
        <f>VLOOKUP(I98,Presupuesto!$B$8:$C$158,2,0)</f>
        <v>#N/A</v>
      </c>
      <c r="K98" s="117" t="str">
        <f t="shared" si="3"/>
        <v>Docencia y Recursos Humanos</v>
      </c>
      <c r="L98" s="117"/>
    </row>
    <row r="99" spans="3:12" x14ac:dyDescent="0.25">
      <c r="C99" s="195" t="s">
        <v>59</v>
      </c>
      <c r="D99" s="186">
        <v>0</v>
      </c>
      <c r="E99" s="176">
        <v>0</v>
      </c>
      <c r="F99" s="119">
        <v>0</v>
      </c>
      <c r="G99" s="116">
        <f>F99</f>
        <v>0</v>
      </c>
      <c r="H99" s="187"/>
      <c r="I99" s="120">
        <v>24900</v>
      </c>
      <c r="J99" s="120" t="e">
        <f>VLOOKUP(I99,Presupuesto!$B$8:$C$158,2,0)</f>
        <v>#N/A</v>
      </c>
      <c r="K99" s="117" t="str">
        <f t="shared" si="3"/>
        <v>Docencia y Recursos Humanos</v>
      </c>
      <c r="L99" s="117"/>
    </row>
    <row r="100" spans="3:12" ht="15.75" thickBot="1" x14ac:dyDescent="0.3">
      <c r="C100" s="196" t="s">
        <v>60</v>
      </c>
      <c r="D100" s="186">
        <v>0</v>
      </c>
      <c r="E100" s="176">
        <v>0</v>
      </c>
      <c r="F100" s="119">
        <v>0</v>
      </c>
      <c r="G100" s="116">
        <f>F100</f>
        <v>0</v>
      </c>
      <c r="H100" s="187"/>
      <c r="I100" s="120"/>
      <c r="J100" s="120" t="e">
        <f>VLOOKUP(I100,Presupuesto!$B$8:$C$158,2,0)</f>
        <v>#N/A</v>
      </c>
      <c r="K100" s="117" t="str">
        <f t="shared" si="3"/>
        <v>Docencia y Recursos Humanos</v>
      </c>
      <c r="L100" s="117"/>
    </row>
    <row r="101" spans="3:12" ht="15.75" thickBot="1" x14ac:dyDescent="0.3">
      <c r="C101" s="160" t="s">
        <v>62</v>
      </c>
      <c r="D101" s="227">
        <v>0</v>
      </c>
      <c r="E101" s="173">
        <v>0</v>
      </c>
      <c r="F101" s="138">
        <v>30000</v>
      </c>
      <c r="G101" s="133">
        <f>D101*E101*F101</f>
        <v>0</v>
      </c>
      <c r="H101" s="189" t="s">
        <v>251</v>
      </c>
      <c r="I101" s="134">
        <v>11100.01</v>
      </c>
      <c r="J101" s="134" t="e">
        <f>VLOOKUP(I101,Presupuesto!$B$8:$C$158,2,0)</f>
        <v>#N/A</v>
      </c>
      <c r="K101" s="117" t="str">
        <f t="shared" si="3"/>
        <v>Docencia y Recursos Humanos</v>
      </c>
      <c r="L101" s="117"/>
    </row>
    <row r="102" spans="3:12" x14ac:dyDescent="0.25">
      <c r="C102" s="195" t="s">
        <v>59</v>
      </c>
      <c r="D102" s="193">
        <v>0</v>
      </c>
      <c r="E102" s="151">
        <v>0</v>
      </c>
      <c r="F102" s="139" t="str">
        <f>IF(E101=0,"",(G101/E101)/12*E101)</f>
        <v/>
      </c>
      <c r="G102" s="140" t="str">
        <f>F102</f>
        <v/>
      </c>
      <c r="H102" s="187"/>
      <c r="I102" s="120">
        <v>11500</v>
      </c>
      <c r="J102" s="120" t="e">
        <f>VLOOKUP(I102,Presupuesto!$B$8:$C$158,2,0)</f>
        <v>#N/A</v>
      </c>
      <c r="K102" s="117" t="str">
        <f t="shared" si="3"/>
        <v>Docencia y Recursos Humanos</v>
      </c>
      <c r="L102" s="117"/>
    </row>
    <row r="103" spans="3:12" ht="15.75" thickBot="1" x14ac:dyDescent="0.3">
      <c r="C103" s="197" t="s">
        <v>60</v>
      </c>
      <c r="D103" s="184">
        <v>0</v>
      </c>
      <c r="E103" s="152">
        <v>0</v>
      </c>
      <c r="F103" s="124" t="str">
        <f>IF(E101&lt;6,"",((E101-6)/12)*(G101/E101))</f>
        <v/>
      </c>
      <c r="G103" s="124" t="str">
        <f>F103</f>
        <v/>
      </c>
      <c r="H103" s="184"/>
      <c r="I103" s="125">
        <v>11500.02</v>
      </c>
      <c r="J103" s="144" t="e">
        <f>VLOOKUP(I103,Presupuesto!$B$8:$C$158,2,0)</f>
        <v>#N/A</v>
      </c>
      <c r="K103" s="125" t="str">
        <f t="shared" si="3"/>
        <v>Docencia y Recursos Humanos</v>
      </c>
      <c r="L103" s="144"/>
    </row>
    <row r="105" spans="3:12" ht="15.75" thickBot="1" x14ac:dyDescent="0.3"/>
    <row r="106" spans="3:12" ht="15.75" thickBot="1" x14ac:dyDescent="0.3">
      <c r="C106" s="72" t="s">
        <v>43</v>
      </c>
      <c r="D106" s="30">
        <f>SUM(G113:G127)</f>
        <v>0</v>
      </c>
      <c r="E106" s="112"/>
      <c r="F106" s="112"/>
      <c r="G106" s="112"/>
      <c r="H106" s="92"/>
      <c r="I106" s="92"/>
      <c r="J106" s="92"/>
    </row>
    <row r="107" spans="3:12" x14ac:dyDescent="0.25">
      <c r="D107" s="31"/>
      <c r="E107" s="112"/>
      <c r="F107" s="112"/>
      <c r="G107" s="112"/>
      <c r="H107" s="92"/>
      <c r="I107" s="92"/>
      <c r="J107" s="92"/>
    </row>
    <row r="108" spans="3:12" x14ac:dyDescent="0.25">
      <c r="D108" s="31"/>
      <c r="E108" s="112"/>
      <c r="F108" s="112"/>
      <c r="G108" s="112"/>
      <c r="H108" s="92"/>
      <c r="I108" s="92"/>
      <c r="J108" s="92"/>
    </row>
    <row r="109" spans="3:12" ht="15.75" x14ac:dyDescent="0.25">
      <c r="C109" s="232" t="s">
        <v>532</v>
      </c>
      <c r="D109" s="233"/>
      <c r="E109" s="112"/>
      <c r="F109" s="112"/>
      <c r="G109" s="112"/>
      <c r="H109" s="92"/>
      <c r="I109" s="92"/>
      <c r="J109" s="92"/>
    </row>
    <row r="110" spans="3:12" ht="18.75" x14ac:dyDescent="0.25">
      <c r="C110" s="240" t="e">
        <f>IFERROR(VLOOKUP(D109,'Desarrollo Curricular'!$E:$F,2,FALSE),IFERROR(VLOOKUP(D109,Investigación!$E:$F,2,FALSE),IFERROR(VLOOKUP(D109,'Vinculación Univ. Sociedad'!$E:$F,2,FALSE),IFERROR(VLOOKUP(D109,'Docencia y Recursos Humanos '!$E:$F,2,FALSE),IFERROR(VLOOKUP(D109,Estudiantes!$E:$F,2,FALSE),IFERROR(VLOOKUP(D109,'Gestion Administrativa'!$E:$F,2,FALSE),IFERROR(VLOOKUP(D109,'Gestion Academica'!$E:$F,2,FALSE),IFERROR(VLOOKUP(D109,Graduados!$E:$F,2,FALSE),IFERROR(VLOOKUP(D109,'Gestión del Conocimiento'!$E:$F,2,FALSE),IFERROR(VLOOKUP(D109,Gobernabilidad!$E:$F,2,FALSE),IFERROR(VLOOKUP(D109,'NIVEL DE ES Y  SISTEMA NACIONAL'!$E:$F,2,FALSE),VLOOKUP(D109,'Lo Esencial'!$E:$F,2,0))))))))))))</f>
        <v>#N/A</v>
      </c>
      <c r="D110" s="31"/>
      <c r="E110" s="112"/>
      <c r="F110" s="112"/>
      <c r="G110" s="112"/>
      <c r="H110" s="92"/>
      <c r="I110" s="92"/>
      <c r="J110" s="92"/>
    </row>
    <row r="111" spans="3:12" ht="15.75" thickBot="1" x14ac:dyDescent="0.3">
      <c r="C111" s="201"/>
      <c r="D111" s="31"/>
      <c r="E111" s="112"/>
      <c r="F111" s="112"/>
      <c r="G111" s="112"/>
      <c r="H111" s="92"/>
      <c r="I111" s="92"/>
      <c r="J111" s="92"/>
    </row>
    <row r="112" spans="3:12" ht="30.75" thickBot="1" x14ac:dyDescent="0.3">
      <c r="C112" s="154" t="s">
        <v>44</v>
      </c>
      <c r="D112" s="158" t="s">
        <v>55</v>
      </c>
      <c r="E112" s="194" t="s">
        <v>56</v>
      </c>
      <c r="F112" s="158" t="s">
        <v>57</v>
      </c>
      <c r="G112" s="155" t="s">
        <v>27</v>
      </c>
      <c r="H112" s="153" t="s">
        <v>253</v>
      </c>
      <c r="I112" s="156" t="s">
        <v>46</v>
      </c>
      <c r="J112" s="156" t="s">
        <v>254</v>
      </c>
      <c r="K112" s="156" t="s">
        <v>551</v>
      </c>
      <c r="L112" s="156" t="s">
        <v>552</v>
      </c>
    </row>
    <row r="113" spans="3:12" ht="15.75" thickBot="1" x14ac:dyDescent="0.3">
      <c r="C113" s="157" t="s">
        <v>58</v>
      </c>
      <c r="D113" s="227">
        <v>0</v>
      </c>
      <c r="E113" s="173">
        <v>0</v>
      </c>
      <c r="F113" s="159">
        <v>30000</v>
      </c>
      <c r="G113" s="133">
        <f>D113*E113*F113</f>
        <v>0</v>
      </c>
      <c r="H113" s="189"/>
      <c r="I113" s="134" t="s">
        <v>393</v>
      </c>
      <c r="J113" s="134" t="str">
        <f>VLOOKUP(I113,Presupuesto!$B$8:$C$158,2,0)</f>
        <v>SUELDOS Y SALARIOS BASICOS (11100-00)</v>
      </c>
      <c r="K113" s="387"/>
      <c r="L113" s="117"/>
    </row>
    <row r="114" spans="3:12" x14ac:dyDescent="0.25">
      <c r="C114" s="195" t="s">
        <v>59</v>
      </c>
      <c r="D114" s="186">
        <v>0</v>
      </c>
      <c r="E114" s="176">
        <v>0</v>
      </c>
      <c r="F114" s="119" t="str">
        <f>IF(E113=0,"",(G113/E113)/12*E113)</f>
        <v/>
      </c>
      <c r="G114" s="116" t="str">
        <f>F114</f>
        <v/>
      </c>
      <c r="H114" s="187"/>
      <c r="I114" s="136" t="s">
        <v>394</v>
      </c>
      <c r="J114" s="136" t="str">
        <f>VLOOKUP(I114,Presupuesto!$B$8:$C$158,2,0)</f>
        <v>RESTRIBUCIONES A PERSONAL DIRECTIVO Y DE CONTROL (11300-00)</v>
      </c>
      <c r="K114" s="117" t="str">
        <f>$K$17</f>
        <v>Docencia y Recursos Humanos</v>
      </c>
      <c r="L114" s="117"/>
    </row>
    <row r="115" spans="3:12" ht="15.75" thickBot="1" x14ac:dyDescent="0.3">
      <c r="C115" s="196" t="s">
        <v>60</v>
      </c>
      <c r="D115" s="186">
        <v>0</v>
      </c>
      <c r="E115" s="176">
        <v>0</v>
      </c>
      <c r="F115" s="137" t="str">
        <f>IF(E113&lt;6,"",((E113-6)/12)*(G113/E113))</f>
        <v/>
      </c>
      <c r="G115" s="116" t="str">
        <f>F115</f>
        <v/>
      </c>
      <c r="H115" s="187"/>
      <c r="I115" s="120">
        <v>11500.02</v>
      </c>
      <c r="J115" s="120" t="e">
        <f>VLOOKUP(I115,Presupuesto!$B$8:$C$158,2,0)</f>
        <v>#N/A</v>
      </c>
      <c r="K115" s="117" t="str">
        <f t="shared" ref="K115:K127" si="4">$K$17</f>
        <v>Docencia y Recursos Humanos</v>
      </c>
      <c r="L115" s="117"/>
    </row>
    <row r="116" spans="3:12" ht="15.75" thickBot="1" x14ac:dyDescent="0.3">
      <c r="C116" s="157" t="s">
        <v>249</v>
      </c>
      <c r="D116" s="227">
        <v>0</v>
      </c>
      <c r="E116" s="173">
        <v>0</v>
      </c>
      <c r="F116" s="159">
        <v>30000</v>
      </c>
      <c r="G116" s="133">
        <f>D116*E116*F116</f>
        <v>0</v>
      </c>
      <c r="H116" s="189"/>
      <c r="I116" s="134">
        <v>11100.01</v>
      </c>
      <c r="J116" s="134" t="e">
        <f>VLOOKUP(I116,Presupuesto!$B$8:$C$158,2,0)</f>
        <v>#N/A</v>
      </c>
      <c r="K116" s="117" t="str">
        <f t="shared" si="4"/>
        <v>Docencia y Recursos Humanos</v>
      </c>
      <c r="L116" s="117"/>
    </row>
    <row r="117" spans="3:12" x14ac:dyDescent="0.25">
      <c r="C117" s="195" t="s">
        <v>59</v>
      </c>
      <c r="D117" s="186">
        <v>0</v>
      </c>
      <c r="E117" s="176">
        <v>0</v>
      </c>
      <c r="F117" s="119" t="str">
        <f>IF(E116=0,"",(G116/E116)/12*E116)</f>
        <v/>
      </c>
      <c r="G117" s="116" t="str">
        <f>F117</f>
        <v/>
      </c>
      <c r="H117" s="187"/>
      <c r="I117" s="136">
        <v>11500</v>
      </c>
      <c r="J117" s="136" t="e">
        <f>VLOOKUP(I117,Presupuesto!$B$8:$C$158,2,0)</f>
        <v>#N/A</v>
      </c>
      <c r="K117" s="117" t="str">
        <f t="shared" si="4"/>
        <v>Docencia y Recursos Humanos</v>
      </c>
      <c r="L117" s="117"/>
    </row>
    <row r="118" spans="3:12" ht="15.75" thickBot="1" x14ac:dyDescent="0.3">
      <c r="C118" s="196" t="s">
        <v>60</v>
      </c>
      <c r="D118" s="186">
        <v>0</v>
      </c>
      <c r="E118" s="176">
        <v>0</v>
      </c>
      <c r="F118" s="137" t="str">
        <f>IF(E116&lt;6,"",((E116-6)/12)*(G116/E116))</f>
        <v/>
      </c>
      <c r="G118" s="116" t="str">
        <f>F118</f>
        <v/>
      </c>
      <c r="H118" s="187"/>
      <c r="I118" s="120">
        <v>11500.02</v>
      </c>
      <c r="J118" s="120" t="e">
        <f>VLOOKUP(I118,Presupuesto!$B$8:$C$158,2,0)</f>
        <v>#N/A</v>
      </c>
      <c r="K118" s="117" t="str">
        <f t="shared" si="4"/>
        <v>Docencia y Recursos Humanos</v>
      </c>
      <c r="L118" s="117"/>
    </row>
    <row r="119" spans="3:12" ht="15.75" thickBot="1" x14ac:dyDescent="0.3">
      <c r="C119" s="160" t="s">
        <v>87</v>
      </c>
      <c r="D119" s="227">
        <v>0</v>
      </c>
      <c r="E119" s="173">
        <v>0</v>
      </c>
      <c r="F119" s="159">
        <v>30000</v>
      </c>
      <c r="G119" s="133">
        <f>D119*E119*F119</f>
        <v>0</v>
      </c>
      <c r="H119" s="189"/>
      <c r="I119" s="134">
        <v>12910.14</v>
      </c>
      <c r="J119" s="134" t="e">
        <f>VLOOKUP(I119,Presupuesto!$B$8:$C$158,2,0)</f>
        <v>#N/A</v>
      </c>
      <c r="K119" s="117" t="str">
        <f t="shared" si="4"/>
        <v>Docencia y Recursos Humanos</v>
      </c>
      <c r="L119" s="117"/>
    </row>
    <row r="120" spans="3:12" x14ac:dyDescent="0.25">
      <c r="C120" s="195" t="s">
        <v>59</v>
      </c>
      <c r="D120" s="186">
        <v>0</v>
      </c>
      <c r="E120" s="176">
        <v>0</v>
      </c>
      <c r="F120" s="137" t="str">
        <f>IF(E119=0,"",(G119/E119)/12*E119)</f>
        <v/>
      </c>
      <c r="G120" s="116" t="str">
        <f>F120</f>
        <v/>
      </c>
      <c r="H120" s="187"/>
      <c r="I120" s="120">
        <v>12910.14</v>
      </c>
      <c r="J120" s="120" t="e">
        <f>VLOOKUP(I120,Presupuesto!$B$8:$C$158,2,0)</f>
        <v>#N/A</v>
      </c>
      <c r="K120" s="117" t="str">
        <f t="shared" si="4"/>
        <v>Docencia y Recursos Humanos</v>
      </c>
      <c r="L120" s="117"/>
    </row>
    <row r="121" spans="3:12" ht="15.75" thickBot="1" x14ac:dyDescent="0.3">
      <c r="C121" s="196" t="s">
        <v>60</v>
      </c>
      <c r="D121" s="186">
        <v>0</v>
      </c>
      <c r="E121" s="176">
        <v>0</v>
      </c>
      <c r="F121" s="119" t="str">
        <f>IF(E119&lt;6,"",((E119-6)/12)*(G119/E119))</f>
        <v/>
      </c>
      <c r="G121" s="116" t="str">
        <f>F121</f>
        <v/>
      </c>
      <c r="H121" s="187"/>
      <c r="I121" s="120">
        <v>12910.14</v>
      </c>
      <c r="J121" s="120" t="e">
        <f>VLOOKUP(I121,Presupuesto!$B$8:$C$158,2,0)</f>
        <v>#N/A</v>
      </c>
      <c r="K121" s="117" t="str">
        <f t="shared" si="4"/>
        <v>Docencia y Recursos Humanos</v>
      </c>
      <c r="L121" s="117"/>
    </row>
    <row r="122" spans="3:12" ht="15.75" thickBot="1" x14ac:dyDescent="0.3">
      <c r="C122" s="160" t="s">
        <v>61</v>
      </c>
      <c r="D122" s="227">
        <v>0</v>
      </c>
      <c r="E122" s="173">
        <v>0</v>
      </c>
      <c r="F122" s="138">
        <v>30000</v>
      </c>
      <c r="G122" s="133">
        <f>D122*E122*F122</f>
        <v>0</v>
      </c>
      <c r="H122" s="189"/>
      <c r="I122" s="134">
        <v>24900</v>
      </c>
      <c r="J122" s="134" t="e">
        <f>VLOOKUP(I122,Presupuesto!$B$8:$C$158,2,0)</f>
        <v>#N/A</v>
      </c>
      <c r="K122" s="117" t="str">
        <f t="shared" si="4"/>
        <v>Docencia y Recursos Humanos</v>
      </c>
      <c r="L122" s="117"/>
    </row>
    <row r="123" spans="3:12" x14ac:dyDescent="0.25">
      <c r="C123" s="195" t="s">
        <v>59</v>
      </c>
      <c r="D123" s="186">
        <v>0</v>
      </c>
      <c r="E123" s="176">
        <v>0</v>
      </c>
      <c r="F123" s="119">
        <v>0</v>
      </c>
      <c r="G123" s="116">
        <f>F123</f>
        <v>0</v>
      </c>
      <c r="H123" s="187"/>
      <c r="I123" s="120">
        <v>24900</v>
      </c>
      <c r="J123" s="120" t="e">
        <f>VLOOKUP(I123,Presupuesto!$B$8:$C$158,2,0)</f>
        <v>#N/A</v>
      </c>
      <c r="K123" s="117" t="str">
        <f t="shared" si="4"/>
        <v>Docencia y Recursos Humanos</v>
      </c>
      <c r="L123" s="117"/>
    </row>
    <row r="124" spans="3:12" ht="15.75" thickBot="1" x14ac:dyDescent="0.3">
      <c r="C124" s="196" t="s">
        <v>60</v>
      </c>
      <c r="D124" s="186">
        <v>0</v>
      </c>
      <c r="E124" s="176">
        <v>0</v>
      </c>
      <c r="F124" s="119">
        <v>0</v>
      </c>
      <c r="G124" s="116">
        <f>F124</f>
        <v>0</v>
      </c>
      <c r="H124" s="187"/>
      <c r="I124" s="120"/>
      <c r="J124" s="120" t="e">
        <f>VLOOKUP(I124,Presupuesto!$B$8:$C$158,2,0)</f>
        <v>#N/A</v>
      </c>
      <c r="K124" s="117" t="str">
        <f t="shared" si="4"/>
        <v>Docencia y Recursos Humanos</v>
      </c>
      <c r="L124" s="117"/>
    </row>
    <row r="125" spans="3:12" ht="15.75" thickBot="1" x14ac:dyDescent="0.3">
      <c r="C125" s="160" t="s">
        <v>62</v>
      </c>
      <c r="D125" s="227">
        <v>0</v>
      </c>
      <c r="E125" s="173">
        <v>0</v>
      </c>
      <c r="F125" s="138">
        <v>30000</v>
      </c>
      <c r="G125" s="133">
        <f>D125*E125*F125</f>
        <v>0</v>
      </c>
      <c r="H125" s="189" t="s">
        <v>251</v>
      </c>
      <c r="I125" s="134">
        <v>11100.01</v>
      </c>
      <c r="J125" s="134" t="e">
        <f>VLOOKUP(I125,Presupuesto!$B$8:$C$158,2,0)</f>
        <v>#N/A</v>
      </c>
      <c r="K125" s="117" t="str">
        <f t="shared" si="4"/>
        <v>Docencia y Recursos Humanos</v>
      </c>
      <c r="L125" s="117"/>
    </row>
    <row r="126" spans="3:12" x14ac:dyDescent="0.25">
      <c r="C126" s="195" t="s">
        <v>59</v>
      </c>
      <c r="D126" s="193">
        <v>0</v>
      </c>
      <c r="E126" s="151">
        <v>0</v>
      </c>
      <c r="F126" s="139" t="str">
        <f>IF(E125=0,"",(G125/E125)/12*E125)</f>
        <v/>
      </c>
      <c r="G126" s="140" t="str">
        <f>F126</f>
        <v/>
      </c>
      <c r="H126" s="187"/>
      <c r="I126" s="120">
        <v>11500</v>
      </c>
      <c r="J126" s="120" t="e">
        <f>VLOOKUP(I126,Presupuesto!$B$8:$C$158,2,0)</f>
        <v>#N/A</v>
      </c>
      <c r="K126" s="117" t="str">
        <f t="shared" si="4"/>
        <v>Docencia y Recursos Humanos</v>
      </c>
      <c r="L126" s="117"/>
    </row>
    <row r="127" spans="3:12" ht="15.75" thickBot="1" x14ac:dyDescent="0.3">
      <c r="C127" s="197" t="s">
        <v>60</v>
      </c>
      <c r="D127" s="184">
        <v>0</v>
      </c>
      <c r="E127" s="152">
        <v>0</v>
      </c>
      <c r="F127" s="124" t="str">
        <f>IF(E125&lt;6,"",((E125-6)/12)*(G125/E125))</f>
        <v/>
      </c>
      <c r="G127" s="124" t="str">
        <f>F127</f>
        <v/>
      </c>
      <c r="H127" s="184"/>
      <c r="I127" s="125">
        <v>11500.02</v>
      </c>
      <c r="J127" s="144" t="e">
        <f>VLOOKUP(I127,Presupuesto!$B$8:$C$158,2,0)</f>
        <v>#N/A</v>
      </c>
      <c r="K127" s="125" t="str">
        <f t="shared" si="4"/>
        <v>Docencia y Recursos Humanos</v>
      </c>
      <c r="L127" s="144"/>
    </row>
    <row r="129" spans="3:12" ht="15.75" thickBot="1" x14ac:dyDescent="0.3"/>
    <row r="130" spans="3:12" ht="15.75" thickBot="1" x14ac:dyDescent="0.3">
      <c r="C130" s="72" t="s">
        <v>43</v>
      </c>
      <c r="D130" s="30">
        <f>SUM(G137:G151)</f>
        <v>0</v>
      </c>
      <c r="E130" s="112"/>
      <c r="F130" s="112"/>
      <c r="G130" s="112"/>
      <c r="H130" s="92"/>
      <c r="I130" s="92"/>
      <c r="J130" s="92"/>
    </row>
    <row r="131" spans="3:12" x14ac:dyDescent="0.25">
      <c r="D131" s="31"/>
      <c r="E131" s="112"/>
      <c r="F131" s="112"/>
      <c r="G131" s="112"/>
      <c r="H131" s="92"/>
      <c r="I131" s="92"/>
      <c r="J131" s="92"/>
    </row>
    <row r="132" spans="3:12" x14ac:dyDescent="0.25">
      <c r="D132" s="31"/>
      <c r="E132" s="112"/>
      <c r="F132" s="112"/>
      <c r="G132" s="112"/>
      <c r="H132" s="92"/>
      <c r="I132" s="92"/>
      <c r="J132" s="92"/>
    </row>
    <row r="133" spans="3:12" ht="15.75" x14ac:dyDescent="0.25">
      <c r="C133" s="232" t="s">
        <v>532</v>
      </c>
      <c r="D133" s="233"/>
      <c r="E133" s="112"/>
      <c r="F133" s="112"/>
      <c r="G133" s="112"/>
      <c r="H133" s="92"/>
      <c r="I133" s="92"/>
      <c r="J133" s="92"/>
    </row>
    <row r="134" spans="3:12" ht="18.75" x14ac:dyDescent="0.25">
      <c r="C134" s="240" t="e">
        <f>IFERROR(VLOOKUP(D133,'Desarrollo Curricular'!$E:$F,2,FALSE),IFERROR(VLOOKUP(D133,Investigación!$E:$F,2,FALSE),IFERROR(VLOOKUP(D133,'Vinculación Univ. Sociedad'!$E:$F,2,FALSE),IFERROR(VLOOKUP(D133,'Docencia y Recursos Humanos '!$E:$F,2,FALSE),IFERROR(VLOOKUP(D133,Estudiantes!$E:$F,2,FALSE),IFERROR(VLOOKUP(D133,'Gestion Administrativa'!$E:$F,2,FALSE),IFERROR(VLOOKUP(D133,'Gestion Academica'!$E:$F,2,FALSE),IFERROR(VLOOKUP(D133,Graduados!$E:$F,2,FALSE),IFERROR(VLOOKUP(D133,'Gestión del Conocimiento'!$E:$F,2,FALSE),IFERROR(VLOOKUP(D133,Gobernabilidad!$E:$F,2,FALSE),IFERROR(VLOOKUP(D133,'NIVEL DE ES Y  SISTEMA NACIONAL'!$E:$F,2,FALSE),VLOOKUP(D133,'Lo Esencial'!$E:$F,2,0))))))))))))</f>
        <v>#N/A</v>
      </c>
      <c r="D134" s="31"/>
      <c r="E134" s="112"/>
      <c r="F134" s="112"/>
      <c r="G134" s="112"/>
      <c r="H134" s="92"/>
      <c r="I134" s="92"/>
      <c r="J134" s="92"/>
    </row>
    <row r="135" spans="3:12" ht="15.75" thickBot="1" x14ac:dyDescent="0.3">
      <c r="C135" s="201"/>
      <c r="D135" s="31"/>
      <c r="E135" s="112"/>
      <c r="F135" s="112"/>
      <c r="G135" s="112"/>
      <c r="H135" s="92"/>
      <c r="I135" s="92"/>
      <c r="J135" s="92"/>
    </row>
    <row r="136" spans="3:12" ht="30.75" thickBot="1" x14ac:dyDescent="0.3">
      <c r="C136" s="154" t="s">
        <v>44</v>
      </c>
      <c r="D136" s="158" t="s">
        <v>55</v>
      </c>
      <c r="E136" s="194" t="s">
        <v>56</v>
      </c>
      <c r="F136" s="158" t="s">
        <v>57</v>
      </c>
      <c r="G136" s="155" t="s">
        <v>27</v>
      </c>
      <c r="H136" s="153" t="s">
        <v>253</v>
      </c>
      <c r="I136" s="156" t="s">
        <v>46</v>
      </c>
      <c r="J136" s="156" t="s">
        <v>254</v>
      </c>
      <c r="K136" s="156" t="s">
        <v>551</v>
      </c>
      <c r="L136" s="156" t="s">
        <v>552</v>
      </c>
    </row>
    <row r="137" spans="3:12" ht="15.75" thickBot="1" x14ac:dyDescent="0.3">
      <c r="C137" s="157" t="s">
        <v>58</v>
      </c>
      <c r="D137" s="227">
        <v>0</v>
      </c>
      <c r="E137" s="173">
        <v>0</v>
      </c>
      <c r="F137" s="159">
        <v>30000</v>
      </c>
      <c r="G137" s="133">
        <f>D137*E137*F137</f>
        <v>0</v>
      </c>
      <c r="H137" s="189"/>
      <c r="I137" s="134" t="s">
        <v>393</v>
      </c>
      <c r="J137" s="134" t="str">
        <f>VLOOKUP(I137,Presupuesto!$B$8:$C$158,2,0)</f>
        <v>SUELDOS Y SALARIOS BASICOS (11100-00)</v>
      </c>
      <c r="K137" s="387"/>
      <c r="L137" s="117"/>
    </row>
    <row r="138" spans="3:12" x14ac:dyDescent="0.25">
      <c r="C138" s="195" t="s">
        <v>59</v>
      </c>
      <c r="D138" s="186">
        <v>0</v>
      </c>
      <c r="E138" s="176">
        <v>0</v>
      </c>
      <c r="F138" s="119" t="str">
        <f>IF(E137=0,"",(G137/E137)/12*E137)</f>
        <v/>
      </c>
      <c r="G138" s="116" t="str">
        <f>F138</f>
        <v/>
      </c>
      <c r="H138" s="187"/>
      <c r="I138" s="136" t="s">
        <v>394</v>
      </c>
      <c r="J138" s="136" t="str">
        <f>VLOOKUP(I138,Presupuesto!$B$8:$C$158,2,0)</f>
        <v>RESTRIBUCIONES A PERSONAL DIRECTIVO Y DE CONTROL (11300-00)</v>
      </c>
      <c r="K138" s="117" t="str">
        <f>$K$17</f>
        <v>Docencia y Recursos Humanos</v>
      </c>
      <c r="L138" s="117"/>
    </row>
    <row r="139" spans="3:12" ht="15.75" thickBot="1" x14ac:dyDescent="0.3">
      <c r="C139" s="196" t="s">
        <v>60</v>
      </c>
      <c r="D139" s="186">
        <v>0</v>
      </c>
      <c r="E139" s="176">
        <v>0</v>
      </c>
      <c r="F139" s="137" t="str">
        <f>IF(E137&lt;6,"",((E137-6)/12)*(G137/E137))</f>
        <v/>
      </c>
      <c r="G139" s="116" t="str">
        <f>F139</f>
        <v/>
      </c>
      <c r="H139" s="187"/>
      <c r="I139" s="120">
        <v>11500.02</v>
      </c>
      <c r="J139" s="120" t="e">
        <f>VLOOKUP(I139,Presupuesto!$B$8:$C$158,2,0)</f>
        <v>#N/A</v>
      </c>
      <c r="K139" s="117" t="str">
        <f t="shared" ref="K139:K151" si="5">$K$17</f>
        <v>Docencia y Recursos Humanos</v>
      </c>
      <c r="L139" s="117"/>
    </row>
    <row r="140" spans="3:12" ht="15.75" thickBot="1" x14ac:dyDescent="0.3">
      <c r="C140" s="157" t="s">
        <v>249</v>
      </c>
      <c r="D140" s="227">
        <v>0</v>
      </c>
      <c r="E140" s="173">
        <v>0</v>
      </c>
      <c r="F140" s="159">
        <v>30000</v>
      </c>
      <c r="G140" s="133">
        <f>D140*E140*F140</f>
        <v>0</v>
      </c>
      <c r="H140" s="189"/>
      <c r="I140" s="134">
        <v>11100.01</v>
      </c>
      <c r="J140" s="134" t="e">
        <f>VLOOKUP(I140,Presupuesto!$B$8:$C$158,2,0)</f>
        <v>#N/A</v>
      </c>
      <c r="K140" s="117" t="str">
        <f t="shared" si="5"/>
        <v>Docencia y Recursos Humanos</v>
      </c>
      <c r="L140" s="117"/>
    </row>
    <row r="141" spans="3:12" x14ac:dyDescent="0.25">
      <c r="C141" s="195" t="s">
        <v>59</v>
      </c>
      <c r="D141" s="186">
        <v>0</v>
      </c>
      <c r="E141" s="176">
        <v>0</v>
      </c>
      <c r="F141" s="119" t="str">
        <f>IF(E140=0,"",(G140/E140)/12*E140)</f>
        <v/>
      </c>
      <c r="G141" s="116" t="str">
        <f>F141</f>
        <v/>
      </c>
      <c r="H141" s="187"/>
      <c r="I141" s="136">
        <v>11500</v>
      </c>
      <c r="J141" s="136" t="e">
        <f>VLOOKUP(I141,Presupuesto!$B$8:$C$158,2,0)</f>
        <v>#N/A</v>
      </c>
      <c r="K141" s="117" t="str">
        <f t="shared" si="5"/>
        <v>Docencia y Recursos Humanos</v>
      </c>
      <c r="L141" s="117"/>
    </row>
    <row r="142" spans="3:12" ht="15.75" thickBot="1" x14ac:dyDescent="0.3">
      <c r="C142" s="196" t="s">
        <v>60</v>
      </c>
      <c r="D142" s="186">
        <v>0</v>
      </c>
      <c r="E142" s="176">
        <v>0</v>
      </c>
      <c r="F142" s="137" t="str">
        <f>IF(E140&lt;6,"",((E140-6)/12)*(G140/E140))</f>
        <v/>
      </c>
      <c r="G142" s="116" t="str">
        <f>F142</f>
        <v/>
      </c>
      <c r="H142" s="187"/>
      <c r="I142" s="120">
        <v>11500.02</v>
      </c>
      <c r="J142" s="120" t="e">
        <f>VLOOKUP(I142,Presupuesto!$B$8:$C$158,2,0)</f>
        <v>#N/A</v>
      </c>
      <c r="K142" s="117" t="str">
        <f t="shared" si="5"/>
        <v>Docencia y Recursos Humanos</v>
      </c>
      <c r="L142" s="117"/>
    </row>
    <row r="143" spans="3:12" ht="15.75" thickBot="1" x14ac:dyDescent="0.3">
      <c r="C143" s="160" t="s">
        <v>87</v>
      </c>
      <c r="D143" s="227">
        <v>0</v>
      </c>
      <c r="E143" s="173">
        <v>0</v>
      </c>
      <c r="F143" s="159">
        <v>30000</v>
      </c>
      <c r="G143" s="133">
        <f>D143*E143*F143</f>
        <v>0</v>
      </c>
      <c r="H143" s="189"/>
      <c r="I143" s="134">
        <v>12910.14</v>
      </c>
      <c r="J143" s="134" t="e">
        <f>VLOOKUP(I143,Presupuesto!$B$8:$C$158,2,0)</f>
        <v>#N/A</v>
      </c>
      <c r="K143" s="117" t="str">
        <f t="shared" si="5"/>
        <v>Docencia y Recursos Humanos</v>
      </c>
      <c r="L143" s="117"/>
    </row>
    <row r="144" spans="3:12" x14ac:dyDescent="0.25">
      <c r="C144" s="195" t="s">
        <v>59</v>
      </c>
      <c r="D144" s="186">
        <v>0</v>
      </c>
      <c r="E144" s="176">
        <v>0</v>
      </c>
      <c r="F144" s="137" t="str">
        <f>IF(E143=0,"",(G143/E143)/12*E143)</f>
        <v/>
      </c>
      <c r="G144" s="116" t="str">
        <f>F144</f>
        <v/>
      </c>
      <c r="H144" s="187"/>
      <c r="I144" s="120">
        <v>12910.14</v>
      </c>
      <c r="J144" s="120" t="e">
        <f>VLOOKUP(I144,Presupuesto!$B$8:$C$158,2,0)</f>
        <v>#N/A</v>
      </c>
      <c r="K144" s="117" t="str">
        <f t="shared" si="5"/>
        <v>Docencia y Recursos Humanos</v>
      </c>
      <c r="L144" s="117"/>
    </row>
    <row r="145" spans="3:12" ht="15.75" thickBot="1" x14ac:dyDescent="0.3">
      <c r="C145" s="196" t="s">
        <v>60</v>
      </c>
      <c r="D145" s="186">
        <v>0</v>
      </c>
      <c r="E145" s="176">
        <v>0</v>
      </c>
      <c r="F145" s="119" t="str">
        <f>IF(E143&lt;6,"",((E143-6)/12)*(G143/E143))</f>
        <v/>
      </c>
      <c r="G145" s="116" t="str">
        <f>F145</f>
        <v/>
      </c>
      <c r="H145" s="187"/>
      <c r="I145" s="120">
        <v>12910.14</v>
      </c>
      <c r="J145" s="120" t="e">
        <f>VLOOKUP(I145,Presupuesto!$B$8:$C$158,2,0)</f>
        <v>#N/A</v>
      </c>
      <c r="K145" s="117" t="str">
        <f t="shared" si="5"/>
        <v>Docencia y Recursos Humanos</v>
      </c>
      <c r="L145" s="117"/>
    </row>
    <row r="146" spans="3:12" ht="15.75" thickBot="1" x14ac:dyDescent="0.3">
      <c r="C146" s="160" t="s">
        <v>61</v>
      </c>
      <c r="D146" s="227">
        <v>0</v>
      </c>
      <c r="E146" s="173">
        <v>0</v>
      </c>
      <c r="F146" s="138">
        <v>30000</v>
      </c>
      <c r="G146" s="133">
        <f>D146*E146*F146</f>
        <v>0</v>
      </c>
      <c r="H146" s="189"/>
      <c r="I146" s="134">
        <v>24900</v>
      </c>
      <c r="J146" s="134" t="e">
        <f>VLOOKUP(I146,Presupuesto!$B$8:$C$158,2,0)</f>
        <v>#N/A</v>
      </c>
      <c r="K146" s="117" t="str">
        <f t="shared" si="5"/>
        <v>Docencia y Recursos Humanos</v>
      </c>
      <c r="L146" s="117"/>
    </row>
    <row r="147" spans="3:12" x14ac:dyDescent="0.25">
      <c r="C147" s="195" t="s">
        <v>59</v>
      </c>
      <c r="D147" s="186">
        <v>0</v>
      </c>
      <c r="E147" s="176">
        <v>0</v>
      </c>
      <c r="F147" s="119">
        <v>0</v>
      </c>
      <c r="G147" s="116">
        <f>F147</f>
        <v>0</v>
      </c>
      <c r="H147" s="187"/>
      <c r="I147" s="120">
        <v>24900</v>
      </c>
      <c r="J147" s="120" t="e">
        <f>VLOOKUP(I147,Presupuesto!$B$8:$C$158,2,0)</f>
        <v>#N/A</v>
      </c>
      <c r="K147" s="117" t="str">
        <f t="shared" si="5"/>
        <v>Docencia y Recursos Humanos</v>
      </c>
      <c r="L147" s="117"/>
    </row>
    <row r="148" spans="3:12" ht="15.75" thickBot="1" x14ac:dyDescent="0.3">
      <c r="C148" s="196" t="s">
        <v>60</v>
      </c>
      <c r="D148" s="186">
        <v>0</v>
      </c>
      <c r="E148" s="176">
        <v>0</v>
      </c>
      <c r="F148" s="119">
        <v>0</v>
      </c>
      <c r="G148" s="116">
        <f>F148</f>
        <v>0</v>
      </c>
      <c r="H148" s="187"/>
      <c r="I148" s="120"/>
      <c r="J148" s="120" t="e">
        <f>VLOOKUP(I148,Presupuesto!$B$8:$C$158,2,0)</f>
        <v>#N/A</v>
      </c>
      <c r="K148" s="117" t="str">
        <f t="shared" si="5"/>
        <v>Docencia y Recursos Humanos</v>
      </c>
      <c r="L148" s="117"/>
    </row>
    <row r="149" spans="3:12" ht="15.75" thickBot="1" x14ac:dyDescent="0.3">
      <c r="C149" s="160" t="s">
        <v>62</v>
      </c>
      <c r="D149" s="227">
        <v>0</v>
      </c>
      <c r="E149" s="173">
        <v>0</v>
      </c>
      <c r="F149" s="138">
        <v>30000</v>
      </c>
      <c r="G149" s="133">
        <f>D149*E149*F149</f>
        <v>0</v>
      </c>
      <c r="H149" s="189" t="s">
        <v>251</v>
      </c>
      <c r="I149" s="134">
        <v>11100.01</v>
      </c>
      <c r="J149" s="134" t="e">
        <f>VLOOKUP(I149,Presupuesto!$B$8:$C$158,2,0)</f>
        <v>#N/A</v>
      </c>
      <c r="K149" s="117" t="str">
        <f t="shared" si="5"/>
        <v>Docencia y Recursos Humanos</v>
      </c>
      <c r="L149" s="117"/>
    </row>
    <row r="150" spans="3:12" x14ac:dyDescent="0.25">
      <c r="C150" s="195" t="s">
        <v>59</v>
      </c>
      <c r="D150" s="193">
        <v>0</v>
      </c>
      <c r="E150" s="151">
        <v>0</v>
      </c>
      <c r="F150" s="139" t="str">
        <f>IF(E149=0,"",(G149/E149)/12*E149)</f>
        <v/>
      </c>
      <c r="G150" s="140" t="str">
        <f>F150</f>
        <v/>
      </c>
      <c r="H150" s="187"/>
      <c r="I150" s="120">
        <v>11500</v>
      </c>
      <c r="J150" s="120" t="e">
        <f>VLOOKUP(I150,Presupuesto!$B$8:$C$158,2,0)</f>
        <v>#N/A</v>
      </c>
      <c r="K150" s="117" t="str">
        <f t="shared" si="5"/>
        <v>Docencia y Recursos Humanos</v>
      </c>
      <c r="L150" s="117"/>
    </row>
    <row r="151" spans="3:12" ht="15.75" thickBot="1" x14ac:dyDescent="0.3">
      <c r="C151" s="197" t="s">
        <v>60</v>
      </c>
      <c r="D151" s="184">
        <v>0</v>
      </c>
      <c r="E151" s="152">
        <v>0</v>
      </c>
      <c r="F151" s="124" t="str">
        <f>IF(E149&lt;6,"",((E149-6)/12)*(G149/E149))</f>
        <v/>
      </c>
      <c r="G151" s="124" t="str">
        <f>F151</f>
        <v/>
      </c>
      <c r="H151" s="184"/>
      <c r="I151" s="125">
        <v>11500.02</v>
      </c>
      <c r="J151" s="144" t="e">
        <f>VLOOKUP(I151,Presupuesto!$B$8:$C$158,2,0)</f>
        <v>#N/A</v>
      </c>
      <c r="K151" s="125" t="str">
        <f t="shared" si="5"/>
        <v>Docencia y Recursos Humanos</v>
      </c>
      <c r="L151" s="144"/>
    </row>
    <row r="153" spans="3:12" ht="15.75" thickBot="1" x14ac:dyDescent="0.3"/>
    <row r="154" spans="3:12" ht="15.75" thickBot="1" x14ac:dyDescent="0.3">
      <c r="C154" s="72" t="s">
        <v>43</v>
      </c>
      <c r="D154" s="30">
        <f>SUM(G161:G175)</f>
        <v>0</v>
      </c>
      <c r="E154" s="112"/>
      <c r="F154" s="112"/>
      <c r="G154" s="112"/>
      <c r="H154" s="92"/>
      <c r="I154" s="92"/>
      <c r="J154" s="92"/>
    </row>
    <row r="155" spans="3:12" x14ac:dyDescent="0.25">
      <c r="D155" s="31"/>
      <c r="E155" s="112"/>
      <c r="F155" s="112"/>
      <c r="G155" s="112"/>
      <c r="H155" s="92"/>
      <c r="I155" s="92"/>
      <c r="J155" s="92"/>
    </row>
    <row r="156" spans="3:12" x14ac:dyDescent="0.25">
      <c r="D156" s="31"/>
      <c r="E156" s="112"/>
      <c r="F156" s="112"/>
      <c r="G156" s="112"/>
      <c r="H156" s="92"/>
      <c r="I156" s="92"/>
      <c r="J156" s="92"/>
    </row>
    <row r="157" spans="3:12" ht="15.75" x14ac:dyDescent="0.25">
      <c r="C157" s="232" t="s">
        <v>532</v>
      </c>
      <c r="D157" s="233"/>
      <c r="E157" s="112"/>
      <c r="F157" s="112"/>
      <c r="G157" s="112"/>
      <c r="H157" s="92"/>
      <c r="I157" s="92"/>
      <c r="J157" s="92"/>
    </row>
    <row r="158" spans="3:12" ht="18.75" x14ac:dyDescent="0.25">
      <c r="C158" s="240" t="e">
        <f>IFERROR(VLOOKUP(D157,'Desarrollo Curricular'!$E:$F,2,FALSE),IFERROR(VLOOKUP(D157,Investigación!$E:$F,2,FALSE),IFERROR(VLOOKUP(D157,'Vinculación Univ. Sociedad'!$E:$F,2,FALSE),IFERROR(VLOOKUP(D157,'Docencia y Recursos Humanos '!$E:$F,2,FALSE),IFERROR(VLOOKUP(D157,Estudiantes!$E:$F,2,FALSE),IFERROR(VLOOKUP(D157,'Gestion Administrativa'!$E:$F,2,FALSE),IFERROR(VLOOKUP(D157,'Gestion Academica'!$E:$F,2,FALSE),IFERROR(VLOOKUP(D157,Graduados!$E:$F,2,FALSE),IFERROR(VLOOKUP(D157,'Gestión del Conocimiento'!$E:$F,2,FALSE),IFERROR(VLOOKUP(D157,Gobernabilidad!$E:$F,2,FALSE),IFERROR(VLOOKUP(D157,'NIVEL DE ES Y  SISTEMA NACIONAL'!$E:$F,2,FALSE),VLOOKUP(D157,'Lo Esencial'!$E:$F,2,0))))))))))))</f>
        <v>#N/A</v>
      </c>
      <c r="D158" s="31"/>
      <c r="E158" s="112"/>
      <c r="F158" s="112"/>
      <c r="G158" s="112"/>
      <c r="H158" s="92"/>
      <c r="I158" s="92"/>
      <c r="J158" s="92"/>
    </row>
    <row r="159" spans="3:12" ht="15.75" thickBot="1" x14ac:dyDescent="0.3">
      <c r="C159" s="201"/>
      <c r="D159" s="31"/>
      <c r="E159" s="112"/>
      <c r="F159" s="112"/>
      <c r="G159" s="112"/>
      <c r="H159" s="92"/>
      <c r="I159" s="92"/>
      <c r="J159" s="92"/>
    </row>
    <row r="160" spans="3:12" ht="30.75" thickBot="1" x14ac:dyDescent="0.3">
      <c r="C160" s="154" t="s">
        <v>44</v>
      </c>
      <c r="D160" s="158" t="s">
        <v>55</v>
      </c>
      <c r="E160" s="194" t="s">
        <v>56</v>
      </c>
      <c r="F160" s="158" t="s">
        <v>57</v>
      </c>
      <c r="G160" s="155" t="s">
        <v>27</v>
      </c>
      <c r="H160" s="153" t="s">
        <v>253</v>
      </c>
      <c r="I160" s="156" t="s">
        <v>46</v>
      </c>
      <c r="J160" s="156" t="s">
        <v>254</v>
      </c>
      <c r="K160" s="156" t="s">
        <v>551</v>
      </c>
      <c r="L160" s="156" t="s">
        <v>552</v>
      </c>
    </row>
    <row r="161" spans="3:12" ht="15.75" thickBot="1" x14ac:dyDescent="0.3">
      <c r="C161" s="157" t="s">
        <v>58</v>
      </c>
      <c r="D161" s="227">
        <v>0</v>
      </c>
      <c r="E161" s="173">
        <v>0</v>
      </c>
      <c r="F161" s="159">
        <v>30000</v>
      </c>
      <c r="G161" s="133">
        <f>D161*E161*F161</f>
        <v>0</v>
      </c>
      <c r="H161" s="189"/>
      <c r="I161" s="134" t="s">
        <v>393</v>
      </c>
      <c r="J161" s="134" t="str">
        <f>VLOOKUP(I161,Presupuesto!$B$8:$C$158,2,0)</f>
        <v>SUELDOS Y SALARIOS BASICOS (11100-00)</v>
      </c>
      <c r="K161" s="387"/>
      <c r="L161" s="117"/>
    </row>
    <row r="162" spans="3:12" x14ac:dyDescent="0.25">
      <c r="C162" s="195" t="s">
        <v>59</v>
      </c>
      <c r="D162" s="186">
        <v>0</v>
      </c>
      <c r="E162" s="176">
        <v>0</v>
      </c>
      <c r="F162" s="119" t="str">
        <f>IF(E161=0,"",(G161/E161)/12*E161)</f>
        <v/>
      </c>
      <c r="G162" s="116" t="str">
        <f>F162</f>
        <v/>
      </c>
      <c r="H162" s="187"/>
      <c r="I162" s="136" t="s">
        <v>394</v>
      </c>
      <c r="J162" s="136" t="str">
        <f>VLOOKUP(I162,Presupuesto!$B$8:$C$158,2,0)</f>
        <v>RESTRIBUCIONES A PERSONAL DIRECTIVO Y DE CONTROL (11300-00)</v>
      </c>
      <c r="K162" s="117" t="str">
        <f>$K$17</f>
        <v>Docencia y Recursos Humanos</v>
      </c>
      <c r="L162" s="117"/>
    </row>
    <row r="163" spans="3:12" ht="15.75" thickBot="1" x14ac:dyDescent="0.3">
      <c r="C163" s="196" t="s">
        <v>60</v>
      </c>
      <c r="D163" s="186">
        <v>0</v>
      </c>
      <c r="E163" s="176">
        <v>0</v>
      </c>
      <c r="F163" s="137" t="str">
        <f>IF(E161&lt;6,"",((E161-6)/12)*(G161/E161))</f>
        <v/>
      </c>
      <c r="G163" s="116" t="str">
        <f>F163</f>
        <v/>
      </c>
      <c r="H163" s="187"/>
      <c r="I163" s="120">
        <v>11500.02</v>
      </c>
      <c r="J163" s="120" t="e">
        <f>VLOOKUP(I163,Presupuesto!$B$8:$C$158,2,0)</f>
        <v>#N/A</v>
      </c>
      <c r="K163" s="117" t="str">
        <f t="shared" ref="K163:K175" si="6">$K$17</f>
        <v>Docencia y Recursos Humanos</v>
      </c>
      <c r="L163" s="117"/>
    </row>
    <row r="164" spans="3:12" ht="15.75" thickBot="1" x14ac:dyDescent="0.3">
      <c r="C164" s="157" t="s">
        <v>249</v>
      </c>
      <c r="D164" s="227">
        <v>0</v>
      </c>
      <c r="E164" s="173">
        <v>0</v>
      </c>
      <c r="F164" s="159">
        <v>30000</v>
      </c>
      <c r="G164" s="133">
        <f>D164*E164*F164</f>
        <v>0</v>
      </c>
      <c r="H164" s="189"/>
      <c r="I164" s="134">
        <v>11100.01</v>
      </c>
      <c r="J164" s="134" t="e">
        <f>VLOOKUP(I164,Presupuesto!$B$8:$C$158,2,0)</f>
        <v>#N/A</v>
      </c>
      <c r="K164" s="117" t="str">
        <f t="shared" si="6"/>
        <v>Docencia y Recursos Humanos</v>
      </c>
      <c r="L164" s="117"/>
    </row>
    <row r="165" spans="3:12" x14ac:dyDescent="0.25">
      <c r="C165" s="195" t="s">
        <v>59</v>
      </c>
      <c r="D165" s="186">
        <v>0</v>
      </c>
      <c r="E165" s="176">
        <v>0</v>
      </c>
      <c r="F165" s="119" t="str">
        <f>IF(E164=0,"",(G164/E164)/12*E164)</f>
        <v/>
      </c>
      <c r="G165" s="116" t="str">
        <f>F165</f>
        <v/>
      </c>
      <c r="H165" s="187"/>
      <c r="I165" s="136">
        <v>11500</v>
      </c>
      <c r="J165" s="136" t="e">
        <f>VLOOKUP(I165,Presupuesto!$B$8:$C$158,2,0)</f>
        <v>#N/A</v>
      </c>
      <c r="K165" s="117" t="str">
        <f t="shared" si="6"/>
        <v>Docencia y Recursos Humanos</v>
      </c>
      <c r="L165" s="117"/>
    </row>
    <row r="166" spans="3:12" ht="15.75" thickBot="1" x14ac:dyDescent="0.3">
      <c r="C166" s="196" t="s">
        <v>60</v>
      </c>
      <c r="D166" s="186">
        <v>0</v>
      </c>
      <c r="E166" s="176">
        <v>0</v>
      </c>
      <c r="F166" s="137" t="str">
        <f>IF(E164&lt;6,"",((E164-6)/12)*(G164/E164))</f>
        <v/>
      </c>
      <c r="G166" s="116" t="str">
        <f>F166</f>
        <v/>
      </c>
      <c r="H166" s="187"/>
      <c r="I166" s="120">
        <v>11500.02</v>
      </c>
      <c r="J166" s="120" t="e">
        <f>VLOOKUP(I166,Presupuesto!$B$8:$C$158,2,0)</f>
        <v>#N/A</v>
      </c>
      <c r="K166" s="117" t="str">
        <f t="shared" si="6"/>
        <v>Docencia y Recursos Humanos</v>
      </c>
      <c r="L166" s="117"/>
    </row>
    <row r="167" spans="3:12" ht="15.75" thickBot="1" x14ac:dyDescent="0.3">
      <c r="C167" s="160" t="s">
        <v>87</v>
      </c>
      <c r="D167" s="227">
        <v>0</v>
      </c>
      <c r="E167" s="173">
        <v>0</v>
      </c>
      <c r="F167" s="159">
        <v>30000</v>
      </c>
      <c r="G167" s="133">
        <f>D167*E167*F167</f>
        <v>0</v>
      </c>
      <c r="H167" s="189"/>
      <c r="I167" s="134">
        <v>12910.14</v>
      </c>
      <c r="J167" s="134" t="e">
        <f>VLOOKUP(I167,Presupuesto!$B$8:$C$158,2,0)</f>
        <v>#N/A</v>
      </c>
      <c r="K167" s="117" t="str">
        <f t="shared" si="6"/>
        <v>Docencia y Recursos Humanos</v>
      </c>
      <c r="L167" s="117"/>
    </row>
    <row r="168" spans="3:12" x14ac:dyDescent="0.25">
      <c r="C168" s="195" t="s">
        <v>59</v>
      </c>
      <c r="D168" s="186">
        <v>0</v>
      </c>
      <c r="E168" s="176">
        <v>0</v>
      </c>
      <c r="F168" s="137" t="str">
        <f>IF(E167=0,"",(G167/E167)/12*E167)</f>
        <v/>
      </c>
      <c r="G168" s="116" t="str">
        <f>F168</f>
        <v/>
      </c>
      <c r="H168" s="187"/>
      <c r="I168" s="120">
        <v>12910.14</v>
      </c>
      <c r="J168" s="120" t="e">
        <f>VLOOKUP(I168,Presupuesto!$B$8:$C$158,2,0)</f>
        <v>#N/A</v>
      </c>
      <c r="K168" s="117" t="str">
        <f t="shared" si="6"/>
        <v>Docencia y Recursos Humanos</v>
      </c>
      <c r="L168" s="117"/>
    </row>
    <row r="169" spans="3:12" ht="15.75" thickBot="1" x14ac:dyDescent="0.3">
      <c r="C169" s="196" t="s">
        <v>60</v>
      </c>
      <c r="D169" s="186">
        <v>0</v>
      </c>
      <c r="E169" s="176">
        <v>0</v>
      </c>
      <c r="F169" s="119" t="str">
        <f>IF(E167&lt;6,"",((E167-6)/12)*(G167/E167))</f>
        <v/>
      </c>
      <c r="G169" s="116" t="str">
        <f>F169</f>
        <v/>
      </c>
      <c r="H169" s="187"/>
      <c r="I169" s="120">
        <v>12910.14</v>
      </c>
      <c r="J169" s="120" t="e">
        <f>VLOOKUP(I169,Presupuesto!$B$8:$C$158,2,0)</f>
        <v>#N/A</v>
      </c>
      <c r="K169" s="117" t="str">
        <f t="shared" si="6"/>
        <v>Docencia y Recursos Humanos</v>
      </c>
      <c r="L169" s="117"/>
    </row>
    <row r="170" spans="3:12" ht="15.75" thickBot="1" x14ac:dyDescent="0.3">
      <c r="C170" s="160" t="s">
        <v>61</v>
      </c>
      <c r="D170" s="227">
        <v>0</v>
      </c>
      <c r="E170" s="173">
        <v>0</v>
      </c>
      <c r="F170" s="138">
        <v>30000</v>
      </c>
      <c r="G170" s="133">
        <f>D170*E170*F170</f>
        <v>0</v>
      </c>
      <c r="H170" s="189"/>
      <c r="I170" s="134">
        <v>24900</v>
      </c>
      <c r="J170" s="134" t="e">
        <f>VLOOKUP(I170,Presupuesto!$B$8:$C$158,2,0)</f>
        <v>#N/A</v>
      </c>
      <c r="K170" s="117" t="str">
        <f t="shared" si="6"/>
        <v>Docencia y Recursos Humanos</v>
      </c>
      <c r="L170" s="117"/>
    </row>
    <row r="171" spans="3:12" x14ac:dyDescent="0.25">
      <c r="C171" s="195" t="s">
        <v>59</v>
      </c>
      <c r="D171" s="186">
        <v>0</v>
      </c>
      <c r="E171" s="176">
        <v>0</v>
      </c>
      <c r="F171" s="119">
        <v>0</v>
      </c>
      <c r="G171" s="116">
        <f>F171</f>
        <v>0</v>
      </c>
      <c r="H171" s="187"/>
      <c r="I171" s="120">
        <v>24900</v>
      </c>
      <c r="J171" s="120" t="e">
        <f>VLOOKUP(I171,Presupuesto!$B$8:$C$158,2,0)</f>
        <v>#N/A</v>
      </c>
      <c r="K171" s="117" t="str">
        <f t="shared" si="6"/>
        <v>Docencia y Recursos Humanos</v>
      </c>
      <c r="L171" s="117"/>
    </row>
    <row r="172" spans="3:12" ht="15.75" thickBot="1" x14ac:dyDescent="0.3">
      <c r="C172" s="196" t="s">
        <v>60</v>
      </c>
      <c r="D172" s="186">
        <v>0</v>
      </c>
      <c r="E172" s="176">
        <v>0</v>
      </c>
      <c r="F172" s="119">
        <v>0</v>
      </c>
      <c r="G172" s="116">
        <f>F172</f>
        <v>0</v>
      </c>
      <c r="H172" s="187"/>
      <c r="I172" s="120"/>
      <c r="J172" s="120" t="e">
        <f>VLOOKUP(I172,Presupuesto!$B$8:$C$158,2,0)</f>
        <v>#N/A</v>
      </c>
      <c r="K172" s="117" t="str">
        <f t="shared" si="6"/>
        <v>Docencia y Recursos Humanos</v>
      </c>
      <c r="L172" s="117"/>
    </row>
    <row r="173" spans="3:12" ht="15.75" thickBot="1" x14ac:dyDescent="0.3">
      <c r="C173" s="160" t="s">
        <v>62</v>
      </c>
      <c r="D173" s="227">
        <v>0</v>
      </c>
      <c r="E173" s="173">
        <v>0</v>
      </c>
      <c r="F173" s="138">
        <v>30000</v>
      </c>
      <c r="G173" s="133">
        <f>D173*E173*F173</f>
        <v>0</v>
      </c>
      <c r="H173" s="189" t="s">
        <v>251</v>
      </c>
      <c r="I173" s="134">
        <v>11100.01</v>
      </c>
      <c r="J173" s="134" t="e">
        <f>VLOOKUP(I173,Presupuesto!$B$8:$C$158,2,0)</f>
        <v>#N/A</v>
      </c>
      <c r="K173" s="117" t="str">
        <f t="shared" si="6"/>
        <v>Docencia y Recursos Humanos</v>
      </c>
      <c r="L173" s="117"/>
    </row>
    <row r="174" spans="3:12" x14ac:dyDescent="0.25">
      <c r="C174" s="195" t="s">
        <v>59</v>
      </c>
      <c r="D174" s="193">
        <v>0</v>
      </c>
      <c r="E174" s="151">
        <v>0</v>
      </c>
      <c r="F174" s="139" t="str">
        <f>IF(E173=0,"",(G173/E173)/12*E173)</f>
        <v/>
      </c>
      <c r="G174" s="140" t="str">
        <f>F174</f>
        <v/>
      </c>
      <c r="H174" s="187"/>
      <c r="I174" s="120">
        <v>11500</v>
      </c>
      <c r="J174" s="120" t="e">
        <f>VLOOKUP(I174,Presupuesto!$B$8:$C$158,2,0)</f>
        <v>#N/A</v>
      </c>
      <c r="K174" s="117" t="str">
        <f t="shared" si="6"/>
        <v>Docencia y Recursos Humanos</v>
      </c>
      <c r="L174" s="117"/>
    </row>
    <row r="175" spans="3:12" ht="15.75" thickBot="1" x14ac:dyDescent="0.3">
      <c r="C175" s="197" t="s">
        <v>60</v>
      </c>
      <c r="D175" s="184">
        <v>0</v>
      </c>
      <c r="E175" s="152">
        <v>0</v>
      </c>
      <c r="F175" s="124" t="str">
        <f>IF(E173&lt;6,"",((E173-6)/12)*(G173/E173))</f>
        <v/>
      </c>
      <c r="G175" s="124" t="str">
        <f>F175</f>
        <v/>
      </c>
      <c r="H175" s="184"/>
      <c r="I175" s="125">
        <v>11500.02</v>
      </c>
      <c r="J175" s="144" t="e">
        <f>VLOOKUP(I175,Presupuesto!$B$8:$C$158,2,0)</f>
        <v>#N/A</v>
      </c>
      <c r="K175" s="125" t="str">
        <f t="shared" si="6"/>
        <v>Docencia y Recursos Humanos</v>
      </c>
      <c r="L175" s="144"/>
    </row>
    <row r="177" spans="3:12" ht="15.75" thickBot="1" x14ac:dyDescent="0.3"/>
    <row r="178" spans="3:12" ht="15.75" thickBot="1" x14ac:dyDescent="0.3">
      <c r="C178" s="72" t="s">
        <v>43</v>
      </c>
      <c r="D178" s="30">
        <f>SUM(G185:G199)</f>
        <v>0</v>
      </c>
      <c r="E178" s="112"/>
      <c r="F178" s="112"/>
      <c r="G178" s="112"/>
      <c r="H178" s="92"/>
      <c r="I178" s="92"/>
      <c r="J178" s="92"/>
    </row>
    <row r="179" spans="3:12" x14ac:dyDescent="0.25">
      <c r="D179" s="31"/>
      <c r="E179" s="112"/>
      <c r="F179" s="112"/>
      <c r="G179" s="112"/>
      <c r="H179" s="92"/>
      <c r="I179" s="92"/>
      <c r="J179" s="92"/>
    </row>
    <row r="180" spans="3:12" x14ac:dyDescent="0.25">
      <c r="D180" s="31"/>
      <c r="E180" s="112"/>
      <c r="F180" s="112"/>
      <c r="G180" s="112"/>
      <c r="H180" s="92"/>
      <c r="I180" s="92"/>
      <c r="J180" s="92"/>
    </row>
    <row r="181" spans="3:12" ht="15.75" x14ac:dyDescent="0.25">
      <c r="C181" s="232" t="s">
        <v>532</v>
      </c>
      <c r="D181" s="233"/>
      <c r="E181" s="112"/>
      <c r="F181" s="112"/>
      <c r="G181" s="112"/>
      <c r="H181" s="92"/>
      <c r="I181" s="92"/>
      <c r="J181" s="92"/>
    </row>
    <row r="182" spans="3:12" ht="18.75" x14ac:dyDescent="0.25">
      <c r="C182" s="240" t="e">
        <f>IFERROR(VLOOKUP(D181,'Desarrollo Curricular'!$E:$F,2,FALSE),IFERROR(VLOOKUP(D181,Investigación!$E:$F,2,FALSE),IFERROR(VLOOKUP(D181,'Vinculación Univ. Sociedad'!$E:$F,2,FALSE),IFERROR(VLOOKUP(D181,'Docencia y Recursos Humanos '!$E:$F,2,FALSE),IFERROR(VLOOKUP(D181,Estudiantes!$E:$F,2,FALSE),IFERROR(VLOOKUP(D181,'Gestion Administrativa'!$E:$F,2,FALSE),IFERROR(VLOOKUP(D181,'Gestion Academica'!$E:$F,2,FALSE),IFERROR(VLOOKUP(D181,Graduados!$E:$F,2,FALSE),IFERROR(VLOOKUP(D181,'Gestión del Conocimiento'!$E:$F,2,FALSE),IFERROR(VLOOKUP(D181,Gobernabilidad!$E:$F,2,FALSE),IFERROR(VLOOKUP(D181,'NIVEL DE ES Y  SISTEMA NACIONAL'!$E:$F,2,FALSE),VLOOKUP(D181,'Lo Esencial'!$E:$F,2,0))))))))))))</f>
        <v>#N/A</v>
      </c>
      <c r="D182" s="31"/>
      <c r="E182" s="112"/>
      <c r="F182" s="112"/>
      <c r="G182" s="112"/>
      <c r="H182" s="92"/>
      <c r="I182" s="92"/>
      <c r="J182" s="92"/>
    </row>
    <row r="183" spans="3:12" ht="15.75" thickBot="1" x14ac:dyDescent="0.3">
      <c r="C183" s="201"/>
      <c r="D183" s="31"/>
      <c r="E183" s="112"/>
      <c r="F183" s="112"/>
      <c r="G183" s="112"/>
      <c r="H183" s="92"/>
      <c r="I183" s="92"/>
      <c r="J183" s="92"/>
    </row>
    <row r="184" spans="3:12" ht="30.75" thickBot="1" x14ac:dyDescent="0.3">
      <c r="C184" s="154" t="s">
        <v>44</v>
      </c>
      <c r="D184" s="158" t="s">
        <v>55</v>
      </c>
      <c r="E184" s="194" t="s">
        <v>56</v>
      </c>
      <c r="F184" s="158" t="s">
        <v>57</v>
      </c>
      <c r="G184" s="155" t="s">
        <v>27</v>
      </c>
      <c r="H184" s="153" t="s">
        <v>253</v>
      </c>
      <c r="I184" s="156" t="s">
        <v>46</v>
      </c>
      <c r="J184" s="156" t="s">
        <v>254</v>
      </c>
      <c r="K184" s="156" t="s">
        <v>551</v>
      </c>
      <c r="L184" s="156" t="s">
        <v>552</v>
      </c>
    </row>
    <row r="185" spans="3:12" ht="15.75" thickBot="1" x14ac:dyDescent="0.3">
      <c r="C185" s="157" t="s">
        <v>58</v>
      </c>
      <c r="D185" s="227">
        <v>0</v>
      </c>
      <c r="E185" s="173">
        <v>0</v>
      </c>
      <c r="F185" s="159">
        <v>30000</v>
      </c>
      <c r="G185" s="133">
        <f>D185*E185*F185</f>
        <v>0</v>
      </c>
      <c r="H185" s="189"/>
      <c r="I185" s="134" t="s">
        <v>393</v>
      </c>
      <c r="J185" s="134" t="str">
        <f>VLOOKUP(I185,Presupuesto!$B$8:$C$158,2,0)</f>
        <v>SUELDOS Y SALARIOS BASICOS (11100-00)</v>
      </c>
      <c r="K185" s="387"/>
      <c r="L185" s="117"/>
    </row>
    <row r="186" spans="3:12" x14ac:dyDescent="0.25">
      <c r="C186" s="195" t="s">
        <v>59</v>
      </c>
      <c r="D186" s="186">
        <v>0</v>
      </c>
      <c r="E186" s="176">
        <v>0</v>
      </c>
      <c r="F186" s="119" t="str">
        <f>IF(E185=0,"",(G185/E185)/12*E185)</f>
        <v/>
      </c>
      <c r="G186" s="116" t="str">
        <f>F186</f>
        <v/>
      </c>
      <c r="H186" s="187"/>
      <c r="I186" s="136" t="s">
        <v>394</v>
      </c>
      <c r="J186" s="136" t="str">
        <f>VLOOKUP(I186,Presupuesto!$B$8:$C$158,2,0)</f>
        <v>RESTRIBUCIONES A PERSONAL DIRECTIVO Y DE CONTROL (11300-00)</v>
      </c>
      <c r="K186" s="117" t="str">
        <f>$K$17</f>
        <v>Docencia y Recursos Humanos</v>
      </c>
      <c r="L186" s="117"/>
    </row>
    <row r="187" spans="3:12" ht="15.75" thickBot="1" x14ac:dyDescent="0.3">
      <c r="C187" s="196" t="s">
        <v>60</v>
      </c>
      <c r="D187" s="186">
        <v>0</v>
      </c>
      <c r="E187" s="176">
        <v>0</v>
      </c>
      <c r="F187" s="137" t="str">
        <f>IF(E185&lt;6,"",((E185-6)/12)*(G185/E185))</f>
        <v/>
      </c>
      <c r="G187" s="116" t="str">
        <f>F187</f>
        <v/>
      </c>
      <c r="H187" s="187"/>
      <c r="I187" s="120">
        <v>11500.02</v>
      </c>
      <c r="J187" s="120" t="e">
        <f>VLOOKUP(I187,Presupuesto!$B$8:$C$158,2,0)</f>
        <v>#N/A</v>
      </c>
      <c r="K187" s="117" t="str">
        <f t="shared" ref="K187:K199" si="7">$K$17</f>
        <v>Docencia y Recursos Humanos</v>
      </c>
      <c r="L187" s="117"/>
    </row>
    <row r="188" spans="3:12" ht="15.75" thickBot="1" x14ac:dyDescent="0.3">
      <c r="C188" s="157" t="s">
        <v>249</v>
      </c>
      <c r="D188" s="227">
        <v>0</v>
      </c>
      <c r="E188" s="173">
        <v>0</v>
      </c>
      <c r="F188" s="159">
        <v>30000</v>
      </c>
      <c r="G188" s="133">
        <f>D188*E188*F188</f>
        <v>0</v>
      </c>
      <c r="H188" s="189"/>
      <c r="I188" s="134">
        <v>11100.01</v>
      </c>
      <c r="J188" s="134" t="e">
        <f>VLOOKUP(I188,Presupuesto!$B$8:$C$158,2,0)</f>
        <v>#N/A</v>
      </c>
      <c r="K188" s="117" t="str">
        <f t="shared" si="7"/>
        <v>Docencia y Recursos Humanos</v>
      </c>
      <c r="L188" s="117"/>
    </row>
    <row r="189" spans="3:12" x14ac:dyDescent="0.25">
      <c r="C189" s="195" t="s">
        <v>59</v>
      </c>
      <c r="D189" s="186">
        <v>0</v>
      </c>
      <c r="E189" s="176">
        <v>0</v>
      </c>
      <c r="F189" s="119" t="str">
        <f>IF(E188=0,"",(G188/E188)/12*E188)</f>
        <v/>
      </c>
      <c r="G189" s="116" t="str">
        <f>F189</f>
        <v/>
      </c>
      <c r="H189" s="187"/>
      <c r="I189" s="136">
        <v>11500</v>
      </c>
      <c r="J189" s="136" t="e">
        <f>VLOOKUP(I189,Presupuesto!$B$8:$C$158,2,0)</f>
        <v>#N/A</v>
      </c>
      <c r="K189" s="117" t="str">
        <f t="shared" si="7"/>
        <v>Docencia y Recursos Humanos</v>
      </c>
      <c r="L189" s="117"/>
    </row>
    <row r="190" spans="3:12" ht="15.75" thickBot="1" x14ac:dyDescent="0.3">
      <c r="C190" s="196" t="s">
        <v>60</v>
      </c>
      <c r="D190" s="186">
        <v>0</v>
      </c>
      <c r="E190" s="176">
        <v>0</v>
      </c>
      <c r="F190" s="137" t="str">
        <f>IF(E188&lt;6,"",((E188-6)/12)*(G188/E188))</f>
        <v/>
      </c>
      <c r="G190" s="116" t="str">
        <f>F190</f>
        <v/>
      </c>
      <c r="H190" s="187"/>
      <c r="I190" s="120">
        <v>11500.02</v>
      </c>
      <c r="J190" s="120" t="e">
        <f>VLOOKUP(I190,Presupuesto!$B$8:$C$158,2,0)</f>
        <v>#N/A</v>
      </c>
      <c r="K190" s="117" t="str">
        <f t="shared" si="7"/>
        <v>Docencia y Recursos Humanos</v>
      </c>
      <c r="L190" s="117"/>
    </row>
    <row r="191" spans="3:12" ht="15.75" thickBot="1" x14ac:dyDescent="0.3">
      <c r="C191" s="160" t="s">
        <v>87</v>
      </c>
      <c r="D191" s="227">
        <v>0</v>
      </c>
      <c r="E191" s="173">
        <v>0</v>
      </c>
      <c r="F191" s="159">
        <v>30000</v>
      </c>
      <c r="G191" s="133">
        <f>D191*E191*F191</f>
        <v>0</v>
      </c>
      <c r="H191" s="189"/>
      <c r="I191" s="134">
        <v>12910.14</v>
      </c>
      <c r="J191" s="134" t="e">
        <f>VLOOKUP(I191,Presupuesto!$B$8:$C$158,2,0)</f>
        <v>#N/A</v>
      </c>
      <c r="K191" s="117" t="str">
        <f t="shared" si="7"/>
        <v>Docencia y Recursos Humanos</v>
      </c>
      <c r="L191" s="117"/>
    </row>
    <row r="192" spans="3:12" x14ac:dyDescent="0.25">
      <c r="C192" s="195" t="s">
        <v>59</v>
      </c>
      <c r="D192" s="186">
        <v>0</v>
      </c>
      <c r="E192" s="176">
        <v>0</v>
      </c>
      <c r="F192" s="137" t="str">
        <f>IF(E191=0,"",(G191/E191)/12*E191)</f>
        <v/>
      </c>
      <c r="G192" s="116" t="str">
        <f>F192</f>
        <v/>
      </c>
      <c r="H192" s="187"/>
      <c r="I192" s="120">
        <v>12910.14</v>
      </c>
      <c r="J192" s="120" t="e">
        <f>VLOOKUP(I192,Presupuesto!$B$8:$C$158,2,0)</f>
        <v>#N/A</v>
      </c>
      <c r="K192" s="117" t="str">
        <f t="shared" si="7"/>
        <v>Docencia y Recursos Humanos</v>
      </c>
      <c r="L192" s="117"/>
    </row>
    <row r="193" spans="3:12" ht="15.75" thickBot="1" x14ac:dyDescent="0.3">
      <c r="C193" s="196" t="s">
        <v>60</v>
      </c>
      <c r="D193" s="186">
        <v>0</v>
      </c>
      <c r="E193" s="176">
        <v>0</v>
      </c>
      <c r="F193" s="119" t="str">
        <f>IF(E191&lt;6,"",((E191-6)/12)*(G191/E191))</f>
        <v/>
      </c>
      <c r="G193" s="116" t="str">
        <f>F193</f>
        <v/>
      </c>
      <c r="H193" s="187"/>
      <c r="I193" s="120">
        <v>12910.14</v>
      </c>
      <c r="J193" s="120" t="e">
        <f>VLOOKUP(I193,Presupuesto!$B$8:$C$158,2,0)</f>
        <v>#N/A</v>
      </c>
      <c r="K193" s="117" t="str">
        <f t="shared" si="7"/>
        <v>Docencia y Recursos Humanos</v>
      </c>
      <c r="L193" s="117"/>
    </row>
    <row r="194" spans="3:12" ht="15.75" thickBot="1" x14ac:dyDescent="0.3">
      <c r="C194" s="160" t="s">
        <v>61</v>
      </c>
      <c r="D194" s="227">
        <v>0</v>
      </c>
      <c r="E194" s="173">
        <v>0</v>
      </c>
      <c r="F194" s="138">
        <v>30000</v>
      </c>
      <c r="G194" s="133">
        <f>D194*E194*F194</f>
        <v>0</v>
      </c>
      <c r="H194" s="189"/>
      <c r="I194" s="134">
        <v>24900</v>
      </c>
      <c r="J194" s="134" t="e">
        <f>VLOOKUP(I194,Presupuesto!$B$8:$C$158,2,0)</f>
        <v>#N/A</v>
      </c>
      <c r="K194" s="117" t="str">
        <f t="shared" si="7"/>
        <v>Docencia y Recursos Humanos</v>
      </c>
      <c r="L194" s="117"/>
    </row>
    <row r="195" spans="3:12" x14ac:dyDescent="0.25">
      <c r="C195" s="195" t="s">
        <v>59</v>
      </c>
      <c r="D195" s="186">
        <v>0</v>
      </c>
      <c r="E195" s="176">
        <v>0</v>
      </c>
      <c r="F195" s="119">
        <v>0</v>
      </c>
      <c r="G195" s="116">
        <f>F195</f>
        <v>0</v>
      </c>
      <c r="H195" s="187"/>
      <c r="I195" s="120">
        <v>24900</v>
      </c>
      <c r="J195" s="120" t="e">
        <f>VLOOKUP(I195,Presupuesto!$B$8:$C$158,2,0)</f>
        <v>#N/A</v>
      </c>
      <c r="K195" s="117" t="str">
        <f t="shared" si="7"/>
        <v>Docencia y Recursos Humanos</v>
      </c>
      <c r="L195" s="117"/>
    </row>
    <row r="196" spans="3:12" ht="15.75" thickBot="1" x14ac:dyDescent="0.3">
      <c r="C196" s="196" t="s">
        <v>60</v>
      </c>
      <c r="D196" s="186">
        <v>0</v>
      </c>
      <c r="E196" s="176">
        <v>0</v>
      </c>
      <c r="F196" s="119">
        <v>0</v>
      </c>
      <c r="G196" s="116">
        <f>F196</f>
        <v>0</v>
      </c>
      <c r="H196" s="187"/>
      <c r="I196" s="120"/>
      <c r="J196" s="120" t="e">
        <f>VLOOKUP(I196,Presupuesto!$B$8:$C$158,2,0)</f>
        <v>#N/A</v>
      </c>
      <c r="K196" s="117" t="str">
        <f t="shared" si="7"/>
        <v>Docencia y Recursos Humanos</v>
      </c>
      <c r="L196" s="117"/>
    </row>
    <row r="197" spans="3:12" ht="15.75" thickBot="1" x14ac:dyDescent="0.3">
      <c r="C197" s="160" t="s">
        <v>62</v>
      </c>
      <c r="D197" s="227">
        <v>0</v>
      </c>
      <c r="E197" s="173">
        <v>0</v>
      </c>
      <c r="F197" s="138">
        <v>30000</v>
      </c>
      <c r="G197" s="133">
        <f>D197*E197*F197</f>
        <v>0</v>
      </c>
      <c r="H197" s="189" t="s">
        <v>251</v>
      </c>
      <c r="I197" s="134">
        <v>11100.01</v>
      </c>
      <c r="J197" s="134" t="e">
        <f>VLOOKUP(I197,Presupuesto!$B$8:$C$158,2,0)</f>
        <v>#N/A</v>
      </c>
      <c r="K197" s="117" t="str">
        <f t="shared" si="7"/>
        <v>Docencia y Recursos Humanos</v>
      </c>
      <c r="L197" s="117"/>
    </row>
    <row r="198" spans="3:12" x14ac:dyDescent="0.25">
      <c r="C198" s="195" t="s">
        <v>59</v>
      </c>
      <c r="D198" s="193">
        <v>0</v>
      </c>
      <c r="E198" s="151">
        <v>0</v>
      </c>
      <c r="F198" s="139" t="str">
        <f>IF(E197=0,"",(G197/E197)/12*E197)</f>
        <v/>
      </c>
      <c r="G198" s="140" t="str">
        <f>F198</f>
        <v/>
      </c>
      <c r="H198" s="187"/>
      <c r="I198" s="120">
        <v>11500</v>
      </c>
      <c r="J198" s="120" t="e">
        <f>VLOOKUP(I198,Presupuesto!$B$8:$C$158,2,0)</f>
        <v>#N/A</v>
      </c>
      <c r="K198" s="117" t="str">
        <f t="shared" si="7"/>
        <v>Docencia y Recursos Humanos</v>
      </c>
      <c r="L198" s="117"/>
    </row>
    <row r="199" spans="3:12" ht="15.75" thickBot="1" x14ac:dyDescent="0.3">
      <c r="C199" s="197" t="s">
        <v>60</v>
      </c>
      <c r="D199" s="184">
        <v>0</v>
      </c>
      <c r="E199" s="152">
        <v>0</v>
      </c>
      <c r="F199" s="124" t="str">
        <f>IF(E197&lt;6,"",((E197-6)/12)*(G197/E197))</f>
        <v/>
      </c>
      <c r="G199" s="124" t="str">
        <f>F199</f>
        <v/>
      </c>
      <c r="H199" s="184"/>
      <c r="I199" s="125">
        <v>11500.02</v>
      </c>
      <c r="J199" s="144" t="e">
        <f>VLOOKUP(I199,Presupuesto!$B$8:$C$158,2,0)</f>
        <v>#N/A</v>
      </c>
      <c r="K199" s="125" t="str">
        <f t="shared" si="7"/>
        <v>Docencia y Recursos Humanos</v>
      </c>
      <c r="L199" s="144"/>
    </row>
    <row r="201" spans="3:12" ht="15.75" thickBot="1" x14ac:dyDescent="0.3"/>
    <row r="202" spans="3:12" ht="15.75" thickBot="1" x14ac:dyDescent="0.3">
      <c r="C202" s="72" t="s">
        <v>43</v>
      </c>
      <c r="D202" s="30">
        <f>SUM(G209:G223)</f>
        <v>0</v>
      </c>
      <c r="E202" s="112"/>
      <c r="F202" s="112"/>
      <c r="G202" s="112"/>
      <c r="H202" s="92"/>
      <c r="I202" s="92"/>
      <c r="J202" s="92"/>
    </row>
    <row r="203" spans="3:12" x14ac:dyDescent="0.25">
      <c r="D203" s="31"/>
      <c r="E203" s="112"/>
      <c r="F203" s="112"/>
      <c r="G203" s="112"/>
      <c r="H203" s="92"/>
      <c r="I203" s="92"/>
      <c r="J203" s="92"/>
    </row>
    <row r="204" spans="3:12" x14ac:dyDescent="0.25">
      <c r="D204" s="31"/>
      <c r="E204" s="112"/>
      <c r="F204" s="112"/>
      <c r="G204" s="112"/>
      <c r="H204" s="92"/>
      <c r="I204" s="92"/>
      <c r="J204" s="92"/>
    </row>
    <row r="205" spans="3:12" ht="15.75" x14ac:dyDescent="0.25">
      <c r="C205" s="232" t="s">
        <v>532</v>
      </c>
      <c r="D205" s="233"/>
      <c r="E205" s="112"/>
      <c r="F205" s="112"/>
      <c r="G205" s="112"/>
      <c r="H205" s="92"/>
      <c r="I205" s="92"/>
      <c r="J205" s="92"/>
    </row>
    <row r="206" spans="3:12" ht="18.75" x14ac:dyDescent="0.25">
      <c r="C206" s="240" t="e">
        <f>IFERROR(VLOOKUP(D205,'Desarrollo Curricular'!$E:$F,2,FALSE),IFERROR(VLOOKUP(D205,Investigación!$E:$F,2,FALSE),IFERROR(VLOOKUP(D205,'Vinculación Univ. Sociedad'!$E:$F,2,FALSE),IFERROR(VLOOKUP(D205,'Docencia y Recursos Humanos '!$E:$F,2,FALSE),IFERROR(VLOOKUP(D205,Estudiantes!$E:$F,2,FALSE),IFERROR(VLOOKUP(D205,'Gestion Administrativa'!$E:$F,2,FALSE),IFERROR(VLOOKUP(D205,'Gestion Academica'!$E:$F,2,FALSE),IFERROR(VLOOKUP(D205,Graduados!$E:$F,2,FALSE),IFERROR(VLOOKUP(D205,'Gestión del Conocimiento'!$E:$F,2,FALSE),IFERROR(VLOOKUP(D205,Gobernabilidad!$E:$F,2,FALSE),IFERROR(VLOOKUP(D205,'NIVEL DE ES Y  SISTEMA NACIONAL'!$E:$F,2,FALSE),VLOOKUP(D205,'Lo Esencial'!$E:$F,2,0))))))))))))</f>
        <v>#N/A</v>
      </c>
      <c r="D206" s="31"/>
      <c r="E206" s="112"/>
      <c r="F206" s="112"/>
      <c r="G206" s="112"/>
      <c r="H206" s="92"/>
      <c r="I206" s="92"/>
      <c r="J206" s="92"/>
    </row>
    <row r="207" spans="3:12" ht="15.75" thickBot="1" x14ac:dyDescent="0.3">
      <c r="C207" s="201"/>
      <c r="D207" s="31"/>
      <c r="E207" s="112"/>
      <c r="F207" s="112"/>
      <c r="G207" s="112"/>
      <c r="H207" s="92"/>
      <c r="I207" s="92"/>
      <c r="J207" s="92"/>
    </row>
    <row r="208" spans="3:12" ht="30.75" thickBot="1" x14ac:dyDescent="0.3">
      <c r="C208" s="154" t="s">
        <v>44</v>
      </c>
      <c r="D208" s="158" t="s">
        <v>55</v>
      </c>
      <c r="E208" s="194" t="s">
        <v>56</v>
      </c>
      <c r="F208" s="158" t="s">
        <v>57</v>
      </c>
      <c r="G208" s="155" t="s">
        <v>27</v>
      </c>
      <c r="H208" s="153" t="s">
        <v>253</v>
      </c>
      <c r="I208" s="156" t="s">
        <v>46</v>
      </c>
      <c r="J208" s="156" t="s">
        <v>254</v>
      </c>
      <c r="K208" s="156" t="s">
        <v>551</v>
      </c>
      <c r="L208" s="156" t="s">
        <v>552</v>
      </c>
    </row>
    <row r="209" spans="3:12" ht="15.75" thickBot="1" x14ac:dyDescent="0.3">
      <c r="C209" s="157" t="s">
        <v>58</v>
      </c>
      <c r="D209" s="227">
        <v>0</v>
      </c>
      <c r="E209" s="173">
        <v>0</v>
      </c>
      <c r="F209" s="159">
        <v>30000</v>
      </c>
      <c r="G209" s="133">
        <f>D209*E209*F209</f>
        <v>0</v>
      </c>
      <c r="H209" s="189"/>
      <c r="I209" s="134" t="s">
        <v>393</v>
      </c>
      <c r="J209" s="134" t="str">
        <f>VLOOKUP(I209,Presupuesto!$B$8:$C$158,2,0)</f>
        <v>SUELDOS Y SALARIOS BASICOS (11100-00)</v>
      </c>
      <c r="K209" s="387"/>
      <c r="L209" s="117"/>
    </row>
    <row r="210" spans="3:12" x14ac:dyDescent="0.25">
      <c r="C210" s="195" t="s">
        <v>59</v>
      </c>
      <c r="D210" s="186">
        <v>0</v>
      </c>
      <c r="E210" s="176">
        <v>0</v>
      </c>
      <c r="F210" s="119" t="str">
        <f>IF(E209=0,"",(G209/E209)/12*E209)</f>
        <v/>
      </c>
      <c r="G210" s="116" t="str">
        <f>F210</f>
        <v/>
      </c>
      <c r="H210" s="187"/>
      <c r="I210" s="136" t="s">
        <v>394</v>
      </c>
      <c r="J210" s="136" t="str">
        <f>VLOOKUP(I210,Presupuesto!$B$8:$C$158,2,0)</f>
        <v>RESTRIBUCIONES A PERSONAL DIRECTIVO Y DE CONTROL (11300-00)</v>
      </c>
      <c r="K210" s="117" t="str">
        <f>$K$17</f>
        <v>Docencia y Recursos Humanos</v>
      </c>
      <c r="L210" s="117"/>
    </row>
    <row r="211" spans="3:12" ht="15.75" thickBot="1" x14ac:dyDescent="0.3">
      <c r="C211" s="196" t="s">
        <v>60</v>
      </c>
      <c r="D211" s="186">
        <v>0</v>
      </c>
      <c r="E211" s="176">
        <v>0</v>
      </c>
      <c r="F211" s="137" t="str">
        <f>IF(E209&lt;6,"",((E209-6)/12)*(G209/E209))</f>
        <v/>
      </c>
      <c r="G211" s="116" t="str">
        <f>F211</f>
        <v/>
      </c>
      <c r="H211" s="187"/>
      <c r="I211" s="120">
        <v>11500.02</v>
      </c>
      <c r="J211" s="120" t="e">
        <f>VLOOKUP(I211,Presupuesto!$B$8:$C$158,2,0)</f>
        <v>#N/A</v>
      </c>
      <c r="K211" s="117" t="str">
        <f t="shared" ref="K211:K223" si="8">$K$17</f>
        <v>Docencia y Recursos Humanos</v>
      </c>
      <c r="L211" s="117"/>
    </row>
    <row r="212" spans="3:12" ht="15.75" thickBot="1" x14ac:dyDescent="0.3">
      <c r="C212" s="157" t="s">
        <v>249</v>
      </c>
      <c r="D212" s="227">
        <v>0</v>
      </c>
      <c r="E212" s="173">
        <v>0</v>
      </c>
      <c r="F212" s="159">
        <v>30000</v>
      </c>
      <c r="G212" s="133">
        <f>D212*E212*F212</f>
        <v>0</v>
      </c>
      <c r="H212" s="189"/>
      <c r="I212" s="134">
        <v>11100.01</v>
      </c>
      <c r="J212" s="134" t="e">
        <f>VLOOKUP(I212,Presupuesto!$B$8:$C$158,2,0)</f>
        <v>#N/A</v>
      </c>
      <c r="K212" s="117" t="str">
        <f t="shared" si="8"/>
        <v>Docencia y Recursos Humanos</v>
      </c>
      <c r="L212" s="117"/>
    </row>
    <row r="213" spans="3:12" x14ac:dyDescent="0.25">
      <c r="C213" s="195" t="s">
        <v>59</v>
      </c>
      <c r="D213" s="186">
        <v>0</v>
      </c>
      <c r="E213" s="176">
        <v>0</v>
      </c>
      <c r="F213" s="119" t="str">
        <f>IF(E212=0,"",(G212/E212)/12*E212)</f>
        <v/>
      </c>
      <c r="G213" s="116" t="str">
        <f>F213</f>
        <v/>
      </c>
      <c r="H213" s="187"/>
      <c r="I213" s="136">
        <v>11500</v>
      </c>
      <c r="J213" s="136" t="e">
        <f>VLOOKUP(I213,Presupuesto!$B$8:$C$158,2,0)</f>
        <v>#N/A</v>
      </c>
      <c r="K213" s="117" t="str">
        <f t="shared" si="8"/>
        <v>Docencia y Recursos Humanos</v>
      </c>
      <c r="L213" s="117"/>
    </row>
    <row r="214" spans="3:12" ht="15.75" thickBot="1" x14ac:dyDescent="0.3">
      <c r="C214" s="196" t="s">
        <v>60</v>
      </c>
      <c r="D214" s="186">
        <v>0</v>
      </c>
      <c r="E214" s="176">
        <v>0</v>
      </c>
      <c r="F214" s="137" t="str">
        <f>IF(E212&lt;6,"",((E212-6)/12)*(G212/E212))</f>
        <v/>
      </c>
      <c r="G214" s="116" t="str">
        <f>F214</f>
        <v/>
      </c>
      <c r="H214" s="187"/>
      <c r="I214" s="120">
        <v>11500.02</v>
      </c>
      <c r="J214" s="120" t="e">
        <f>VLOOKUP(I214,Presupuesto!$B$8:$C$158,2,0)</f>
        <v>#N/A</v>
      </c>
      <c r="K214" s="117" t="str">
        <f t="shared" si="8"/>
        <v>Docencia y Recursos Humanos</v>
      </c>
      <c r="L214" s="117"/>
    </row>
    <row r="215" spans="3:12" ht="15.75" thickBot="1" x14ac:dyDescent="0.3">
      <c r="C215" s="160" t="s">
        <v>87</v>
      </c>
      <c r="D215" s="227">
        <v>0</v>
      </c>
      <c r="E215" s="173">
        <v>0</v>
      </c>
      <c r="F215" s="159">
        <v>30000</v>
      </c>
      <c r="G215" s="133">
        <f>D215*E215*F215</f>
        <v>0</v>
      </c>
      <c r="H215" s="189"/>
      <c r="I215" s="134">
        <v>12910.14</v>
      </c>
      <c r="J215" s="134" t="e">
        <f>VLOOKUP(I215,Presupuesto!$B$8:$C$158,2,0)</f>
        <v>#N/A</v>
      </c>
      <c r="K215" s="117" t="str">
        <f t="shared" si="8"/>
        <v>Docencia y Recursos Humanos</v>
      </c>
      <c r="L215" s="117"/>
    </row>
    <row r="216" spans="3:12" x14ac:dyDescent="0.25">
      <c r="C216" s="195" t="s">
        <v>59</v>
      </c>
      <c r="D216" s="186">
        <v>0</v>
      </c>
      <c r="E216" s="176">
        <v>0</v>
      </c>
      <c r="F216" s="137" t="str">
        <f>IF(E215=0,"",(G215/E215)/12*E215)</f>
        <v/>
      </c>
      <c r="G216" s="116" t="str">
        <f>F216</f>
        <v/>
      </c>
      <c r="H216" s="187"/>
      <c r="I216" s="120">
        <v>12910.14</v>
      </c>
      <c r="J216" s="120" t="e">
        <f>VLOOKUP(I216,Presupuesto!$B$8:$C$158,2,0)</f>
        <v>#N/A</v>
      </c>
      <c r="K216" s="117" t="str">
        <f t="shared" si="8"/>
        <v>Docencia y Recursos Humanos</v>
      </c>
      <c r="L216" s="117"/>
    </row>
    <row r="217" spans="3:12" ht="15.75" thickBot="1" x14ac:dyDescent="0.3">
      <c r="C217" s="196" t="s">
        <v>60</v>
      </c>
      <c r="D217" s="186">
        <v>0</v>
      </c>
      <c r="E217" s="176">
        <v>0</v>
      </c>
      <c r="F217" s="119" t="str">
        <f>IF(E215&lt;6,"",((E215-6)/12)*(G215/E215))</f>
        <v/>
      </c>
      <c r="G217" s="116" t="str">
        <f>F217</f>
        <v/>
      </c>
      <c r="H217" s="187"/>
      <c r="I217" s="120">
        <v>12910.14</v>
      </c>
      <c r="J217" s="120" t="e">
        <f>VLOOKUP(I217,Presupuesto!$B$8:$C$158,2,0)</f>
        <v>#N/A</v>
      </c>
      <c r="K217" s="117" t="str">
        <f t="shared" si="8"/>
        <v>Docencia y Recursos Humanos</v>
      </c>
      <c r="L217" s="117"/>
    </row>
    <row r="218" spans="3:12" ht="15.75" thickBot="1" x14ac:dyDescent="0.3">
      <c r="C218" s="160" t="s">
        <v>61</v>
      </c>
      <c r="D218" s="227">
        <v>0</v>
      </c>
      <c r="E218" s="173">
        <v>0</v>
      </c>
      <c r="F218" s="138">
        <v>30000</v>
      </c>
      <c r="G218" s="133">
        <f>D218*E218*F218</f>
        <v>0</v>
      </c>
      <c r="H218" s="189"/>
      <c r="I218" s="134">
        <v>24900</v>
      </c>
      <c r="J218" s="134" t="e">
        <f>VLOOKUP(I218,Presupuesto!$B$8:$C$158,2,0)</f>
        <v>#N/A</v>
      </c>
      <c r="K218" s="117" t="str">
        <f t="shared" si="8"/>
        <v>Docencia y Recursos Humanos</v>
      </c>
      <c r="L218" s="117"/>
    </row>
    <row r="219" spans="3:12" x14ac:dyDescent="0.25">
      <c r="C219" s="195" t="s">
        <v>59</v>
      </c>
      <c r="D219" s="186">
        <v>0</v>
      </c>
      <c r="E219" s="176">
        <v>0</v>
      </c>
      <c r="F219" s="119">
        <v>0</v>
      </c>
      <c r="G219" s="116">
        <f>F219</f>
        <v>0</v>
      </c>
      <c r="H219" s="187"/>
      <c r="I219" s="120">
        <v>24900</v>
      </c>
      <c r="J219" s="120" t="e">
        <f>VLOOKUP(I219,Presupuesto!$B$8:$C$158,2,0)</f>
        <v>#N/A</v>
      </c>
      <c r="K219" s="117" t="str">
        <f t="shared" si="8"/>
        <v>Docencia y Recursos Humanos</v>
      </c>
      <c r="L219" s="117"/>
    </row>
    <row r="220" spans="3:12" ht="15.75" thickBot="1" x14ac:dyDescent="0.3">
      <c r="C220" s="196" t="s">
        <v>60</v>
      </c>
      <c r="D220" s="186">
        <v>0</v>
      </c>
      <c r="E220" s="176">
        <v>0</v>
      </c>
      <c r="F220" s="119">
        <v>0</v>
      </c>
      <c r="G220" s="116">
        <f>F220</f>
        <v>0</v>
      </c>
      <c r="H220" s="187"/>
      <c r="I220" s="120"/>
      <c r="J220" s="120" t="e">
        <f>VLOOKUP(I220,Presupuesto!$B$8:$C$158,2,0)</f>
        <v>#N/A</v>
      </c>
      <c r="K220" s="117" t="str">
        <f t="shared" si="8"/>
        <v>Docencia y Recursos Humanos</v>
      </c>
      <c r="L220" s="117"/>
    </row>
    <row r="221" spans="3:12" ht="15.75" thickBot="1" x14ac:dyDescent="0.3">
      <c r="C221" s="160" t="s">
        <v>62</v>
      </c>
      <c r="D221" s="227">
        <v>0</v>
      </c>
      <c r="E221" s="173">
        <v>0</v>
      </c>
      <c r="F221" s="138">
        <v>30000</v>
      </c>
      <c r="G221" s="133">
        <f>D221*E221*F221</f>
        <v>0</v>
      </c>
      <c r="H221" s="189" t="s">
        <v>251</v>
      </c>
      <c r="I221" s="134">
        <v>11100.01</v>
      </c>
      <c r="J221" s="134" t="e">
        <f>VLOOKUP(I221,Presupuesto!$B$8:$C$158,2,0)</f>
        <v>#N/A</v>
      </c>
      <c r="K221" s="117" t="str">
        <f t="shared" si="8"/>
        <v>Docencia y Recursos Humanos</v>
      </c>
      <c r="L221" s="117"/>
    </row>
    <row r="222" spans="3:12" x14ac:dyDescent="0.25">
      <c r="C222" s="195" t="s">
        <v>59</v>
      </c>
      <c r="D222" s="193">
        <v>0</v>
      </c>
      <c r="E222" s="151">
        <v>0</v>
      </c>
      <c r="F222" s="139" t="str">
        <f>IF(E221=0,"",(G221/E221)/12*E221)</f>
        <v/>
      </c>
      <c r="G222" s="140" t="str">
        <f>F222</f>
        <v/>
      </c>
      <c r="H222" s="187"/>
      <c r="I222" s="120">
        <v>11500</v>
      </c>
      <c r="J222" s="120" t="e">
        <f>VLOOKUP(I222,Presupuesto!$B$8:$C$158,2,0)</f>
        <v>#N/A</v>
      </c>
      <c r="K222" s="117" t="str">
        <f t="shared" si="8"/>
        <v>Docencia y Recursos Humanos</v>
      </c>
      <c r="L222" s="117"/>
    </row>
    <row r="223" spans="3:12" ht="15.75" thickBot="1" x14ac:dyDescent="0.3">
      <c r="C223" s="197" t="s">
        <v>60</v>
      </c>
      <c r="D223" s="184">
        <v>0</v>
      </c>
      <c r="E223" s="152">
        <v>0</v>
      </c>
      <c r="F223" s="124" t="str">
        <f>IF(E221&lt;6,"",((E221-6)/12)*(G221/E221))</f>
        <v/>
      </c>
      <c r="G223" s="124" t="str">
        <f>F223</f>
        <v/>
      </c>
      <c r="H223" s="184"/>
      <c r="I223" s="125">
        <v>11500.02</v>
      </c>
      <c r="J223" s="144" t="e">
        <f>VLOOKUP(I223,Presupuesto!$B$8:$C$158,2,0)</f>
        <v>#N/A</v>
      </c>
      <c r="K223" s="125" t="str">
        <f t="shared" si="8"/>
        <v>Docencia y Recursos Humanos</v>
      </c>
      <c r="L223" s="144"/>
    </row>
    <row r="225" spans="3:12" ht="15.75" thickBot="1" x14ac:dyDescent="0.3"/>
    <row r="226" spans="3:12" ht="15.75" thickBot="1" x14ac:dyDescent="0.3">
      <c r="C226" s="72" t="s">
        <v>43</v>
      </c>
      <c r="D226" s="30">
        <f>SUM(G233:G247)</f>
        <v>0</v>
      </c>
      <c r="E226" s="112"/>
      <c r="F226" s="112"/>
      <c r="G226" s="112"/>
      <c r="H226" s="92"/>
      <c r="I226" s="92"/>
      <c r="J226" s="92"/>
    </row>
    <row r="227" spans="3:12" x14ac:dyDescent="0.25">
      <c r="D227" s="31"/>
      <c r="E227" s="112"/>
      <c r="F227" s="112"/>
      <c r="G227" s="112"/>
      <c r="H227" s="92"/>
      <c r="I227" s="92"/>
      <c r="J227" s="92"/>
    </row>
    <row r="228" spans="3:12" x14ac:dyDescent="0.25">
      <c r="D228" s="31"/>
      <c r="E228" s="112"/>
      <c r="F228" s="112"/>
      <c r="G228" s="112"/>
      <c r="H228" s="92"/>
      <c r="I228" s="92"/>
      <c r="J228" s="92"/>
    </row>
    <row r="229" spans="3:12" ht="15.75" x14ac:dyDescent="0.25">
      <c r="C229" s="232" t="s">
        <v>532</v>
      </c>
      <c r="D229" s="233"/>
      <c r="E229" s="112"/>
      <c r="F229" s="112"/>
      <c r="G229" s="112"/>
      <c r="H229" s="92"/>
      <c r="I229" s="92"/>
      <c r="J229" s="92"/>
    </row>
    <row r="230" spans="3:12" ht="18.75" x14ac:dyDescent="0.25">
      <c r="C230" s="240" t="e">
        <f>IFERROR(VLOOKUP(D229,'Desarrollo Curricular'!$E:$F,2,FALSE),IFERROR(VLOOKUP(D229,Investigación!$E:$F,2,FALSE),IFERROR(VLOOKUP(D229,'Vinculación Univ. Sociedad'!$E:$F,2,FALSE),IFERROR(VLOOKUP(D229,'Docencia y Recursos Humanos '!$E:$F,2,FALSE),IFERROR(VLOOKUP(D229,Estudiantes!$E:$F,2,FALSE),IFERROR(VLOOKUP(D229,'Gestion Administrativa'!$E:$F,2,FALSE),IFERROR(VLOOKUP(D229,'Gestion Academica'!$E:$F,2,FALSE),IFERROR(VLOOKUP(D229,Graduados!$E:$F,2,FALSE),IFERROR(VLOOKUP(D229,'Gestión del Conocimiento'!$E:$F,2,FALSE),IFERROR(VLOOKUP(D229,Gobernabilidad!$E:$F,2,FALSE),IFERROR(VLOOKUP(D229,'NIVEL DE ES Y  SISTEMA NACIONAL'!$E:$F,2,FALSE),VLOOKUP(D229,'Lo Esencial'!$E:$F,2,0))))))))))))</f>
        <v>#N/A</v>
      </c>
      <c r="D230" s="31"/>
      <c r="E230" s="112"/>
      <c r="F230" s="112"/>
      <c r="G230" s="112"/>
      <c r="H230" s="92"/>
      <c r="I230" s="92"/>
      <c r="J230" s="92"/>
    </row>
    <row r="231" spans="3:12" ht="15.75" thickBot="1" x14ac:dyDescent="0.3">
      <c r="C231" s="201"/>
      <c r="D231" s="31"/>
      <c r="E231" s="112"/>
      <c r="F231" s="112"/>
      <c r="G231" s="112"/>
      <c r="H231" s="92"/>
      <c r="I231" s="92"/>
      <c r="J231" s="92"/>
    </row>
    <row r="232" spans="3:12" ht="30.75" thickBot="1" x14ac:dyDescent="0.3">
      <c r="C232" s="154" t="s">
        <v>44</v>
      </c>
      <c r="D232" s="158" t="s">
        <v>55</v>
      </c>
      <c r="E232" s="194" t="s">
        <v>56</v>
      </c>
      <c r="F232" s="158" t="s">
        <v>57</v>
      </c>
      <c r="G232" s="155" t="s">
        <v>27</v>
      </c>
      <c r="H232" s="153" t="s">
        <v>253</v>
      </c>
      <c r="I232" s="156" t="s">
        <v>46</v>
      </c>
      <c r="J232" s="156" t="s">
        <v>254</v>
      </c>
      <c r="K232" s="156" t="s">
        <v>551</v>
      </c>
      <c r="L232" s="156" t="s">
        <v>552</v>
      </c>
    </row>
    <row r="233" spans="3:12" ht="15.75" thickBot="1" x14ac:dyDescent="0.3">
      <c r="C233" s="157" t="s">
        <v>58</v>
      </c>
      <c r="D233" s="227">
        <v>0</v>
      </c>
      <c r="E233" s="173">
        <v>0</v>
      </c>
      <c r="F233" s="159">
        <v>30000</v>
      </c>
      <c r="G233" s="133">
        <f>D233*E233*F233</f>
        <v>0</v>
      </c>
      <c r="H233" s="189"/>
      <c r="I233" s="134" t="s">
        <v>393</v>
      </c>
      <c r="J233" s="134" t="str">
        <f>VLOOKUP(I233,Presupuesto!$B$8:$C$158,2,0)</f>
        <v>SUELDOS Y SALARIOS BASICOS (11100-00)</v>
      </c>
      <c r="K233" s="387"/>
      <c r="L233" s="117"/>
    </row>
    <row r="234" spans="3:12" x14ac:dyDescent="0.25">
      <c r="C234" s="195" t="s">
        <v>59</v>
      </c>
      <c r="D234" s="186">
        <v>0</v>
      </c>
      <c r="E234" s="176">
        <v>0</v>
      </c>
      <c r="F234" s="119" t="str">
        <f>IF(E233=0,"",(G233/E233)/12*E233)</f>
        <v/>
      </c>
      <c r="G234" s="116" t="str">
        <f>F234</f>
        <v/>
      </c>
      <c r="H234" s="187"/>
      <c r="I234" s="136" t="s">
        <v>394</v>
      </c>
      <c r="J234" s="136" t="str">
        <f>VLOOKUP(I234,Presupuesto!$B$8:$C$158,2,0)</f>
        <v>RESTRIBUCIONES A PERSONAL DIRECTIVO Y DE CONTROL (11300-00)</v>
      </c>
      <c r="K234" s="117" t="str">
        <f>$K$17</f>
        <v>Docencia y Recursos Humanos</v>
      </c>
      <c r="L234" s="117"/>
    </row>
    <row r="235" spans="3:12" ht="15.75" thickBot="1" x14ac:dyDescent="0.3">
      <c r="C235" s="196" t="s">
        <v>60</v>
      </c>
      <c r="D235" s="186">
        <v>0</v>
      </c>
      <c r="E235" s="176">
        <v>0</v>
      </c>
      <c r="F235" s="137" t="str">
        <f>IF(E233&lt;6,"",((E233-6)/12)*(G233/E233))</f>
        <v/>
      </c>
      <c r="G235" s="116" t="str">
        <f>F235</f>
        <v/>
      </c>
      <c r="H235" s="187"/>
      <c r="I235" s="120">
        <v>11500.02</v>
      </c>
      <c r="J235" s="120" t="e">
        <f>VLOOKUP(I235,Presupuesto!$B$8:$C$158,2,0)</f>
        <v>#N/A</v>
      </c>
      <c r="K235" s="117" t="str">
        <f t="shared" ref="K235:K247" si="9">$K$17</f>
        <v>Docencia y Recursos Humanos</v>
      </c>
      <c r="L235" s="117"/>
    </row>
    <row r="236" spans="3:12" ht="15.75" thickBot="1" x14ac:dyDescent="0.3">
      <c r="C236" s="157" t="s">
        <v>249</v>
      </c>
      <c r="D236" s="227">
        <v>0</v>
      </c>
      <c r="E236" s="173">
        <v>0</v>
      </c>
      <c r="F236" s="159">
        <v>30000</v>
      </c>
      <c r="G236" s="133">
        <f>D236*E236*F236</f>
        <v>0</v>
      </c>
      <c r="H236" s="189"/>
      <c r="I236" s="134">
        <v>11100.01</v>
      </c>
      <c r="J236" s="134" t="e">
        <f>VLOOKUP(I236,Presupuesto!$B$8:$C$158,2,0)</f>
        <v>#N/A</v>
      </c>
      <c r="K236" s="117" t="str">
        <f t="shared" si="9"/>
        <v>Docencia y Recursos Humanos</v>
      </c>
      <c r="L236" s="117"/>
    </row>
    <row r="237" spans="3:12" x14ac:dyDescent="0.25">
      <c r="C237" s="195" t="s">
        <v>59</v>
      </c>
      <c r="D237" s="186">
        <v>0</v>
      </c>
      <c r="E237" s="176">
        <v>0</v>
      </c>
      <c r="F237" s="119" t="str">
        <f>IF(E236=0,"",(G236/E236)/12*E236)</f>
        <v/>
      </c>
      <c r="G237" s="116" t="str">
        <f>F237</f>
        <v/>
      </c>
      <c r="H237" s="187"/>
      <c r="I237" s="136">
        <v>11500</v>
      </c>
      <c r="J237" s="136" t="e">
        <f>VLOOKUP(I237,Presupuesto!$B$8:$C$158,2,0)</f>
        <v>#N/A</v>
      </c>
      <c r="K237" s="117" t="str">
        <f t="shared" si="9"/>
        <v>Docencia y Recursos Humanos</v>
      </c>
      <c r="L237" s="117"/>
    </row>
    <row r="238" spans="3:12" ht="15.75" thickBot="1" x14ac:dyDescent="0.3">
      <c r="C238" s="196" t="s">
        <v>60</v>
      </c>
      <c r="D238" s="186">
        <v>0</v>
      </c>
      <c r="E238" s="176">
        <v>0</v>
      </c>
      <c r="F238" s="137" t="str">
        <f>IF(E236&lt;6,"",((E236-6)/12)*(G236/E236))</f>
        <v/>
      </c>
      <c r="G238" s="116" t="str">
        <f>F238</f>
        <v/>
      </c>
      <c r="H238" s="187"/>
      <c r="I238" s="120">
        <v>11500.02</v>
      </c>
      <c r="J238" s="120" t="e">
        <f>VLOOKUP(I238,Presupuesto!$B$8:$C$158,2,0)</f>
        <v>#N/A</v>
      </c>
      <c r="K238" s="117" t="str">
        <f t="shared" si="9"/>
        <v>Docencia y Recursos Humanos</v>
      </c>
      <c r="L238" s="117"/>
    </row>
    <row r="239" spans="3:12" ht="15.75" thickBot="1" x14ac:dyDescent="0.3">
      <c r="C239" s="160" t="s">
        <v>87</v>
      </c>
      <c r="D239" s="227">
        <v>0</v>
      </c>
      <c r="E239" s="173">
        <v>0</v>
      </c>
      <c r="F239" s="159">
        <v>30000</v>
      </c>
      <c r="G239" s="133">
        <f>D239*E239*F239</f>
        <v>0</v>
      </c>
      <c r="H239" s="189"/>
      <c r="I239" s="134">
        <v>12910.14</v>
      </c>
      <c r="J239" s="134" t="e">
        <f>VLOOKUP(I239,Presupuesto!$B$8:$C$158,2,0)</f>
        <v>#N/A</v>
      </c>
      <c r="K239" s="117" t="str">
        <f t="shared" si="9"/>
        <v>Docencia y Recursos Humanos</v>
      </c>
      <c r="L239" s="117"/>
    </row>
    <row r="240" spans="3:12" x14ac:dyDescent="0.25">
      <c r="C240" s="195" t="s">
        <v>59</v>
      </c>
      <c r="D240" s="186">
        <v>0</v>
      </c>
      <c r="E240" s="176">
        <v>0</v>
      </c>
      <c r="F240" s="137" t="str">
        <f>IF(E239=0,"",(G239/E239)/12*E239)</f>
        <v/>
      </c>
      <c r="G240" s="116" t="str">
        <f>F240</f>
        <v/>
      </c>
      <c r="H240" s="187"/>
      <c r="I240" s="120">
        <v>12910.14</v>
      </c>
      <c r="J240" s="120" t="e">
        <f>VLOOKUP(I240,Presupuesto!$B$8:$C$158,2,0)</f>
        <v>#N/A</v>
      </c>
      <c r="K240" s="117" t="str">
        <f t="shared" si="9"/>
        <v>Docencia y Recursos Humanos</v>
      </c>
      <c r="L240" s="117"/>
    </row>
    <row r="241" spans="3:12" ht="15.75" thickBot="1" x14ac:dyDescent="0.3">
      <c r="C241" s="196" t="s">
        <v>60</v>
      </c>
      <c r="D241" s="186">
        <v>0</v>
      </c>
      <c r="E241" s="176">
        <v>0</v>
      </c>
      <c r="F241" s="119" t="str">
        <f>IF(E239&lt;6,"",((E239-6)/12)*(G239/E239))</f>
        <v/>
      </c>
      <c r="G241" s="116" t="str">
        <f>F241</f>
        <v/>
      </c>
      <c r="H241" s="187"/>
      <c r="I241" s="120">
        <v>12910.14</v>
      </c>
      <c r="J241" s="120" t="e">
        <f>VLOOKUP(I241,Presupuesto!$B$8:$C$158,2,0)</f>
        <v>#N/A</v>
      </c>
      <c r="K241" s="117" t="str">
        <f t="shared" si="9"/>
        <v>Docencia y Recursos Humanos</v>
      </c>
      <c r="L241" s="117"/>
    </row>
    <row r="242" spans="3:12" ht="15.75" thickBot="1" x14ac:dyDescent="0.3">
      <c r="C242" s="160" t="s">
        <v>61</v>
      </c>
      <c r="D242" s="227">
        <v>0</v>
      </c>
      <c r="E242" s="173">
        <v>0</v>
      </c>
      <c r="F242" s="138">
        <v>30000</v>
      </c>
      <c r="G242" s="133">
        <f>D242*E242*F242</f>
        <v>0</v>
      </c>
      <c r="H242" s="189"/>
      <c r="I242" s="134">
        <v>24900</v>
      </c>
      <c r="J242" s="134" t="e">
        <f>VLOOKUP(I242,Presupuesto!$B$8:$C$158,2,0)</f>
        <v>#N/A</v>
      </c>
      <c r="K242" s="117" t="str">
        <f t="shared" si="9"/>
        <v>Docencia y Recursos Humanos</v>
      </c>
      <c r="L242" s="117"/>
    </row>
    <row r="243" spans="3:12" x14ac:dyDescent="0.25">
      <c r="C243" s="195" t="s">
        <v>59</v>
      </c>
      <c r="D243" s="186">
        <v>0</v>
      </c>
      <c r="E243" s="176">
        <v>0</v>
      </c>
      <c r="F243" s="119">
        <v>0</v>
      </c>
      <c r="G243" s="116">
        <f>F243</f>
        <v>0</v>
      </c>
      <c r="H243" s="187"/>
      <c r="I243" s="120">
        <v>24900</v>
      </c>
      <c r="J243" s="120" t="e">
        <f>VLOOKUP(I243,Presupuesto!$B$8:$C$158,2,0)</f>
        <v>#N/A</v>
      </c>
      <c r="K243" s="117" t="str">
        <f t="shared" si="9"/>
        <v>Docencia y Recursos Humanos</v>
      </c>
      <c r="L243" s="117"/>
    </row>
    <row r="244" spans="3:12" ht="15.75" thickBot="1" x14ac:dyDescent="0.3">
      <c r="C244" s="196" t="s">
        <v>60</v>
      </c>
      <c r="D244" s="186">
        <v>0</v>
      </c>
      <c r="E244" s="176">
        <v>0</v>
      </c>
      <c r="F244" s="119">
        <v>0</v>
      </c>
      <c r="G244" s="116">
        <f>F244</f>
        <v>0</v>
      </c>
      <c r="H244" s="187"/>
      <c r="I244" s="120"/>
      <c r="J244" s="120" t="e">
        <f>VLOOKUP(I244,Presupuesto!$B$8:$C$158,2,0)</f>
        <v>#N/A</v>
      </c>
      <c r="K244" s="117" t="str">
        <f t="shared" si="9"/>
        <v>Docencia y Recursos Humanos</v>
      </c>
      <c r="L244" s="117"/>
    </row>
    <row r="245" spans="3:12" ht="15.75" thickBot="1" x14ac:dyDescent="0.3">
      <c r="C245" s="160" t="s">
        <v>62</v>
      </c>
      <c r="D245" s="227">
        <v>0</v>
      </c>
      <c r="E245" s="173">
        <v>0</v>
      </c>
      <c r="F245" s="138">
        <v>30000</v>
      </c>
      <c r="G245" s="133">
        <f>D245*E245*F245</f>
        <v>0</v>
      </c>
      <c r="H245" s="189" t="s">
        <v>251</v>
      </c>
      <c r="I245" s="134">
        <v>11100.01</v>
      </c>
      <c r="J245" s="134" t="e">
        <f>VLOOKUP(I245,Presupuesto!$B$8:$C$158,2,0)</f>
        <v>#N/A</v>
      </c>
      <c r="K245" s="117" t="str">
        <f t="shared" si="9"/>
        <v>Docencia y Recursos Humanos</v>
      </c>
      <c r="L245" s="117"/>
    </row>
    <row r="246" spans="3:12" x14ac:dyDescent="0.25">
      <c r="C246" s="195" t="s">
        <v>59</v>
      </c>
      <c r="D246" s="193">
        <v>0</v>
      </c>
      <c r="E246" s="151">
        <v>0</v>
      </c>
      <c r="F246" s="139" t="str">
        <f>IF(E245=0,"",(G245/E245)/12*E245)</f>
        <v/>
      </c>
      <c r="G246" s="140" t="str">
        <f>F246</f>
        <v/>
      </c>
      <c r="H246" s="187"/>
      <c r="I246" s="120">
        <v>11500</v>
      </c>
      <c r="J246" s="120" t="e">
        <f>VLOOKUP(I246,Presupuesto!$B$8:$C$158,2,0)</f>
        <v>#N/A</v>
      </c>
      <c r="K246" s="117" t="str">
        <f t="shared" si="9"/>
        <v>Docencia y Recursos Humanos</v>
      </c>
      <c r="L246" s="117"/>
    </row>
    <row r="247" spans="3:12" ht="15.75" thickBot="1" x14ac:dyDescent="0.3">
      <c r="C247" s="197" t="s">
        <v>60</v>
      </c>
      <c r="D247" s="184">
        <v>0</v>
      </c>
      <c r="E247" s="152">
        <v>0</v>
      </c>
      <c r="F247" s="124" t="str">
        <f>IF(E245&lt;6,"",((E245-6)/12)*(G245/E245))</f>
        <v/>
      </c>
      <c r="G247" s="124" t="str">
        <f>F247</f>
        <v/>
      </c>
      <c r="H247" s="184"/>
      <c r="I247" s="125">
        <v>11500.02</v>
      </c>
      <c r="J247" s="144" t="e">
        <f>VLOOKUP(I247,Presupuesto!$B$8:$C$158,2,0)</f>
        <v>#N/A</v>
      </c>
      <c r="K247" s="125" t="str">
        <f t="shared" si="9"/>
        <v>Docencia y Recursos Humanos</v>
      </c>
      <c r="L247" s="144"/>
    </row>
    <row r="249" spans="3:12" ht="15.75" thickBot="1" x14ac:dyDescent="0.3"/>
    <row r="250" spans="3:12" ht="15.75" thickBot="1" x14ac:dyDescent="0.3">
      <c r="C250" s="72" t="s">
        <v>43</v>
      </c>
      <c r="D250" s="30">
        <f>SUM(G257:G271)</f>
        <v>0</v>
      </c>
      <c r="E250" s="112"/>
      <c r="F250" s="112"/>
      <c r="G250" s="112"/>
      <c r="H250" s="92"/>
      <c r="I250" s="92"/>
      <c r="J250" s="92"/>
    </row>
    <row r="251" spans="3:12" x14ac:dyDescent="0.25">
      <c r="D251" s="31"/>
      <c r="E251" s="112"/>
      <c r="F251" s="112"/>
      <c r="G251" s="112"/>
      <c r="H251" s="92"/>
      <c r="I251" s="92"/>
      <c r="J251" s="92"/>
    </row>
    <row r="252" spans="3:12" x14ac:dyDescent="0.25">
      <c r="D252" s="31"/>
      <c r="E252" s="112"/>
      <c r="F252" s="112"/>
      <c r="G252" s="112"/>
      <c r="H252" s="92"/>
      <c r="I252" s="92"/>
      <c r="J252" s="92"/>
    </row>
    <row r="253" spans="3:12" ht="15.75" x14ac:dyDescent="0.25">
      <c r="C253" s="232" t="s">
        <v>532</v>
      </c>
      <c r="D253" s="233"/>
      <c r="E253" s="112"/>
      <c r="F253" s="112"/>
      <c r="G253" s="112"/>
      <c r="H253" s="92"/>
      <c r="I253" s="92"/>
      <c r="J253" s="92"/>
    </row>
    <row r="254" spans="3:12" ht="18.75" x14ac:dyDescent="0.25">
      <c r="C254" s="240" t="e">
        <f>IFERROR(VLOOKUP(D253,'Desarrollo Curricular'!$E:$F,2,FALSE),IFERROR(VLOOKUP(D253,Investigación!$E:$F,2,FALSE),IFERROR(VLOOKUP(D253,'Vinculación Univ. Sociedad'!$E:$F,2,FALSE),IFERROR(VLOOKUP(D253,'Docencia y Recursos Humanos '!$E:$F,2,FALSE),IFERROR(VLOOKUP(D253,Estudiantes!$E:$F,2,FALSE),IFERROR(VLOOKUP(D253,'Gestion Administrativa'!$E:$F,2,FALSE),IFERROR(VLOOKUP(D253,'Gestion Academica'!$E:$F,2,FALSE),IFERROR(VLOOKUP(D253,Graduados!$E:$F,2,FALSE),IFERROR(VLOOKUP(D253,'Gestión del Conocimiento'!$E:$F,2,FALSE),IFERROR(VLOOKUP(D253,Gobernabilidad!$E:$F,2,FALSE),IFERROR(VLOOKUP(D253,'NIVEL DE ES Y  SISTEMA NACIONAL'!$E:$F,2,FALSE),VLOOKUP(D253,'Lo Esencial'!$E:$F,2,0))))))))))))</f>
        <v>#N/A</v>
      </c>
      <c r="D254" s="31"/>
      <c r="E254" s="112"/>
      <c r="F254" s="112"/>
      <c r="G254" s="112"/>
      <c r="H254" s="92"/>
      <c r="I254" s="92"/>
      <c r="J254" s="92"/>
    </row>
    <row r="255" spans="3:12" ht="15.75" thickBot="1" x14ac:dyDescent="0.3">
      <c r="C255" s="201"/>
      <c r="D255" s="31"/>
      <c r="E255" s="112"/>
      <c r="F255" s="112"/>
      <c r="G255" s="112"/>
      <c r="H255" s="92"/>
      <c r="I255" s="92"/>
      <c r="J255" s="92"/>
    </row>
    <row r="256" spans="3:12" ht="30.75" thickBot="1" x14ac:dyDescent="0.3">
      <c r="C256" s="154" t="s">
        <v>44</v>
      </c>
      <c r="D256" s="158" t="s">
        <v>55</v>
      </c>
      <c r="E256" s="194" t="s">
        <v>56</v>
      </c>
      <c r="F256" s="158" t="s">
        <v>57</v>
      </c>
      <c r="G256" s="155" t="s">
        <v>27</v>
      </c>
      <c r="H256" s="153" t="s">
        <v>253</v>
      </c>
      <c r="I256" s="156" t="s">
        <v>46</v>
      </c>
      <c r="J256" s="156" t="s">
        <v>254</v>
      </c>
      <c r="K256" s="156" t="s">
        <v>551</v>
      </c>
      <c r="L256" s="156" t="s">
        <v>552</v>
      </c>
    </row>
    <row r="257" spans="3:12" ht="15.75" thickBot="1" x14ac:dyDescent="0.3">
      <c r="C257" s="157" t="s">
        <v>58</v>
      </c>
      <c r="D257" s="227">
        <v>0</v>
      </c>
      <c r="E257" s="173">
        <v>0</v>
      </c>
      <c r="F257" s="159">
        <v>30000</v>
      </c>
      <c r="G257" s="133">
        <f>D257*E257*F257</f>
        <v>0</v>
      </c>
      <c r="H257" s="189"/>
      <c r="I257" s="134" t="s">
        <v>393</v>
      </c>
      <c r="J257" s="134" t="str">
        <f>VLOOKUP(I257,Presupuesto!$B$8:$C$158,2,0)</f>
        <v>SUELDOS Y SALARIOS BASICOS (11100-00)</v>
      </c>
      <c r="K257" s="387"/>
      <c r="L257" s="117"/>
    </row>
    <row r="258" spans="3:12" x14ac:dyDescent="0.25">
      <c r="C258" s="195" t="s">
        <v>59</v>
      </c>
      <c r="D258" s="186">
        <v>0</v>
      </c>
      <c r="E258" s="176">
        <v>0</v>
      </c>
      <c r="F258" s="119" t="str">
        <f>IF(E257=0,"",(G257/E257)/12*E257)</f>
        <v/>
      </c>
      <c r="G258" s="116" t="str">
        <f>F258</f>
        <v/>
      </c>
      <c r="H258" s="187"/>
      <c r="I258" s="136" t="s">
        <v>394</v>
      </c>
      <c r="J258" s="136" t="str">
        <f>VLOOKUP(I258,Presupuesto!$B$8:$C$158,2,0)</f>
        <v>RESTRIBUCIONES A PERSONAL DIRECTIVO Y DE CONTROL (11300-00)</v>
      </c>
      <c r="K258" s="117" t="str">
        <f>$K$17</f>
        <v>Docencia y Recursos Humanos</v>
      </c>
      <c r="L258" s="117"/>
    </row>
    <row r="259" spans="3:12" ht="15.75" thickBot="1" x14ac:dyDescent="0.3">
      <c r="C259" s="196" t="s">
        <v>60</v>
      </c>
      <c r="D259" s="186">
        <v>0</v>
      </c>
      <c r="E259" s="176">
        <v>0</v>
      </c>
      <c r="F259" s="137" t="str">
        <f>IF(E257&lt;6,"",((E257-6)/12)*(G257/E257))</f>
        <v/>
      </c>
      <c r="G259" s="116" t="str">
        <f>F259</f>
        <v/>
      </c>
      <c r="H259" s="187"/>
      <c r="I259" s="120">
        <v>11500.02</v>
      </c>
      <c r="J259" s="120" t="e">
        <f>VLOOKUP(I259,Presupuesto!$B$8:$C$158,2,0)</f>
        <v>#N/A</v>
      </c>
      <c r="K259" s="117" t="str">
        <f t="shared" ref="K259:K271" si="10">$K$17</f>
        <v>Docencia y Recursos Humanos</v>
      </c>
      <c r="L259" s="117"/>
    </row>
    <row r="260" spans="3:12" ht="15.75" thickBot="1" x14ac:dyDescent="0.3">
      <c r="C260" s="157" t="s">
        <v>249</v>
      </c>
      <c r="D260" s="227">
        <v>0</v>
      </c>
      <c r="E260" s="173">
        <v>0</v>
      </c>
      <c r="F260" s="159">
        <v>30000</v>
      </c>
      <c r="G260" s="133">
        <f>D260*E260*F260</f>
        <v>0</v>
      </c>
      <c r="H260" s="189"/>
      <c r="I260" s="134">
        <v>11100.01</v>
      </c>
      <c r="J260" s="134" t="e">
        <f>VLOOKUP(I260,Presupuesto!$B$8:$C$158,2,0)</f>
        <v>#N/A</v>
      </c>
      <c r="K260" s="117" t="str">
        <f t="shared" si="10"/>
        <v>Docencia y Recursos Humanos</v>
      </c>
      <c r="L260" s="117"/>
    </row>
    <row r="261" spans="3:12" x14ac:dyDescent="0.25">
      <c r="C261" s="195" t="s">
        <v>59</v>
      </c>
      <c r="D261" s="186">
        <v>0</v>
      </c>
      <c r="E261" s="176">
        <v>0</v>
      </c>
      <c r="F261" s="119" t="str">
        <f>IF(E260=0,"",(G260/E260)/12*E260)</f>
        <v/>
      </c>
      <c r="G261" s="116" t="str">
        <f>F261</f>
        <v/>
      </c>
      <c r="H261" s="187"/>
      <c r="I261" s="136">
        <v>11500</v>
      </c>
      <c r="J261" s="136" t="e">
        <f>VLOOKUP(I261,Presupuesto!$B$8:$C$158,2,0)</f>
        <v>#N/A</v>
      </c>
      <c r="K261" s="117" t="str">
        <f t="shared" si="10"/>
        <v>Docencia y Recursos Humanos</v>
      </c>
      <c r="L261" s="117"/>
    </row>
    <row r="262" spans="3:12" ht="15.75" thickBot="1" x14ac:dyDescent="0.3">
      <c r="C262" s="196" t="s">
        <v>60</v>
      </c>
      <c r="D262" s="186">
        <v>0</v>
      </c>
      <c r="E262" s="176">
        <v>0</v>
      </c>
      <c r="F262" s="137" t="str">
        <f>IF(E260&lt;6,"",((E260-6)/12)*(G260/E260))</f>
        <v/>
      </c>
      <c r="G262" s="116" t="str">
        <f>F262</f>
        <v/>
      </c>
      <c r="H262" s="187"/>
      <c r="I262" s="120">
        <v>11500.02</v>
      </c>
      <c r="J262" s="120" t="e">
        <f>VLOOKUP(I262,Presupuesto!$B$8:$C$158,2,0)</f>
        <v>#N/A</v>
      </c>
      <c r="K262" s="117" t="str">
        <f t="shared" si="10"/>
        <v>Docencia y Recursos Humanos</v>
      </c>
      <c r="L262" s="117"/>
    </row>
    <row r="263" spans="3:12" ht="15.75" thickBot="1" x14ac:dyDescent="0.3">
      <c r="C263" s="160" t="s">
        <v>87</v>
      </c>
      <c r="D263" s="227">
        <v>0</v>
      </c>
      <c r="E263" s="173">
        <v>0</v>
      </c>
      <c r="F263" s="159">
        <v>30000</v>
      </c>
      <c r="G263" s="133">
        <f>D263*E263*F263</f>
        <v>0</v>
      </c>
      <c r="H263" s="189"/>
      <c r="I263" s="134">
        <v>12910.14</v>
      </c>
      <c r="J263" s="134" t="e">
        <f>VLOOKUP(I263,Presupuesto!$B$8:$C$158,2,0)</f>
        <v>#N/A</v>
      </c>
      <c r="K263" s="117" t="str">
        <f t="shared" si="10"/>
        <v>Docencia y Recursos Humanos</v>
      </c>
      <c r="L263" s="117"/>
    </row>
    <row r="264" spans="3:12" x14ac:dyDescent="0.25">
      <c r="C264" s="195" t="s">
        <v>59</v>
      </c>
      <c r="D264" s="186">
        <v>0</v>
      </c>
      <c r="E264" s="176">
        <v>0</v>
      </c>
      <c r="F264" s="137" t="str">
        <f>IF(E263=0,"",(G263/E263)/12*E263)</f>
        <v/>
      </c>
      <c r="G264" s="116" t="str">
        <f>F264</f>
        <v/>
      </c>
      <c r="H264" s="187"/>
      <c r="I264" s="120">
        <v>12910.14</v>
      </c>
      <c r="J264" s="120" t="e">
        <f>VLOOKUP(I264,Presupuesto!$B$8:$C$158,2,0)</f>
        <v>#N/A</v>
      </c>
      <c r="K264" s="117" t="str">
        <f t="shared" si="10"/>
        <v>Docencia y Recursos Humanos</v>
      </c>
      <c r="L264" s="117"/>
    </row>
    <row r="265" spans="3:12" ht="15.75" thickBot="1" x14ac:dyDescent="0.3">
      <c r="C265" s="196" t="s">
        <v>60</v>
      </c>
      <c r="D265" s="186">
        <v>0</v>
      </c>
      <c r="E265" s="176">
        <v>0</v>
      </c>
      <c r="F265" s="119" t="str">
        <f>IF(E263&lt;6,"",((E263-6)/12)*(G263/E263))</f>
        <v/>
      </c>
      <c r="G265" s="116" t="str">
        <f>F265</f>
        <v/>
      </c>
      <c r="H265" s="187"/>
      <c r="I265" s="120">
        <v>12910.14</v>
      </c>
      <c r="J265" s="120" t="e">
        <f>VLOOKUP(I265,Presupuesto!$B$8:$C$158,2,0)</f>
        <v>#N/A</v>
      </c>
      <c r="K265" s="117" t="str">
        <f t="shared" si="10"/>
        <v>Docencia y Recursos Humanos</v>
      </c>
      <c r="L265" s="117"/>
    </row>
    <row r="266" spans="3:12" ht="15.75" thickBot="1" x14ac:dyDescent="0.3">
      <c r="C266" s="160" t="s">
        <v>61</v>
      </c>
      <c r="D266" s="227">
        <v>0</v>
      </c>
      <c r="E266" s="173">
        <v>0</v>
      </c>
      <c r="F266" s="138">
        <v>30000</v>
      </c>
      <c r="G266" s="133">
        <f>D266*E266*F266</f>
        <v>0</v>
      </c>
      <c r="H266" s="189"/>
      <c r="I266" s="134">
        <v>24900</v>
      </c>
      <c r="J266" s="134" t="e">
        <f>VLOOKUP(I266,Presupuesto!$B$8:$C$158,2,0)</f>
        <v>#N/A</v>
      </c>
      <c r="K266" s="117" t="str">
        <f t="shared" si="10"/>
        <v>Docencia y Recursos Humanos</v>
      </c>
      <c r="L266" s="117"/>
    </row>
    <row r="267" spans="3:12" x14ac:dyDescent="0.25">
      <c r="C267" s="195" t="s">
        <v>59</v>
      </c>
      <c r="D267" s="186">
        <v>0</v>
      </c>
      <c r="E267" s="176">
        <v>0</v>
      </c>
      <c r="F267" s="119">
        <v>0</v>
      </c>
      <c r="G267" s="116">
        <f>F267</f>
        <v>0</v>
      </c>
      <c r="H267" s="187"/>
      <c r="I267" s="120">
        <v>24900</v>
      </c>
      <c r="J267" s="120" t="e">
        <f>VLOOKUP(I267,Presupuesto!$B$8:$C$158,2,0)</f>
        <v>#N/A</v>
      </c>
      <c r="K267" s="117" t="str">
        <f t="shared" si="10"/>
        <v>Docencia y Recursos Humanos</v>
      </c>
      <c r="L267" s="117"/>
    </row>
    <row r="268" spans="3:12" ht="15.75" thickBot="1" x14ac:dyDescent="0.3">
      <c r="C268" s="196" t="s">
        <v>60</v>
      </c>
      <c r="D268" s="186">
        <v>0</v>
      </c>
      <c r="E268" s="176">
        <v>0</v>
      </c>
      <c r="F268" s="119">
        <v>0</v>
      </c>
      <c r="G268" s="116">
        <f>F268</f>
        <v>0</v>
      </c>
      <c r="H268" s="187"/>
      <c r="I268" s="120"/>
      <c r="J268" s="120" t="e">
        <f>VLOOKUP(I268,Presupuesto!$B$8:$C$158,2,0)</f>
        <v>#N/A</v>
      </c>
      <c r="K268" s="117" t="str">
        <f t="shared" si="10"/>
        <v>Docencia y Recursos Humanos</v>
      </c>
      <c r="L268" s="117"/>
    </row>
    <row r="269" spans="3:12" ht="15.75" thickBot="1" x14ac:dyDescent="0.3">
      <c r="C269" s="160" t="s">
        <v>62</v>
      </c>
      <c r="D269" s="227">
        <v>0</v>
      </c>
      <c r="E269" s="173">
        <v>0</v>
      </c>
      <c r="F269" s="138">
        <v>30000</v>
      </c>
      <c r="G269" s="133">
        <f>D269*E269*F269</f>
        <v>0</v>
      </c>
      <c r="H269" s="189" t="s">
        <v>251</v>
      </c>
      <c r="I269" s="134">
        <v>11100.01</v>
      </c>
      <c r="J269" s="134" t="e">
        <f>VLOOKUP(I269,Presupuesto!$B$8:$C$158,2,0)</f>
        <v>#N/A</v>
      </c>
      <c r="K269" s="117" t="str">
        <f t="shared" si="10"/>
        <v>Docencia y Recursos Humanos</v>
      </c>
      <c r="L269" s="117"/>
    </row>
    <row r="270" spans="3:12" x14ac:dyDescent="0.25">
      <c r="C270" s="195" t="s">
        <v>59</v>
      </c>
      <c r="D270" s="193">
        <v>0</v>
      </c>
      <c r="E270" s="151">
        <v>0</v>
      </c>
      <c r="F270" s="139" t="str">
        <f>IF(E269=0,"",(G269/E269)/12*E269)</f>
        <v/>
      </c>
      <c r="G270" s="140" t="str">
        <f>F270</f>
        <v/>
      </c>
      <c r="H270" s="187"/>
      <c r="I270" s="120">
        <v>11500</v>
      </c>
      <c r="J270" s="120" t="e">
        <f>VLOOKUP(I270,Presupuesto!$B$8:$C$158,2,0)</f>
        <v>#N/A</v>
      </c>
      <c r="K270" s="117" t="str">
        <f t="shared" si="10"/>
        <v>Docencia y Recursos Humanos</v>
      </c>
      <c r="L270" s="117"/>
    </row>
    <row r="271" spans="3:12" ht="15.75" thickBot="1" x14ac:dyDescent="0.3">
      <c r="C271" s="197" t="s">
        <v>60</v>
      </c>
      <c r="D271" s="184">
        <v>0</v>
      </c>
      <c r="E271" s="152">
        <v>0</v>
      </c>
      <c r="F271" s="124" t="str">
        <f>IF(E269&lt;6,"",((E269-6)/12)*(G269/E269))</f>
        <v/>
      </c>
      <c r="G271" s="124" t="str">
        <f>F271</f>
        <v/>
      </c>
      <c r="H271" s="184"/>
      <c r="I271" s="125">
        <v>11500.02</v>
      </c>
      <c r="J271" s="144" t="e">
        <f>VLOOKUP(I271,Presupuesto!$B$8:$C$158,2,0)</f>
        <v>#N/A</v>
      </c>
      <c r="K271" s="125" t="str">
        <f t="shared" si="10"/>
        <v>Docencia y Recursos Humanos</v>
      </c>
      <c r="L271" s="144"/>
    </row>
    <row r="273" spans="3:12" ht="15.75" thickBot="1" x14ac:dyDescent="0.3"/>
    <row r="274" spans="3:12" ht="15.75" thickBot="1" x14ac:dyDescent="0.3">
      <c r="C274" s="72" t="s">
        <v>43</v>
      </c>
      <c r="D274" s="30">
        <f>SUM(G281:G295)</f>
        <v>0</v>
      </c>
      <c r="E274" s="112"/>
      <c r="F274" s="112"/>
      <c r="G274" s="112"/>
      <c r="H274" s="92"/>
      <c r="I274" s="92"/>
      <c r="J274" s="92"/>
    </row>
    <row r="275" spans="3:12" x14ac:dyDescent="0.25">
      <c r="D275" s="31"/>
      <c r="E275" s="112"/>
      <c r="F275" s="112"/>
      <c r="G275" s="112"/>
      <c r="H275" s="92"/>
      <c r="I275" s="92"/>
      <c r="J275" s="92"/>
    </row>
    <row r="276" spans="3:12" x14ac:dyDescent="0.25">
      <c r="D276" s="31"/>
      <c r="E276" s="112"/>
      <c r="F276" s="112"/>
      <c r="G276" s="112"/>
      <c r="H276" s="92"/>
      <c r="I276" s="92"/>
      <c r="J276" s="92"/>
    </row>
    <row r="277" spans="3:12" ht="15.75" x14ac:dyDescent="0.25">
      <c r="C277" s="232" t="s">
        <v>532</v>
      </c>
      <c r="D277" s="233"/>
      <c r="E277" s="112"/>
      <c r="F277" s="112"/>
      <c r="G277" s="112"/>
      <c r="H277" s="92"/>
      <c r="I277" s="92"/>
      <c r="J277" s="92"/>
    </row>
    <row r="278" spans="3:12" ht="18.75" x14ac:dyDescent="0.25">
      <c r="C278" s="240" t="e">
        <f>IFERROR(VLOOKUP(D277,'Desarrollo Curricular'!$E:$F,2,FALSE),IFERROR(VLOOKUP(D277,Investigación!$E:$F,2,FALSE),IFERROR(VLOOKUP(D277,'Vinculación Univ. Sociedad'!$E:$F,2,FALSE),IFERROR(VLOOKUP(D277,'Docencia y Recursos Humanos '!$E:$F,2,FALSE),IFERROR(VLOOKUP(D277,Estudiantes!$E:$F,2,FALSE),IFERROR(VLOOKUP(D277,'Gestion Administrativa'!$E:$F,2,FALSE),IFERROR(VLOOKUP(D277,'Gestion Academica'!$E:$F,2,FALSE),IFERROR(VLOOKUP(D277,Graduados!$E:$F,2,FALSE),IFERROR(VLOOKUP(D277,'Gestión del Conocimiento'!$E:$F,2,FALSE),IFERROR(VLOOKUP(D277,Gobernabilidad!$E:$F,2,FALSE),IFERROR(VLOOKUP(D277,'NIVEL DE ES Y  SISTEMA NACIONAL'!$E:$F,2,FALSE),VLOOKUP(D277,'Lo Esencial'!$E:$F,2,0))))))))))))</f>
        <v>#N/A</v>
      </c>
      <c r="D278" s="31"/>
      <c r="E278" s="112"/>
      <c r="F278" s="112"/>
      <c r="G278" s="112"/>
      <c r="H278" s="92"/>
      <c r="I278" s="92"/>
      <c r="J278" s="92"/>
    </row>
    <row r="279" spans="3:12" ht="15.75" thickBot="1" x14ac:dyDescent="0.3">
      <c r="C279" s="201"/>
      <c r="D279" s="31"/>
      <c r="E279" s="112"/>
      <c r="F279" s="112"/>
      <c r="G279" s="112"/>
      <c r="H279" s="92"/>
      <c r="I279" s="92"/>
      <c r="J279" s="92"/>
    </row>
    <row r="280" spans="3:12" ht="30.75" thickBot="1" x14ac:dyDescent="0.3">
      <c r="C280" s="154" t="s">
        <v>44</v>
      </c>
      <c r="D280" s="158" t="s">
        <v>55</v>
      </c>
      <c r="E280" s="194" t="s">
        <v>56</v>
      </c>
      <c r="F280" s="158" t="s">
        <v>57</v>
      </c>
      <c r="G280" s="155" t="s">
        <v>27</v>
      </c>
      <c r="H280" s="153" t="s">
        <v>253</v>
      </c>
      <c r="I280" s="156" t="s">
        <v>46</v>
      </c>
      <c r="J280" s="156" t="s">
        <v>254</v>
      </c>
      <c r="K280" s="156" t="s">
        <v>551</v>
      </c>
      <c r="L280" s="156" t="s">
        <v>552</v>
      </c>
    </row>
    <row r="281" spans="3:12" ht="15.75" thickBot="1" x14ac:dyDescent="0.3">
      <c r="C281" s="157" t="s">
        <v>58</v>
      </c>
      <c r="D281" s="227">
        <v>0</v>
      </c>
      <c r="E281" s="173">
        <v>0</v>
      </c>
      <c r="F281" s="159">
        <v>30000</v>
      </c>
      <c r="G281" s="133">
        <f>D281*E281*F281</f>
        <v>0</v>
      </c>
      <c r="H281" s="189"/>
      <c r="I281" s="134" t="s">
        <v>393</v>
      </c>
      <c r="J281" s="134" t="str">
        <f>VLOOKUP(I281,Presupuesto!$B$8:$C$158,2,0)</f>
        <v>SUELDOS Y SALARIOS BASICOS (11100-00)</v>
      </c>
      <c r="K281" s="387"/>
      <c r="L281" s="117"/>
    </row>
    <row r="282" spans="3:12" x14ac:dyDescent="0.25">
      <c r="C282" s="195" t="s">
        <v>59</v>
      </c>
      <c r="D282" s="186">
        <v>0</v>
      </c>
      <c r="E282" s="176">
        <v>0</v>
      </c>
      <c r="F282" s="119" t="str">
        <f>IF(E281=0,"",(G281/E281)/12*E281)</f>
        <v/>
      </c>
      <c r="G282" s="116" t="str">
        <f>F282</f>
        <v/>
      </c>
      <c r="H282" s="187"/>
      <c r="I282" s="136" t="s">
        <v>394</v>
      </c>
      <c r="J282" s="136" t="str">
        <f>VLOOKUP(I282,Presupuesto!$B$8:$C$158,2,0)</f>
        <v>RESTRIBUCIONES A PERSONAL DIRECTIVO Y DE CONTROL (11300-00)</v>
      </c>
      <c r="K282" s="117" t="str">
        <f>$K$17</f>
        <v>Docencia y Recursos Humanos</v>
      </c>
      <c r="L282" s="117"/>
    </row>
    <row r="283" spans="3:12" ht="15.75" thickBot="1" x14ac:dyDescent="0.3">
      <c r="C283" s="196" t="s">
        <v>60</v>
      </c>
      <c r="D283" s="186">
        <v>0</v>
      </c>
      <c r="E283" s="176">
        <v>0</v>
      </c>
      <c r="F283" s="137" t="str">
        <f>IF(E281&lt;6,"",((E281-6)/12)*(G281/E281))</f>
        <v/>
      </c>
      <c r="G283" s="116" t="str">
        <f>F283</f>
        <v/>
      </c>
      <c r="H283" s="187"/>
      <c r="I283" s="120">
        <v>11500.02</v>
      </c>
      <c r="J283" s="120" t="e">
        <f>VLOOKUP(I283,Presupuesto!$B$8:$C$158,2,0)</f>
        <v>#N/A</v>
      </c>
      <c r="K283" s="117" t="str">
        <f t="shared" ref="K283:K295" si="11">$K$17</f>
        <v>Docencia y Recursos Humanos</v>
      </c>
      <c r="L283" s="117"/>
    </row>
    <row r="284" spans="3:12" ht="15.75" thickBot="1" x14ac:dyDescent="0.3">
      <c r="C284" s="157" t="s">
        <v>249</v>
      </c>
      <c r="D284" s="227">
        <v>0</v>
      </c>
      <c r="E284" s="173">
        <v>0</v>
      </c>
      <c r="F284" s="159">
        <v>30000</v>
      </c>
      <c r="G284" s="133">
        <f>D284*E284*F284</f>
        <v>0</v>
      </c>
      <c r="H284" s="189"/>
      <c r="I284" s="134">
        <v>11100.01</v>
      </c>
      <c r="J284" s="134" t="e">
        <f>VLOOKUP(I284,Presupuesto!$B$8:$C$158,2,0)</f>
        <v>#N/A</v>
      </c>
      <c r="K284" s="117" t="str">
        <f t="shared" si="11"/>
        <v>Docencia y Recursos Humanos</v>
      </c>
      <c r="L284" s="117"/>
    </row>
    <row r="285" spans="3:12" x14ac:dyDescent="0.25">
      <c r="C285" s="195" t="s">
        <v>59</v>
      </c>
      <c r="D285" s="186">
        <v>0</v>
      </c>
      <c r="E285" s="176">
        <v>0</v>
      </c>
      <c r="F285" s="119" t="str">
        <f>IF(E284=0,"",(G284/E284)/12*E284)</f>
        <v/>
      </c>
      <c r="G285" s="116" t="str">
        <f>F285</f>
        <v/>
      </c>
      <c r="H285" s="187"/>
      <c r="I285" s="136">
        <v>11500</v>
      </c>
      <c r="J285" s="136" t="e">
        <f>VLOOKUP(I285,Presupuesto!$B$8:$C$158,2,0)</f>
        <v>#N/A</v>
      </c>
      <c r="K285" s="117" t="str">
        <f t="shared" si="11"/>
        <v>Docencia y Recursos Humanos</v>
      </c>
      <c r="L285" s="117"/>
    </row>
    <row r="286" spans="3:12" ht="15.75" thickBot="1" x14ac:dyDescent="0.3">
      <c r="C286" s="196" t="s">
        <v>60</v>
      </c>
      <c r="D286" s="186">
        <v>0</v>
      </c>
      <c r="E286" s="176">
        <v>0</v>
      </c>
      <c r="F286" s="137" t="str">
        <f>IF(E284&lt;6,"",((E284-6)/12)*(G284/E284))</f>
        <v/>
      </c>
      <c r="G286" s="116" t="str">
        <f>F286</f>
        <v/>
      </c>
      <c r="H286" s="187"/>
      <c r="I286" s="120">
        <v>11500.02</v>
      </c>
      <c r="J286" s="120" t="e">
        <f>VLOOKUP(I286,Presupuesto!$B$8:$C$158,2,0)</f>
        <v>#N/A</v>
      </c>
      <c r="K286" s="117" t="str">
        <f t="shared" si="11"/>
        <v>Docencia y Recursos Humanos</v>
      </c>
      <c r="L286" s="117"/>
    </row>
    <row r="287" spans="3:12" ht="15.75" thickBot="1" x14ac:dyDescent="0.3">
      <c r="C287" s="160" t="s">
        <v>87</v>
      </c>
      <c r="D287" s="227">
        <v>0</v>
      </c>
      <c r="E287" s="173">
        <v>0</v>
      </c>
      <c r="F287" s="159">
        <v>30000</v>
      </c>
      <c r="G287" s="133">
        <f>D287*E287*F287</f>
        <v>0</v>
      </c>
      <c r="H287" s="189"/>
      <c r="I287" s="134">
        <v>12910.14</v>
      </c>
      <c r="J287" s="134" t="e">
        <f>VLOOKUP(I287,Presupuesto!$B$8:$C$158,2,0)</f>
        <v>#N/A</v>
      </c>
      <c r="K287" s="117" t="str">
        <f t="shared" si="11"/>
        <v>Docencia y Recursos Humanos</v>
      </c>
      <c r="L287" s="117"/>
    </row>
    <row r="288" spans="3:12" x14ac:dyDescent="0.25">
      <c r="C288" s="195" t="s">
        <v>59</v>
      </c>
      <c r="D288" s="186">
        <v>0</v>
      </c>
      <c r="E288" s="176">
        <v>0</v>
      </c>
      <c r="F288" s="137" t="str">
        <f>IF(E287=0,"",(G287/E287)/12*E287)</f>
        <v/>
      </c>
      <c r="G288" s="116" t="str">
        <f>F288</f>
        <v/>
      </c>
      <c r="H288" s="187"/>
      <c r="I288" s="120">
        <v>12910.14</v>
      </c>
      <c r="J288" s="120" t="e">
        <f>VLOOKUP(I288,Presupuesto!$B$8:$C$158,2,0)</f>
        <v>#N/A</v>
      </c>
      <c r="K288" s="117" t="str">
        <f t="shared" si="11"/>
        <v>Docencia y Recursos Humanos</v>
      </c>
      <c r="L288" s="117"/>
    </row>
    <row r="289" spans="3:12" ht="15.75" thickBot="1" x14ac:dyDescent="0.3">
      <c r="C289" s="196" t="s">
        <v>60</v>
      </c>
      <c r="D289" s="186">
        <v>0</v>
      </c>
      <c r="E289" s="176">
        <v>0</v>
      </c>
      <c r="F289" s="119" t="str">
        <f>IF(E287&lt;6,"",((E287-6)/12)*(G287/E287))</f>
        <v/>
      </c>
      <c r="G289" s="116" t="str">
        <f>F289</f>
        <v/>
      </c>
      <c r="H289" s="187"/>
      <c r="I289" s="120">
        <v>12910.14</v>
      </c>
      <c r="J289" s="120" t="e">
        <f>VLOOKUP(I289,Presupuesto!$B$8:$C$158,2,0)</f>
        <v>#N/A</v>
      </c>
      <c r="K289" s="117" t="str">
        <f t="shared" si="11"/>
        <v>Docencia y Recursos Humanos</v>
      </c>
      <c r="L289" s="117"/>
    </row>
    <row r="290" spans="3:12" ht="15.75" thickBot="1" x14ac:dyDescent="0.3">
      <c r="C290" s="160" t="s">
        <v>61</v>
      </c>
      <c r="D290" s="227">
        <v>0</v>
      </c>
      <c r="E290" s="173">
        <v>0</v>
      </c>
      <c r="F290" s="138">
        <v>30000</v>
      </c>
      <c r="G290" s="133">
        <f>D290*E290*F290</f>
        <v>0</v>
      </c>
      <c r="H290" s="189"/>
      <c r="I290" s="134">
        <v>24900</v>
      </c>
      <c r="J290" s="134" t="e">
        <f>VLOOKUP(I290,Presupuesto!$B$8:$C$158,2,0)</f>
        <v>#N/A</v>
      </c>
      <c r="K290" s="117" t="str">
        <f t="shared" si="11"/>
        <v>Docencia y Recursos Humanos</v>
      </c>
      <c r="L290" s="117"/>
    </row>
    <row r="291" spans="3:12" x14ac:dyDescent="0.25">
      <c r="C291" s="195" t="s">
        <v>59</v>
      </c>
      <c r="D291" s="186">
        <v>0</v>
      </c>
      <c r="E291" s="176">
        <v>0</v>
      </c>
      <c r="F291" s="119">
        <v>0</v>
      </c>
      <c r="G291" s="116">
        <f>F291</f>
        <v>0</v>
      </c>
      <c r="H291" s="187"/>
      <c r="I291" s="120">
        <v>24900</v>
      </c>
      <c r="J291" s="120" t="e">
        <f>VLOOKUP(I291,Presupuesto!$B$8:$C$158,2,0)</f>
        <v>#N/A</v>
      </c>
      <c r="K291" s="117" t="str">
        <f t="shared" si="11"/>
        <v>Docencia y Recursos Humanos</v>
      </c>
      <c r="L291" s="117"/>
    </row>
    <row r="292" spans="3:12" ht="15.75" thickBot="1" x14ac:dyDescent="0.3">
      <c r="C292" s="196" t="s">
        <v>60</v>
      </c>
      <c r="D292" s="186">
        <v>0</v>
      </c>
      <c r="E292" s="176">
        <v>0</v>
      </c>
      <c r="F292" s="119">
        <v>0</v>
      </c>
      <c r="G292" s="116">
        <f>F292</f>
        <v>0</v>
      </c>
      <c r="H292" s="187"/>
      <c r="I292" s="120"/>
      <c r="J292" s="120" t="e">
        <f>VLOOKUP(I292,Presupuesto!$B$8:$C$158,2,0)</f>
        <v>#N/A</v>
      </c>
      <c r="K292" s="117" t="str">
        <f t="shared" si="11"/>
        <v>Docencia y Recursos Humanos</v>
      </c>
      <c r="L292" s="117"/>
    </row>
    <row r="293" spans="3:12" ht="15.75" thickBot="1" x14ac:dyDescent="0.3">
      <c r="C293" s="160" t="s">
        <v>62</v>
      </c>
      <c r="D293" s="227">
        <v>0</v>
      </c>
      <c r="E293" s="173">
        <v>0</v>
      </c>
      <c r="F293" s="138">
        <v>30000</v>
      </c>
      <c r="G293" s="133">
        <f>D293*E293*F293</f>
        <v>0</v>
      </c>
      <c r="H293" s="189" t="s">
        <v>251</v>
      </c>
      <c r="I293" s="134">
        <v>11100.01</v>
      </c>
      <c r="J293" s="134" t="e">
        <f>VLOOKUP(I293,Presupuesto!$B$8:$C$158,2,0)</f>
        <v>#N/A</v>
      </c>
      <c r="K293" s="117" t="str">
        <f t="shared" si="11"/>
        <v>Docencia y Recursos Humanos</v>
      </c>
      <c r="L293" s="117"/>
    </row>
    <row r="294" spans="3:12" x14ac:dyDescent="0.25">
      <c r="C294" s="195" t="s">
        <v>59</v>
      </c>
      <c r="D294" s="193">
        <v>0</v>
      </c>
      <c r="E294" s="151">
        <v>0</v>
      </c>
      <c r="F294" s="139" t="str">
        <f>IF(E293=0,"",(G293/E293)/12*E293)</f>
        <v/>
      </c>
      <c r="G294" s="140" t="str">
        <f>F294</f>
        <v/>
      </c>
      <c r="H294" s="187"/>
      <c r="I294" s="120">
        <v>11500</v>
      </c>
      <c r="J294" s="120" t="e">
        <f>VLOOKUP(I294,Presupuesto!$B$8:$C$158,2,0)</f>
        <v>#N/A</v>
      </c>
      <c r="K294" s="117" t="str">
        <f t="shared" si="11"/>
        <v>Docencia y Recursos Humanos</v>
      </c>
      <c r="L294" s="117"/>
    </row>
    <row r="295" spans="3:12" ht="15.75" thickBot="1" x14ac:dyDescent="0.3">
      <c r="C295" s="197" t="s">
        <v>60</v>
      </c>
      <c r="D295" s="184">
        <v>0</v>
      </c>
      <c r="E295" s="152">
        <v>0</v>
      </c>
      <c r="F295" s="124" t="str">
        <f>IF(E293&lt;6,"",((E293-6)/12)*(G293/E293))</f>
        <v/>
      </c>
      <c r="G295" s="124" t="str">
        <f>F295</f>
        <v/>
      </c>
      <c r="H295" s="184"/>
      <c r="I295" s="125">
        <v>11500.02</v>
      </c>
      <c r="J295" s="144" t="e">
        <f>VLOOKUP(I295,Presupuesto!$B$8:$C$158,2,0)</f>
        <v>#N/A</v>
      </c>
      <c r="K295" s="125" t="str">
        <f t="shared" si="11"/>
        <v>Docencia y Recursos Humanos</v>
      </c>
      <c r="L295" s="144"/>
    </row>
    <row r="297" spans="3:12" ht="15.75" thickBot="1" x14ac:dyDescent="0.3"/>
    <row r="298" spans="3:12" ht="15.75" thickBot="1" x14ac:dyDescent="0.3">
      <c r="C298" s="72" t="s">
        <v>43</v>
      </c>
      <c r="D298" s="30">
        <f>SUM(G305:G319)</f>
        <v>0</v>
      </c>
      <c r="E298" s="112"/>
      <c r="F298" s="112"/>
      <c r="G298" s="112"/>
      <c r="H298" s="92"/>
      <c r="I298" s="92"/>
      <c r="J298" s="92"/>
    </row>
    <row r="299" spans="3:12" x14ac:dyDescent="0.25">
      <c r="D299" s="31"/>
      <c r="E299" s="112"/>
      <c r="F299" s="112"/>
      <c r="G299" s="112"/>
      <c r="H299" s="92"/>
      <c r="I299" s="92"/>
      <c r="J299" s="92"/>
    </row>
    <row r="300" spans="3:12" x14ac:dyDescent="0.25">
      <c r="D300" s="31"/>
      <c r="E300" s="112"/>
      <c r="F300" s="112"/>
      <c r="G300" s="112"/>
      <c r="H300" s="92"/>
      <c r="I300" s="92"/>
      <c r="J300" s="92"/>
    </row>
    <row r="301" spans="3:12" ht="15.75" x14ac:dyDescent="0.25">
      <c r="C301" s="232" t="s">
        <v>532</v>
      </c>
      <c r="D301" s="233"/>
      <c r="E301" s="112"/>
      <c r="F301" s="112"/>
      <c r="G301" s="112"/>
      <c r="H301" s="92"/>
      <c r="I301" s="92"/>
      <c r="J301" s="92"/>
    </row>
    <row r="302" spans="3:12" ht="18.75" x14ac:dyDescent="0.25">
      <c r="C302" s="240" t="e">
        <f>IFERROR(VLOOKUP(D301,'Desarrollo Curricular'!$E:$F,2,FALSE),IFERROR(VLOOKUP(D301,Investigación!$E:$F,2,FALSE),IFERROR(VLOOKUP(D301,'Vinculación Univ. Sociedad'!$E:$F,2,FALSE),IFERROR(VLOOKUP(D301,'Docencia y Recursos Humanos '!$E:$F,2,FALSE),IFERROR(VLOOKUP(D301,Estudiantes!$E:$F,2,FALSE),IFERROR(VLOOKUP(D301,'Gestion Administrativa'!$E:$F,2,FALSE),IFERROR(VLOOKUP(D301,'Gestion Academica'!$E:$F,2,FALSE),IFERROR(VLOOKUP(D301,Graduados!$E:$F,2,FALSE),IFERROR(VLOOKUP(D301,'Gestión del Conocimiento'!$E:$F,2,FALSE),IFERROR(VLOOKUP(D301,Gobernabilidad!$E:$F,2,FALSE),IFERROR(VLOOKUP(D301,'NIVEL DE ES Y  SISTEMA NACIONAL'!$E:$F,2,FALSE),VLOOKUP(D301,'Lo Esencial'!$E:$F,2,0))))))))))))</f>
        <v>#N/A</v>
      </c>
      <c r="D302" s="31"/>
      <c r="E302" s="112"/>
      <c r="F302" s="112"/>
      <c r="G302" s="112"/>
      <c r="H302" s="92"/>
      <c r="I302" s="92"/>
      <c r="J302" s="92"/>
    </row>
    <row r="303" spans="3:12" ht="15.75" thickBot="1" x14ac:dyDescent="0.3">
      <c r="C303" s="201"/>
      <c r="D303" s="31"/>
      <c r="E303" s="112"/>
      <c r="F303" s="112"/>
      <c r="G303" s="112"/>
      <c r="H303" s="92"/>
      <c r="I303" s="92"/>
      <c r="J303" s="92"/>
    </row>
    <row r="304" spans="3:12" ht="30.75" thickBot="1" x14ac:dyDescent="0.3">
      <c r="C304" s="154" t="s">
        <v>44</v>
      </c>
      <c r="D304" s="158" t="s">
        <v>55</v>
      </c>
      <c r="E304" s="194" t="s">
        <v>56</v>
      </c>
      <c r="F304" s="158" t="s">
        <v>57</v>
      </c>
      <c r="G304" s="155" t="s">
        <v>27</v>
      </c>
      <c r="H304" s="153" t="s">
        <v>253</v>
      </c>
      <c r="I304" s="156" t="s">
        <v>46</v>
      </c>
      <c r="J304" s="156" t="s">
        <v>254</v>
      </c>
      <c r="K304" s="156" t="s">
        <v>551</v>
      </c>
      <c r="L304" s="156" t="s">
        <v>552</v>
      </c>
    </row>
    <row r="305" spans="3:12" ht="15.75" thickBot="1" x14ac:dyDescent="0.3">
      <c r="C305" s="157" t="s">
        <v>58</v>
      </c>
      <c r="D305" s="227">
        <v>0</v>
      </c>
      <c r="E305" s="173">
        <v>0</v>
      </c>
      <c r="F305" s="159">
        <v>30000</v>
      </c>
      <c r="G305" s="133">
        <f>D305*E305*F305</f>
        <v>0</v>
      </c>
      <c r="H305" s="189"/>
      <c r="I305" s="134" t="s">
        <v>393</v>
      </c>
      <c r="J305" s="134" t="str">
        <f>VLOOKUP(I305,Presupuesto!$B$8:$C$158,2,0)</f>
        <v>SUELDOS Y SALARIOS BASICOS (11100-00)</v>
      </c>
      <c r="K305" s="387"/>
      <c r="L305" s="117"/>
    </row>
    <row r="306" spans="3:12" x14ac:dyDescent="0.25">
      <c r="C306" s="195" t="s">
        <v>59</v>
      </c>
      <c r="D306" s="186">
        <v>0</v>
      </c>
      <c r="E306" s="176">
        <v>0</v>
      </c>
      <c r="F306" s="119" t="str">
        <f>IF(E305=0,"",(G305/E305)/12*E305)</f>
        <v/>
      </c>
      <c r="G306" s="116" t="str">
        <f>F306</f>
        <v/>
      </c>
      <c r="H306" s="187"/>
      <c r="I306" s="136" t="s">
        <v>394</v>
      </c>
      <c r="J306" s="136" t="str">
        <f>VLOOKUP(I306,Presupuesto!$B$8:$C$158,2,0)</f>
        <v>RESTRIBUCIONES A PERSONAL DIRECTIVO Y DE CONTROL (11300-00)</v>
      </c>
      <c r="K306" s="117" t="str">
        <f>$K$17</f>
        <v>Docencia y Recursos Humanos</v>
      </c>
      <c r="L306" s="117"/>
    </row>
    <row r="307" spans="3:12" ht="15.75" thickBot="1" x14ac:dyDescent="0.3">
      <c r="C307" s="196" t="s">
        <v>60</v>
      </c>
      <c r="D307" s="186">
        <v>0</v>
      </c>
      <c r="E307" s="176">
        <v>0</v>
      </c>
      <c r="F307" s="137" t="str">
        <f>IF(E305&lt;6,"",((E305-6)/12)*(G305/E305))</f>
        <v/>
      </c>
      <c r="G307" s="116" t="str">
        <f>F307</f>
        <v/>
      </c>
      <c r="H307" s="187"/>
      <c r="I307" s="120">
        <v>11500.02</v>
      </c>
      <c r="J307" s="120" t="e">
        <f>VLOOKUP(I307,Presupuesto!$B$8:$C$158,2,0)</f>
        <v>#N/A</v>
      </c>
      <c r="K307" s="117" t="str">
        <f t="shared" ref="K307:K319" si="12">$K$17</f>
        <v>Docencia y Recursos Humanos</v>
      </c>
      <c r="L307" s="117"/>
    </row>
    <row r="308" spans="3:12" ht="15.75" thickBot="1" x14ac:dyDescent="0.3">
      <c r="C308" s="157" t="s">
        <v>249</v>
      </c>
      <c r="D308" s="227">
        <v>0</v>
      </c>
      <c r="E308" s="173">
        <v>0</v>
      </c>
      <c r="F308" s="159">
        <v>30000</v>
      </c>
      <c r="G308" s="133">
        <f>D308*E308*F308</f>
        <v>0</v>
      </c>
      <c r="H308" s="189"/>
      <c r="I308" s="134">
        <v>11100.01</v>
      </c>
      <c r="J308" s="134" t="e">
        <f>VLOOKUP(I308,Presupuesto!$B$8:$C$158,2,0)</f>
        <v>#N/A</v>
      </c>
      <c r="K308" s="117" t="str">
        <f t="shared" si="12"/>
        <v>Docencia y Recursos Humanos</v>
      </c>
      <c r="L308" s="117"/>
    </row>
    <row r="309" spans="3:12" x14ac:dyDescent="0.25">
      <c r="C309" s="195" t="s">
        <v>59</v>
      </c>
      <c r="D309" s="186">
        <v>0</v>
      </c>
      <c r="E309" s="176">
        <v>0</v>
      </c>
      <c r="F309" s="119" t="str">
        <f>IF(E308=0,"",(G308/E308)/12*E308)</f>
        <v/>
      </c>
      <c r="G309" s="116" t="str">
        <f>F309</f>
        <v/>
      </c>
      <c r="H309" s="187"/>
      <c r="I309" s="136">
        <v>11500</v>
      </c>
      <c r="J309" s="136" t="e">
        <f>VLOOKUP(I309,Presupuesto!$B$8:$C$158,2,0)</f>
        <v>#N/A</v>
      </c>
      <c r="K309" s="117" t="str">
        <f t="shared" si="12"/>
        <v>Docencia y Recursos Humanos</v>
      </c>
      <c r="L309" s="117"/>
    </row>
    <row r="310" spans="3:12" ht="15.75" thickBot="1" x14ac:dyDescent="0.3">
      <c r="C310" s="196" t="s">
        <v>60</v>
      </c>
      <c r="D310" s="186">
        <v>0</v>
      </c>
      <c r="E310" s="176">
        <v>0</v>
      </c>
      <c r="F310" s="137" t="str">
        <f>IF(E308&lt;6,"",((E308-6)/12)*(G308/E308))</f>
        <v/>
      </c>
      <c r="G310" s="116" t="str">
        <f>F310</f>
        <v/>
      </c>
      <c r="H310" s="187"/>
      <c r="I310" s="120">
        <v>11500.02</v>
      </c>
      <c r="J310" s="120" t="e">
        <f>VLOOKUP(I310,Presupuesto!$B$8:$C$158,2,0)</f>
        <v>#N/A</v>
      </c>
      <c r="K310" s="117" t="str">
        <f t="shared" si="12"/>
        <v>Docencia y Recursos Humanos</v>
      </c>
      <c r="L310" s="117"/>
    </row>
    <row r="311" spans="3:12" ht="15.75" thickBot="1" x14ac:dyDescent="0.3">
      <c r="C311" s="160" t="s">
        <v>87</v>
      </c>
      <c r="D311" s="227">
        <v>0</v>
      </c>
      <c r="E311" s="173">
        <v>0</v>
      </c>
      <c r="F311" s="159">
        <v>30000</v>
      </c>
      <c r="G311" s="133">
        <f>D311*E311*F311</f>
        <v>0</v>
      </c>
      <c r="H311" s="189"/>
      <c r="I311" s="134">
        <v>12910.14</v>
      </c>
      <c r="J311" s="134" t="e">
        <f>VLOOKUP(I311,Presupuesto!$B$8:$C$158,2,0)</f>
        <v>#N/A</v>
      </c>
      <c r="K311" s="117" t="str">
        <f t="shared" si="12"/>
        <v>Docencia y Recursos Humanos</v>
      </c>
      <c r="L311" s="117"/>
    </row>
    <row r="312" spans="3:12" x14ac:dyDescent="0.25">
      <c r="C312" s="195" t="s">
        <v>59</v>
      </c>
      <c r="D312" s="186">
        <v>0</v>
      </c>
      <c r="E312" s="176">
        <v>0</v>
      </c>
      <c r="F312" s="137" t="str">
        <f>IF(E311=0,"",(G311/E311)/12*E311)</f>
        <v/>
      </c>
      <c r="G312" s="116" t="str">
        <f>F312</f>
        <v/>
      </c>
      <c r="H312" s="187"/>
      <c r="I312" s="120">
        <v>12910.14</v>
      </c>
      <c r="J312" s="120" t="e">
        <f>VLOOKUP(I312,Presupuesto!$B$8:$C$158,2,0)</f>
        <v>#N/A</v>
      </c>
      <c r="K312" s="117" t="str">
        <f t="shared" si="12"/>
        <v>Docencia y Recursos Humanos</v>
      </c>
      <c r="L312" s="117"/>
    </row>
    <row r="313" spans="3:12" ht="15.75" thickBot="1" x14ac:dyDescent="0.3">
      <c r="C313" s="196" t="s">
        <v>60</v>
      </c>
      <c r="D313" s="186">
        <v>0</v>
      </c>
      <c r="E313" s="176">
        <v>0</v>
      </c>
      <c r="F313" s="119" t="str">
        <f>IF(E311&lt;6,"",((E311-6)/12)*(G311/E311))</f>
        <v/>
      </c>
      <c r="G313" s="116" t="str">
        <f>F313</f>
        <v/>
      </c>
      <c r="H313" s="187"/>
      <c r="I313" s="120">
        <v>12910.14</v>
      </c>
      <c r="J313" s="120" t="e">
        <f>VLOOKUP(I313,Presupuesto!$B$8:$C$158,2,0)</f>
        <v>#N/A</v>
      </c>
      <c r="K313" s="117" t="str">
        <f t="shared" si="12"/>
        <v>Docencia y Recursos Humanos</v>
      </c>
      <c r="L313" s="117"/>
    </row>
    <row r="314" spans="3:12" ht="15.75" thickBot="1" x14ac:dyDescent="0.3">
      <c r="C314" s="160" t="s">
        <v>61</v>
      </c>
      <c r="D314" s="227">
        <v>0</v>
      </c>
      <c r="E314" s="173">
        <v>0</v>
      </c>
      <c r="F314" s="138">
        <v>30000</v>
      </c>
      <c r="G314" s="133">
        <f>D314*E314*F314</f>
        <v>0</v>
      </c>
      <c r="H314" s="189"/>
      <c r="I314" s="134">
        <v>24900</v>
      </c>
      <c r="J314" s="134" t="e">
        <f>VLOOKUP(I314,Presupuesto!$B$8:$C$158,2,0)</f>
        <v>#N/A</v>
      </c>
      <c r="K314" s="117" t="str">
        <f t="shared" si="12"/>
        <v>Docencia y Recursos Humanos</v>
      </c>
      <c r="L314" s="117"/>
    </row>
    <row r="315" spans="3:12" x14ac:dyDescent="0.25">
      <c r="C315" s="195" t="s">
        <v>59</v>
      </c>
      <c r="D315" s="186">
        <v>0</v>
      </c>
      <c r="E315" s="176">
        <v>0</v>
      </c>
      <c r="F315" s="119">
        <v>0</v>
      </c>
      <c r="G315" s="116">
        <f>F315</f>
        <v>0</v>
      </c>
      <c r="H315" s="187"/>
      <c r="I315" s="120">
        <v>24900</v>
      </c>
      <c r="J315" s="120" t="e">
        <f>VLOOKUP(I315,Presupuesto!$B$8:$C$158,2,0)</f>
        <v>#N/A</v>
      </c>
      <c r="K315" s="117" t="str">
        <f t="shared" si="12"/>
        <v>Docencia y Recursos Humanos</v>
      </c>
      <c r="L315" s="117"/>
    </row>
    <row r="316" spans="3:12" ht="15.75" thickBot="1" x14ac:dyDescent="0.3">
      <c r="C316" s="196" t="s">
        <v>60</v>
      </c>
      <c r="D316" s="186">
        <v>0</v>
      </c>
      <c r="E316" s="176">
        <v>0</v>
      </c>
      <c r="F316" s="119">
        <v>0</v>
      </c>
      <c r="G316" s="116">
        <f>F316</f>
        <v>0</v>
      </c>
      <c r="H316" s="187"/>
      <c r="I316" s="120"/>
      <c r="J316" s="120" t="e">
        <f>VLOOKUP(I316,Presupuesto!$B$8:$C$158,2,0)</f>
        <v>#N/A</v>
      </c>
      <c r="K316" s="117" t="str">
        <f t="shared" si="12"/>
        <v>Docencia y Recursos Humanos</v>
      </c>
      <c r="L316" s="117"/>
    </row>
    <row r="317" spans="3:12" ht="15.75" thickBot="1" x14ac:dyDescent="0.3">
      <c r="C317" s="160" t="s">
        <v>62</v>
      </c>
      <c r="D317" s="227">
        <v>0</v>
      </c>
      <c r="E317" s="173">
        <v>0</v>
      </c>
      <c r="F317" s="138">
        <v>30000</v>
      </c>
      <c r="G317" s="133">
        <f>D317*E317*F317</f>
        <v>0</v>
      </c>
      <c r="H317" s="189" t="s">
        <v>251</v>
      </c>
      <c r="I317" s="134">
        <v>11100.01</v>
      </c>
      <c r="J317" s="134" t="e">
        <f>VLOOKUP(I317,Presupuesto!$B$8:$C$158,2,0)</f>
        <v>#N/A</v>
      </c>
      <c r="K317" s="117" t="str">
        <f t="shared" si="12"/>
        <v>Docencia y Recursos Humanos</v>
      </c>
      <c r="L317" s="117"/>
    </row>
    <row r="318" spans="3:12" x14ac:dyDescent="0.25">
      <c r="C318" s="195" t="s">
        <v>59</v>
      </c>
      <c r="D318" s="193">
        <v>0</v>
      </c>
      <c r="E318" s="151">
        <v>0</v>
      </c>
      <c r="F318" s="139" t="str">
        <f>IF(E317=0,"",(G317/E317)/12*E317)</f>
        <v/>
      </c>
      <c r="G318" s="140" t="str">
        <f>F318</f>
        <v/>
      </c>
      <c r="H318" s="187"/>
      <c r="I318" s="120">
        <v>11500</v>
      </c>
      <c r="J318" s="120" t="e">
        <f>VLOOKUP(I318,Presupuesto!$B$8:$C$158,2,0)</f>
        <v>#N/A</v>
      </c>
      <c r="K318" s="117" t="str">
        <f t="shared" si="12"/>
        <v>Docencia y Recursos Humanos</v>
      </c>
      <c r="L318" s="117"/>
    </row>
    <row r="319" spans="3:12" ht="15.75" thickBot="1" x14ac:dyDescent="0.3">
      <c r="C319" s="197" t="s">
        <v>60</v>
      </c>
      <c r="D319" s="184">
        <v>0</v>
      </c>
      <c r="E319" s="152">
        <v>0</v>
      </c>
      <c r="F319" s="124" t="str">
        <f>IF(E317&lt;6,"",((E317-6)/12)*(G317/E317))</f>
        <v/>
      </c>
      <c r="G319" s="124" t="str">
        <f>F319</f>
        <v/>
      </c>
      <c r="H319" s="184"/>
      <c r="I319" s="125">
        <v>11500.02</v>
      </c>
      <c r="J319" s="144" t="e">
        <f>VLOOKUP(I319,Presupuesto!$B$8:$C$158,2,0)</f>
        <v>#N/A</v>
      </c>
      <c r="K319" s="125" t="str">
        <f t="shared" si="12"/>
        <v>Docencia y Recursos Humanos</v>
      </c>
      <c r="L319" s="144"/>
    </row>
    <row r="321" spans="3:12" ht="15.75" thickBot="1" x14ac:dyDescent="0.3"/>
    <row r="322" spans="3:12" ht="15.75" thickBot="1" x14ac:dyDescent="0.3">
      <c r="C322" s="72" t="s">
        <v>43</v>
      </c>
      <c r="D322" s="30">
        <f>SUM(G329:G343)</f>
        <v>0</v>
      </c>
      <c r="E322" s="112"/>
      <c r="F322" s="112"/>
      <c r="G322" s="112"/>
      <c r="H322" s="92"/>
      <c r="I322" s="92"/>
      <c r="J322" s="92"/>
    </row>
    <row r="323" spans="3:12" x14ac:dyDescent="0.25">
      <c r="D323" s="31"/>
      <c r="E323" s="112"/>
      <c r="F323" s="112"/>
      <c r="G323" s="112"/>
      <c r="H323" s="92"/>
      <c r="I323" s="92"/>
      <c r="J323" s="92"/>
    </row>
    <row r="324" spans="3:12" x14ac:dyDescent="0.25">
      <c r="D324" s="31"/>
      <c r="E324" s="112"/>
      <c r="F324" s="112"/>
      <c r="G324" s="112"/>
      <c r="H324" s="92"/>
      <c r="I324" s="92"/>
      <c r="J324" s="92"/>
    </row>
    <row r="325" spans="3:12" ht="15.75" x14ac:dyDescent="0.25">
      <c r="C325" s="232" t="s">
        <v>532</v>
      </c>
      <c r="D325" s="233"/>
      <c r="E325" s="112"/>
      <c r="F325" s="112"/>
      <c r="G325" s="112"/>
      <c r="H325" s="92"/>
      <c r="I325" s="92"/>
      <c r="J325" s="92"/>
    </row>
    <row r="326" spans="3:12" ht="18.75" x14ac:dyDescent="0.25">
      <c r="C326" s="240" t="e">
        <f>IFERROR(VLOOKUP(D325,'Desarrollo Curricular'!$E:$F,2,FALSE),IFERROR(VLOOKUP(D325,Investigación!$E:$F,2,FALSE),IFERROR(VLOOKUP(D325,'Vinculación Univ. Sociedad'!$E:$F,2,FALSE),IFERROR(VLOOKUP(D325,'Docencia y Recursos Humanos '!$E:$F,2,FALSE),IFERROR(VLOOKUP(D325,Estudiantes!$E:$F,2,FALSE),IFERROR(VLOOKUP(D325,'Gestion Administrativa'!$E:$F,2,FALSE),IFERROR(VLOOKUP(D325,'Gestion Academica'!$E:$F,2,FALSE),IFERROR(VLOOKUP(D325,Graduados!$E:$F,2,FALSE),IFERROR(VLOOKUP(D325,'Gestión del Conocimiento'!$E:$F,2,FALSE),IFERROR(VLOOKUP(D325,Gobernabilidad!$E:$F,2,FALSE),IFERROR(VLOOKUP(D325,'NIVEL DE ES Y  SISTEMA NACIONAL'!$E:$F,2,FALSE),VLOOKUP(D325,'Lo Esencial'!$E:$F,2,0))))))))))))</f>
        <v>#N/A</v>
      </c>
      <c r="D326" s="31"/>
      <c r="E326" s="112"/>
      <c r="F326" s="112"/>
      <c r="G326" s="112"/>
      <c r="H326" s="92"/>
      <c r="I326" s="92"/>
      <c r="J326" s="92"/>
    </row>
    <row r="327" spans="3:12" ht="15.75" thickBot="1" x14ac:dyDescent="0.3">
      <c r="C327" s="201"/>
      <c r="D327" s="31"/>
      <c r="E327" s="112"/>
      <c r="F327" s="112"/>
      <c r="G327" s="112"/>
      <c r="H327" s="92"/>
      <c r="I327" s="92"/>
      <c r="J327" s="92"/>
    </row>
    <row r="328" spans="3:12" ht="30.75" thickBot="1" x14ac:dyDescent="0.3">
      <c r="C328" s="154" t="s">
        <v>44</v>
      </c>
      <c r="D328" s="158" t="s">
        <v>55</v>
      </c>
      <c r="E328" s="194" t="s">
        <v>56</v>
      </c>
      <c r="F328" s="158" t="s">
        <v>57</v>
      </c>
      <c r="G328" s="155" t="s">
        <v>27</v>
      </c>
      <c r="H328" s="153" t="s">
        <v>253</v>
      </c>
      <c r="I328" s="156" t="s">
        <v>46</v>
      </c>
      <c r="J328" s="156" t="s">
        <v>254</v>
      </c>
      <c r="K328" s="156" t="s">
        <v>551</v>
      </c>
      <c r="L328" s="156" t="s">
        <v>552</v>
      </c>
    </row>
    <row r="329" spans="3:12" ht="15.75" thickBot="1" x14ac:dyDescent="0.3">
      <c r="C329" s="157" t="s">
        <v>58</v>
      </c>
      <c r="D329" s="227">
        <v>0</v>
      </c>
      <c r="E329" s="173">
        <v>0</v>
      </c>
      <c r="F329" s="159">
        <v>30000</v>
      </c>
      <c r="G329" s="133">
        <f>D329*E329*F329</f>
        <v>0</v>
      </c>
      <c r="H329" s="189"/>
      <c r="I329" s="134" t="s">
        <v>393</v>
      </c>
      <c r="J329" s="134" t="str">
        <f>VLOOKUP(I329,Presupuesto!$B$8:$C$158,2,0)</f>
        <v>SUELDOS Y SALARIOS BASICOS (11100-00)</v>
      </c>
      <c r="K329" s="387"/>
      <c r="L329" s="117"/>
    </row>
    <row r="330" spans="3:12" x14ac:dyDescent="0.25">
      <c r="C330" s="195" t="s">
        <v>59</v>
      </c>
      <c r="D330" s="186">
        <v>0</v>
      </c>
      <c r="E330" s="176">
        <v>0</v>
      </c>
      <c r="F330" s="119" t="str">
        <f>IF(E329=0,"",(G329/E329)/12*E329)</f>
        <v/>
      </c>
      <c r="G330" s="116" t="str">
        <f>F330</f>
        <v/>
      </c>
      <c r="H330" s="187"/>
      <c r="I330" s="136" t="s">
        <v>394</v>
      </c>
      <c r="J330" s="136" t="str">
        <f>VLOOKUP(I330,Presupuesto!$B$8:$C$158,2,0)</f>
        <v>RESTRIBUCIONES A PERSONAL DIRECTIVO Y DE CONTROL (11300-00)</v>
      </c>
      <c r="K330" s="117" t="str">
        <f>$K$17</f>
        <v>Docencia y Recursos Humanos</v>
      </c>
      <c r="L330" s="117"/>
    </row>
    <row r="331" spans="3:12" ht="15.75" thickBot="1" x14ac:dyDescent="0.3">
      <c r="C331" s="196" t="s">
        <v>60</v>
      </c>
      <c r="D331" s="186">
        <v>0</v>
      </c>
      <c r="E331" s="176">
        <v>0</v>
      </c>
      <c r="F331" s="137" t="str">
        <f>IF(E329&lt;6,"",((E329-6)/12)*(G329/E329))</f>
        <v/>
      </c>
      <c r="G331" s="116" t="str">
        <f>F331</f>
        <v/>
      </c>
      <c r="H331" s="187"/>
      <c r="I331" s="120">
        <v>11500.02</v>
      </c>
      <c r="J331" s="120" t="e">
        <f>VLOOKUP(I331,Presupuesto!$B$8:$C$158,2,0)</f>
        <v>#N/A</v>
      </c>
      <c r="K331" s="117" t="str">
        <f t="shared" ref="K331:K343" si="13">$K$17</f>
        <v>Docencia y Recursos Humanos</v>
      </c>
      <c r="L331" s="117"/>
    </row>
    <row r="332" spans="3:12" ht="15.75" thickBot="1" x14ac:dyDescent="0.3">
      <c r="C332" s="157" t="s">
        <v>249</v>
      </c>
      <c r="D332" s="227">
        <v>0</v>
      </c>
      <c r="E332" s="173">
        <v>0</v>
      </c>
      <c r="F332" s="159">
        <v>30000</v>
      </c>
      <c r="G332" s="133">
        <f>D332*E332*F332</f>
        <v>0</v>
      </c>
      <c r="H332" s="189"/>
      <c r="I332" s="134">
        <v>11100.01</v>
      </c>
      <c r="J332" s="134" t="e">
        <f>VLOOKUP(I332,Presupuesto!$B$8:$C$158,2,0)</f>
        <v>#N/A</v>
      </c>
      <c r="K332" s="117" t="str">
        <f t="shared" si="13"/>
        <v>Docencia y Recursos Humanos</v>
      </c>
      <c r="L332" s="117"/>
    </row>
    <row r="333" spans="3:12" x14ac:dyDescent="0.25">
      <c r="C333" s="195" t="s">
        <v>59</v>
      </c>
      <c r="D333" s="186">
        <v>0</v>
      </c>
      <c r="E333" s="176">
        <v>0</v>
      </c>
      <c r="F333" s="119" t="str">
        <f>IF(E332=0,"",(G332/E332)/12*E332)</f>
        <v/>
      </c>
      <c r="G333" s="116" t="str">
        <f>F333</f>
        <v/>
      </c>
      <c r="H333" s="187"/>
      <c r="I333" s="136">
        <v>11500</v>
      </c>
      <c r="J333" s="136" t="e">
        <f>VLOOKUP(I333,Presupuesto!$B$8:$C$158,2,0)</f>
        <v>#N/A</v>
      </c>
      <c r="K333" s="117" t="str">
        <f t="shared" si="13"/>
        <v>Docencia y Recursos Humanos</v>
      </c>
      <c r="L333" s="117"/>
    </row>
    <row r="334" spans="3:12" ht="15.75" thickBot="1" x14ac:dyDescent="0.3">
      <c r="C334" s="196" t="s">
        <v>60</v>
      </c>
      <c r="D334" s="186">
        <v>0</v>
      </c>
      <c r="E334" s="176">
        <v>0</v>
      </c>
      <c r="F334" s="137" t="str">
        <f>IF(E332&lt;6,"",((E332-6)/12)*(G332/E332))</f>
        <v/>
      </c>
      <c r="G334" s="116" t="str">
        <f>F334</f>
        <v/>
      </c>
      <c r="H334" s="187"/>
      <c r="I334" s="120">
        <v>11500.02</v>
      </c>
      <c r="J334" s="120" t="e">
        <f>VLOOKUP(I334,Presupuesto!$B$8:$C$158,2,0)</f>
        <v>#N/A</v>
      </c>
      <c r="K334" s="117" t="str">
        <f t="shared" si="13"/>
        <v>Docencia y Recursos Humanos</v>
      </c>
      <c r="L334" s="117"/>
    </row>
    <row r="335" spans="3:12" ht="15.75" thickBot="1" x14ac:dyDescent="0.3">
      <c r="C335" s="160" t="s">
        <v>87</v>
      </c>
      <c r="D335" s="227">
        <v>0</v>
      </c>
      <c r="E335" s="173">
        <v>0</v>
      </c>
      <c r="F335" s="159">
        <v>30000</v>
      </c>
      <c r="G335" s="133">
        <f>D335*E335*F335</f>
        <v>0</v>
      </c>
      <c r="H335" s="189"/>
      <c r="I335" s="134">
        <v>12910.14</v>
      </c>
      <c r="J335" s="134" t="e">
        <f>VLOOKUP(I335,Presupuesto!$B$8:$C$158,2,0)</f>
        <v>#N/A</v>
      </c>
      <c r="K335" s="117" t="str">
        <f t="shared" si="13"/>
        <v>Docencia y Recursos Humanos</v>
      </c>
      <c r="L335" s="117"/>
    </row>
    <row r="336" spans="3:12" x14ac:dyDescent="0.25">
      <c r="C336" s="195" t="s">
        <v>59</v>
      </c>
      <c r="D336" s="186">
        <v>0</v>
      </c>
      <c r="E336" s="176">
        <v>0</v>
      </c>
      <c r="F336" s="137" t="str">
        <f>IF(E335=0,"",(G335/E335)/12*E335)</f>
        <v/>
      </c>
      <c r="G336" s="116" t="str">
        <f>F336</f>
        <v/>
      </c>
      <c r="H336" s="187"/>
      <c r="I336" s="120">
        <v>12910.14</v>
      </c>
      <c r="J336" s="120" t="e">
        <f>VLOOKUP(I336,Presupuesto!$B$8:$C$158,2,0)</f>
        <v>#N/A</v>
      </c>
      <c r="K336" s="117" t="str">
        <f t="shared" si="13"/>
        <v>Docencia y Recursos Humanos</v>
      </c>
      <c r="L336" s="117"/>
    </row>
    <row r="337" spans="3:12" ht="15.75" thickBot="1" x14ac:dyDescent="0.3">
      <c r="C337" s="196" t="s">
        <v>60</v>
      </c>
      <c r="D337" s="186">
        <v>0</v>
      </c>
      <c r="E337" s="176">
        <v>0</v>
      </c>
      <c r="F337" s="119" t="str">
        <f>IF(E335&lt;6,"",((E335-6)/12)*(G335/E335))</f>
        <v/>
      </c>
      <c r="G337" s="116" t="str">
        <f>F337</f>
        <v/>
      </c>
      <c r="H337" s="187"/>
      <c r="I337" s="120">
        <v>12910.14</v>
      </c>
      <c r="J337" s="120" t="e">
        <f>VLOOKUP(I337,Presupuesto!$B$8:$C$158,2,0)</f>
        <v>#N/A</v>
      </c>
      <c r="K337" s="117" t="str">
        <f t="shared" si="13"/>
        <v>Docencia y Recursos Humanos</v>
      </c>
      <c r="L337" s="117"/>
    </row>
    <row r="338" spans="3:12" ht="15.75" thickBot="1" x14ac:dyDescent="0.3">
      <c r="C338" s="160" t="s">
        <v>61</v>
      </c>
      <c r="D338" s="227">
        <v>0</v>
      </c>
      <c r="E338" s="173">
        <v>0</v>
      </c>
      <c r="F338" s="138">
        <v>30000</v>
      </c>
      <c r="G338" s="133">
        <f>D338*E338*F338</f>
        <v>0</v>
      </c>
      <c r="H338" s="189"/>
      <c r="I338" s="134">
        <v>24900</v>
      </c>
      <c r="J338" s="134" t="e">
        <f>VLOOKUP(I338,Presupuesto!$B$8:$C$158,2,0)</f>
        <v>#N/A</v>
      </c>
      <c r="K338" s="117" t="str">
        <f t="shared" si="13"/>
        <v>Docencia y Recursos Humanos</v>
      </c>
      <c r="L338" s="117"/>
    </row>
    <row r="339" spans="3:12" x14ac:dyDescent="0.25">
      <c r="C339" s="195" t="s">
        <v>59</v>
      </c>
      <c r="D339" s="186">
        <v>0</v>
      </c>
      <c r="E339" s="176">
        <v>0</v>
      </c>
      <c r="F339" s="119">
        <v>0</v>
      </c>
      <c r="G339" s="116">
        <f>F339</f>
        <v>0</v>
      </c>
      <c r="H339" s="187"/>
      <c r="I339" s="120">
        <v>24900</v>
      </c>
      <c r="J339" s="120" t="e">
        <f>VLOOKUP(I339,Presupuesto!$B$8:$C$158,2,0)</f>
        <v>#N/A</v>
      </c>
      <c r="K339" s="117" t="str">
        <f t="shared" si="13"/>
        <v>Docencia y Recursos Humanos</v>
      </c>
      <c r="L339" s="117"/>
    </row>
    <row r="340" spans="3:12" ht="15.75" thickBot="1" x14ac:dyDescent="0.3">
      <c r="C340" s="196" t="s">
        <v>60</v>
      </c>
      <c r="D340" s="186">
        <v>0</v>
      </c>
      <c r="E340" s="176">
        <v>0</v>
      </c>
      <c r="F340" s="119">
        <v>0</v>
      </c>
      <c r="G340" s="116">
        <f>F340</f>
        <v>0</v>
      </c>
      <c r="H340" s="187"/>
      <c r="I340" s="120"/>
      <c r="J340" s="120" t="e">
        <f>VLOOKUP(I340,Presupuesto!$B$8:$C$158,2,0)</f>
        <v>#N/A</v>
      </c>
      <c r="K340" s="117" t="str">
        <f t="shared" si="13"/>
        <v>Docencia y Recursos Humanos</v>
      </c>
      <c r="L340" s="117"/>
    </row>
    <row r="341" spans="3:12" ht="15.75" thickBot="1" x14ac:dyDescent="0.3">
      <c r="C341" s="160" t="s">
        <v>62</v>
      </c>
      <c r="D341" s="227">
        <v>0</v>
      </c>
      <c r="E341" s="173">
        <v>0</v>
      </c>
      <c r="F341" s="138">
        <v>30000</v>
      </c>
      <c r="G341" s="133">
        <f>D341*E341*F341</f>
        <v>0</v>
      </c>
      <c r="H341" s="189" t="s">
        <v>251</v>
      </c>
      <c r="I341" s="134">
        <v>11100.01</v>
      </c>
      <c r="J341" s="134" t="e">
        <f>VLOOKUP(I341,Presupuesto!$B$8:$C$158,2,0)</f>
        <v>#N/A</v>
      </c>
      <c r="K341" s="117" t="str">
        <f t="shared" si="13"/>
        <v>Docencia y Recursos Humanos</v>
      </c>
      <c r="L341" s="117"/>
    </row>
    <row r="342" spans="3:12" x14ac:dyDescent="0.25">
      <c r="C342" s="195" t="s">
        <v>59</v>
      </c>
      <c r="D342" s="193">
        <v>0</v>
      </c>
      <c r="E342" s="151">
        <v>0</v>
      </c>
      <c r="F342" s="139" t="str">
        <f>IF(E341=0,"",(G341/E341)/12*E341)</f>
        <v/>
      </c>
      <c r="G342" s="140" t="str">
        <f>F342</f>
        <v/>
      </c>
      <c r="H342" s="187"/>
      <c r="I342" s="120">
        <v>11500</v>
      </c>
      <c r="J342" s="120" t="e">
        <f>VLOOKUP(I342,Presupuesto!$B$8:$C$158,2,0)</f>
        <v>#N/A</v>
      </c>
      <c r="K342" s="117" t="str">
        <f t="shared" si="13"/>
        <v>Docencia y Recursos Humanos</v>
      </c>
      <c r="L342" s="117"/>
    </row>
    <row r="343" spans="3:12" ht="15.75" thickBot="1" x14ac:dyDescent="0.3">
      <c r="C343" s="197" t="s">
        <v>60</v>
      </c>
      <c r="D343" s="184">
        <v>0</v>
      </c>
      <c r="E343" s="152">
        <v>0</v>
      </c>
      <c r="F343" s="124" t="str">
        <f>IF(E341&lt;6,"",((E341-6)/12)*(G341/E341))</f>
        <v/>
      </c>
      <c r="G343" s="124" t="str">
        <f>F343</f>
        <v/>
      </c>
      <c r="H343" s="184"/>
      <c r="I343" s="125">
        <v>11500.02</v>
      </c>
      <c r="J343" s="144" t="e">
        <f>VLOOKUP(I343,Presupuesto!$B$8:$C$158,2,0)</f>
        <v>#N/A</v>
      </c>
      <c r="K343" s="125" t="str">
        <f t="shared" si="13"/>
        <v>Docencia y Recursos Humanos</v>
      </c>
      <c r="L343" s="144"/>
    </row>
    <row r="345" spans="3:12" ht="15.75" thickBot="1" x14ac:dyDescent="0.3"/>
    <row r="346" spans="3:12" ht="15.75" thickBot="1" x14ac:dyDescent="0.3">
      <c r="C346" s="72" t="s">
        <v>43</v>
      </c>
      <c r="D346" s="30">
        <f>SUM(G353:G367)</f>
        <v>0</v>
      </c>
      <c r="E346" s="112"/>
      <c r="F346" s="112"/>
      <c r="G346" s="112"/>
      <c r="H346" s="92"/>
      <c r="I346" s="92"/>
      <c r="J346" s="92"/>
    </row>
    <row r="347" spans="3:12" x14ac:dyDescent="0.25">
      <c r="D347" s="31"/>
      <c r="E347" s="112"/>
      <c r="F347" s="112"/>
      <c r="G347" s="112"/>
      <c r="H347" s="92"/>
      <c r="I347" s="92"/>
      <c r="J347" s="92"/>
    </row>
    <row r="348" spans="3:12" x14ac:dyDescent="0.25">
      <c r="D348" s="31"/>
      <c r="E348" s="112"/>
      <c r="F348" s="112"/>
      <c r="G348" s="112"/>
      <c r="H348" s="92"/>
      <c r="I348" s="92"/>
      <c r="J348" s="92"/>
    </row>
    <row r="349" spans="3:12" ht="15.75" x14ac:dyDescent="0.25">
      <c r="C349" s="232" t="s">
        <v>532</v>
      </c>
      <c r="D349" s="233"/>
      <c r="E349" s="112"/>
      <c r="F349" s="112"/>
      <c r="G349" s="112"/>
      <c r="H349" s="92"/>
      <c r="I349" s="92"/>
      <c r="J349" s="92"/>
    </row>
    <row r="350" spans="3:12" ht="18.75" x14ac:dyDescent="0.25">
      <c r="C350" s="240" t="e">
        <f>IFERROR(VLOOKUP(D349,'Desarrollo Curricular'!$E:$F,2,FALSE),IFERROR(VLOOKUP(D349,Investigación!$E:$F,2,FALSE),IFERROR(VLOOKUP(D349,'Vinculación Univ. Sociedad'!$E:$F,2,FALSE),IFERROR(VLOOKUP(D349,'Docencia y Recursos Humanos '!$E:$F,2,FALSE),IFERROR(VLOOKUP(D349,Estudiantes!$E:$F,2,FALSE),IFERROR(VLOOKUP(D349,'Gestion Administrativa'!$E:$F,2,FALSE),IFERROR(VLOOKUP(D349,'Gestion Academica'!$E:$F,2,FALSE),IFERROR(VLOOKUP(D349,Graduados!$E:$F,2,FALSE),IFERROR(VLOOKUP(D349,'Gestión del Conocimiento'!$E:$F,2,FALSE),IFERROR(VLOOKUP(D349,Gobernabilidad!$E:$F,2,FALSE),IFERROR(VLOOKUP(D349,'NIVEL DE ES Y  SISTEMA NACIONAL'!$E:$F,2,FALSE),VLOOKUP(D349,'Lo Esencial'!$E:$F,2,0))))))))))))</f>
        <v>#N/A</v>
      </c>
      <c r="D350" s="31"/>
      <c r="E350" s="112"/>
      <c r="F350" s="112"/>
      <c r="G350" s="112"/>
      <c r="H350" s="92"/>
      <c r="I350" s="92"/>
      <c r="J350" s="92"/>
    </row>
    <row r="351" spans="3:12" ht="15.75" thickBot="1" x14ac:dyDescent="0.3">
      <c r="C351" s="201"/>
      <c r="D351" s="31"/>
      <c r="E351" s="112"/>
      <c r="F351" s="112"/>
      <c r="G351" s="112"/>
      <c r="H351" s="92"/>
      <c r="I351" s="92"/>
      <c r="J351" s="92"/>
    </row>
    <row r="352" spans="3:12" ht="30.75" thickBot="1" x14ac:dyDescent="0.3">
      <c r="C352" s="154" t="s">
        <v>44</v>
      </c>
      <c r="D352" s="158" t="s">
        <v>55</v>
      </c>
      <c r="E352" s="194" t="s">
        <v>56</v>
      </c>
      <c r="F352" s="158" t="s">
        <v>57</v>
      </c>
      <c r="G352" s="155" t="s">
        <v>27</v>
      </c>
      <c r="H352" s="153" t="s">
        <v>253</v>
      </c>
      <c r="I352" s="156" t="s">
        <v>46</v>
      </c>
      <c r="J352" s="156" t="s">
        <v>254</v>
      </c>
      <c r="K352" s="156" t="s">
        <v>551</v>
      </c>
      <c r="L352" s="156" t="s">
        <v>552</v>
      </c>
    </row>
    <row r="353" spans="3:12" ht="15.75" thickBot="1" x14ac:dyDescent="0.3">
      <c r="C353" s="157" t="s">
        <v>58</v>
      </c>
      <c r="D353" s="227">
        <v>0</v>
      </c>
      <c r="E353" s="173">
        <v>0</v>
      </c>
      <c r="F353" s="159">
        <v>30000</v>
      </c>
      <c r="G353" s="133">
        <f>D353*E353*F353</f>
        <v>0</v>
      </c>
      <c r="H353" s="189"/>
      <c r="I353" s="134" t="s">
        <v>393</v>
      </c>
      <c r="J353" s="134" t="str">
        <f>VLOOKUP(I353,Presupuesto!$B$8:$C$158,2,0)</f>
        <v>SUELDOS Y SALARIOS BASICOS (11100-00)</v>
      </c>
      <c r="K353" s="387"/>
      <c r="L353" s="117"/>
    </row>
    <row r="354" spans="3:12" x14ac:dyDescent="0.25">
      <c r="C354" s="195" t="s">
        <v>59</v>
      </c>
      <c r="D354" s="186">
        <v>0</v>
      </c>
      <c r="E354" s="176">
        <v>0</v>
      </c>
      <c r="F354" s="119" t="str">
        <f>IF(E353=0,"",(G353/E353)/12*E353)</f>
        <v/>
      </c>
      <c r="G354" s="116" t="str">
        <f>F354</f>
        <v/>
      </c>
      <c r="H354" s="187"/>
      <c r="I354" s="136" t="s">
        <v>394</v>
      </c>
      <c r="J354" s="136" t="str">
        <f>VLOOKUP(I354,Presupuesto!$B$8:$C$158,2,0)</f>
        <v>RESTRIBUCIONES A PERSONAL DIRECTIVO Y DE CONTROL (11300-00)</v>
      </c>
      <c r="K354" s="117" t="str">
        <f>$K$17</f>
        <v>Docencia y Recursos Humanos</v>
      </c>
      <c r="L354" s="117"/>
    </row>
    <row r="355" spans="3:12" ht="15.75" thickBot="1" x14ac:dyDescent="0.3">
      <c r="C355" s="196" t="s">
        <v>60</v>
      </c>
      <c r="D355" s="186">
        <v>0</v>
      </c>
      <c r="E355" s="176">
        <v>0</v>
      </c>
      <c r="F355" s="137" t="str">
        <f>IF(E353&lt;6,"",((E353-6)/12)*(G353/E353))</f>
        <v/>
      </c>
      <c r="G355" s="116" t="str">
        <f>F355</f>
        <v/>
      </c>
      <c r="H355" s="187"/>
      <c r="I355" s="120">
        <v>11500.02</v>
      </c>
      <c r="J355" s="120" t="e">
        <f>VLOOKUP(I355,Presupuesto!$B$8:$C$158,2,0)</f>
        <v>#N/A</v>
      </c>
      <c r="K355" s="117" t="str">
        <f t="shared" ref="K355:K367" si="14">$K$17</f>
        <v>Docencia y Recursos Humanos</v>
      </c>
      <c r="L355" s="117"/>
    </row>
    <row r="356" spans="3:12" ht="15.75" thickBot="1" x14ac:dyDescent="0.3">
      <c r="C356" s="157" t="s">
        <v>249</v>
      </c>
      <c r="D356" s="227">
        <v>0</v>
      </c>
      <c r="E356" s="173">
        <v>0</v>
      </c>
      <c r="F356" s="159">
        <v>30000</v>
      </c>
      <c r="G356" s="133">
        <f>D356*E356*F356</f>
        <v>0</v>
      </c>
      <c r="H356" s="189"/>
      <c r="I356" s="134">
        <v>11100.01</v>
      </c>
      <c r="J356" s="134" t="e">
        <f>VLOOKUP(I356,Presupuesto!$B$8:$C$158,2,0)</f>
        <v>#N/A</v>
      </c>
      <c r="K356" s="117" t="str">
        <f t="shared" si="14"/>
        <v>Docencia y Recursos Humanos</v>
      </c>
      <c r="L356" s="117"/>
    </row>
    <row r="357" spans="3:12" x14ac:dyDescent="0.25">
      <c r="C357" s="195" t="s">
        <v>59</v>
      </c>
      <c r="D357" s="186">
        <v>0</v>
      </c>
      <c r="E357" s="176">
        <v>0</v>
      </c>
      <c r="F357" s="119" t="str">
        <f>IF(E356=0,"",(G356/E356)/12*E356)</f>
        <v/>
      </c>
      <c r="G357" s="116" t="str">
        <f>F357</f>
        <v/>
      </c>
      <c r="H357" s="187"/>
      <c r="I357" s="136">
        <v>11500</v>
      </c>
      <c r="J357" s="136" t="e">
        <f>VLOOKUP(I357,Presupuesto!$B$8:$C$158,2,0)</f>
        <v>#N/A</v>
      </c>
      <c r="K357" s="117" t="str">
        <f t="shared" si="14"/>
        <v>Docencia y Recursos Humanos</v>
      </c>
      <c r="L357" s="117"/>
    </row>
    <row r="358" spans="3:12" ht="15.75" thickBot="1" x14ac:dyDescent="0.3">
      <c r="C358" s="196" t="s">
        <v>60</v>
      </c>
      <c r="D358" s="186">
        <v>0</v>
      </c>
      <c r="E358" s="176">
        <v>0</v>
      </c>
      <c r="F358" s="137" t="str">
        <f>IF(E356&lt;6,"",((E356-6)/12)*(G356/E356))</f>
        <v/>
      </c>
      <c r="G358" s="116" t="str">
        <f>F358</f>
        <v/>
      </c>
      <c r="H358" s="187"/>
      <c r="I358" s="120">
        <v>11500.02</v>
      </c>
      <c r="J358" s="120" t="e">
        <f>VLOOKUP(I358,Presupuesto!$B$8:$C$158,2,0)</f>
        <v>#N/A</v>
      </c>
      <c r="K358" s="117" t="str">
        <f t="shared" si="14"/>
        <v>Docencia y Recursos Humanos</v>
      </c>
      <c r="L358" s="117"/>
    </row>
    <row r="359" spans="3:12" ht="15.75" thickBot="1" x14ac:dyDescent="0.3">
      <c r="C359" s="160" t="s">
        <v>87</v>
      </c>
      <c r="D359" s="227">
        <v>0</v>
      </c>
      <c r="E359" s="173">
        <v>0</v>
      </c>
      <c r="F359" s="159">
        <v>30000</v>
      </c>
      <c r="G359" s="133">
        <f>D359*E359*F359</f>
        <v>0</v>
      </c>
      <c r="H359" s="189"/>
      <c r="I359" s="134">
        <v>12910.14</v>
      </c>
      <c r="J359" s="134" t="e">
        <f>VLOOKUP(I359,Presupuesto!$B$8:$C$158,2,0)</f>
        <v>#N/A</v>
      </c>
      <c r="K359" s="117" t="str">
        <f t="shared" si="14"/>
        <v>Docencia y Recursos Humanos</v>
      </c>
      <c r="L359" s="117"/>
    </row>
    <row r="360" spans="3:12" x14ac:dyDescent="0.25">
      <c r="C360" s="195" t="s">
        <v>59</v>
      </c>
      <c r="D360" s="186">
        <v>0</v>
      </c>
      <c r="E360" s="176">
        <v>0</v>
      </c>
      <c r="F360" s="137" t="str">
        <f>IF(E359=0,"",(G359/E359)/12*E359)</f>
        <v/>
      </c>
      <c r="G360" s="116" t="str">
        <f>F360</f>
        <v/>
      </c>
      <c r="H360" s="187"/>
      <c r="I360" s="120">
        <v>12910.14</v>
      </c>
      <c r="J360" s="120" t="e">
        <f>VLOOKUP(I360,Presupuesto!$B$8:$C$158,2,0)</f>
        <v>#N/A</v>
      </c>
      <c r="K360" s="117" t="str">
        <f t="shared" si="14"/>
        <v>Docencia y Recursos Humanos</v>
      </c>
      <c r="L360" s="117"/>
    </row>
    <row r="361" spans="3:12" ht="15.75" thickBot="1" x14ac:dyDescent="0.3">
      <c r="C361" s="196" t="s">
        <v>60</v>
      </c>
      <c r="D361" s="186">
        <v>0</v>
      </c>
      <c r="E361" s="176">
        <v>0</v>
      </c>
      <c r="F361" s="119" t="str">
        <f>IF(E359&lt;6,"",((E359-6)/12)*(G359/E359))</f>
        <v/>
      </c>
      <c r="G361" s="116" t="str">
        <f>F361</f>
        <v/>
      </c>
      <c r="H361" s="187"/>
      <c r="I361" s="120">
        <v>12910.14</v>
      </c>
      <c r="J361" s="120" t="e">
        <f>VLOOKUP(I361,Presupuesto!$B$8:$C$158,2,0)</f>
        <v>#N/A</v>
      </c>
      <c r="K361" s="117" t="str">
        <f t="shared" si="14"/>
        <v>Docencia y Recursos Humanos</v>
      </c>
      <c r="L361" s="117"/>
    </row>
    <row r="362" spans="3:12" ht="15.75" thickBot="1" x14ac:dyDescent="0.3">
      <c r="C362" s="160" t="s">
        <v>61</v>
      </c>
      <c r="D362" s="227">
        <v>0</v>
      </c>
      <c r="E362" s="173">
        <v>0</v>
      </c>
      <c r="F362" s="138">
        <v>30000</v>
      </c>
      <c r="G362" s="133">
        <f>D362*E362*F362</f>
        <v>0</v>
      </c>
      <c r="H362" s="189"/>
      <c r="I362" s="134">
        <v>24900</v>
      </c>
      <c r="J362" s="134" t="e">
        <f>VLOOKUP(I362,Presupuesto!$B$8:$C$158,2,0)</f>
        <v>#N/A</v>
      </c>
      <c r="K362" s="117" t="str">
        <f t="shared" si="14"/>
        <v>Docencia y Recursos Humanos</v>
      </c>
      <c r="L362" s="117"/>
    </row>
    <row r="363" spans="3:12" x14ac:dyDescent="0.25">
      <c r="C363" s="195" t="s">
        <v>59</v>
      </c>
      <c r="D363" s="186">
        <v>0</v>
      </c>
      <c r="E363" s="176">
        <v>0</v>
      </c>
      <c r="F363" s="119">
        <v>0</v>
      </c>
      <c r="G363" s="116">
        <f>F363</f>
        <v>0</v>
      </c>
      <c r="H363" s="187"/>
      <c r="I363" s="120">
        <v>24900</v>
      </c>
      <c r="J363" s="120" t="e">
        <f>VLOOKUP(I363,Presupuesto!$B$8:$C$158,2,0)</f>
        <v>#N/A</v>
      </c>
      <c r="K363" s="117" t="str">
        <f t="shared" si="14"/>
        <v>Docencia y Recursos Humanos</v>
      </c>
      <c r="L363" s="117"/>
    </row>
    <row r="364" spans="3:12" ht="15.75" thickBot="1" x14ac:dyDescent="0.3">
      <c r="C364" s="196" t="s">
        <v>60</v>
      </c>
      <c r="D364" s="186">
        <v>0</v>
      </c>
      <c r="E364" s="176">
        <v>0</v>
      </c>
      <c r="F364" s="119">
        <v>0</v>
      </c>
      <c r="G364" s="116">
        <f>F364</f>
        <v>0</v>
      </c>
      <c r="H364" s="187"/>
      <c r="I364" s="120"/>
      <c r="J364" s="120" t="e">
        <f>VLOOKUP(I364,Presupuesto!$B$8:$C$158,2,0)</f>
        <v>#N/A</v>
      </c>
      <c r="K364" s="117" t="str">
        <f t="shared" si="14"/>
        <v>Docencia y Recursos Humanos</v>
      </c>
      <c r="L364" s="117"/>
    </row>
    <row r="365" spans="3:12" ht="15.75" thickBot="1" x14ac:dyDescent="0.3">
      <c r="C365" s="160" t="s">
        <v>62</v>
      </c>
      <c r="D365" s="227">
        <v>0</v>
      </c>
      <c r="E365" s="173">
        <v>0</v>
      </c>
      <c r="F365" s="138">
        <v>30000</v>
      </c>
      <c r="G365" s="133">
        <f>D365*E365*F365</f>
        <v>0</v>
      </c>
      <c r="H365" s="189" t="s">
        <v>251</v>
      </c>
      <c r="I365" s="134">
        <v>11100.01</v>
      </c>
      <c r="J365" s="134" t="e">
        <f>VLOOKUP(I365,Presupuesto!$B$8:$C$158,2,0)</f>
        <v>#N/A</v>
      </c>
      <c r="K365" s="117" t="str">
        <f t="shared" si="14"/>
        <v>Docencia y Recursos Humanos</v>
      </c>
      <c r="L365" s="117"/>
    </row>
    <row r="366" spans="3:12" x14ac:dyDescent="0.25">
      <c r="C366" s="195" t="s">
        <v>59</v>
      </c>
      <c r="D366" s="193">
        <v>0</v>
      </c>
      <c r="E366" s="151">
        <v>0</v>
      </c>
      <c r="F366" s="139" t="str">
        <f>IF(E365=0,"",(G365/E365)/12*E365)</f>
        <v/>
      </c>
      <c r="G366" s="140" t="str">
        <f>F366</f>
        <v/>
      </c>
      <c r="H366" s="187"/>
      <c r="I366" s="120">
        <v>11500</v>
      </c>
      <c r="J366" s="120" t="e">
        <f>VLOOKUP(I366,Presupuesto!$B$8:$C$158,2,0)</f>
        <v>#N/A</v>
      </c>
      <c r="K366" s="117" t="str">
        <f t="shared" si="14"/>
        <v>Docencia y Recursos Humanos</v>
      </c>
      <c r="L366" s="117"/>
    </row>
    <row r="367" spans="3:12" ht="15.75" thickBot="1" x14ac:dyDescent="0.3">
      <c r="C367" s="197" t="s">
        <v>60</v>
      </c>
      <c r="D367" s="184">
        <v>0</v>
      </c>
      <c r="E367" s="152">
        <v>0</v>
      </c>
      <c r="F367" s="124" t="str">
        <f>IF(E365&lt;6,"",((E365-6)/12)*(G365/E365))</f>
        <v/>
      </c>
      <c r="G367" s="124" t="str">
        <f>F367</f>
        <v/>
      </c>
      <c r="H367" s="184"/>
      <c r="I367" s="125">
        <v>11500.02</v>
      </c>
      <c r="J367" s="144" t="e">
        <f>VLOOKUP(I367,Presupuesto!$B$8:$C$158,2,0)</f>
        <v>#N/A</v>
      </c>
      <c r="K367" s="125" t="str">
        <f t="shared" si="14"/>
        <v>Docencia y Recursos Humanos</v>
      </c>
      <c r="L367" s="144"/>
    </row>
    <row r="369" spans="3:12" ht="15.75" thickBot="1" x14ac:dyDescent="0.3"/>
    <row r="370" spans="3:12" ht="15.75" thickBot="1" x14ac:dyDescent="0.3">
      <c r="C370" s="72" t="s">
        <v>43</v>
      </c>
      <c r="D370" s="30">
        <f>SUM(G377:G391)</f>
        <v>0</v>
      </c>
      <c r="E370" s="112"/>
      <c r="F370" s="112"/>
      <c r="G370" s="112"/>
      <c r="H370" s="92"/>
      <c r="I370" s="92"/>
      <c r="J370" s="92"/>
    </row>
    <row r="371" spans="3:12" x14ac:dyDescent="0.25">
      <c r="D371" s="31"/>
      <c r="E371" s="112"/>
      <c r="F371" s="112"/>
      <c r="G371" s="112"/>
      <c r="H371" s="92"/>
      <c r="I371" s="92"/>
      <c r="J371" s="92"/>
    </row>
    <row r="372" spans="3:12" x14ac:dyDescent="0.25">
      <c r="D372" s="31"/>
      <c r="E372" s="112"/>
      <c r="F372" s="112"/>
      <c r="G372" s="112"/>
      <c r="H372" s="92"/>
      <c r="I372" s="92"/>
      <c r="J372" s="92"/>
    </row>
    <row r="373" spans="3:12" ht="15.75" x14ac:dyDescent="0.25">
      <c r="C373" s="232" t="s">
        <v>532</v>
      </c>
      <c r="D373" s="233"/>
      <c r="E373" s="112"/>
      <c r="F373" s="112"/>
      <c r="G373" s="112"/>
      <c r="H373" s="92"/>
      <c r="I373" s="92"/>
      <c r="J373" s="92"/>
    </row>
    <row r="374" spans="3:12" ht="18.75" x14ac:dyDescent="0.25">
      <c r="C374" s="240" t="e">
        <f>IFERROR(VLOOKUP(D373,'Desarrollo Curricular'!$E:$F,2,FALSE),IFERROR(VLOOKUP(D373,Investigación!$E:$F,2,FALSE),IFERROR(VLOOKUP(D373,'Vinculación Univ. Sociedad'!$E:$F,2,FALSE),IFERROR(VLOOKUP(D373,'Docencia y Recursos Humanos '!$E:$F,2,FALSE),IFERROR(VLOOKUP(D373,Estudiantes!$E:$F,2,FALSE),IFERROR(VLOOKUP(D373,'Gestion Administrativa'!$E:$F,2,FALSE),IFERROR(VLOOKUP(D373,'Gestion Academica'!$E:$F,2,FALSE),IFERROR(VLOOKUP(D373,Graduados!$E:$F,2,FALSE),IFERROR(VLOOKUP(D373,'Gestión del Conocimiento'!$E:$F,2,FALSE),IFERROR(VLOOKUP(D373,Gobernabilidad!$E:$F,2,FALSE),IFERROR(VLOOKUP(D373,'NIVEL DE ES Y  SISTEMA NACIONAL'!$E:$F,2,FALSE),VLOOKUP(D373,'Lo Esencial'!$E:$F,2,0))))))))))))</f>
        <v>#N/A</v>
      </c>
      <c r="D374" s="31"/>
      <c r="E374" s="112"/>
      <c r="F374" s="112"/>
      <c r="G374" s="112"/>
      <c r="H374" s="92"/>
      <c r="I374" s="92"/>
      <c r="J374" s="92"/>
    </row>
    <row r="375" spans="3:12" ht="15.75" thickBot="1" x14ac:dyDescent="0.3">
      <c r="C375" s="201"/>
      <c r="D375" s="31"/>
      <c r="E375" s="112"/>
      <c r="F375" s="112"/>
      <c r="G375" s="112"/>
      <c r="H375" s="92"/>
      <c r="I375" s="92"/>
      <c r="J375" s="92"/>
    </row>
    <row r="376" spans="3:12" ht="30.75" thickBot="1" x14ac:dyDescent="0.3">
      <c r="C376" s="154" t="s">
        <v>44</v>
      </c>
      <c r="D376" s="158" t="s">
        <v>55</v>
      </c>
      <c r="E376" s="194" t="s">
        <v>56</v>
      </c>
      <c r="F376" s="158" t="s">
        <v>57</v>
      </c>
      <c r="G376" s="155" t="s">
        <v>27</v>
      </c>
      <c r="H376" s="153" t="s">
        <v>253</v>
      </c>
      <c r="I376" s="156" t="s">
        <v>46</v>
      </c>
      <c r="J376" s="156" t="s">
        <v>254</v>
      </c>
      <c r="K376" s="156" t="s">
        <v>551</v>
      </c>
      <c r="L376" s="156" t="s">
        <v>552</v>
      </c>
    </row>
    <row r="377" spans="3:12" ht="15.75" thickBot="1" x14ac:dyDescent="0.3">
      <c r="C377" s="157" t="s">
        <v>58</v>
      </c>
      <c r="D377" s="227">
        <v>0</v>
      </c>
      <c r="E377" s="173">
        <v>0</v>
      </c>
      <c r="F377" s="159">
        <v>30000</v>
      </c>
      <c r="G377" s="133">
        <f>D377*E377*F377</f>
        <v>0</v>
      </c>
      <c r="H377" s="189"/>
      <c r="I377" s="134" t="s">
        <v>393</v>
      </c>
      <c r="J377" s="134" t="str">
        <f>VLOOKUP(I377,Presupuesto!$B$8:$C$158,2,0)</f>
        <v>SUELDOS Y SALARIOS BASICOS (11100-00)</v>
      </c>
      <c r="K377" s="387"/>
      <c r="L377" s="117"/>
    </row>
    <row r="378" spans="3:12" x14ac:dyDescent="0.25">
      <c r="C378" s="195" t="s">
        <v>59</v>
      </c>
      <c r="D378" s="186">
        <v>0</v>
      </c>
      <c r="E378" s="176">
        <v>0</v>
      </c>
      <c r="F378" s="119" t="str">
        <f>IF(E377=0,"",(G377/E377)/12*E377)</f>
        <v/>
      </c>
      <c r="G378" s="116" t="str">
        <f>F378</f>
        <v/>
      </c>
      <c r="H378" s="187"/>
      <c r="I378" s="136" t="s">
        <v>394</v>
      </c>
      <c r="J378" s="136" t="str">
        <f>VLOOKUP(I378,Presupuesto!$B$8:$C$158,2,0)</f>
        <v>RESTRIBUCIONES A PERSONAL DIRECTIVO Y DE CONTROL (11300-00)</v>
      </c>
      <c r="K378" s="117" t="str">
        <f>$K$17</f>
        <v>Docencia y Recursos Humanos</v>
      </c>
      <c r="L378" s="117"/>
    </row>
    <row r="379" spans="3:12" ht="15.75" thickBot="1" x14ac:dyDescent="0.3">
      <c r="C379" s="196" t="s">
        <v>60</v>
      </c>
      <c r="D379" s="186">
        <v>0</v>
      </c>
      <c r="E379" s="176">
        <v>0</v>
      </c>
      <c r="F379" s="137" t="str">
        <f>IF(E377&lt;6,"",((E377-6)/12)*(G377/E377))</f>
        <v/>
      </c>
      <c r="G379" s="116" t="str">
        <f>F379</f>
        <v/>
      </c>
      <c r="H379" s="187"/>
      <c r="I379" s="120">
        <v>11500.02</v>
      </c>
      <c r="J379" s="120" t="e">
        <f>VLOOKUP(I379,Presupuesto!$B$8:$C$158,2,0)</f>
        <v>#N/A</v>
      </c>
      <c r="K379" s="117" t="str">
        <f t="shared" ref="K379:K391" si="15">$K$17</f>
        <v>Docencia y Recursos Humanos</v>
      </c>
      <c r="L379" s="117"/>
    </row>
    <row r="380" spans="3:12" ht="15.75" thickBot="1" x14ac:dyDescent="0.3">
      <c r="C380" s="157" t="s">
        <v>249</v>
      </c>
      <c r="D380" s="227">
        <v>0</v>
      </c>
      <c r="E380" s="173">
        <v>0</v>
      </c>
      <c r="F380" s="159">
        <v>30000</v>
      </c>
      <c r="G380" s="133">
        <f>D380*E380*F380</f>
        <v>0</v>
      </c>
      <c r="H380" s="189"/>
      <c r="I380" s="134">
        <v>11100.01</v>
      </c>
      <c r="J380" s="134" t="e">
        <f>VLOOKUP(I380,Presupuesto!$B$8:$C$158,2,0)</f>
        <v>#N/A</v>
      </c>
      <c r="K380" s="117" t="str">
        <f t="shared" si="15"/>
        <v>Docencia y Recursos Humanos</v>
      </c>
      <c r="L380" s="117"/>
    </row>
    <row r="381" spans="3:12" x14ac:dyDescent="0.25">
      <c r="C381" s="195" t="s">
        <v>59</v>
      </c>
      <c r="D381" s="186">
        <v>0</v>
      </c>
      <c r="E381" s="176">
        <v>0</v>
      </c>
      <c r="F381" s="119" t="str">
        <f>IF(E380=0,"",(G380/E380)/12*E380)</f>
        <v/>
      </c>
      <c r="G381" s="116" t="str">
        <f>F381</f>
        <v/>
      </c>
      <c r="H381" s="187"/>
      <c r="I381" s="136">
        <v>11500</v>
      </c>
      <c r="J381" s="136" t="e">
        <f>VLOOKUP(I381,Presupuesto!$B$8:$C$158,2,0)</f>
        <v>#N/A</v>
      </c>
      <c r="K381" s="117" t="str">
        <f t="shared" si="15"/>
        <v>Docencia y Recursos Humanos</v>
      </c>
      <c r="L381" s="117"/>
    </row>
    <row r="382" spans="3:12" ht="15.75" thickBot="1" x14ac:dyDescent="0.3">
      <c r="C382" s="196" t="s">
        <v>60</v>
      </c>
      <c r="D382" s="186">
        <v>0</v>
      </c>
      <c r="E382" s="176">
        <v>0</v>
      </c>
      <c r="F382" s="137" t="str">
        <f>IF(E380&lt;6,"",((E380-6)/12)*(G380/E380))</f>
        <v/>
      </c>
      <c r="G382" s="116" t="str">
        <f>F382</f>
        <v/>
      </c>
      <c r="H382" s="187"/>
      <c r="I382" s="120">
        <v>11500.02</v>
      </c>
      <c r="J382" s="120" t="e">
        <f>VLOOKUP(I382,Presupuesto!$B$8:$C$158,2,0)</f>
        <v>#N/A</v>
      </c>
      <c r="K382" s="117" t="str">
        <f t="shared" si="15"/>
        <v>Docencia y Recursos Humanos</v>
      </c>
      <c r="L382" s="117"/>
    </row>
    <row r="383" spans="3:12" ht="15.75" thickBot="1" x14ac:dyDescent="0.3">
      <c r="C383" s="160" t="s">
        <v>87</v>
      </c>
      <c r="D383" s="227">
        <v>0</v>
      </c>
      <c r="E383" s="173">
        <v>0</v>
      </c>
      <c r="F383" s="159">
        <v>30000</v>
      </c>
      <c r="G383" s="133">
        <f>D383*E383*F383</f>
        <v>0</v>
      </c>
      <c r="H383" s="189"/>
      <c r="I383" s="134">
        <v>12910.14</v>
      </c>
      <c r="J383" s="134" t="e">
        <f>VLOOKUP(I383,Presupuesto!$B$8:$C$158,2,0)</f>
        <v>#N/A</v>
      </c>
      <c r="K383" s="117" t="str">
        <f t="shared" si="15"/>
        <v>Docencia y Recursos Humanos</v>
      </c>
      <c r="L383" s="117"/>
    </row>
    <row r="384" spans="3:12" x14ac:dyDescent="0.25">
      <c r="C384" s="195" t="s">
        <v>59</v>
      </c>
      <c r="D384" s="186">
        <v>0</v>
      </c>
      <c r="E384" s="176">
        <v>0</v>
      </c>
      <c r="F384" s="137" t="str">
        <f>IF(E383=0,"",(G383/E383)/12*E383)</f>
        <v/>
      </c>
      <c r="G384" s="116" t="str">
        <f>F384</f>
        <v/>
      </c>
      <c r="H384" s="187"/>
      <c r="I384" s="120">
        <v>12910.14</v>
      </c>
      <c r="J384" s="120" t="e">
        <f>VLOOKUP(I384,Presupuesto!$B$8:$C$158,2,0)</f>
        <v>#N/A</v>
      </c>
      <c r="K384" s="117" t="str">
        <f t="shared" si="15"/>
        <v>Docencia y Recursos Humanos</v>
      </c>
      <c r="L384" s="117"/>
    </row>
    <row r="385" spans="3:12" ht="15.75" thickBot="1" x14ac:dyDescent="0.3">
      <c r="C385" s="196" t="s">
        <v>60</v>
      </c>
      <c r="D385" s="186">
        <v>0</v>
      </c>
      <c r="E385" s="176">
        <v>0</v>
      </c>
      <c r="F385" s="119" t="str">
        <f>IF(E383&lt;6,"",((E383-6)/12)*(G383/E383))</f>
        <v/>
      </c>
      <c r="G385" s="116" t="str">
        <f>F385</f>
        <v/>
      </c>
      <c r="H385" s="187"/>
      <c r="I385" s="120">
        <v>12910.14</v>
      </c>
      <c r="J385" s="120" t="e">
        <f>VLOOKUP(I385,Presupuesto!$B$8:$C$158,2,0)</f>
        <v>#N/A</v>
      </c>
      <c r="K385" s="117" t="str">
        <f t="shared" si="15"/>
        <v>Docencia y Recursos Humanos</v>
      </c>
      <c r="L385" s="117"/>
    </row>
    <row r="386" spans="3:12" ht="15.75" thickBot="1" x14ac:dyDescent="0.3">
      <c r="C386" s="160" t="s">
        <v>61</v>
      </c>
      <c r="D386" s="227">
        <v>0</v>
      </c>
      <c r="E386" s="173">
        <v>0</v>
      </c>
      <c r="F386" s="138">
        <v>30000</v>
      </c>
      <c r="G386" s="133">
        <f>D386*E386*F386</f>
        <v>0</v>
      </c>
      <c r="H386" s="189"/>
      <c r="I386" s="134">
        <v>24900</v>
      </c>
      <c r="J386" s="134" t="e">
        <f>VLOOKUP(I386,Presupuesto!$B$8:$C$158,2,0)</f>
        <v>#N/A</v>
      </c>
      <c r="K386" s="117" t="str">
        <f t="shared" si="15"/>
        <v>Docencia y Recursos Humanos</v>
      </c>
      <c r="L386" s="117"/>
    </row>
    <row r="387" spans="3:12" x14ac:dyDescent="0.25">
      <c r="C387" s="195" t="s">
        <v>59</v>
      </c>
      <c r="D387" s="186">
        <v>0</v>
      </c>
      <c r="E387" s="176">
        <v>0</v>
      </c>
      <c r="F387" s="119">
        <v>0</v>
      </c>
      <c r="G387" s="116">
        <f>F387</f>
        <v>0</v>
      </c>
      <c r="H387" s="187"/>
      <c r="I387" s="120">
        <v>24900</v>
      </c>
      <c r="J387" s="120" t="e">
        <f>VLOOKUP(I387,Presupuesto!$B$8:$C$158,2,0)</f>
        <v>#N/A</v>
      </c>
      <c r="K387" s="117" t="str">
        <f t="shared" si="15"/>
        <v>Docencia y Recursos Humanos</v>
      </c>
      <c r="L387" s="117"/>
    </row>
    <row r="388" spans="3:12" ht="15.75" thickBot="1" x14ac:dyDescent="0.3">
      <c r="C388" s="196" t="s">
        <v>60</v>
      </c>
      <c r="D388" s="186">
        <v>0</v>
      </c>
      <c r="E388" s="176">
        <v>0</v>
      </c>
      <c r="F388" s="119">
        <v>0</v>
      </c>
      <c r="G388" s="116">
        <f>F388</f>
        <v>0</v>
      </c>
      <c r="H388" s="187"/>
      <c r="I388" s="120"/>
      <c r="J388" s="120" t="e">
        <f>VLOOKUP(I388,Presupuesto!$B$8:$C$158,2,0)</f>
        <v>#N/A</v>
      </c>
      <c r="K388" s="117" t="str">
        <f t="shared" si="15"/>
        <v>Docencia y Recursos Humanos</v>
      </c>
      <c r="L388" s="117"/>
    </row>
    <row r="389" spans="3:12" ht="15.75" thickBot="1" x14ac:dyDescent="0.3">
      <c r="C389" s="160" t="s">
        <v>62</v>
      </c>
      <c r="D389" s="227">
        <v>0</v>
      </c>
      <c r="E389" s="173">
        <v>0</v>
      </c>
      <c r="F389" s="138">
        <v>30000</v>
      </c>
      <c r="G389" s="133">
        <f>D389*E389*F389</f>
        <v>0</v>
      </c>
      <c r="H389" s="189" t="s">
        <v>251</v>
      </c>
      <c r="I389" s="134">
        <v>11100.01</v>
      </c>
      <c r="J389" s="134" t="e">
        <f>VLOOKUP(I389,Presupuesto!$B$8:$C$158,2,0)</f>
        <v>#N/A</v>
      </c>
      <c r="K389" s="117" t="str">
        <f t="shared" si="15"/>
        <v>Docencia y Recursos Humanos</v>
      </c>
      <c r="L389" s="117"/>
    </row>
    <row r="390" spans="3:12" x14ac:dyDescent="0.25">
      <c r="C390" s="195" t="s">
        <v>59</v>
      </c>
      <c r="D390" s="193">
        <v>0</v>
      </c>
      <c r="E390" s="151">
        <v>0</v>
      </c>
      <c r="F390" s="139" t="str">
        <f>IF(E389=0,"",(G389/E389)/12*E389)</f>
        <v/>
      </c>
      <c r="G390" s="140" t="str">
        <f>F390</f>
        <v/>
      </c>
      <c r="H390" s="187"/>
      <c r="I390" s="120">
        <v>11500</v>
      </c>
      <c r="J390" s="120" t="e">
        <f>VLOOKUP(I390,Presupuesto!$B$8:$C$158,2,0)</f>
        <v>#N/A</v>
      </c>
      <c r="K390" s="117" t="str">
        <f t="shared" si="15"/>
        <v>Docencia y Recursos Humanos</v>
      </c>
      <c r="L390" s="117"/>
    </row>
    <row r="391" spans="3:12" ht="15.75" thickBot="1" x14ac:dyDescent="0.3">
      <c r="C391" s="197" t="s">
        <v>60</v>
      </c>
      <c r="D391" s="184">
        <v>0</v>
      </c>
      <c r="E391" s="152">
        <v>0</v>
      </c>
      <c r="F391" s="124" t="str">
        <f>IF(E389&lt;6,"",((E389-6)/12)*(G389/E389))</f>
        <v/>
      </c>
      <c r="G391" s="124" t="str">
        <f>F391</f>
        <v/>
      </c>
      <c r="H391" s="184"/>
      <c r="I391" s="125">
        <v>11500.02</v>
      </c>
      <c r="J391" s="144" t="e">
        <f>VLOOKUP(I391,Presupuesto!$B$8:$C$158,2,0)</f>
        <v>#N/A</v>
      </c>
      <c r="K391" s="125" t="str">
        <f t="shared" si="15"/>
        <v>Docencia y Recursos Humanos</v>
      </c>
      <c r="L391" s="144"/>
    </row>
  </sheetData>
  <dataValidations count="4">
    <dataValidation type="list" allowBlank="1" showInputMessage="1" showErrorMessage="1" errorTitle="¡Ingreso no Válido!" error="Por favor seleccione una opción de la lista" promptTitle="Tipo de Presupuesto" prompt="Seleccione una opción de la lista." sqref="H377:H391 H41:H55 H65:H79 H89:H103 H113:H127 H137:H151 H161:H175 H185:H199 H209:H223 H233:H247 H257:H271 H281:H295 H305:H319 H329:H343 H353:H367 H17:H31">
      <formula1>$R$2:$S$2</formula1>
    </dataValidation>
    <dataValidation type="list" allowBlank="1" showInputMessage="1" showErrorMessage="1" errorTitle="¡Ingreso Inválido!" error="Verifique el valor ingresado." sqref="I377:I391 I41:I55 I65:I79 I89:I103 I113:I127 I137:I151 I161:I175 I185:I199 I209:I223 I233:I247 I257:I271 I281:I295 I305:I319 I329:I343 I353:I367 I17:I31">
      <formula1>$A$1:$ET$1</formula1>
    </dataValidation>
    <dataValidation type="list" allowBlank="1" showInputMessage="1" showErrorMessage="1" errorTitle="¡Ingreso Inválido!" error="Seleccione una opción de la lista." promptTitle="Dimensión Estratégica" prompt="Seleccione una opción de la lista." sqref="K17:K31 K41:K55 K65:K79 K89:K103 K113:K127 K137:K151 K161:K175 K185:K199 K209:K223 K233:K247 K257:K271 K281:K295 K305:K319 K329:K343 K353:K367 K377:K391">
      <formula1>$A$2:$K$2</formula1>
    </dataValidation>
    <dataValidation type="list" allowBlank="1" showInputMessage="1" showErrorMessage="1" errorTitle="¡Ingreso Inválido!" error="Seleccione una opción de la lista" promptTitle="Mes Requerido" prompt="Seleccione el mes en el que requiere el recurso." sqref="L17:L31 L41:L55 L65:L79 L89:L103 L113:L127 L137:L151 L161:L175 L185:L199 L209:L223 L233:L247 L257:L271 L281:L295 L305:L319 L329:L343 L353:L367 L377:L391">
      <formula1>$U$2:$AF$2</formula1>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247"/>
  <sheetViews>
    <sheetView showGridLines="0" topLeftCell="C94" zoomScale="80" zoomScaleNormal="80" workbookViewId="0">
      <selection activeCell="I48" sqref="I1:I1048576"/>
    </sheetView>
  </sheetViews>
  <sheetFormatPr baseColWidth="10" defaultColWidth="11.5703125" defaultRowHeight="15" x14ac:dyDescent="0.25"/>
  <cols>
    <col min="1" max="1" width="1.85546875" style="104" customWidth="1"/>
    <col min="2" max="2" width="33.5703125" style="104" bestFit="1" customWidth="1"/>
    <col min="3" max="3" width="41.7109375" style="104" customWidth="1"/>
    <col min="4" max="4" width="26.42578125" style="104" bestFit="1" customWidth="1"/>
    <col min="5" max="6" width="13.85546875" style="104" customWidth="1"/>
    <col min="7" max="7" width="13.85546875" style="93" customWidth="1"/>
    <col min="8" max="8" width="19.7109375" style="104" customWidth="1"/>
    <col min="9" max="9" width="42.28515625" style="104" customWidth="1"/>
    <col min="10" max="10" width="22.28515625" style="104" bestFit="1" customWidth="1"/>
    <col min="11" max="11" width="13.42578125" style="104" bestFit="1" customWidth="1"/>
    <col min="12"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42" t="s">
        <v>246</v>
      </c>
      <c r="E2" s="142" t="s">
        <v>180</v>
      </c>
      <c r="F2" s="142" t="s">
        <v>618</v>
      </c>
      <c r="G2" s="182" t="s">
        <v>247</v>
      </c>
      <c r="H2" s="142" t="s">
        <v>619</v>
      </c>
      <c r="I2" s="142" t="s">
        <v>620</v>
      </c>
      <c r="J2" s="142" t="s">
        <v>248</v>
      </c>
      <c r="K2" s="14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5" spans="1:150" ht="52.5" x14ac:dyDescent="0.25">
      <c r="C5" s="105" t="s">
        <v>524</v>
      </c>
      <c r="D5" s="106">
        <f>SUMIF($C:$C,$C$10,D:D)</f>
        <v>534800</v>
      </c>
    </row>
    <row r="8" spans="1:150" x14ac:dyDescent="0.25">
      <c r="C8" s="73" t="s">
        <v>63</v>
      </c>
      <c r="D8" s="73"/>
      <c r="E8" s="73"/>
      <c r="F8" s="73"/>
      <c r="G8" s="95"/>
      <c r="H8" s="73"/>
      <c r="I8" s="73"/>
    </row>
    <row r="9" spans="1:150" x14ac:dyDescent="0.25">
      <c r="C9" s="73"/>
      <c r="D9" s="73"/>
      <c r="E9" s="73"/>
      <c r="F9" s="73"/>
      <c r="G9" s="95"/>
      <c r="H9" s="73"/>
      <c r="I9" s="73"/>
    </row>
    <row r="10" spans="1:150" ht="15.75" hidden="1" thickBot="1" x14ac:dyDescent="0.3">
      <c r="C10" s="29" t="s">
        <v>43</v>
      </c>
      <c r="D10" s="30">
        <f>SUM(F17:F26)</f>
        <v>0</v>
      </c>
      <c r="E10" s="113"/>
      <c r="F10" s="113"/>
      <c r="G10" s="95"/>
      <c r="H10" s="113"/>
      <c r="I10" s="141"/>
    </row>
    <row r="11" spans="1:150" ht="16.5" hidden="1" customHeight="1" x14ac:dyDescent="0.25">
      <c r="B11" s="112"/>
      <c r="C11" s="73"/>
      <c r="D11" s="31"/>
      <c r="E11" s="112"/>
      <c r="F11" s="112"/>
      <c r="G11" s="112"/>
      <c r="H11" s="92"/>
      <c r="I11" s="92"/>
      <c r="J11" s="92"/>
      <c r="K11" s="132"/>
    </row>
    <row r="12" spans="1:150" hidden="1" x14ac:dyDescent="0.25">
      <c r="B12" s="112"/>
      <c r="C12" s="73"/>
      <c r="D12" s="31"/>
      <c r="E12" s="112"/>
      <c r="F12" s="112"/>
      <c r="G12" s="112"/>
      <c r="H12" s="92"/>
      <c r="I12" s="92"/>
      <c r="J12" s="92"/>
      <c r="K12" s="132"/>
    </row>
    <row r="13" spans="1:150" ht="15.75" hidden="1" x14ac:dyDescent="0.25">
      <c r="B13" s="112"/>
      <c r="C13" s="232" t="s">
        <v>532</v>
      </c>
      <c r="D13" s="233" t="s">
        <v>1075</v>
      </c>
      <c r="E13" s="112"/>
      <c r="F13" s="112"/>
      <c r="G13" s="112"/>
      <c r="H13" s="92"/>
      <c r="I13" s="92"/>
      <c r="J13" s="92"/>
      <c r="K13" s="132"/>
    </row>
    <row r="14" spans="1:150" ht="18.75" hidden="1" x14ac:dyDescent="0.25">
      <c r="B14" s="112"/>
      <c r="C14" s="240"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c.1 Mejorar los servicios de tecnología educativa en las diferentes aulas.     Aulas , oficinas, labotorio de Ingenieria en Sistemas y los cubículo equipados.)                                                                                                                                                                                         c.2 Ejecución de plan de capacitación en uso adecuado de equipo.                                                                                                                                                                                                     c.3 Indicadores de desempeño positivos</v>
      </c>
      <c r="D14" s="31"/>
      <c r="E14" s="112"/>
      <c r="F14" s="112"/>
      <c r="G14" s="112"/>
      <c r="H14" s="92"/>
      <c r="I14" s="92"/>
      <c r="J14" s="92"/>
      <c r="K14" s="132"/>
    </row>
    <row r="15" spans="1:150" ht="15.75" hidden="1" thickBot="1" x14ac:dyDescent="0.3">
      <c r="B15" s="112"/>
      <c r="C15" s="73"/>
      <c r="D15" s="31"/>
      <c r="E15" s="112"/>
      <c r="F15" s="112"/>
      <c r="G15" s="112"/>
      <c r="H15" s="92"/>
      <c r="I15" s="92"/>
      <c r="J15" s="92"/>
      <c r="K15" s="132"/>
    </row>
    <row r="16" spans="1:150" ht="30.75" hidden="1" thickBot="1" x14ac:dyDescent="0.3">
      <c r="B16" s="112"/>
      <c r="C16" s="146" t="s">
        <v>44</v>
      </c>
      <c r="D16" s="148" t="s">
        <v>55</v>
      </c>
      <c r="E16" s="148" t="s">
        <v>57</v>
      </c>
      <c r="F16" s="147" t="s">
        <v>27</v>
      </c>
      <c r="G16" s="153" t="s">
        <v>253</v>
      </c>
      <c r="H16" s="148" t="s">
        <v>46</v>
      </c>
      <c r="I16" s="148" t="s">
        <v>254</v>
      </c>
      <c r="J16" s="148" t="s">
        <v>551</v>
      </c>
      <c r="K16" s="148" t="s">
        <v>552</v>
      </c>
    </row>
    <row r="17" spans="2:11" hidden="1" x14ac:dyDescent="0.25">
      <c r="B17" s="112"/>
      <c r="C17" s="114" t="s">
        <v>64</v>
      </c>
      <c r="D17" s="180"/>
      <c r="E17" s="115">
        <v>2800</v>
      </c>
      <c r="F17" s="116">
        <f>D17*E17</f>
        <v>0</v>
      </c>
      <c r="G17" s="183" t="s">
        <v>251</v>
      </c>
      <c r="H17" s="117" t="s">
        <v>475</v>
      </c>
      <c r="I17" s="117" t="str">
        <f>VLOOKUP(H17,Presupuesto!$B$8:$C$158,2,0)</f>
        <v>EQUIPOS DE OFICINA Y MUEBLES (42140-00)</v>
      </c>
      <c r="J17" s="252"/>
      <c r="K17" s="117"/>
    </row>
    <row r="18" spans="2:11" ht="32.25" hidden="1" customHeight="1" x14ac:dyDescent="0.25">
      <c r="B18" s="112"/>
      <c r="C18" s="118" t="s">
        <v>65</v>
      </c>
      <c r="D18" s="172"/>
      <c r="E18" s="119">
        <v>2400</v>
      </c>
      <c r="F18" s="116">
        <f>D18*E18</f>
        <v>0</v>
      </c>
      <c r="G18" s="183"/>
      <c r="H18" s="117" t="s">
        <v>475</v>
      </c>
      <c r="I18" s="117" t="str">
        <f>VLOOKUP(H18,Presupuesto!$B$8:$C$158,2,0)</f>
        <v>EQUIPOS DE OFICINA Y MUEBLES (42140-00)</v>
      </c>
      <c r="J18" s="117">
        <f t="shared" ref="J18:J26" si="0">$J$17</f>
        <v>0</v>
      </c>
      <c r="K18" s="117"/>
    </row>
    <row r="19" spans="2:11" hidden="1" x14ac:dyDescent="0.25">
      <c r="B19" s="112"/>
      <c r="C19" s="118" t="s">
        <v>66</v>
      </c>
      <c r="D19" s="172"/>
      <c r="E19" s="119">
        <v>1000</v>
      </c>
      <c r="F19" s="116">
        <f t="shared" ref="F19:F26" si="1">D19*E19</f>
        <v>0</v>
      </c>
      <c r="G19" s="183"/>
      <c r="H19" s="117" t="s">
        <v>475</v>
      </c>
      <c r="I19" s="117" t="str">
        <f>VLOOKUP(H19,Presupuesto!$B$8:$C$158,2,0)</f>
        <v>EQUIPOS DE OFICINA Y MUEBLES (42140-00)</v>
      </c>
      <c r="J19" s="117">
        <f t="shared" si="0"/>
        <v>0</v>
      </c>
      <c r="K19" s="117"/>
    </row>
    <row r="20" spans="2:11" hidden="1" x14ac:dyDescent="0.25">
      <c r="B20" s="112"/>
      <c r="C20" s="118" t="s">
        <v>67</v>
      </c>
      <c r="D20" s="172"/>
      <c r="E20" s="119">
        <v>6000</v>
      </c>
      <c r="F20" s="116">
        <f t="shared" si="1"/>
        <v>0</v>
      </c>
      <c r="G20" s="183"/>
      <c r="H20" s="117" t="s">
        <v>475</v>
      </c>
      <c r="I20" s="117" t="str">
        <f>VLOOKUP(H20,Presupuesto!$B$8:$C$158,2,0)</f>
        <v>EQUIPOS DE OFICINA Y MUEBLES (42140-00)</v>
      </c>
      <c r="J20" s="117">
        <f t="shared" si="0"/>
        <v>0</v>
      </c>
      <c r="K20" s="117"/>
    </row>
    <row r="21" spans="2:11" hidden="1" x14ac:dyDescent="0.25">
      <c r="B21" s="112"/>
      <c r="C21" s="118" t="s">
        <v>68</v>
      </c>
      <c r="D21" s="172"/>
      <c r="E21" s="119">
        <v>3000</v>
      </c>
      <c r="F21" s="116">
        <f t="shared" si="1"/>
        <v>0</v>
      </c>
      <c r="G21" s="183"/>
      <c r="H21" s="117" t="s">
        <v>475</v>
      </c>
      <c r="I21" s="117" t="str">
        <f>VLOOKUP(H21,Presupuesto!$B$8:$C$158,2,0)</f>
        <v>EQUIPOS DE OFICINA Y MUEBLES (42140-00)</v>
      </c>
      <c r="J21" s="117">
        <f t="shared" si="0"/>
        <v>0</v>
      </c>
      <c r="K21" s="117"/>
    </row>
    <row r="22" spans="2:11" hidden="1" x14ac:dyDescent="0.25">
      <c r="B22" s="112"/>
      <c r="C22" s="118" t="s">
        <v>69</v>
      </c>
      <c r="D22" s="172"/>
      <c r="E22" s="119">
        <v>10000</v>
      </c>
      <c r="F22" s="116">
        <f t="shared" si="1"/>
        <v>0</v>
      </c>
      <c r="G22" s="183"/>
      <c r="H22" s="117" t="s">
        <v>475</v>
      </c>
      <c r="I22" s="117" t="str">
        <f>VLOOKUP(H22,Presupuesto!$B$8:$C$158,2,0)</f>
        <v>EQUIPOS DE OFICINA Y MUEBLES (42140-00)</v>
      </c>
      <c r="J22" s="117">
        <f t="shared" si="0"/>
        <v>0</v>
      </c>
      <c r="K22" s="117"/>
    </row>
    <row r="23" spans="2:11" hidden="1" x14ac:dyDescent="0.25">
      <c r="B23" s="112"/>
      <c r="C23" s="118" t="s">
        <v>70</v>
      </c>
      <c r="D23" s="172"/>
      <c r="E23" s="119">
        <v>8000</v>
      </c>
      <c r="F23" s="116">
        <f t="shared" si="1"/>
        <v>0</v>
      </c>
      <c r="G23" s="183"/>
      <c r="H23" s="117" t="s">
        <v>475</v>
      </c>
      <c r="I23" s="117" t="str">
        <f>VLOOKUP(H23,Presupuesto!$B$8:$C$158,2,0)</f>
        <v>EQUIPOS DE OFICINA Y MUEBLES (42140-00)</v>
      </c>
      <c r="J23" s="117">
        <f t="shared" si="0"/>
        <v>0</v>
      </c>
      <c r="K23" s="117"/>
    </row>
    <row r="24" spans="2:11" hidden="1" x14ac:dyDescent="0.25">
      <c r="B24" s="112"/>
      <c r="C24" s="118" t="s">
        <v>71</v>
      </c>
      <c r="D24" s="172"/>
      <c r="E24" s="119">
        <v>2000</v>
      </c>
      <c r="F24" s="116">
        <f t="shared" si="1"/>
        <v>0</v>
      </c>
      <c r="G24" s="183"/>
      <c r="H24" s="117" t="s">
        <v>475</v>
      </c>
      <c r="I24" s="117" t="str">
        <f>VLOOKUP(H24,Presupuesto!$B$8:$C$158,2,0)</f>
        <v>EQUIPOS DE OFICINA Y MUEBLES (42140-00)</v>
      </c>
      <c r="J24" s="117">
        <f t="shared" si="0"/>
        <v>0</v>
      </c>
      <c r="K24" s="117"/>
    </row>
    <row r="25" spans="2:11" hidden="1" x14ac:dyDescent="0.25">
      <c r="B25" s="112"/>
      <c r="C25" s="118" t="s">
        <v>72</v>
      </c>
      <c r="D25" s="172"/>
      <c r="E25" s="119">
        <v>5000</v>
      </c>
      <c r="F25" s="116">
        <f t="shared" si="1"/>
        <v>0</v>
      </c>
      <c r="G25" s="183"/>
      <c r="H25" s="117" t="s">
        <v>475</v>
      </c>
      <c r="I25" s="117" t="str">
        <f>VLOOKUP(H25,Presupuesto!$B$8:$C$158,2,0)</f>
        <v>EQUIPOS DE OFICINA Y MUEBLES (42140-00)</v>
      </c>
      <c r="J25" s="117">
        <f t="shared" si="0"/>
        <v>0</v>
      </c>
      <c r="K25" s="117"/>
    </row>
    <row r="26" spans="2:11" ht="15.75" hidden="1" thickBot="1" x14ac:dyDescent="0.3">
      <c r="B26" s="112"/>
      <c r="C26" s="121" t="s">
        <v>73</v>
      </c>
      <c r="D26" s="181"/>
      <c r="E26" s="123">
        <v>100000</v>
      </c>
      <c r="F26" s="124">
        <f t="shared" si="1"/>
        <v>0</v>
      </c>
      <c r="G26" s="184"/>
      <c r="H26" s="117" t="s">
        <v>475</v>
      </c>
      <c r="I26" s="125" t="str">
        <f>VLOOKUP(H26,Presupuesto!$B$8:$C$158,2,0)</f>
        <v>EQUIPOS DE OFICINA Y MUEBLES (42140-00)</v>
      </c>
      <c r="J26" s="125">
        <f t="shared" si="0"/>
        <v>0</v>
      </c>
      <c r="K26" s="144"/>
    </row>
    <row r="27" spans="2:11" hidden="1" x14ac:dyDescent="0.25">
      <c r="B27" s="112"/>
    </row>
    <row r="28" spans="2:11" ht="15.75" hidden="1" thickBot="1" x14ac:dyDescent="0.3">
      <c r="B28" s="112"/>
    </row>
    <row r="29" spans="2:11" ht="15.75" hidden="1" thickBot="1" x14ac:dyDescent="0.3">
      <c r="B29" s="112"/>
      <c r="C29" s="29" t="s">
        <v>43</v>
      </c>
      <c r="D29" s="30">
        <f>SUM(F36:F45)</f>
        <v>0</v>
      </c>
      <c r="E29" s="201"/>
      <c r="F29" s="201"/>
      <c r="G29" s="95"/>
      <c r="H29" s="201"/>
      <c r="I29" s="201"/>
    </row>
    <row r="30" spans="2:11" hidden="1" x14ac:dyDescent="0.25">
      <c r="C30" s="73"/>
      <c r="D30" s="31"/>
      <c r="E30" s="112"/>
      <c r="F30" s="112"/>
      <c r="G30" s="112"/>
      <c r="H30" s="92"/>
      <c r="I30" s="92"/>
      <c r="J30" s="92"/>
      <c r="K30" s="132"/>
    </row>
    <row r="31" spans="2:11" hidden="1" x14ac:dyDescent="0.25">
      <c r="C31" s="73"/>
      <c r="D31" s="31"/>
      <c r="E31" s="112"/>
      <c r="F31" s="112"/>
      <c r="G31" s="112"/>
      <c r="H31" s="92"/>
      <c r="I31" s="92"/>
      <c r="J31" s="92"/>
      <c r="K31" s="132"/>
    </row>
    <row r="32" spans="2:11" ht="15.75" hidden="1" x14ac:dyDescent="0.25">
      <c r="C32" s="232" t="s">
        <v>532</v>
      </c>
      <c r="D32" s="233" t="s">
        <v>1097</v>
      </c>
      <c r="E32" s="112"/>
      <c r="F32" s="112"/>
      <c r="G32" s="112"/>
      <c r="H32" s="92"/>
      <c r="I32" s="92"/>
      <c r="J32" s="92"/>
      <c r="K32" s="132"/>
    </row>
    <row r="33" spans="3:11" ht="18.75" hidden="1" x14ac:dyDescent="0.25">
      <c r="C33" s="240" t="str">
        <f>IFERROR(VLOOKUP(D32,'Desarrollo Curricular'!$E:$F,2,FALSE),IFERROR(VLOOKUP(D32,Investigación!$E:$F,2,FALSE),IFERROR(VLOOKUP(D32,'Vinculación Univ. Sociedad'!$E:$F,2,FALSE),IFERROR(VLOOKUP(D32,'Docencia y Recursos Humanos '!$E:$F,2,FALSE),IFERROR(VLOOKUP(D32,Estudiantes!$E:$F,2,FALSE),IFERROR(VLOOKUP(D32,'Gestion Administrativa'!$E:$F,2,FALSE),IFERROR(VLOOKUP(D32,'Gestion Academica'!$E:$F,2,FALSE),IFERROR(VLOOKUP(D32,Graduados!$E:$F,2,FALSE),IFERROR(VLOOKUP(D32,'Gestión del Conocimiento'!$E:$F,2,FALSE),IFERROR(VLOOKUP(D32,Gobernabilidad!$E:$F,2,FALSE),IFERROR(VLOOKUP(D32,'NIVEL DE ES Y  SISTEMA NACIONAL'!$E:$F,2,FALSE),VLOOKUP(D32,'Lo Esencial'!$E:$F,2,0))))))))))))</f>
        <v>1.Inversión para la ejecución del plan de profesionalización docente.</v>
      </c>
      <c r="D33" s="31"/>
      <c r="E33" s="112"/>
      <c r="F33" s="112"/>
      <c r="G33" s="112"/>
      <c r="H33" s="92"/>
      <c r="I33" s="92"/>
      <c r="J33" s="92"/>
      <c r="K33" s="132"/>
    </row>
    <row r="34" spans="3:11" ht="15.75" hidden="1" thickBot="1" x14ac:dyDescent="0.3">
      <c r="C34" s="73"/>
      <c r="D34" s="31"/>
      <c r="E34" s="112"/>
      <c r="F34" s="112"/>
      <c r="G34" s="112"/>
      <c r="H34" s="92"/>
      <c r="I34" s="92"/>
      <c r="J34" s="92"/>
      <c r="K34" s="132"/>
    </row>
    <row r="35" spans="3:11" ht="30.75" hidden="1" thickBot="1" x14ac:dyDescent="0.3">
      <c r="C35" s="146" t="s">
        <v>44</v>
      </c>
      <c r="D35" s="148" t="s">
        <v>55</v>
      </c>
      <c r="E35" s="148" t="s">
        <v>57</v>
      </c>
      <c r="F35" s="147" t="s">
        <v>27</v>
      </c>
      <c r="G35" s="153" t="s">
        <v>253</v>
      </c>
      <c r="H35" s="148" t="s">
        <v>46</v>
      </c>
      <c r="I35" s="148" t="s">
        <v>254</v>
      </c>
      <c r="J35" s="148" t="s">
        <v>551</v>
      </c>
      <c r="K35" s="148" t="s">
        <v>552</v>
      </c>
    </row>
    <row r="36" spans="3:11" hidden="1" x14ac:dyDescent="0.25">
      <c r="C36" s="114" t="s">
        <v>64</v>
      </c>
      <c r="D36" s="180"/>
      <c r="E36" s="115">
        <v>2800</v>
      </c>
      <c r="F36" s="116">
        <f>D36*E36</f>
        <v>0</v>
      </c>
      <c r="G36" s="183"/>
      <c r="H36" s="117" t="s">
        <v>475</v>
      </c>
      <c r="I36" s="117" t="str">
        <f>VLOOKUP(H36,Presupuesto!$B$8:$C$158,2,0)</f>
        <v>EQUIPOS DE OFICINA Y MUEBLES (42140-00)</v>
      </c>
      <c r="J36" s="252"/>
      <c r="K36" s="117"/>
    </row>
    <row r="37" spans="3:11" hidden="1" x14ac:dyDescent="0.25">
      <c r="C37" s="118" t="s">
        <v>65</v>
      </c>
      <c r="D37" s="172"/>
      <c r="E37" s="119">
        <v>2400</v>
      </c>
      <c r="F37" s="116">
        <f>D37*E37</f>
        <v>0</v>
      </c>
      <c r="G37" s="183"/>
      <c r="H37" s="117" t="s">
        <v>475</v>
      </c>
      <c r="I37" s="117" t="str">
        <f>VLOOKUP(H37,Presupuesto!$B$8:$C$158,2,0)</f>
        <v>EQUIPOS DE OFICINA Y MUEBLES (42140-00)</v>
      </c>
      <c r="J37" s="117">
        <f t="shared" ref="J37:J45" si="2">$J$17</f>
        <v>0</v>
      </c>
      <c r="K37" s="117"/>
    </row>
    <row r="38" spans="3:11" hidden="1" x14ac:dyDescent="0.25">
      <c r="C38" s="118" t="s">
        <v>66</v>
      </c>
      <c r="D38" s="172"/>
      <c r="E38" s="119">
        <v>1000</v>
      </c>
      <c r="F38" s="116">
        <f t="shared" ref="F38:F45" si="3">D38*E38</f>
        <v>0</v>
      </c>
      <c r="G38" s="183"/>
      <c r="H38" s="117" t="s">
        <v>475</v>
      </c>
      <c r="I38" s="117" t="str">
        <f>VLOOKUP(H38,Presupuesto!$B$8:$C$158,2,0)</f>
        <v>EQUIPOS DE OFICINA Y MUEBLES (42140-00)</v>
      </c>
      <c r="J38" s="117">
        <f t="shared" si="2"/>
        <v>0</v>
      </c>
      <c r="K38" s="117"/>
    </row>
    <row r="39" spans="3:11" hidden="1" x14ac:dyDescent="0.25">
      <c r="C39" s="118" t="s">
        <v>67</v>
      </c>
      <c r="D39" s="172"/>
      <c r="E39" s="119">
        <v>6000</v>
      </c>
      <c r="F39" s="116">
        <f t="shared" si="3"/>
        <v>0</v>
      </c>
      <c r="G39" s="183"/>
      <c r="H39" s="117" t="s">
        <v>475</v>
      </c>
      <c r="I39" s="117" t="str">
        <f>VLOOKUP(H39,Presupuesto!$B$8:$C$158,2,0)</f>
        <v>EQUIPOS DE OFICINA Y MUEBLES (42140-00)</v>
      </c>
      <c r="J39" s="117">
        <f t="shared" si="2"/>
        <v>0</v>
      </c>
      <c r="K39" s="117"/>
    </row>
    <row r="40" spans="3:11" hidden="1" x14ac:dyDescent="0.25">
      <c r="C40" s="118" t="s">
        <v>68</v>
      </c>
      <c r="D40" s="172"/>
      <c r="E40" s="119">
        <v>3000</v>
      </c>
      <c r="F40" s="116">
        <f t="shared" si="3"/>
        <v>0</v>
      </c>
      <c r="G40" s="183"/>
      <c r="H40" s="117" t="s">
        <v>475</v>
      </c>
      <c r="I40" s="117" t="str">
        <f>VLOOKUP(H40,Presupuesto!$B$8:$C$158,2,0)</f>
        <v>EQUIPOS DE OFICINA Y MUEBLES (42140-00)</v>
      </c>
      <c r="J40" s="117">
        <f t="shared" si="2"/>
        <v>0</v>
      </c>
      <c r="K40" s="117"/>
    </row>
    <row r="41" spans="3:11" hidden="1" x14ac:dyDescent="0.25">
      <c r="C41" s="118" t="s">
        <v>69</v>
      </c>
      <c r="D41" s="172"/>
      <c r="E41" s="119">
        <v>10000</v>
      </c>
      <c r="F41" s="116">
        <f t="shared" si="3"/>
        <v>0</v>
      </c>
      <c r="G41" s="183"/>
      <c r="H41" s="117" t="s">
        <v>475</v>
      </c>
      <c r="I41" s="117" t="str">
        <f>VLOOKUP(H41,Presupuesto!$B$8:$C$158,2,0)</f>
        <v>EQUIPOS DE OFICINA Y MUEBLES (42140-00)</v>
      </c>
      <c r="J41" s="117">
        <f t="shared" si="2"/>
        <v>0</v>
      </c>
      <c r="K41" s="117"/>
    </row>
    <row r="42" spans="3:11" hidden="1" x14ac:dyDescent="0.25">
      <c r="C42" s="118" t="s">
        <v>70</v>
      </c>
      <c r="D42" s="172"/>
      <c r="E42" s="119">
        <v>8000</v>
      </c>
      <c r="F42" s="116">
        <f t="shared" si="3"/>
        <v>0</v>
      </c>
      <c r="G42" s="183"/>
      <c r="H42" s="117" t="s">
        <v>475</v>
      </c>
      <c r="I42" s="117" t="str">
        <f>VLOOKUP(H42,Presupuesto!$B$8:$C$158,2,0)</f>
        <v>EQUIPOS DE OFICINA Y MUEBLES (42140-00)</v>
      </c>
      <c r="J42" s="117">
        <f t="shared" si="2"/>
        <v>0</v>
      </c>
      <c r="K42" s="117"/>
    </row>
    <row r="43" spans="3:11" hidden="1" x14ac:dyDescent="0.25">
      <c r="C43" s="118" t="s">
        <v>71</v>
      </c>
      <c r="D43" s="172"/>
      <c r="E43" s="119">
        <v>2000</v>
      </c>
      <c r="F43" s="116">
        <f t="shared" si="3"/>
        <v>0</v>
      </c>
      <c r="G43" s="183"/>
      <c r="H43" s="117" t="s">
        <v>475</v>
      </c>
      <c r="I43" s="117" t="str">
        <f>VLOOKUP(H43,Presupuesto!$B$8:$C$158,2,0)</f>
        <v>EQUIPOS DE OFICINA Y MUEBLES (42140-00)</v>
      </c>
      <c r="J43" s="117">
        <f t="shared" si="2"/>
        <v>0</v>
      </c>
      <c r="K43" s="117"/>
    </row>
    <row r="44" spans="3:11" hidden="1" x14ac:dyDescent="0.25">
      <c r="C44" s="118" t="s">
        <v>72</v>
      </c>
      <c r="D44" s="172"/>
      <c r="E44" s="119">
        <v>5000</v>
      </c>
      <c r="F44" s="116">
        <f t="shared" si="3"/>
        <v>0</v>
      </c>
      <c r="G44" s="183"/>
      <c r="H44" s="117" t="s">
        <v>475</v>
      </c>
      <c r="I44" s="117" t="str">
        <f>VLOOKUP(H44,Presupuesto!$B$8:$C$158,2,0)</f>
        <v>EQUIPOS DE OFICINA Y MUEBLES (42140-00)</v>
      </c>
      <c r="J44" s="117">
        <f t="shared" si="2"/>
        <v>0</v>
      </c>
      <c r="K44" s="117"/>
    </row>
    <row r="45" spans="3:11" ht="15.75" hidden="1" thickBot="1" x14ac:dyDescent="0.3">
      <c r="C45" s="121" t="s">
        <v>73</v>
      </c>
      <c r="D45" s="181"/>
      <c r="E45" s="123">
        <v>100000</v>
      </c>
      <c r="F45" s="124">
        <f t="shared" si="3"/>
        <v>0</v>
      </c>
      <c r="G45" s="184"/>
      <c r="H45" s="117" t="s">
        <v>475</v>
      </c>
      <c r="I45" s="125" t="str">
        <f>VLOOKUP(H45,Presupuesto!$B$8:$C$158,2,0)</f>
        <v>EQUIPOS DE OFICINA Y MUEBLES (42140-00)</v>
      </c>
      <c r="J45" s="125">
        <f t="shared" si="2"/>
        <v>0</v>
      </c>
      <c r="K45" s="144"/>
    </row>
    <row r="47" spans="3:11" ht="15.75" thickBot="1" x14ac:dyDescent="0.3"/>
    <row r="48" spans="3:11" ht="15.75" thickBot="1" x14ac:dyDescent="0.3">
      <c r="C48" s="29" t="s">
        <v>43</v>
      </c>
      <c r="D48" s="30">
        <f>SUM(F55:F64)</f>
        <v>200000</v>
      </c>
      <c r="E48" s="201"/>
      <c r="F48" s="201"/>
      <c r="G48" s="95"/>
      <c r="H48" s="201"/>
      <c r="I48" s="201"/>
    </row>
    <row r="49" spans="3:11" x14ac:dyDescent="0.25">
      <c r="C49" s="73"/>
      <c r="D49" s="31"/>
      <c r="E49" s="112"/>
      <c r="F49" s="112"/>
      <c r="G49" s="112"/>
      <c r="H49" s="92"/>
      <c r="I49" s="92"/>
      <c r="J49" s="92"/>
      <c r="K49" s="132"/>
    </row>
    <row r="50" spans="3:11" x14ac:dyDescent="0.25">
      <c r="C50" s="73"/>
      <c r="D50" s="31"/>
      <c r="E50" s="112"/>
      <c r="F50" s="112"/>
      <c r="G50" s="112"/>
      <c r="H50" s="92"/>
      <c r="I50" s="92"/>
      <c r="J50" s="92"/>
      <c r="K50" s="132"/>
    </row>
    <row r="51" spans="3:11" ht="15.75" x14ac:dyDescent="0.25">
      <c r="C51" s="232" t="s">
        <v>532</v>
      </c>
      <c r="D51" s="233" t="s">
        <v>1037</v>
      </c>
      <c r="E51" s="112"/>
      <c r="F51" s="112"/>
      <c r="G51" s="112"/>
      <c r="H51" s="92"/>
      <c r="I51" s="92"/>
      <c r="J51" s="92"/>
      <c r="K51" s="132"/>
    </row>
    <row r="52" spans="3:11" ht="18.75" x14ac:dyDescent="0.25">
      <c r="C52" s="240" t="str">
        <f>IFERROR(VLOOKUP(D51,'Desarrollo Curricular'!$E:$F,2,FALSE),IFERROR(VLOOKUP(D51,Investigación!$E:$F,2,FALSE),IFERROR(VLOOKUP(D51,'Vinculación Univ. Sociedad'!$E:$F,2,FALSE),IFERROR(VLOOKUP(D51,'Docencia y Recursos Humanos '!$E:$F,2,FALSE),IFERROR(VLOOKUP(D51,Estudiantes!$E:$F,2,FALSE),IFERROR(VLOOKUP(D51,'Gestion Administrativa'!$E:$F,2,FALSE),IFERROR(VLOOKUP(D51,'Gestion Academica'!$E:$F,2,FALSE),IFERROR(VLOOKUP(D51,Graduados!$E:$F,2,FALSE),IFERROR(VLOOKUP(D51,'Gestión del Conocimiento'!$E:$F,2,FALSE),IFERROR(VLOOKUP(D51,Gobernabilidad!$E:$F,2,FALSE),IFERROR(VLOOKUP(D51,'NIVEL DE ES Y  SISTEMA NACIONAL'!$E:$F,2,FALSE),VLOOKUP(D51,'Lo Esencial'!$E:$F,2,0))))))))))))</f>
        <v xml:space="preserve"> Ampliar las áreas recreativas y de estudio para la satisfacción del estudiante de acuerdo al Plan de Desarrollo físico de la Universidad.</v>
      </c>
      <c r="D52" s="31"/>
      <c r="E52" s="112"/>
      <c r="F52" s="112"/>
      <c r="G52" s="112"/>
      <c r="H52" s="92"/>
      <c r="I52" s="92"/>
      <c r="J52" s="92"/>
      <c r="K52" s="132"/>
    </row>
    <row r="53" spans="3:11" ht="15.75" thickBot="1" x14ac:dyDescent="0.3">
      <c r="C53" s="73"/>
      <c r="D53" s="31"/>
      <c r="E53" s="112"/>
      <c r="F53" s="112"/>
      <c r="G53" s="112"/>
      <c r="H53" s="92"/>
      <c r="I53" s="92"/>
      <c r="J53" s="92"/>
      <c r="K53" s="132"/>
    </row>
    <row r="54" spans="3:11" ht="30.75" thickBot="1" x14ac:dyDescent="0.3">
      <c r="C54" s="146" t="s">
        <v>44</v>
      </c>
      <c r="D54" s="148" t="s">
        <v>55</v>
      </c>
      <c r="E54" s="148" t="s">
        <v>57</v>
      </c>
      <c r="F54" s="147" t="s">
        <v>27</v>
      </c>
      <c r="G54" s="153" t="s">
        <v>253</v>
      </c>
      <c r="H54" s="148" t="s">
        <v>46</v>
      </c>
      <c r="I54" s="148" t="s">
        <v>254</v>
      </c>
      <c r="J54" s="148" t="s">
        <v>551</v>
      </c>
      <c r="K54" s="148" t="s">
        <v>552</v>
      </c>
    </row>
    <row r="55" spans="3:11" x14ac:dyDescent="0.25">
      <c r="C55" s="114" t="s">
        <v>64</v>
      </c>
      <c r="D55" s="180"/>
      <c r="E55" s="115">
        <v>2800</v>
      </c>
      <c r="F55" s="116">
        <f>D55*E55</f>
        <v>0</v>
      </c>
      <c r="G55" s="183" t="s">
        <v>251</v>
      </c>
      <c r="H55" s="117" t="s">
        <v>475</v>
      </c>
      <c r="I55" s="117" t="str">
        <f>VLOOKUP(H55,Presupuesto!$B$8:$C$158,2,0)</f>
        <v>EQUIPOS DE OFICINA Y MUEBLES (42140-00)</v>
      </c>
      <c r="J55" s="252" t="s">
        <v>180</v>
      </c>
      <c r="K55" s="117"/>
    </row>
    <row r="56" spans="3:11" x14ac:dyDescent="0.25">
      <c r="C56" s="118" t="s">
        <v>65</v>
      </c>
      <c r="D56" s="172"/>
      <c r="E56" s="119">
        <v>2400</v>
      </c>
      <c r="F56" s="116">
        <f>D56*E56</f>
        <v>0</v>
      </c>
      <c r="G56" s="183" t="s">
        <v>251</v>
      </c>
      <c r="H56" s="117" t="s">
        <v>475</v>
      </c>
      <c r="I56" s="117" t="str">
        <f>VLOOKUP(H56,Presupuesto!$B$8:$C$158,2,0)</f>
        <v>EQUIPOS DE OFICINA Y MUEBLES (42140-00)</v>
      </c>
      <c r="J56" s="117" t="s">
        <v>180</v>
      </c>
      <c r="K56" s="117"/>
    </row>
    <row r="57" spans="3:11" x14ac:dyDescent="0.25">
      <c r="C57" s="118" t="s">
        <v>66</v>
      </c>
      <c r="D57" s="172">
        <v>50</v>
      </c>
      <c r="E57" s="119">
        <v>1000</v>
      </c>
      <c r="F57" s="116">
        <f t="shared" ref="F57:F64" si="4">D57*E57</f>
        <v>50000</v>
      </c>
      <c r="G57" s="183" t="s">
        <v>251</v>
      </c>
      <c r="H57" s="117" t="s">
        <v>475</v>
      </c>
      <c r="I57" s="117" t="str">
        <f>VLOOKUP(H57,Presupuesto!$B$8:$C$158,2,0)</f>
        <v>EQUIPOS DE OFICINA Y MUEBLES (42140-00)</v>
      </c>
      <c r="J57" s="117" t="s">
        <v>180</v>
      </c>
      <c r="K57" s="117"/>
    </row>
    <row r="58" spans="3:11" x14ac:dyDescent="0.25">
      <c r="C58" s="118" t="s">
        <v>67</v>
      </c>
      <c r="D58" s="172"/>
      <c r="E58" s="119">
        <v>6000</v>
      </c>
      <c r="F58" s="116">
        <f t="shared" si="4"/>
        <v>0</v>
      </c>
      <c r="G58" s="183" t="s">
        <v>251</v>
      </c>
      <c r="H58" s="117" t="s">
        <v>475</v>
      </c>
      <c r="I58" s="117" t="str">
        <f>VLOOKUP(H58,Presupuesto!$B$8:$C$158,2,0)</f>
        <v>EQUIPOS DE OFICINA Y MUEBLES (42140-00)</v>
      </c>
      <c r="J58" s="117" t="s">
        <v>180</v>
      </c>
      <c r="K58" s="117"/>
    </row>
    <row r="59" spans="3:11" x14ac:dyDescent="0.25">
      <c r="C59" s="118" t="s">
        <v>68</v>
      </c>
      <c r="D59" s="172">
        <v>50</v>
      </c>
      <c r="E59" s="119">
        <v>3000</v>
      </c>
      <c r="F59" s="116">
        <f t="shared" si="4"/>
        <v>150000</v>
      </c>
      <c r="G59" s="183" t="s">
        <v>251</v>
      </c>
      <c r="H59" s="117" t="s">
        <v>475</v>
      </c>
      <c r="I59" s="117" t="str">
        <f>VLOOKUP(H59,Presupuesto!$B$8:$C$158,2,0)</f>
        <v>EQUIPOS DE OFICINA Y MUEBLES (42140-00)</v>
      </c>
      <c r="J59" s="117" t="s">
        <v>180</v>
      </c>
      <c r="K59" s="117"/>
    </row>
    <row r="60" spans="3:11" x14ac:dyDescent="0.25">
      <c r="C60" s="118" t="s">
        <v>69</v>
      </c>
      <c r="D60" s="172"/>
      <c r="E60" s="119">
        <v>10000</v>
      </c>
      <c r="F60" s="116">
        <f t="shared" si="4"/>
        <v>0</v>
      </c>
      <c r="G60" s="183" t="s">
        <v>251</v>
      </c>
      <c r="H60" s="117" t="s">
        <v>475</v>
      </c>
      <c r="I60" s="117" t="str">
        <f>VLOOKUP(H60,Presupuesto!$B$8:$C$158,2,0)</f>
        <v>EQUIPOS DE OFICINA Y MUEBLES (42140-00)</v>
      </c>
      <c r="J60" s="117" t="s">
        <v>180</v>
      </c>
      <c r="K60" s="117"/>
    </row>
    <row r="61" spans="3:11" x14ac:dyDescent="0.25">
      <c r="C61" s="118" t="s">
        <v>70</v>
      </c>
      <c r="D61" s="172"/>
      <c r="E61" s="119">
        <v>8000</v>
      </c>
      <c r="F61" s="116">
        <f t="shared" si="4"/>
        <v>0</v>
      </c>
      <c r="G61" s="183" t="s">
        <v>251</v>
      </c>
      <c r="H61" s="117" t="s">
        <v>475</v>
      </c>
      <c r="I61" s="117" t="str">
        <f>VLOOKUP(H61,Presupuesto!$B$8:$C$158,2,0)</f>
        <v>EQUIPOS DE OFICINA Y MUEBLES (42140-00)</v>
      </c>
      <c r="J61" s="117" t="s">
        <v>180</v>
      </c>
      <c r="K61" s="117"/>
    </row>
    <row r="62" spans="3:11" x14ac:dyDescent="0.25">
      <c r="C62" s="118" t="s">
        <v>71</v>
      </c>
      <c r="D62" s="172"/>
      <c r="E62" s="119">
        <v>2000</v>
      </c>
      <c r="F62" s="116">
        <f t="shared" si="4"/>
        <v>0</v>
      </c>
      <c r="G62" s="183" t="s">
        <v>251</v>
      </c>
      <c r="H62" s="117" t="s">
        <v>475</v>
      </c>
      <c r="I62" s="117" t="str">
        <f>VLOOKUP(H62,Presupuesto!$B$8:$C$158,2,0)</f>
        <v>EQUIPOS DE OFICINA Y MUEBLES (42140-00)</v>
      </c>
      <c r="J62" s="117" t="s">
        <v>180</v>
      </c>
      <c r="K62" s="117"/>
    </row>
    <row r="63" spans="3:11" x14ac:dyDescent="0.25">
      <c r="C63" s="118" t="s">
        <v>72</v>
      </c>
      <c r="D63" s="172"/>
      <c r="E63" s="119">
        <v>5000</v>
      </c>
      <c r="F63" s="116">
        <f t="shared" si="4"/>
        <v>0</v>
      </c>
      <c r="G63" s="183" t="s">
        <v>251</v>
      </c>
      <c r="H63" s="117" t="s">
        <v>475</v>
      </c>
      <c r="I63" s="117" t="str">
        <f>VLOOKUP(H63,Presupuesto!$B$8:$C$158,2,0)</f>
        <v>EQUIPOS DE OFICINA Y MUEBLES (42140-00)</v>
      </c>
      <c r="J63" s="117" t="s">
        <v>180</v>
      </c>
      <c r="K63" s="117"/>
    </row>
    <row r="64" spans="3:11" ht="15.75" thickBot="1" x14ac:dyDescent="0.3">
      <c r="C64" s="121" t="s">
        <v>73</v>
      </c>
      <c r="D64" s="181"/>
      <c r="E64" s="123">
        <v>100000</v>
      </c>
      <c r="F64" s="124">
        <f t="shared" si="4"/>
        <v>0</v>
      </c>
      <c r="G64" s="184" t="s">
        <v>251</v>
      </c>
      <c r="H64" s="117" t="s">
        <v>475</v>
      </c>
      <c r="I64" s="125" t="str">
        <f>VLOOKUP(H64,Presupuesto!$B$8:$C$158,2,0)</f>
        <v>EQUIPOS DE OFICINA Y MUEBLES (42140-00)</v>
      </c>
      <c r="J64" s="125" t="s">
        <v>180</v>
      </c>
      <c r="K64" s="144"/>
    </row>
    <row r="66" spans="3:11" ht="15.75" thickBot="1" x14ac:dyDescent="0.3"/>
    <row r="67" spans="3:11" ht="15.75" thickBot="1" x14ac:dyDescent="0.3">
      <c r="C67" s="29" t="s">
        <v>43</v>
      </c>
      <c r="D67" s="30">
        <f>SUM(F74:F83)</f>
        <v>280600</v>
      </c>
      <c r="E67" s="201"/>
      <c r="F67" s="201"/>
      <c r="G67" s="95"/>
      <c r="H67" s="201"/>
      <c r="I67" s="201"/>
    </row>
    <row r="68" spans="3:11" x14ac:dyDescent="0.25">
      <c r="C68" s="73"/>
      <c r="D68" s="31"/>
      <c r="E68" s="112"/>
      <c r="F68" s="112"/>
      <c r="G68" s="112"/>
      <c r="H68" s="92"/>
      <c r="I68" s="92"/>
      <c r="J68" s="92"/>
      <c r="K68" s="132"/>
    </row>
    <row r="69" spans="3:11" x14ac:dyDescent="0.25">
      <c r="C69" s="73"/>
      <c r="D69" s="31"/>
      <c r="E69" s="112"/>
      <c r="F69" s="112"/>
      <c r="G69" s="112"/>
      <c r="H69" s="92"/>
      <c r="I69" s="92"/>
      <c r="J69" s="92"/>
      <c r="K69" s="132"/>
    </row>
    <row r="70" spans="3:11" ht="15.75" x14ac:dyDescent="0.25">
      <c r="C70" s="232" t="s">
        <v>532</v>
      </c>
      <c r="D70" s="233" t="s">
        <v>1075</v>
      </c>
      <c r="E70" s="112"/>
      <c r="F70" s="112"/>
      <c r="G70" s="112"/>
      <c r="H70" s="92"/>
      <c r="I70" s="92"/>
      <c r="J70" s="92"/>
      <c r="K70" s="132"/>
    </row>
    <row r="71" spans="3:11" ht="18.75" x14ac:dyDescent="0.25">
      <c r="C71" s="240" t="str">
        <f>IFERROR(VLOOKUP(D70,'Desarrollo Curricular'!$E:$F,2,FALSE),IFERROR(VLOOKUP(D70,Investigación!$E:$F,2,FALSE),IFERROR(VLOOKUP(D70,'Vinculación Univ. Sociedad'!$E:$F,2,FALSE),IFERROR(VLOOKUP(D70,'Docencia y Recursos Humanos '!$E:$F,2,FALSE),IFERROR(VLOOKUP(D70,Estudiantes!$E:$F,2,FALSE),IFERROR(VLOOKUP(D70,'Gestion Administrativa'!$E:$F,2,FALSE),IFERROR(VLOOKUP(D70,'Gestion Academica'!$E:$F,2,FALSE),IFERROR(VLOOKUP(D70,Graduados!$E:$F,2,FALSE),IFERROR(VLOOKUP(D70,'Gestión del Conocimiento'!$E:$F,2,FALSE),IFERROR(VLOOKUP(D70,Gobernabilidad!$E:$F,2,FALSE),IFERROR(VLOOKUP(D70,'NIVEL DE ES Y  SISTEMA NACIONAL'!$E:$F,2,FALSE),VLOOKUP(D70,'Lo Esencial'!$E:$F,2,0))))))))))))</f>
        <v>c.1 Mejorar los servicios de tecnología educativa en las diferentes aulas.     Aulas , oficinas, labotorio de Ingenieria en Sistemas y los cubículo equipados.)                                                                                                                                                                                         c.2 Ejecución de plan de capacitación en uso adecuado de equipo.                                                                                                                                                                                                     c.3 Indicadores de desempeño positivos</v>
      </c>
      <c r="D71" s="31"/>
      <c r="E71" s="112"/>
      <c r="F71" s="112"/>
      <c r="G71" s="112"/>
      <c r="H71" s="92"/>
      <c r="I71" s="92"/>
      <c r="J71" s="92"/>
      <c r="K71" s="132"/>
    </row>
    <row r="72" spans="3:11" ht="15.75" thickBot="1" x14ac:dyDescent="0.3">
      <c r="C72" s="73"/>
      <c r="D72" s="31"/>
      <c r="E72" s="112"/>
      <c r="F72" s="112"/>
      <c r="G72" s="112"/>
      <c r="H72" s="92"/>
      <c r="I72" s="92"/>
      <c r="J72" s="92"/>
      <c r="K72" s="132"/>
    </row>
    <row r="73" spans="3:11" ht="30.75" thickBot="1" x14ac:dyDescent="0.3">
      <c r="C73" s="146" t="s">
        <v>44</v>
      </c>
      <c r="D73" s="148" t="s">
        <v>55</v>
      </c>
      <c r="E73" s="148" t="s">
        <v>57</v>
      </c>
      <c r="F73" s="147" t="s">
        <v>27</v>
      </c>
      <c r="G73" s="153" t="s">
        <v>253</v>
      </c>
      <c r="H73" s="148" t="s">
        <v>46</v>
      </c>
      <c r="I73" s="148" t="s">
        <v>254</v>
      </c>
      <c r="J73" s="148" t="s">
        <v>551</v>
      </c>
      <c r="K73" s="148" t="s">
        <v>552</v>
      </c>
    </row>
    <row r="74" spans="3:11" x14ac:dyDescent="0.25">
      <c r="C74" s="114" t="s">
        <v>64</v>
      </c>
      <c r="D74" s="180">
        <v>6</v>
      </c>
      <c r="E74" s="115">
        <v>2800</v>
      </c>
      <c r="F74" s="116">
        <f>D74*E74</f>
        <v>16800</v>
      </c>
      <c r="G74" s="183" t="s">
        <v>251</v>
      </c>
      <c r="H74" s="117" t="s">
        <v>475</v>
      </c>
      <c r="I74" s="117" t="str">
        <f>VLOOKUP(H74,Presupuesto!$B$8:$C$158,2,0)</f>
        <v>EQUIPOS DE OFICINA Y MUEBLES (42140-00)</v>
      </c>
      <c r="J74" s="252"/>
      <c r="K74" s="117"/>
    </row>
    <row r="75" spans="3:11" x14ac:dyDescent="0.25">
      <c r="C75" s="118" t="s">
        <v>65</v>
      </c>
      <c r="D75" s="172">
        <v>12</v>
      </c>
      <c r="E75" s="119">
        <v>2400</v>
      </c>
      <c r="F75" s="116">
        <f>D75*E75</f>
        <v>28800</v>
      </c>
      <c r="G75" s="183" t="s">
        <v>251</v>
      </c>
      <c r="H75" s="117" t="s">
        <v>475</v>
      </c>
      <c r="I75" s="117" t="str">
        <f>VLOOKUP(H75,Presupuesto!$B$8:$C$158,2,0)</f>
        <v>EQUIPOS DE OFICINA Y MUEBLES (42140-00)</v>
      </c>
      <c r="J75" s="117">
        <f t="shared" ref="J75:J83" si="5">$J$17</f>
        <v>0</v>
      </c>
      <c r="K75" s="117"/>
    </row>
    <row r="76" spans="3:11" x14ac:dyDescent="0.25">
      <c r="C76" s="118" t="s">
        <v>66</v>
      </c>
      <c r="D76" s="172"/>
      <c r="E76" s="119">
        <v>1000</v>
      </c>
      <c r="F76" s="116">
        <f t="shared" ref="F76:F83" si="6">D76*E76</f>
        <v>0</v>
      </c>
      <c r="G76" s="183" t="s">
        <v>251</v>
      </c>
      <c r="H76" s="117" t="s">
        <v>475</v>
      </c>
      <c r="I76" s="117" t="str">
        <f>VLOOKUP(H76,Presupuesto!$B$8:$C$158,2,0)</f>
        <v>EQUIPOS DE OFICINA Y MUEBLES (42140-00)</v>
      </c>
      <c r="J76" s="117">
        <f t="shared" si="5"/>
        <v>0</v>
      </c>
      <c r="K76" s="117"/>
    </row>
    <row r="77" spans="3:11" x14ac:dyDescent="0.25">
      <c r="C77" s="118" t="s">
        <v>67</v>
      </c>
      <c r="D77" s="172">
        <v>3</v>
      </c>
      <c r="E77" s="119">
        <v>6000</v>
      </c>
      <c r="F77" s="116">
        <f t="shared" si="6"/>
        <v>18000</v>
      </c>
      <c r="G77" s="183" t="s">
        <v>251</v>
      </c>
      <c r="H77" s="117" t="s">
        <v>475</v>
      </c>
      <c r="I77" s="117" t="str">
        <f>VLOOKUP(H77,Presupuesto!$B$8:$C$158,2,0)</f>
        <v>EQUIPOS DE OFICINA Y MUEBLES (42140-00)</v>
      </c>
      <c r="J77" s="117">
        <f t="shared" si="5"/>
        <v>0</v>
      </c>
      <c r="K77" s="117"/>
    </row>
    <row r="78" spans="3:11" x14ac:dyDescent="0.25">
      <c r="C78" s="118" t="s">
        <v>68</v>
      </c>
      <c r="D78" s="172"/>
      <c r="E78" s="119">
        <v>3000</v>
      </c>
      <c r="F78" s="116">
        <f t="shared" si="6"/>
        <v>0</v>
      </c>
      <c r="G78" s="183" t="s">
        <v>251</v>
      </c>
      <c r="H78" s="117" t="s">
        <v>475</v>
      </c>
      <c r="I78" s="117" t="str">
        <f>VLOOKUP(H78,Presupuesto!$B$8:$C$158,2,0)</f>
        <v>EQUIPOS DE OFICINA Y MUEBLES (42140-00)</v>
      </c>
      <c r="J78" s="117">
        <f t="shared" si="5"/>
        <v>0</v>
      </c>
      <c r="K78" s="117"/>
    </row>
    <row r="79" spans="3:11" x14ac:dyDescent="0.25">
      <c r="C79" s="118" t="s">
        <v>69</v>
      </c>
      <c r="D79" s="172">
        <v>3</v>
      </c>
      <c r="E79" s="119">
        <v>10000</v>
      </c>
      <c r="F79" s="116">
        <f t="shared" si="6"/>
        <v>30000</v>
      </c>
      <c r="G79" s="183" t="s">
        <v>251</v>
      </c>
      <c r="H79" s="117" t="s">
        <v>475</v>
      </c>
      <c r="I79" s="117" t="str">
        <f>VLOOKUP(H79,Presupuesto!$B$8:$C$158,2,0)</f>
        <v>EQUIPOS DE OFICINA Y MUEBLES (42140-00)</v>
      </c>
      <c r="J79" s="117">
        <f t="shared" si="5"/>
        <v>0</v>
      </c>
      <c r="K79" s="117"/>
    </row>
    <row r="80" spans="3:11" x14ac:dyDescent="0.25">
      <c r="C80" s="118" t="s">
        <v>70</v>
      </c>
      <c r="D80" s="172">
        <v>10</v>
      </c>
      <c r="E80" s="119">
        <v>8000</v>
      </c>
      <c r="F80" s="116">
        <f t="shared" si="6"/>
        <v>80000</v>
      </c>
      <c r="G80" s="183" t="s">
        <v>251</v>
      </c>
      <c r="H80" s="117" t="s">
        <v>475</v>
      </c>
      <c r="I80" s="117" t="str">
        <f>VLOOKUP(H80,Presupuesto!$B$8:$C$158,2,0)</f>
        <v>EQUIPOS DE OFICINA Y MUEBLES (42140-00)</v>
      </c>
      <c r="J80" s="117">
        <f t="shared" si="5"/>
        <v>0</v>
      </c>
      <c r="K80" s="117"/>
    </row>
    <row r="81" spans="3:11" x14ac:dyDescent="0.25">
      <c r="C81" s="118" t="s">
        <v>71</v>
      </c>
      <c r="D81" s="172">
        <v>1</v>
      </c>
      <c r="E81" s="119">
        <v>2000</v>
      </c>
      <c r="F81" s="116">
        <f t="shared" si="6"/>
        <v>2000</v>
      </c>
      <c r="G81" s="183" t="s">
        <v>251</v>
      </c>
      <c r="H81" s="117" t="s">
        <v>475</v>
      </c>
      <c r="I81" s="117" t="str">
        <f>VLOOKUP(H81,Presupuesto!$B$8:$C$158,2,0)</f>
        <v>EQUIPOS DE OFICINA Y MUEBLES (42140-00)</v>
      </c>
      <c r="J81" s="117">
        <f t="shared" si="5"/>
        <v>0</v>
      </c>
      <c r="K81" s="117"/>
    </row>
    <row r="82" spans="3:11" x14ac:dyDescent="0.25">
      <c r="C82" s="118" t="s">
        <v>72</v>
      </c>
      <c r="D82" s="172">
        <v>1</v>
      </c>
      <c r="E82" s="119">
        <v>5000</v>
      </c>
      <c r="F82" s="116">
        <f t="shared" si="6"/>
        <v>5000</v>
      </c>
      <c r="G82" s="183" t="s">
        <v>251</v>
      </c>
      <c r="H82" s="117" t="s">
        <v>475</v>
      </c>
      <c r="I82" s="117" t="str">
        <f>VLOOKUP(H82,Presupuesto!$B$8:$C$158,2,0)</f>
        <v>EQUIPOS DE OFICINA Y MUEBLES (42140-00)</v>
      </c>
      <c r="J82" s="117">
        <f t="shared" si="5"/>
        <v>0</v>
      </c>
      <c r="K82" s="117"/>
    </row>
    <row r="83" spans="3:11" ht="15.75" thickBot="1" x14ac:dyDescent="0.3">
      <c r="C83" s="121" t="s">
        <v>73</v>
      </c>
      <c r="D83" s="181">
        <v>1</v>
      </c>
      <c r="E83" s="123">
        <v>100000</v>
      </c>
      <c r="F83" s="124">
        <f t="shared" si="6"/>
        <v>100000</v>
      </c>
      <c r="G83" s="184" t="s">
        <v>251</v>
      </c>
      <c r="H83" s="117" t="s">
        <v>475</v>
      </c>
      <c r="I83" s="125" t="str">
        <f>VLOOKUP(H83,Presupuesto!$B$8:$C$158,2,0)</f>
        <v>EQUIPOS DE OFICINA Y MUEBLES (42140-00)</v>
      </c>
      <c r="J83" s="125">
        <f t="shared" si="5"/>
        <v>0</v>
      </c>
      <c r="K83" s="144"/>
    </row>
    <row r="85" spans="3:11" ht="15.75" thickBot="1" x14ac:dyDescent="0.3"/>
    <row r="86" spans="3:11" ht="15.75" thickBot="1" x14ac:dyDescent="0.3">
      <c r="C86" s="29" t="s">
        <v>43</v>
      </c>
      <c r="D86" s="30">
        <f>SUM(F93:F102)</f>
        <v>54200</v>
      </c>
      <c r="E86" s="201"/>
      <c r="F86" s="201"/>
      <c r="G86" s="95"/>
      <c r="H86" s="201"/>
      <c r="I86" s="201"/>
    </row>
    <row r="87" spans="3:11" x14ac:dyDescent="0.25">
      <c r="C87" s="73"/>
      <c r="D87" s="31"/>
      <c r="E87" s="112"/>
      <c r="F87" s="112"/>
      <c r="G87" s="112"/>
      <c r="H87" s="92"/>
      <c r="I87" s="92"/>
      <c r="J87" s="92"/>
      <c r="K87" s="132"/>
    </row>
    <row r="88" spans="3:11" x14ac:dyDescent="0.25">
      <c r="C88" s="73"/>
      <c r="D88" s="31"/>
      <c r="E88" s="112"/>
      <c r="F88" s="112"/>
      <c r="G88" s="112"/>
      <c r="H88" s="92"/>
      <c r="I88" s="92"/>
      <c r="J88" s="92"/>
      <c r="K88" s="132"/>
    </row>
    <row r="89" spans="3:11" ht="15.75" x14ac:dyDescent="0.25">
      <c r="C89" s="232" t="s">
        <v>532</v>
      </c>
      <c r="D89" s="233" t="s">
        <v>1153</v>
      </c>
      <c r="E89" s="112"/>
      <c r="F89" s="112"/>
      <c r="G89" s="112"/>
      <c r="H89" s="92"/>
      <c r="I89" s="92"/>
      <c r="J89" s="92"/>
      <c r="K89" s="132"/>
    </row>
    <row r="90" spans="3:11" ht="18.75" x14ac:dyDescent="0.25">
      <c r="C90" s="240" t="str">
        <f>IFERROR(VLOOKUP(D89,'Desarrollo Curricular'!$E:$F,2,FALSE),IFERROR(VLOOKUP(D89,Investigación!$E:$F,2,FALSE),IFERROR(VLOOKUP(D89,'Vinculación Univ. Sociedad'!$E:$F,2,FALSE),IFERROR(VLOOKUP(D89,'Docencia y Recursos Humanos '!$E:$F,2,FALSE),IFERROR(VLOOKUP(D89,Estudiantes!$E:$F,2,FALSE),IFERROR(VLOOKUP(D89,'Gestion Administrativa'!$E:$F,2,FALSE),IFERROR(VLOOKUP(D89,'Gestion Academica'!$E:$F,2,FALSE),IFERROR(VLOOKUP(D89,Graduados!$E:$F,2,FALSE),IFERROR(VLOOKUP(D89,'Gestión del Conocimiento'!$E:$F,2,FALSE),IFERROR(VLOOKUP(D89,Gobernabilidad!$E:$F,2,FALSE),IFERROR(VLOOKUP(D89,'NIVEL DE ES Y  SISTEMA NACIONAL'!$E:$F,2,FALSE),VLOOKUP(D89,'Lo Esencial'!$E:$F,2,0))))))))))))</f>
        <v>Elaboracion de Silabus,  planes analíticos o planes de clases, supervisión y seguimiento  de los planes.</v>
      </c>
      <c r="D90" s="31"/>
      <c r="E90" s="112"/>
      <c r="F90" s="112"/>
      <c r="G90" s="112"/>
      <c r="H90" s="92"/>
      <c r="I90" s="92"/>
      <c r="J90" s="92"/>
      <c r="K90" s="132"/>
    </row>
    <row r="91" spans="3:11" ht="15.75" thickBot="1" x14ac:dyDescent="0.3">
      <c r="C91" s="73"/>
      <c r="D91" s="31"/>
      <c r="E91" s="112"/>
      <c r="F91" s="112"/>
      <c r="G91" s="112"/>
      <c r="H91" s="92"/>
      <c r="I91" s="92"/>
      <c r="J91" s="92"/>
      <c r="K91" s="132"/>
    </row>
    <row r="92" spans="3:11" ht="30.75" thickBot="1" x14ac:dyDescent="0.3">
      <c r="C92" s="146" t="s">
        <v>44</v>
      </c>
      <c r="D92" s="148" t="s">
        <v>55</v>
      </c>
      <c r="E92" s="148" t="s">
        <v>57</v>
      </c>
      <c r="F92" s="147" t="s">
        <v>27</v>
      </c>
      <c r="G92" s="153" t="s">
        <v>253</v>
      </c>
      <c r="H92" s="148" t="s">
        <v>46</v>
      </c>
      <c r="I92" s="148" t="s">
        <v>254</v>
      </c>
      <c r="J92" s="148" t="s">
        <v>551</v>
      </c>
      <c r="K92" s="148" t="s">
        <v>552</v>
      </c>
    </row>
    <row r="93" spans="3:11" x14ac:dyDescent="0.25">
      <c r="C93" s="114" t="s">
        <v>64</v>
      </c>
      <c r="D93" s="180">
        <v>1</v>
      </c>
      <c r="E93" s="115">
        <v>2800</v>
      </c>
      <c r="F93" s="116">
        <f>D93*E93</f>
        <v>2800</v>
      </c>
      <c r="G93" s="183" t="s">
        <v>251</v>
      </c>
      <c r="H93" s="117" t="s">
        <v>475</v>
      </c>
      <c r="I93" s="117" t="str">
        <f>VLOOKUP(H93,Presupuesto!$B$8:$C$158,2,0)</f>
        <v>EQUIPOS DE OFICINA Y MUEBLES (42140-00)</v>
      </c>
      <c r="J93" s="252" t="s">
        <v>619</v>
      </c>
      <c r="K93" s="117"/>
    </row>
    <row r="94" spans="3:11" x14ac:dyDescent="0.25">
      <c r="C94" s="118" t="s">
        <v>65</v>
      </c>
      <c r="D94" s="172">
        <v>1</v>
      </c>
      <c r="E94" s="119">
        <v>2400</v>
      </c>
      <c r="F94" s="116">
        <f>D94*E94</f>
        <v>2400</v>
      </c>
      <c r="G94" s="183" t="s">
        <v>251</v>
      </c>
      <c r="H94" s="117" t="s">
        <v>475</v>
      </c>
      <c r="I94" s="117" t="str">
        <f>VLOOKUP(H94,Presupuesto!$B$8:$C$158,2,0)</f>
        <v>EQUIPOS DE OFICINA Y MUEBLES (42140-00)</v>
      </c>
      <c r="J94" s="117">
        <f t="shared" ref="J94:J102" si="7">$J$17</f>
        <v>0</v>
      </c>
      <c r="K94" s="117"/>
    </row>
    <row r="95" spans="3:11" x14ac:dyDescent="0.25">
      <c r="C95" s="118" t="s">
        <v>66</v>
      </c>
      <c r="D95" s="172">
        <v>3</v>
      </c>
      <c r="E95" s="119">
        <v>1000</v>
      </c>
      <c r="F95" s="116">
        <f t="shared" ref="F95:F102" si="8">D95*E95</f>
        <v>3000</v>
      </c>
      <c r="G95" s="183" t="s">
        <v>251</v>
      </c>
      <c r="H95" s="117" t="s">
        <v>475</v>
      </c>
      <c r="I95" s="117" t="str">
        <f>VLOOKUP(H95,Presupuesto!$B$8:$C$158,2,0)</f>
        <v>EQUIPOS DE OFICINA Y MUEBLES (42140-00)</v>
      </c>
      <c r="J95" s="117">
        <f t="shared" si="7"/>
        <v>0</v>
      </c>
      <c r="K95" s="117"/>
    </row>
    <row r="96" spans="3:11" x14ac:dyDescent="0.25">
      <c r="C96" s="118" t="s">
        <v>67</v>
      </c>
      <c r="D96" s="172">
        <v>2</v>
      </c>
      <c r="E96" s="119">
        <v>6000</v>
      </c>
      <c r="F96" s="116">
        <f t="shared" si="8"/>
        <v>12000</v>
      </c>
      <c r="G96" s="183" t="s">
        <v>251</v>
      </c>
      <c r="H96" s="117" t="s">
        <v>475</v>
      </c>
      <c r="I96" s="117" t="str">
        <f>VLOOKUP(H96,Presupuesto!$B$8:$C$158,2,0)</f>
        <v>EQUIPOS DE OFICINA Y MUEBLES (42140-00)</v>
      </c>
      <c r="J96" s="117">
        <f t="shared" si="7"/>
        <v>0</v>
      </c>
      <c r="K96" s="117"/>
    </row>
    <row r="97" spans="3:11" x14ac:dyDescent="0.25">
      <c r="C97" s="118" t="s">
        <v>68</v>
      </c>
      <c r="D97" s="172">
        <v>1</v>
      </c>
      <c r="E97" s="119">
        <v>3000</v>
      </c>
      <c r="F97" s="116">
        <f t="shared" si="8"/>
        <v>3000</v>
      </c>
      <c r="G97" s="183" t="s">
        <v>251</v>
      </c>
      <c r="H97" s="117" t="s">
        <v>475</v>
      </c>
      <c r="I97" s="117" t="str">
        <f>VLOOKUP(H97,Presupuesto!$B$8:$C$158,2,0)</f>
        <v>EQUIPOS DE OFICINA Y MUEBLES (42140-00)</v>
      </c>
      <c r="J97" s="117">
        <f t="shared" si="7"/>
        <v>0</v>
      </c>
      <c r="K97" s="117"/>
    </row>
    <row r="98" spans="3:11" x14ac:dyDescent="0.25">
      <c r="C98" s="118" t="s">
        <v>69</v>
      </c>
      <c r="D98" s="172">
        <v>1</v>
      </c>
      <c r="E98" s="119">
        <v>10000</v>
      </c>
      <c r="F98" s="116">
        <f t="shared" si="8"/>
        <v>10000</v>
      </c>
      <c r="G98" s="183" t="s">
        <v>251</v>
      </c>
      <c r="H98" s="117" t="s">
        <v>475</v>
      </c>
      <c r="I98" s="117" t="str">
        <f>VLOOKUP(H98,Presupuesto!$B$8:$C$158,2,0)</f>
        <v>EQUIPOS DE OFICINA Y MUEBLES (42140-00)</v>
      </c>
      <c r="J98" s="117">
        <f t="shared" si="7"/>
        <v>0</v>
      </c>
      <c r="K98" s="117"/>
    </row>
    <row r="99" spans="3:11" x14ac:dyDescent="0.25">
      <c r="C99" s="118" t="s">
        <v>70</v>
      </c>
      <c r="D99" s="172">
        <v>2</v>
      </c>
      <c r="E99" s="119">
        <v>8000</v>
      </c>
      <c r="F99" s="116">
        <f t="shared" si="8"/>
        <v>16000</v>
      </c>
      <c r="G99" s="183" t="s">
        <v>251</v>
      </c>
      <c r="H99" s="117" t="s">
        <v>475</v>
      </c>
      <c r="I99" s="117" t="str">
        <f>VLOOKUP(H99,Presupuesto!$B$8:$C$158,2,0)</f>
        <v>EQUIPOS DE OFICINA Y MUEBLES (42140-00)</v>
      </c>
      <c r="J99" s="117">
        <f t="shared" si="7"/>
        <v>0</v>
      </c>
      <c r="K99" s="117"/>
    </row>
    <row r="100" spans="3:11" x14ac:dyDescent="0.25">
      <c r="C100" s="118" t="s">
        <v>71</v>
      </c>
      <c r="D100" s="172"/>
      <c r="E100" s="119">
        <v>2000</v>
      </c>
      <c r="F100" s="116">
        <f t="shared" si="8"/>
        <v>0</v>
      </c>
      <c r="G100" s="183"/>
      <c r="H100" s="117" t="s">
        <v>475</v>
      </c>
      <c r="I100" s="117" t="str">
        <f>VLOOKUP(H100,Presupuesto!$B$8:$C$158,2,0)</f>
        <v>EQUIPOS DE OFICINA Y MUEBLES (42140-00)</v>
      </c>
      <c r="J100" s="117">
        <f t="shared" si="7"/>
        <v>0</v>
      </c>
      <c r="K100" s="117"/>
    </row>
    <row r="101" spans="3:11" x14ac:dyDescent="0.25">
      <c r="C101" s="118" t="s">
        <v>72</v>
      </c>
      <c r="D101" s="172">
        <v>1</v>
      </c>
      <c r="E101" s="119">
        <v>5000</v>
      </c>
      <c r="F101" s="116">
        <f t="shared" si="8"/>
        <v>5000</v>
      </c>
      <c r="G101" s="183" t="s">
        <v>251</v>
      </c>
      <c r="H101" s="117" t="s">
        <v>475</v>
      </c>
      <c r="I101" s="117" t="str">
        <f>VLOOKUP(H101,Presupuesto!$B$8:$C$158,2,0)</f>
        <v>EQUIPOS DE OFICINA Y MUEBLES (42140-00)</v>
      </c>
      <c r="J101" s="117">
        <f t="shared" si="7"/>
        <v>0</v>
      </c>
      <c r="K101" s="117"/>
    </row>
    <row r="102" spans="3:11" ht="15.75" thickBot="1" x14ac:dyDescent="0.3">
      <c r="C102" s="121" t="s">
        <v>73</v>
      </c>
      <c r="D102" s="181"/>
      <c r="E102" s="123">
        <v>100000</v>
      </c>
      <c r="F102" s="124">
        <f t="shared" si="8"/>
        <v>0</v>
      </c>
      <c r="G102" s="184"/>
      <c r="H102" s="117" t="s">
        <v>475</v>
      </c>
      <c r="I102" s="125" t="str">
        <f>VLOOKUP(H102,Presupuesto!$B$8:$C$158,2,0)</f>
        <v>EQUIPOS DE OFICINA Y MUEBLES (42140-00)</v>
      </c>
      <c r="J102" s="125">
        <f t="shared" si="7"/>
        <v>0</v>
      </c>
      <c r="K102" s="144"/>
    </row>
    <row r="105" spans="3:11" ht="15.75" hidden="1" thickBot="1" x14ac:dyDescent="0.3">
      <c r="C105" s="29" t="s">
        <v>43</v>
      </c>
      <c r="D105" s="30">
        <f>SUM(F112:F121)</f>
        <v>0</v>
      </c>
      <c r="E105" s="201"/>
      <c r="F105" s="201"/>
      <c r="G105" s="95"/>
      <c r="H105" s="201"/>
      <c r="I105" s="201"/>
    </row>
    <row r="106" spans="3:11" hidden="1" x14ac:dyDescent="0.25">
      <c r="C106" s="73"/>
      <c r="D106" s="31"/>
      <c r="E106" s="112"/>
      <c r="F106" s="112"/>
      <c r="G106" s="112"/>
      <c r="H106" s="92"/>
      <c r="I106" s="92"/>
      <c r="J106" s="92"/>
      <c r="K106" s="132"/>
    </row>
    <row r="107" spans="3:11" hidden="1" x14ac:dyDescent="0.25">
      <c r="C107" s="73"/>
      <c r="D107" s="31"/>
      <c r="E107" s="112"/>
      <c r="F107" s="112"/>
      <c r="G107" s="112"/>
      <c r="H107" s="92"/>
      <c r="I107" s="92"/>
      <c r="J107" s="92"/>
      <c r="K107" s="132"/>
    </row>
    <row r="108" spans="3:11" ht="15.75" hidden="1" x14ac:dyDescent="0.25">
      <c r="C108" s="232" t="s">
        <v>532</v>
      </c>
      <c r="D108" s="233"/>
      <c r="E108" s="112"/>
      <c r="F108" s="112"/>
      <c r="G108" s="112"/>
      <c r="H108" s="92"/>
      <c r="I108" s="92"/>
      <c r="J108" s="92"/>
      <c r="K108" s="132"/>
    </row>
    <row r="109" spans="3:11" ht="18.75" hidden="1" x14ac:dyDescent="0.25">
      <c r="C109" s="240" t="e">
        <f>IFERROR(VLOOKUP(D108,'Desarrollo Curricular'!$E:$F,2,FALSE),IFERROR(VLOOKUP(D108,Investigación!$E:$F,2,FALSE),IFERROR(VLOOKUP(D108,'Vinculación Univ. Sociedad'!$E:$F,2,FALSE),IFERROR(VLOOKUP(D108,'Docencia y Recursos Humanos '!$E:$F,2,FALSE),IFERROR(VLOOKUP(D108,Estudiantes!$E:$F,2,FALSE),IFERROR(VLOOKUP(D108,'Gestion Administrativa'!$E:$F,2,FALSE),IFERROR(VLOOKUP(D108,'Gestion Academica'!$E:$F,2,FALSE),IFERROR(VLOOKUP(D108,Graduados!$E:$F,2,FALSE),IFERROR(VLOOKUP(D108,'Gestión del Conocimiento'!$E:$F,2,FALSE),IFERROR(VLOOKUP(D108,Gobernabilidad!$E:$F,2,FALSE),IFERROR(VLOOKUP(D108,'NIVEL DE ES Y  SISTEMA NACIONAL'!$E:$F,2,FALSE),VLOOKUP(D108,'Lo Esencial'!$E:$F,2,0))))))))))))</f>
        <v>#N/A</v>
      </c>
      <c r="D109" s="31"/>
      <c r="E109" s="112"/>
      <c r="F109" s="112"/>
      <c r="G109" s="112"/>
      <c r="H109" s="92"/>
      <c r="I109" s="92"/>
      <c r="J109" s="92"/>
      <c r="K109" s="132"/>
    </row>
    <row r="110" spans="3:11" ht="15.75" hidden="1" thickBot="1" x14ac:dyDescent="0.3">
      <c r="C110" s="73"/>
      <c r="D110" s="31"/>
      <c r="E110" s="112"/>
      <c r="F110" s="112"/>
      <c r="G110" s="112"/>
      <c r="H110" s="92"/>
      <c r="I110" s="92"/>
      <c r="J110" s="92"/>
      <c r="K110" s="132"/>
    </row>
    <row r="111" spans="3:11" ht="30.75" hidden="1" thickBot="1" x14ac:dyDescent="0.3">
      <c r="C111" s="146" t="s">
        <v>44</v>
      </c>
      <c r="D111" s="148" t="s">
        <v>55</v>
      </c>
      <c r="E111" s="148" t="s">
        <v>57</v>
      </c>
      <c r="F111" s="147" t="s">
        <v>27</v>
      </c>
      <c r="G111" s="153" t="s">
        <v>253</v>
      </c>
      <c r="H111" s="148" t="s">
        <v>46</v>
      </c>
      <c r="I111" s="148" t="s">
        <v>254</v>
      </c>
      <c r="J111" s="148" t="s">
        <v>551</v>
      </c>
      <c r="K111" s="148" t="s">
        <v>552</v>
      </c>
    </row>
    <row r="112" spans="3:11" hidden="1" x14ac:dyDescent="0.25">
      <c r="C112" s="114" t="s">
        <v>64</v>
      </c>
      <c r="D112" s="180"/>
      <c r="E112" s="115">
        <v>2800</v>
      </c>
      <c r="F112" s="116">
        <f>D112*E112</f>
        <v>0</v>
      </c>
      <c r="G112" s="183"/>
      <c r="H112" s="117" t="s">
        <v>475</v>
      </c>
      <c r="I112" s="117" t="str">
        <f>VLOOKUP(H112,Presupuesto!$B$8:$C$158,2,0)</f>
        <v>EQUIPOS DE OFICINA Y MUEBLES (42140-00)</v>
      </c>
      <c r="J112" s="252"/>
      <c r="K112" s="117"/>
    </row>
    <row r="113" spans="3:11" hidden="1" x14ac:dyDescent="0.25">
      <c r="C113" s="118" t="s">
        <v>65</v>
      </c>
      <c r="D113" s="172"/>
      <c r="E113" s="119">
        <v>2400</v>
      </c>
      <c r="F113" s="116">
        <f>D113*E113</f>
        <v>0</v>
      </c>
      <c r="G113" s="183"/>
      <c r="H113" s="117" t="s">
        <v>475</v>
      </c>
      <c r="I113" s="117" t="str">
        <f>VLOOKUP(H113,Presupuesto!$B$8:$C$158,2,0)</f>
        <v>EQUIPOS DE OFICINA Y MUEBLES (42140-00)</v>
      </c>
      <c r="J113" s="117">
        <f t="shared" ref="J113:J121" si="9">$J$17</f>
        <v>0</v>
      </c>
      <c r="K113" s="117"/>
    </row>
    <row r="114" spans="3:11" hidden="1" x14ac:dyDescent="0.25">
      <c r="C114" s="118" t="s">
        <v>66</v>
      </c>
      <c r="D114" s="172"/>
      <c r="E114" s="119">
        <v>1000</v>
      </c>
      <c r="F114" s="116">
        <f t="shared" ref="F114:F121" si="10">D114*E114</f>
        <v>0</v>
      </c>
      <c r="G114" s="183"/>
      <c r="H114" s="117" t="s">
        <v>475</v>
      </c>
      <c r="I114" s="117" t="str">
        <f>VLOOKUP(H114,Presupuesto!$B$8:$C$158,2,0)</f>
        <v>EQUIPOS DE OFICINA Y MUEBLES (42140-00)</v>
      </c>
      <c r="J114" s="117">
        <f t="shared" si="9"/>
        <v>0</v>
      </c>
      <c r="K114" s="117"/>
    </row>
    <row r="115" spans="3:11" hidden="1" x14ac:dyDescent="0.25">
      <c r="C115" s="118" t="s">
        <v>67</v>
      </c>
      <c r="D115" s="172"/>
      <c r="E115" s="119">
        <v>6000</v>
      </c>
      <c r="F115" s="116">
        <f t="shared" si="10"/>
        <v>0</v>
      </c>
      <c r="G115" s="183"/>
      <c r="H115" s="117" t="s">
        <v>475</v>
      </c>
      <c r="I115" s="117" t="str">
        <f>VLOOKUP(H115,Presupuesto!$B$8:$C$158,2,0)</f>
        <v>EQUIPOS DE OFICINA Y MUEBLES (42140-00)</v>
      </c>
      <c r="J115" s="117">
        <f t="shared" si="9"/>
        <v>0</v>
      </c>
      <c r="K115" s="117"/>
    </row>
    <row r="116" spans="3:11" hidden="1" x14ac:dyDescent="0.25">
      <c r="C116" s="118" t="s">
        <v>68</v>
      </c>
      <c r="D116" s="172"/>
      <c r="E116" s="119">
        <v>3000</v>
      </c>
      <c r="F116" s="116">
        <f t="shared" si="10"/>
        <v>0</v>
      </c>
      <c r="G116" s="183"/>
      <c r="H116" s="117" t="s">
        <v>475</v>
      </c>
      <c r="I116" s="117" t="str">
        <f>VLOOKUP(H116,Presupuesto!$B$8:$C$158,2,0)</f>
        <v>EQUIPOS DE OFICINA Y MUEBLES (42140-00)</v>
      </c>
      <c r="J116" s="117">
        <f t="shared" si="9"/>
        <v>0</v>
      </c>
      <c r="K116" s="117"/>
    </row>
    <row r="117" spans="3:11" hidden="1" x14ac:dyDescent="0.25">
      <c r="C117" s="118" t="s">
        <v>69</v>
      </c>
      <c r="D117" s="172"/>
      <c r="E117" s="119">
        <v>10000</v>
      </c>
      <c r="F117" s="116">
        <f t="shared" si="10"/>
        <v>0</v>
      </c>
      <c r="G117" s="183"/>
      <c r="H117" s="117" t="s">
        <v>475</v>
      </c>
      <c r="I117" s="117" t="str">
        <f>VLOOKUP(H117,Presupuesto!$B$8:$C$158,2,0)</f>
        <v>EQUIPOS DE OFICINA Y MUEBLES (42140-00)</v>
      </c>
      <c r="J117" s="117">
        <f t="shared" si="9"/>
        <v>0</v>
      </c>
      <c r="K117" s="117"/>
    </row>
    <row r="118" spans="3:11" hidden="1" x14ac:dyDescent="0.25">
      <c r="C118" s="118" t="s">
        <v>70</v>
      </c>
      <c r="D118" s="172"/>
      <c r="E118" s="119">
        <v>8000</v>
      </c>
      <c r="F118" s="116">
        <f t="shared" si="10"/>
        <v>0</v>
      </c>
      <c r="G118" s="183"/>
      <c r="H118" s="117" t="s">
        <v>475</v>
      </c>
      <c r="I118" s="117" t="str">
        <f>VLOOKUP(H118,Presupuesto!$B$8:$C$158,2,0)</f>
        <v>EQUIPOS DE OFICINA Y MUEBLES (42140-00)</v>
      </c>
      <c r="J118" s="117">
        <f t="shared" si="9"/>
        <v>0</v>
      </c>
      <c r="K118" s="117"/>
    </row>
    <row r="119" spans="3:11" hidden="1" x14ac:dyDescent="0.25">
      <c r="C119" s="118" t="s">
        <v>71</v>
      </c>
      <c r="D119" s="172"/>
      <c r="E119" s="119">
        <v>2000</v>
      </c>
      <c r="F119" s="116">
        <f t="shared" si="10"/>
        <v>0</v>
      </c>
      <c r="G119" s="183"/>
      <c r="H119" s="117" t="s">
        <v>475</v>
      </c>
      <c r="I119" s="117" t="str">
        <f>VLOOKUP(H119,Presupuesto!$B$8:$C$158,2,0)</f>
        <v>EQUIPOS DE OFICINA Y MUEBLES (42140-00)</v>
      </c>
      <c r="J119" s="117">
        <f t="shared" si="9"/>
        <v>0</v>
      </c>
      <c r="K119" s="117"/>
    </row>
    <row r="120" spans="3:11" hidden="1" x14ac:dyDescent="0.25">
      <c r="C120" s="118" t="s">
        <v>72</v>
      </c>
      <c r="D120" s="172"/>
      <c r="E120" s="119">
        <v>5000</v>
      </c>
      <c r="F120" s="116">
        <f t="shared" si="10"/>
        <v>0</v>
      </c>
      <c r="G120" s="183"/>
      <c r="H120" s="117" t="s">
        <v>475</v>
      </c>
      <c r="I120" s="117" t="str">
        <f>VLOOKUP(H120,Presupuesto!$B$8:$C$158,2,0)</f>
        <v>EQUIPOS DE OFICINA Y MUEBLES (42140-00)</v>
      </c>
      <c r="J120" s="117">
        <f t="shared" si="9"/>
        <v>0</v>
      </c>
      <c r="K120" s="117"/>
    </row>
    <row r="121" spans="3:11" ht="15.75" hidden="1" thickBot="1" x14ac:dyDescent="0.3">
      <c r="C121" s="121" t="s">
        <v>73</v>
      </c>
      <c r="D121" s="181"/>
      <c r="E121" s="123">
        <v>100000</v>
      </c>
      <c r="F121" s="124">
        <f t="shared" si="10"/>
        <v>0</v>
      </c>
      <c r="G121" s="184"/>
      <c r="H121" s="117" t="s">
        <v>475</v>
      </c>
      <c r="I121" s="125" t="str">
        <f>VLOOKUP(H121,Presupuesto!$B$8:$C$158,2,0)</f>
        <v>EQUIPOS DE OFICINA Y MUEBLES (42140-00)</v>
      </c>
      <c r="J121" s="125">
        <f t="shared" si="9"/>
        <v>0</v>
      </c>
      <c r="K121" s="144"/>
    </row>
    <row r="122" spans="3:11" hidden="1" x14ac:dyDescent="0.25"/>
    <row r="123" spans="3:11" ht="15.75" hidden="1" thickBot="1" x14ac:dyDescent="0.3"/>
    <row r="124" spans="3:11" ht="15.75" hidden="1" thickBot="1" x14ac:dyDescent="0.3">
      <c r="C124" s="29" t="s">
        <v>43</v>
      </c>
      <c r="D124" s="30">
        <f>SUM(F131:F140)</f>
        <v>0</v>
      </c>
      <c r="E124" s="201"/>
      <c r="F124" s="201"/>
      <c r="G124" s="95"/>
      <c r="H124" s="201"/>
      <c r="I124" s="201"/>
    </row>
    <row r="125" spans="3:11" hidden="1" x14ac:dyDescent="0.25">
      <c r="C125" s="73"/>
      <c r="D125" s="31"/>
      <c r="E125" s="112"/>
      <c r="F125" s="112"/>
      <c r="G125" s="112"/>
      <c r="H125" s="92"/>
      <c r="I125" s="92"/>
      <c r="J125" s="92"/>
      <c r="K125" s="132"/>
    </row>
    <row r="126" spans="3:11" hidden="1" x14ac:dyDescent="0.25">
      <c r="C126" s="73"/>
      <c r="D126" s="31"/>
      <c r="E126" s="112"/>
      <c r="F126" s="112"/>
      <c r="G126" s="112"/>
      <c r="H126" s="92"/>
      <c r="I126" s="92"/>
      <c r="J126" s="92"/>
      <c r="K126" s="132"/>
    </row>
    <row r="127" spans="3:11" ht="15.75" hidden="1" x14ac:dyDescent="0.25">
      <c r="C127" s="232" t="s">
        <v>532</v>
      </c>
      <c r="D127" s="233"/>
      <c r="E127" s="112"/>
      <c r="F127" s="112"/>
      <c r="G127" s="112"/>
      <c r="H127" s="92"/>
      <c r="I127" s="92"/>
      <c r="J127" s="92"/>
      <c r="K127" s="132"/>
    </row>
    <row r="128" spans="3:11" ht="18.75" hidden="1" x14ac:dyDescent="0.25">
      <c r="C128" s="240" t="e">
        <f>IFERROR(VLOOKUP(D127,'Desarrollo Curricular'!$E:$F,2,FALSE),IFERROR(VLOOKUP(D127,Investigación!$E:$F,2,FALSE),IFERROR(VLOOKUP(D127,'Vinculación Univ. Sociedad'!$E:$F,2,FALSE),IFERROR(VLOOKUP(D127,'Docencia y Recursos Humanos '!$E:$F,2,FALSE),IFERROR(VLOOKUP(D127,Estudiantes!$E:$F,2,FALSE),IFERROR(VLOOKUP(D127,'Gestion Administrativa'!$E:$F,2,FALSE),IFERROR(VLOOKUP(D127,'Gestion Academica'!$E:$F,2,FALSE),IFERROR(VLOOKUP(D127,Graduados!$E:$F,2,FALSE),IFERROR(VLOOKUP(D127,'Gestión del Conocimiento'!$E:$F,2,FALSE),IFERROR(VLOOKUP(D127,Gobernabilidad!$E:$F,2,FALSE),IFERROR(VLOOKUP(D127,'NIVEL DE ES Y  SISTEMA NACIONAL'!$E:$F,2,FALSE),VLOOKUP(D127,'Lo Esencial'!$E:$F,2,0))))))))))))</f>
        <v>#N/A</v>
      </c>
      <c r="D128" s="31"/>
      <c r="E128" s="112"/>
      <c r="F128" s="112"/>
      <c r="G128" s="112"/>
      <c r="H128" s="92"/>
      <c r="I128" s="92"/>
      <c r="J128" s="92"/>
      <c r="K128" s="132"/>
    </row>
    <row r="129" spans="3:11" ht="15.75" hidden="1" thickBot="1" x14ac:dyDescent="0.3">
      <c r="C129" s="73"/>
      <c r="D129" s="31"/>
      <c r="E129" s="112"/>
      <c r="F129" s="112"/>
      <c r="G129" s="112"/>
      <c r="H129" s="92"/>
      <c r="I129" s="92"/>
      <c r="J129" s="92"/>
      <c r="K129" s="132"/>
    </row>
    <row r="130" spans="3:11" ht="30.75" hidden="1" thickBot="1" x14ac:dyDescent="0.3">
      <c r="C130" s="146" t="s">
        <v>44</v>
      </c>
      <c r="D130" s="148" t="s">
        <v>55</v>
      </c>
      <c r="E130" s="148" t="s">
        <v>57</v>
      </c>
      <c r="F130" s="147" t="s">
        <v>27</v>
      </c>
      <c r="G130" s="153" t="s">
        <v>253</v>
      </c>
      <c r="H130" s="148" t="s">
        <v>46</v>
      </c>
      <c r="I130" s="148" t="s">
        <v>254</v>
      </c>
      <c r="J130" s="148" t="s">
        <v>551</v>
      </c>
      <c r="K130" s="148" t="s">
        <v>552</v>
      </c>
    </row>
    <row r="131" spans="3:11" hidden="1" x14ac:dyDescent="0.25">
      <c r="C131" s="114" t="s">
        <v>64</v>
      </c>
      <c r="D131" s="180"/>
      <c r="E131" s="115">
        <v>2800</v>
      </c>
      <c r="F131" s="116">
        <f>D131*E131</f>
        <v>0</v>
      </c>
      <c r="G131" s="183"/>
      <c r="H131" s="117" t="s">
        <v>475</v>
      </c>
      <c r="I131" s="117" t="str">
        <f>VLOOKUP(H131,Presupuesto!$B$8:$C$158,2,0)</f>
        <v>EQUIPOS DE OFICINA Y MUEBLES (42140-00)</v>
      </c>
      <c r="J131" s="252"/>
      <c r="K131" s="117"/>
    </row>
    <row r="132" spans="3:11" hidden="1" x14ac:dyDescent="0.25">
      <c r="C132" s="118" t="s">
        <v>65</v>
      </c>
      <c r="D132" s="172"/>
      <c r="E132" s="119">
        <v>2400</v>
      </c>
      <c r="F132" s="116">
        <f>D132*E132</f>
        <v>0</v>
      </c>
      <c r="G132" s="183"/>
      <c r="H132" s="117" t="s">
        <v>475</v>
      </c>
      <c r="I132" s="117" t="str">
        <f>VLOOKUP(H132,Presupuesto!$B$8:$C$158,2,0)</f>
        <v>EQUIPOS DE OFICINA Y MUEBLES (42140-00)</v>
      </c>
      <c r="J132" s="117">
        <f t="shared" ref="J132:J140" si="11">$J$17</f>
        <v>0</v>
      </c>
      <c r="K132" s="117"/>
    </row>
    <row r="133" spans="3:11" hidden="1" x14ac:dyDescent="0.25">
      <c r="C133" s="118" t="s">
        <v>66</v>
      </c>
      <c r="D133" s="172"/>
      <c r="E133" s="119">
        <v>1000</v>
      </c>
      <c r="F133" s="116">
        <f t="shared" ref="F133:F140" si="12">D133*E133</f>
        <v>0</v>
      </c>
      <c r="G133" s="183"/>
      <c r="H133" s="117" t="s">
        <v>475</v>
      </c>
      <c r="I133" s="117" t="str">
        <f>VLOOKUP(H133,Presupuesto!$B$8:$C$158,2,0)</f>
        <v>EQUIPOS DE OFICINA Y MUEBLES (42140-00)</v>
      </c>
      <c r="J133" s="117">
        <f t="shared" si="11"/>
        <v>0</v>
      </c>
      <c r="K133" s="117"/>
    </row>
    <row r="134" spans="3:11" hidden="1" x14ac:dyDescent="0.25">
      <c r="C134" s="118" t="s">
        <v>67</v>
      </c>
      <c r="D134" s="172"/>
      <c r="E134" s="119">
        <v>6000</v>
      </c>
      <c r="F134" s="116">
        <f t="shared" si="12"/>
        <v>0</v>
      </c>
      <c r="G134" s="183"/>
      <c r="H134" s="117" t="s">
        <v>475</v>
      </c>
      <c r="I134" s="117" t="str">
        <f>VLOOKUP(H134,Presupuesto!$B$8:$C$158,2,0)</f>
        <v>EQUIPOS DE OFICINA Y MUEBLES (42140-00)</v>
      </c>
      <c r="J134" s="117">
        <f t="shared" si="11"/>
        <v>0</v>
      </c>
      <c r="K134" s="117"/>
    </row>
    <row r="135" spans="3:11" hidden="1" x14ac:dyDescent="0.25">
      <c r="C135" s="118" t="s">
        <v>68</v>
      </c>
      <c r="D135" s="172"/>
      <c r="E135" s="119">
        <v>3000</v>
      </c>
      <c r="F135" s="116">
        <f t="shared" si="12"/>
        <v>0</v>
      </c>
      <c r="G135" s="183"/>
      <c r="H135" s="117" t="s">
        <v>475</v>
      </c>
      <c r="I135" s="117" t="str">
        <f>VLOOKUP(H135,Presupuesto!$B$8:$C$158,2,0)</f>
        <v>EQUIPOS DE OFICINA Y MUEBLES (42140-00)</v>
      </c>
      <c r="J135" s="117">
        <f t="shared" si="11"/>
        <v>0</v>
      </c>
      <c r="K135" s="117"/>
    </row>
    <row r="136" spans="3:11" hidden="1" x14ac:dyDescent="0.25">
      <c r="C136" s="118" t="s">
        <v>69</v>
      </c>
      <c r="D136" s="172"/>
      <c r="E136" s="119">
        <v>10000</v>
      </c>
      <c r="F136" s="116">
        <f t="shared" si="12"/>
        <v>0</v>
      </c>
      <c r="G136" s="183"/>
      <c r="H136" s="117" t="s">
        <v>475</v>
      </c>
      <c r="I136" s="117" t="str">
        <f>VLOOKUP(H136,Presupuesto!$B$8:$C$158,2,0)</f>
        <v>EQUIPOS DE OFICINA Y MUEBLES (42140-00)</v>
      </c>
      <c r="J136" s="117">
        <f t="shared" si="11"/>
        <v>0</v>
      </c>
      <c r="K136" s="117"/>
    </row>
    <row r="137" spans="3:11" hidden="1" x14ac:dyDescent="0.25">
      <c r="C137" s="118" t="s">
        <v>70</v>
      </c>
      <c r="D137" s="172"/>
      <c r="E137" s="119">
        <v>8000</v>
      </c>
      <c r="F137" s="116">
        <f t="shared" si="12"/>
        <v>0</v>
      </c>
      <c r="G137" s="183"/>
      <c r="H137" s="117" t="s">
        <v>475</v>
      </c>
      <c r="I137" s="117" t="str">
        <f>VLOOKUP(H137,Presupuesto!$B$8:$C$158,2,0)</f>
        <v>EQUIPOS DE OFICINA Y MUEBLES (42140-00)</v>
      </c>
      <c r="J137" s="117">
        <f t="shared" si="11"/>
        <v>0</v>
      </c>
      <c r="K137" s="117"/>
    </row>
    <row r="138" spans="3:11" hidden="1" x14ac:dyDescent="0.25">
      <c r="C138" s="118" t="s">
        <v>71</v>
      </c>
      <c r="D138" s="172"/>
      <c r="E138" s="119">
        <v>2000</v>
      </c>
      <c r="F138" s="116">
        <f t="shared" si="12"/>
        <v>0</v>
      </c>
      <c r="G138" s="183"/>
      <c r="H138" s="117" t="s">
        <v>475</v>
      </c>
      <c r="I138" s="117" t="str">
        <f>VLOOKUP(H138,Presupuesto!$B$8:$C$158,2,0)</f>
        <v>EQUIPOS DE OFICINA Y MUEBLES (42140-00)</v>
      </c>
      <c r="J138" s="117">
        <f t="shared" si="11"/>
        <v>0</v>
      </c>
      <c r="K138" s="117"/>
    </row>
    <row r="139" spans="3:11" hidden="1" x14ac:dyDescent="0.25">
      <c r="C139" s="118" t="s">
        <v>72</v>
      </c>
      <c r="D139" s="172"/>
      <c r="E139" s="119">
        <v>5000</v>
      </c>
      <c r="F139" s="116">
        <f t="shared" si="12"/>
        <v>0</v>
      </c>
      <c r="G139" s="183"/>
      <c r="H139" s="117" t="s">
        <v>475</v>
      </c>
      <c r="I139" s="117" t="str">
        <f>VLOOKUP(H139,Presupuesto!$B$8:$C$158,2,0)</f>
        <v>EQUIPOS DE OFICINA Y MUEBLES (42140-00)</v>
      </c>
      <c r="J139" s="117">
        <f t="shared" si="11"/>
        <v>0</v>
      </c>
      <c r="K139" s="117"/>
    </row>
    <row r="140" spans="3:11" ht="15.75" hidden="1" thickBot="1" x14ac:dyDescent="0.3">
      <c r="C140" s="121" t="s">
        <v>73</v>
      </c>
      <c r="D140" s="181"/>
      <c r="E140" s="123">
        <v>100000</v>
      </c>
      <c r="F140" s="124">
        <f t="shared" si="12"/>
        <v>0</v>
      </c>
      <c r="G140" s="184"/>
      <c r="H140" s="117" t="s">
        <v>475</v>
      </c>
      <c r="I140" s="125" t="str">
        <f>VLOOKUP(H140,Presupuesto!$B$8:$C$158,2,0)</f>
        <v>EQUIPOS DE OFICINA Y MUEBLES (42140-00)</v>
      </c>
      <c r="J140" s="125">
        <f t="shared" si="11"/>
        <v>0</v>
      </c>
      <c r="K140" s="144"/>
    </row>
    <row r="141" spans="3:11" hidden="1" x14ac:dyDescent="0.25"/>
    <row r="142" spans="3:11" ht="15.75" hidden="1" thickBot="1" x14ac:dyDescent="0.3"/>
    <row r="143" spans="3:11" ht="15.75" hidden="1" thickBot="1" x14ac:dyDescent="0.3">
      <c r="C143" s="29" t="s">
        <v>43</v>
      </c>
      <c r="D143" s="30">
        <f>SUM(F150:F159)</f>
        <v>0</v>
      </c>
      <c r="E143" s="201"/>
      <c r="F143" s="201"/>
      <c r="G143" s="95"/>
      <c r="H143" s="201"/>
      <c r="I143" s="201"/>
    </row>
    <row r="144" spans="3:11" hidden="1" x14ac:dyDescent="0.25">
      <c r="C144" s="73"/>
      <c r="D144" s="31"/>
      <c r="E144" s="112"/>
      <c r="F144" s="112"/>
      <c r="G144" s="112"/>
      <c r="H144" s="92"/>
      <c r="I144" s="92"/>
      <c r="J144" s="92"/>
      <c r="K144" s="132"/>
    </row>
    <row r="145" spans="3:11" hidden="1" x14ac:dyDescent="0.25">
      <c r="C145" s="73"/>
      <c r="D145" s="31"/>
      <c r="E145" s="112"/>
      <c r="F145" s="112"/>
      <c r="G145" s="112"/>
      <c r="H145" s="92"/>
      <c r="I145" s="92"/>
      <c r="J145" s="92"/>
      <c r="K145" s="132"/>
    </row>
    <row r="146" spans="3:11" ht="15.75" hidden="1" x14ac:dyDescent="0.25">
      <c r="C146" s="232" t="s">
        <v>532</v>
      </c>
      <c r="D146" s="233"/>
      <c r="E146" s="112"/>
      <c r="F146" s="112"/>
      <c r="G146" s="112"/>
      <c r="H146" s="92"/>
      <c r="I146" s="92"/>
      <c r="J146" s="92"/>
      <c r="K146" s="132"/>
    </row>
    <row r="147" spans="3:11" ht="18.75" hidden="1" x14ac:dyDescent="0.25">
      <c r="C147" s="240" t="e">
        <f>IFERROR(VLOOKUP(D146,'Desarrollo Curricular'!$E:$F,2,FALSE),IFERROR(VLOOKUP(D146,Investigación!$E:$F,2,FALSE),IFERROR(VLOOKUP(D146,'Vinculación Univ. Sociedad'!$E:$F,2,FALSE),IFERROR(VLOOKUP(D146,'Docencia y Recursos Humanos '!$E:$F,2,FALSE),IFERROR(VLOOKUP(D146,Estudiantes!$E:$F,2,FALSE),IFERROR(VLOOKUP(D146,'Gestion Administrativa'!$E:$F,2,FALSE),IFERROR(VLOOKUP(D146,'Gestion Academica'!$E:$F,2,FALSE),IFERROR(VLOOKUP(D146,Graduados!$E:$F,2,FALSE),IFERROR(VLOOKUP(D146,'Gestión del Conocimiento'!$E:$F,2,FALSE),IFERROR(VLOOKUP(D146,Gobernabilidad!$E:$F,2,FALSE),IFERROR(VLOOKUP(D146,'NIVEL DE ES Y  SISTEMA NACIONAL'!$E:$F,2,FALSE),VLOOKUP(D146,'Lo Esencial'!$E:$F,2,0))))))))))))</f>
        <v>#N/A</v>
      </c>
      <c r="D147" s="31"/>
      <c r="E147" s="112"/>
      <c r="F147" s="112"/>
      <c r="G147" s="112"/>
      <c r="H147" s="92"/>
      <c r="I147" s="92"/>
      <c r="J147" s="92"/>
      <c r="K147" s="132"/>
    </row>
    <row r="148" spans="3:11" ht="15.75" hidden="1" thickBot="1" x14ac:dyDescent="0.3">
      <c r="C148" s="73"/>
      <c r="D148" s="31"/>
      <c r="E148" s="112"/>
      <c r="F148" s="112"/>
      <c r="G148" s="112"/>
      <c r="H148" s="92"/>
      <c r="I148" s="92"/>
      <c r="J148" s="92"/>
      <c r="K148" s="132"/>
    </row>
    <row r="149" spans="3:11" ht="30.75" hidden="1" thickBot="1" x14ac:dyDescent="0.3">
      <c r="C149" s="146" t="s">
        <v>44</v>
      </c>
      <c r="D149" s="148" t="s">
        <v>55</v>
      </c>
      <c r="E149" s="148" t="s">
        <v>57</v>
      </c>
      <c r="F149" s="147" t="s">
        <v>27</v>
      </c>
      <c r="G149" s="153" t="s">
        <v>253</v>
      </c>
      <c r="H149" s="148" t="s">
        <v>46</v>
      </c>
      <c r="I149" s="148" t="s">
        <v>254</v>
      </c>
      <c r="J149" s="148" t="s">
        <v>551</v>
      </c>
      <c r="K149" s="148" t="s">
        <v>552</v>
      </c>
    </row>
    <row r="150" spans="3:11" hidden="1" x14ac:dyDescent="0.25">
      <c r="C150" s="114" t="s">
        <v>64</v>
      </c>
      <c r="D150" s="180"/>
      <c r="E150" s="115">
        <v>2800</v>
      </c>
      <c r="F150" s="116">
        <f>D150*E150</f>
        <v>0</v>
      </c>
      <c r="G150" s="183"/>
      <c r="H150" s="117" t="s">
        <v>475</v>
      </c>
      <c r="I150" s="117" t="str">
        <f>VLOOKUP(H150,Presupuesto!$B$8:$C$158,2,0)</f>
        <v>EQUIPOS DE OFICINA Y MUEBLES (42140-00)</v>
      </c>
      <c r="J150" s="252"/>
      <c r="K150" s="117"/>
    </row>
    <row r="151" spans="3:11" hidden="1" x14ac:dyDescent="0.25">
      <c r="C151" s="118" t="s">
        <v>65</v>
      </c>
      <c r="D151" s="172"/>
      <c r="E151" s="119">
        <v>2400</v>
      </c>
      <c r="F151" s="116">
        <f>D151*E151</f>
        <v>0</v>
      </c>
      <c r="G151" s="183"/>
      <c r="H151" s="117" t="s">
        <v>475</v>
      </c>
      <c r="I151" s="117" t="str">
        <f>VLOOKUP(H151,Presupuesto!$B$8:$C$158,2,0)</f>
        <v>EQUIPOS DE OFICINA Y MUEBLES (42140-00)</v>
      </c>
      <c r="J151" s="117">
        <f t="shared" ref="J151:J159" si="13">$J$17</f>
        <v>0</v>
      </c>
      <c r="K151" s="117"/>
    </row>
    <row r="152" spans="3:11" hidden="1" x14ac:dyDescent="0.25">
      <c r="C152" s="118" t="s">
        <v>66</v>
      </c>
      <c r="D152" s="172"/>
      <c r="E152" s="119">
        <v>1000</v>
      </c>
      <c r="F152" s="116">
        <f t="shared" ref="F152:F159" si="14">D152*E152</f>
        <v>0</v>
      </c>
      <c r="G152" s="183"/>
      <c r="H152" s="117" t="s">
        <v>475</v>
      </c>
      <c r="I152" s="117" t="str">
        <f>VLOOKUP(H152,Presupuesto!$B$8:$C$158,2,0)</f>
        <v>EQUIPOS DE OFICINA Y MUEBLES (42140-00)</v>
      </c>
      <c r="J152" s="117">
        <f t="shared" si="13"/>
        <v>0</v>
      </c>
      <c r="K152" s="117"/>
    </row>
    <row r="153" spans="3:11" hidden="1" x14ac:dyDescent="0.25">
      <c r="C153" s="118" t="s">
        <v>67</v>
      </c>
      <c r="D153" s="172"/>
      <c r="E153" s="119">
        <v>6000</v>
      </c>
      <c r="F153" s="116">
        <f t="shared" si="14"/>
        <v>0</v>
      </c>
      <c r="G153" s="183"/>
      <c r="H153" s="117" t="s">
        <v>475</v>
      </c>
      <c r="I153" s="117" t="str">
        <f>VLOOKUP(H153,Presupuesto!$B$8:$C$158,2,0)</f>
        <v>EQUIPOS DE OFICINA Y MUEBLES (42140-00)</v>
      </c>
      <c r="J153" s="117">
        <f t="shared" si="13"/>
        <v>0</v>
      </c>
      <c r="K153" s="117"/>
    </row>
    <row r="154" spans="3:11" hidden="1" x14ac:dyDescent="0.25">
      <c r="C154" s="118" t="s">
        <v>68</v>
      </c>
      <c r="D154" s="172"/>
      <c r="E154" s="119">
        <v>3000</v>
      </c>
      <c r="F154" s="116">
        <f t="shared" si="14"/>
        <v>0</v>
      </c>
      <c r="G154" s="183"/>
      <c r="H154" s="117" t="s">
        <v>475</v>
      </c>
      <c r="I154" s="117" t="str">
        <f>VLOOKUP(H154,Presupuesto!$B$8:$C$158,2,0)</f>
        <v>EQUIPOS DE OFICINA Y MUEBLES (42140-00)</v>
      </c>
      <c r="J154" s="117">
        <f t="shared" si="13"/>
        <v>0</v>
      </c>
      <c r="K154" s="117"/>
    </row>
    <row r="155" spans="3:11" hidden="1" x14ac:dyDescent="0.25">
      <c r="C155" s="118" t="s">
        <v>69</v>
      </c>
      <c r="D155" s="172"/>
      <c r="E155" s="119">
        <v>10000</v>
      </c>
      <c r="F155" s="116">
        <f t="shared" si="14"/>
        <v>0</v>
      </c>
      <c r="G155" s="183"/>
      <c r="H155" s="117" t="s">
        <v>475</v>
      </c>
      <c r="I155" s="117" t="str">
        <f>VLOOKUP(H155,Presupuesto!$B$8:$C$158,2,0)</f>
        <v>EQUIPOS DE OFICINA Y MUEBLES (42140-00)</v>
      </c>
      <c r="J155" s="117">
        <f t="shared" si="13"/>
        <v>0</v>
      </c>
      <c r="K155" s="117"/>
    </row>
    <row r="156" spans="3:11" hidden="1" x14ac:dyDescent="0.25">
      <c r="C156" s="118" t="s">
        <v>70</v>
      </c>
      <c r="D156" s="172"/>
      <c r="E156" s="119">
        <v>8000</v>
      </c>
      <c r="F156" s="116">
        <f t="shared" si="14"/>
        <v>0</v>
      </c>
      <c r="G156" s="183"/>
      <c r="H156" s="117" t="s">
        <v>475</v>
      </c>
      <c r="I156" s="117" t="str">
        <f>VLOOKUP(H156,Presupuesto!$B$8:$C$158,2,0)</f>
        <v>EQUIPOS DE OFICINA Y MUEBLES (42140-00)</v>
      </c>
      <c r="J156" s="117">
        <f t="shared" si="13"/>
        <v>0</v>
      </c>
      <c r="K156" s="117"/>
    </row>
    <row r="157" spans="3:11" hidden="1" x14ac:dyDescent="0.25">
      <c r="C157" s="118" t="s">
        <v>71</v>
      </c>
      <c r="D157" s="172"/>
      <c r="E157" s="119">
        <v>2000</v>
      </c>
      <c r="F157" s="116">
        <f t="shared" si="14"/>
        <v>0</v>
      </c>
      <c r="G157" s="183"/>
      <c r="H157" s="117" t="s">
        <v>475</v>
      </c>
      <c r="I157" s="117" t="str">
        <f>VLOOKUP(H157,Presupuesto!$B$8:$C$158,2,0)</f>
        <v>EQUIPOS DE OFICINA Y MUEBLES (42140-00)</v>
      </c>
      <c r="J157" s="117">
        <f t="shared" si="13"/>
        <v>0</v>
      </c>
      <c r="K157" s="117"/>
    </row>
    <row r="158" spans="3:11" hidden="1" x14ac:dyDescent="0.25">
      <c r="C158" s="118" t="s">
        <v>72</v>
      </c>
      <c r="D158" s="172"/>
      <c r="E158" s="119">
        <v>5000</v>
      </c>
      <c r="F158" s="116">
        <f t="shared" si="14"/>
        <v>0</v>
      </c>
      <c r="G158" s="183"/>
      <c r="H158" s="117" t="s">
        <v>475</v>
      </c>
      <c r="I158" s="117" t="str">
        <f>VLOOKUP(H158,Presupuesto!$B$8:$C$158,2,0)</f>
        <v>EQUIPOS DE OFICINA Y MUEBLES (42140-00)</v>
      </c>
      <c r="J158" s="117">
        <f t="shared" si="13"/>
        <v>0</v>
      </c>
      <c r="K158" s="117"/>
    </row>
    <row r="159" spans="3:11" ht="15.75" hidden="1" thickBot="1" x14ac:dyDescent="0.3">
      <c r="C159" s="121" t="s">
        <v>73</v>
      </c>
      <c r="D159" s="181"/>
      <c r="E159" s="123">
        <v>100000</v>
      </c>
      <c r="F159" s="124">
        <f t="shared" si="14"/>
        <v>0</v>
      </c>
      <c r="G159" s="184"/>
      <c r="H159" s="117" t="s">
        <v>475</v>
      </c>
      <c r="I159" s="125" t="str">
        <f>VLOOKUP(H159,Presupuesto!$B$8:$C$158,2,0)</f>
        <v>EQUIPOS DE OFICINA Y MUEBLES (42140-00)</v>
      </c>
      <c r="J159" s="125">
        <f t="shared" si="13"/>
        <v>0</v>
      </c>
      <c r="K159" s="144"/>
    </row>
    <row r="160" spans="3:11" hidden="1" x14ac:dyDescent="0.25"/>
    <row r="161" spans="3:11" ht="15.75" hidden="1" thickBot="1" x14ac:dyDescent="0.3"/>
    <row r="162" spans="3:11" ht="15.75" hidden="1" thickBot="1" x14ac:dyDescent="0.3">
      <c r="C162" s="29" t="s">
        <v>43</v>
      </c>
      <c r="D162" s="30">
        <f>SUM(F169:F178)</f>
        <v>0</v>
      </c>
      <c r="E162" s="201"/>
      <c r="F162" s="201"/>
      <c r="G162" s="95"/>
      <c r="H162" s="201"/>
      <c r="I162" s="201"/>
    </row>
    <row r="163" spans="3:11" hidden="1" x14ac:dyDescent="0.25">
      <c r="C163" s="73"/>
      <c r="D163" s="31"/>
      <c r="E163" s="112"/>
      <c r="F163" s="112"/>
      <c r="G163" s="112"/>
      <c r="H163" s="92"/>
      <c r="I163" s="92"/>
      <c r="J163" s="92"/>
      <c r="K163" s="132"/>
    </row>
    <row r="164" spans="3:11" hidden="1" x14ac:dyDescent="0.25">
      <c r="C164" s="73"/>
      <c r="D164" s="31"/>
      <c r="E164" s="112"/>
      <c r="F164" s="112"/>
      <c r="G164" s="112"/>
      <c r="H164" s="92"/>
      <c r="I164" s="92"/>
      <c r="J164" s="92"/>
      <c r="K164" s="132"/>
    </row>
    <row r="165" spans="3:11" ht="15.75" hidden="1" x14ac:dyDescent="0.25">
      <c r="C165" s="232" t="s">
        <v>532</v>
      </c>
      <c r="D165" s="233"/>
      <c r="E165" s="112"/>
      <c r="F165" s="112"/>
      <c r="G165" s="112"/>
      <c r="H165" s="92"/>
      <c r="I165" s="92"/>
      <c r="J165" s="92"/>
      <c r="K165" s="132"/>
    </row>
    <row r="166" spans="3:11" ht="18.75" hidden="1" x14ac:dyDescent="0.25">
      <c r="C166" s="240" t="e">
        <f>IFERROR(VLOOKUP(D165,'Desarrollo Curricular'!$E:$F,2,FALSE),IFERROR(VLOOKUP(D165,Investigación!$E:$F,2,FALSE),IFERROR(VLOOKUP(D165,'Vinculación Univ. Sociedad'!$E:$F,2,FALSE),IFERROR(VLOOKUP(D165,'Docencia y Recursos Humanos '!$E:$F,2,FALSE),IFERROR(VLOOKUP(D165,Estudiantes!$E:$F,2,FALSE),IFERROR(VLOOKUP(D165,'Gestion Administrativa'!$E:$F,2,FALSE),IFERROR(VLOOKUP(D165,'Gestion Academica'!$E:$F,2,FALSE),IFERROR(VLOOKUP(D165,Graduados!$E:$F,2,FALSE),IFERROR(VLOOKUP(D165,'Gestión del Conocimiento'!$E:$F,2,FALSE),IFERROR(VLOOKUP(D165,Gobernabilidad!$E:$F,2,FALSE),IFERROR(VLOOKUP(D165,'NIVEL DE ES Y  SISTEMA NACIONAL'!$E:$F,2,FALSE),VLOOKUP(D165,'Lo Esencial'!$E:$F,2,0))))))))))))</f>
        <v>#N/A</v>
      </c>
      <c r="D166" s="31"/>
      <c r="E166" s="112"/>
      <c r="F166" s="112"/>
      <c r="G166" s="112"/>
      <c r="H166" s="92"/>
      <c r="I166" s="92"/>
      <c r="J166" s="92"/>
      <c r="K166" s="132"/>
    </row>
    <row r="167" spans="3:11" ht="15.75" hidden="1" thickBot="1" x14ac:dyDescent="0.3">
      <c r="C167" s="73"/>
      <c r="D167" s="31"/>
      <c r="E167" s="112"/>
      <c r="F167" s="112"/>
      <c r="G167" s="112"/>
      <c r="H167" s="92"/>
      <c r="I167" s="92"/>
      <c r="J167" s="92"/>
      <c r="K167" s="132"/>
    </row>
    <row r="168" spans="3:11" ht="30.75" hidden="1" thickBot="1" x14ac:dyDescent="0.3">
      <c r="C168" s="146" t="s">
        <v>44</v>
      </c>
      <c r="D168" s="148" t="s">
        <v>55</v>
      </c>
      <c r="E168" s="148" t="s">
        <v>57</v>
      </c>
      <c r="F168" s="147" t="s">
        <v>27</v>
      </c>
      <c r="G168" s="153" t="s">
        <v>253</v>
      </c>
      <c r="H168" s="148" t="s">
        <v>46</v>
      </c>
      <c r="I168" s="148" t="s">
        <v>254</v>
      </c>
      <c r="J168" s="148" t="s">
        <v>551</v>
      </c>
      <c r="K168" s="148" t="s">
        <v>552</v>
      </c>
    </row>
    <row r="169" spans="3:11" hidden="1" x14ac:dyDescent="0.25">
      <c r="C169" s="114" t="s">
        <v>64</v>
      </c>
      <c r="D169" s="180"/>
      <c r="E169" s="115">
        <v>2800</v>
      </c>
      <c r="F169" s="116">
        <f>D169*E169</f>
        <v>0</v>
      </c>
      <c r="G169" s="183"/>
      <c r="H169" s="117" t="s">
        <v>475</v>
      </c>
      <c r="I169" s="117" t="str">
        <f>VLOOKUP(H169,Presupuesto!$B$8:$C$158,2,0)</f>
        <v>EQUIPOS DE OFICINA Y MUEBLES (42140-00)</v>
      </c>
      <c r="J169" s="252"/>
      <c r="K169" s="117"/>
    </row>
    <row r="170" spans="3:11" hidden="1" x14ac:dyDescent="0.25">
      <c r="C170" s="118" t="s">
        <v>65</v>
      </c>
      <c r="D170" s="172"/>
      <c r="E170" s="119">
        <v>2400</v>
      </c>
      <c r="F170" s="116">
        <f>D170*E170</f>
        <v>0</v>
      </c>
      <c r="G170" s="183"/>
      <c r="H170" s="117" t="s">
        <v>475</v>
      </c>
      <c r="I170" s="117" t="str">
        <f>VLOOKUP(H170,Presupuesto!$B$8:$C$158,2,0)</f>
        <v>EQUIPOS DE OFICINA Y MUEBLES (42140-00)</v>
      </c>
      <c r="J170" s="117">
        <f t="shared" ref="J170:J178" si="15">$J$17</f>
        <v>0</v>
      </c>
      <c r="K170" s="117"/>
    </row>
    <row r="171" spans="3:11" hidden="1" x14ac:dyDescent="0.25">
      <c r="C171" s="118" t="s">
        <v>66</v>
      </c>
      <c r="D171" s="172"/>
      <c r="E171" s="119">
        <v>1000</v>
      </c>
      <c r="F171" s="116">
        <f t="shared" ref="F171:F178" si="16">D171*E171</f>
        <v>0</v>
      </c>
      <c r="G171" s="183"/>
      <c r="H171" s="117" t="s">
        <v>475</v>
      </c>
      <c r="I171" s="117" t="str">
        <f>VLOOKUP(H171,Presupuesto!$B$8:$C$158,2,0)</f>
        <v>EQUIPOS DE OFICINA Y MUEBLES (42140-00)</v>
      </c>
      <c r="J171" s="117">
        <f t="shared" si="15"/>
        <v>0</v>
      </c>
      <c r="K171" s="117"/>
    </row>
    <row r="172" spans="3:11" hidden="1" x14ac:dyDescent="0.25">
      <c r="C172" s="118" t="s">
        <v>67</v>
      </c>
      <c r="D172" s="172"/>
      <c r="E172" s="119">
        <v>6000</v>
      </c>
      <c r="F172" s="116">
        <f t="shared" si="16"/>
        <v>0</v>
      </c>
      <c r="G172" s="183"/>
      <c r="H172" s="117" t="s">
        <v>475</v>
      </c>
      <c r="I172" s="117" t="str">
        <f>VLOOKUP(H172,Presupuesto!$B$8:$C$158,2,0)</f>
        <v>EQUIPOS DE OFICINA Y MUEBLES (42140-00)</v>
      </c>
      <c r="J172" s="117">
        <f t="shared" si="15"/>
        <v>0</v>
      </c>
      <c r="K172" s="117"/>
    </row>
    <row r="173" spans="3:11" hidden="1" x14ac:dyDescent="0.25">
      <c r="C173" s="118" t="s">
        <v>68</v>
      </c>
      <c r="D173" s="172"/>
      <c r="E173" s="119">
        <v>3000</v>
      </c>
      <c r="F173" s="116">
        <f t="shared" si="16"/>
        <v>0</v>
      </c>
      <c r="G173" s="183"/>
      <c r="H173" s="117" t="s">
        <v>475</v>
      </c>
      <c r="I173" s="117" t="str">
        <f>VLOOKUP(H173,Presupuesto!$B$8:$C$158,2,0)</f>
        <v>EQUIPOS DE OFICINA Y MUEBLES (42140-00)</v>
      </c>
      <c r="J173" s="117">
        <f t="shared" si="15"/>
        <v>0</v>
      </c>
      <c r="K173" s="117"/>
    </row>
    <row r="174" spans="3:11" hidden="1" x14ac:dyDescent="0.25">
      <c r="C174" s="118" t="s">
        <v>69</v>
      </c>
      <c r="D174" s="172"/>
      <c r="E174" s="119">
        <v>10000</v>
      </c>
      <c r="F174" s="116">
        <f t="shared" si="16"/>
        <v>0</v>
      </c>
      <c r="G174" s="183"/>
      <c r="H174" s="117" t="s">
        <v>475</v>
      </c>
      <c r="I174" s="117" t="str">
        <f>VLOOKUP(H174,Presupuesto!$B$8:$C$158,2,0)</f>
        <v>EQUIPOS DE OFICINA Y MUEBLES (42140-00)</v>
      </c>
      <c r="J174" s="117">
        <f t="shared" si="15"/>
        <v>0</v>
      </c>
      <c r="K174" s="117"/>
    </row>
    <row r="175" spans="3:11" hidden="1" x14ac:dyDescent="0.25">
      <c r="C175" s="118" t="s">
        <v>70</v>
      </c>
      <c r="D175" s="172"/>
      <c r="E175" s="119">
        <v>8000</v>
      </c>
      <c r="F175" s="116">
        <f t="shared" si="16"/>
        <v>0</v>
      </c>
      <c r="G175" s="183"/>
      <c r="H175" s="117" t="s">
        <v>475</v>
      </c>
      <c r="I175" s="117" t="str">
        <f>VLOOKUP(H175,Presupuesto!$B$8:$C$158,2,0)</f>
        <v>EQUIPOS DE OFICINA Y MUEBLES (42140-00)</v>
      </c>
      <c r="J175" s="117">
        <f t="shared" si="15"/>
        <v>0</v>
      </c>
      <c r="K175" s="117"/>
    </row>
    <row r="176" spans="3:11" hidden="1" x14ac:dyDescent="0.25">
      <c r="C176" s="118" t="s">
        <v>71</v>
      </c>
      <c r="D176" s="172"/>
      <c r="E176" s="119">
        <v>2000</v>
      </c>
      <c r="F176" s="116">
        <f t="shared" si="16"/>
        <v>0</v>
      </c>
      <c r="G176" s="183"/>
      <c r="H176" s="117" t="s">
        <v>475</v>
      </c>
      <c r="I176" s="117" t="str">
        <f>VLOOKUP(H176,Presupuesto!$B$8:$C$158,2,0)</f>
        <v>EQUIPOS DE OFICINA Y MUEBLES (42140-00)</v>
      </c>
      <c r="J176" s="117">
        <f t="shared" si="15"/>
        <v>0</v>
      </c>
      <c r="K176" s="117"/>
    </row>
    <row r="177" spans="3:11" hidden="1" x14ac:dyDescent="0.25">
      <c r="C177" s="118" t="s">
        <v>72</v>
      </c>
      <c r="D177" s="172"/>
      <c r="E177" s="119">
        <v>5000</v>
      </c>
      <c r="F177" s="116">
        <f t="shared" si="16"/>
        <v>0</v>
      </c>
      <c r="G177" s="183"/>
      <c r="H177" s="117" t="s">
        <v>475</v>
      </c>
      <c r="I177" s="117" t="str">
        <f>VLOOKUP(H177,Presupuesto!$B$8:$C$158,2,0)</f>
        <v>EQUIPOS DE OFICINA Y MUEBLES (42140-00)</v>
      </c>
      <c r="J177" s="117">
        <f t="shared" si="15"/>
        <v>0</v>
      </c>
      <c r="K177" s="117"/>
    </row>
    <row r="178" spans="3:11" ht="15.75" hidden="1" thickBot="1" x14ac:dyDescent="0.3">
      <c r="C178" s="121" t="s">
        <v>73</v>
      </c>
      <c r="D178" s="181"/>
      <c r="E178" s="123">
        <v>100000</v>
      </c>
      <c r="F178" s="124">
        <f t="shared" si="16"/>
        <v>0</v>
      </c>
      <c r="G178" s="184"/>
      <c r="H178" s="117" t="s">
        <v>475</v>
      </c>
      <c r="I178" s="125" t="str">
        <f>VLOOKUP(H178,Presupuesto!$B$8:$C$158,2,0)</f>
        <v>EQUIPOS DE OFICINA Y MUEBLES (42140-00)</v>
      </c>
      <c r="J178" s="125">
        <f t="shared" si="15"/>
        <v>0</v>
      </c>
      <c r="K178" s="144"/>
    </row>
    <row r="179" spans="3:11" hidden="1" x14ac:dyDescent="0.25"/>
    <row r="180" spans="3:11" ht="15.75" hidden="1" thickBot="1" x14ac:dyDescent="0.3"/>
    <row r="181" spans="3:11" ht="15.75" hidden="1" thickBot="1" x14ac:dyDescent="0.3">
      <c r="C181" s="29" t="s">
        <v>43</v>
      </c>
      <c r="D181" s="30">
        <f>SUM(F188:F197)</f>
        <v>0</v>
      </c>
      <c r="E181" s="201"/>
      <c r="F181" s="201"/>
      <c r="G181" s="95"/>
      <c r="H181" s="201"/>
      <c r="I181" s="201"/>
    </row>
    <row r="182" spans="3:11" hidden="1" x14ac:dyDescent="0.25">
      <c r="C182" s="73"/>
      <c r="D182" s="31"/>
      <c r="E182" s="112"/>
      <c r="F182" s="112"/>
      <c r="G182" s="112"/>
      <c r="H182" s="92"/>
      <c r="I182" s="92"/>
      <c r="J182" s="92"/>
      <c r="K182" s="132"/>
    </row>
    <row r="183" spans="3:11" hidden="1" x14ac:dyDescent="0.25">
      <c r="C183" s="73"/>
      <c r="D183" s="31"/>
      <c r="E183" s="112"/>
      <c r="F183" s="112"/>
      <c r="G183" s="112"/>
      <c r="H183" s="92"/>
      <c r="I183" s="92"/>
      <c r="J183" s="92"/>
      <c r="K183" s="132"/>
    </row>
    <row r="184" spans="3:11" ht="15.75" hidden="1" x14ac:dyDescent="0.25">
      <c r="C184" s="232" t="s">
        <v>532</v>
      </c>
      <c r="D184" s="233"/>
      <c r="E184" s="112"/>
      <c r="F184" s="112"/>
      <c r="G184" s="112"/>
      <c r="H184" s="92"/>
      <c r="I184" s="92"/>
      <c r="J184" s="92"/>
      <c r="K184" s="132"/>
    </row>
    <row r="185" spans="3:11" ht="18.75" hidden="1" x14ac:dyDescent="0.25">
      <c r="C185" s="240" t="e">
        <f>IFERROR(VLOOKUP(D184,'Desarrollo Curricular'!$E:$F,2,FALSE),IFERROR(VLOOKUP(D184,Investigación!$E:$F,2,FALSE),IFERROR(VLOOKUP(D184,'Vinculación Univ. Sociedad'!$E:$F,2,FALSE),IFERROR(VLOOKUP(D184,'Docencia y Recursos Humanos '!$E:$F,2,FALSE),IFERROR(VLOOKUP(D184,Estudiantes!$E:$F,2,FALSE),IFERROR(VLOOKUP(D184,'Gestion Administrativa'!$E:$F,2,FALSE),IFERROR(VLOOKUP(D184,'Gestion Academica'!$E:$F,2,FALSE),IFERROR(VLOOKUP(D184,Graduados!$E:$F,2,FALSE),IFERROR(VLOOKUP(D184,'Gestión del Conocimiento'!$E:$F,2,FALSE),IFERROR(VLOOKUP(D184,Gobernabilidad!$E:$F,2,FALSE),IFERROR(VLOOKUP(D184,'NIVEL DE ES Y  SISTEMA NACIONAL'!$E:$F,2,FALSE),VLOOKUP(D184,'Lo Esencial'!$E:$F,2,0))))))))))))</f>
        <v>#N/A</v>
      </c>
      <c r="D185" s="31"/>
      <c r="E185" s="112"/>
      <c r="F185" s="112"/>
      <c r="G185" s="112"/>
      <c r="H185" s="92"/>
      <c r="I185" s="92"/>
      <c r="J185" s="92"/>
      <c r="K185" s="132"/>
    </row>
    <row r="186" spans="3:11" ht="15.75" hidden="1" thickBot="1" x14ac:dyDescent="0.3">
      <c r="C186" s="73"/>
      <c r="D186" s="31"/>
      <c r="E186" s="112"/>
      <c r="F186" s="112"/>
      <c r="G186" s="112"/>
      <c r="H186" s="92"/>
      <c r="I186" s="92"/>
      <c r="J186" s="92"/>
      <c r="K186" s="132"/>
    </row>
    <row r="187" spans="3:11" ht="30.75" hidden="1" thickBot="1" x14ac:dyDescent="0.3">
      <c r="C187" s="146" t="s">
        <v>44</v>
      </c>
      <c r="D187" s="148" t="s">
        <v>55</v>
      </c>
      <c r="E187" s="148" t="s">
        <v>57</v>
      </c>
      <c r="F187" s="147" t="s">
        <v>27</v>
      </c>
      <c r="G187" s="153" t="s">
        <v>253</v>
      </c>
      <c r="H187" s="148" t="s">
        <v>46</v>
      </c>
      <c r="I187" s="148" t="s">
        <v>254</v>
      </c>
      <c r="J187" s="148" t="s">
        <v>551</v>
      </c>
      <c r="K187" s="148" t="s">
        <v>552</v>
      </c>
    </row>
    <row r="188" spans="3:11" hidden="1" x14ac:dyDescent="0.25">
      <c r="C188" s="114" t="s">
        <v>64</v>
      </c>
      <c r="D188" s="180"/>
      <c r="E188" s="115">
        <v>2800</v>
      </c>
      <c r="F188" s="116">
        <f>D188*E188</f>
        <v>0</v>
      </c>
      <c r="G188" s="183"/>
      <c r="H188" s="117" t="s">
        <v>475</v>
      </c>
      <c r="I188" s="117" t="str">
        <f>VLOOKUP(H188,Presupuesto!$B$8:$C$158,2,0)</f>
        <v>EQUIPOS DE OFICINA Y MUEBLES (42140-00)</v>
      </c>
      <c r="J188" s="252"/>
      <c r="K188" s="117"/>
    </row>
    <row r="189" spans="3:11" hidden="1" x14ac:dyDescent="0.25">
      <c r="C189" s="118" t="s">
        <v>65</v>
      </c>
      <c r="D189" s="172"/>
      <c r="E189" s="119">
        <v>2400</v>
      </c>
      <c r="F189" s="116">
        <f>D189*E189</f>
        <v>0</v>
      </c>
      <c r="G189" s="183"/>
      <c r="H189" s="117" t="s">
        <v>475</v>
      </c>
      <c r="I189" s="117" t="str">
        <f>VLOOKUP(H189,Presupuesto!$B$8:$C$158,2,0)</f>
        <v>EQUIPOS DE OFICINA Y MUEBLES (42140-00)</v>
      </c>
      <c r="J189" s="117">
        <f t="shared" ref="J189:J197" si="17">$J$17</f>
        <v>0</v>
      </c>
      <c r="K189" s="117"/>
    </row>
    <row r="190" spans="3:11" hidden="1" x14ac:dyDescent="0.25">
      <c r="C190" s="118" t="s">
        <v>66</v>
      </c>
      <c r="D190" s="172"/>
      <c r="E190" s="119">
        <v>1000</v>
      </c>
      <c r="F190" s="116">
        <f t="shared" ref="F190:F197" si="18">D190*E190</f>
        <v>0</v>
      </c>
      <c r="G190" s="183"/>
      <c r="H190" s="117" t="s">
        <v>475</v>
      </c>
      <c r="I190" s="117" t="str">
        <f>VLOOKUP(H190,Presupuesto!$B$8:$C$158,2,0)</f>
        <v>EQUIPOS DE OFICINA Y MUEBLES (42140-00)</v>
      </c>
      <c r="J190" s="117">
        <f t="shared" si="17"/>
        <v>0</v>
      </c>
      <c r="K190" s="117"/>
    </row>
    <row r="191" spans="3:11" hidden="1" x14ac:dyDescent="0.25">
      <c r="C191" s="118" t="s">
        <v>67</v>
      </c>
      <c r="D191" s="172"/>
      <c r="E191" s="119">
        <v>6000</v>
      </c>
      <c r="F191" s="116">
        <f t="shared" si="18"/>
        <v>0</v>
      </c>
      <c r="G191" s="183"/>
      <c r="H191" s="117" t="s">
        <v>475</v>
      </c>
      <c r="I191" s="117" t="str">
        <f>VLOOKUP(H191,Presupuesto!$B$8:$C$158,2,0)</f>
        <v>EQUIPOS DE OFICINA Y MUEBLES (42140-00)</v>
      </c>
      <c r="J191" s="117">
        <f t="shared" si="17"/>
        <v>0</v>
      </c>
      <c r="K191" s="117"/>
    </row>
    <row r="192" spans="3:11" hidden="1" x14ac:dyDescent="0.25">
      <c r="C192" s="118" t="s">
        <v>68</v>
      </c>
      <c r="D192" s="172"/>
      <c r="E192" s="119">
        <v>3000</v>
      </c>
      <c r="F192" s="116">
        <f t="shared" si="18"/>
        <v>0</v>
      </c>
      <c r="G192" s="183"/>
      <c r="H192" s="117" t="s">
        <v>475</v>
      </c>
      <c r="I192" s="117" t="str">
        <f>VLOOKUP(H192,Presupuesto!$B$8:$C$158,2,0)</f>
        <v>EQUIPOS DE OFICINA Y MUEBLES (42140-00)</v>
      </c>
      <c r="J192" s="117">
        <f t="shared" si="17"/>
        <v>0</v>
      </c>
      <c r="K192" s="117"/>
    </row>
    <row r="193" spans="3:11" hidden="1" x14ac:dyDescent="0.25">
      <c r="C193" s="118" t="s">
        <v>69</v>
      </c>
      <c r="D193" s="172"/>
      <c r="E193" s="119">
        <v>10000</v>
      </c>
      <c r="F193" s="116">
        <f t="shared" si="18"/>
        <v>0</v>
      </c>
      <c r="G193" s="183"/>
      <c r="H193" s="117" t="s">
        <v>475</v>
      </c>
      <c r="I193" s="117" t="str">
        <f>VLOOKUP(H193,Presupuesto!$B$8:$C$158,2,0)</f>
        <v>EQUIPOS DE OFICINA Y MUEBLES (42140-00)</v>
      </c>
      <c r="J193" s="117">
        <f t="shared" si="17"/>
        <v>0</v>
      </c>
      <c r="K193" s="117"/>
    </row>
    <row r="194" spans="3:11" hidden="1" x14ac:dyDescent="0.25">
      <c r="C194" s="118" t="s">
        <v>70</v>
      </c>
      <c r="D194" s="172"/>
      <c r="E194" s="119">
        <v>8000</v>
      </c>
      <c r="F194" s="116">
        <f t="shared" si="18"/>
        <v>0</v>
      </c>
      <c r="G194" s="183"/>
      <c r="H194" s="117" t="s">
        <v>475</v>
      </c>
      <c r="I194" s="117" t="str">
        <f>VLOOKUP(H194,Presupuesto!$B$8:$C$158,2,0)</f>
        <v>EQUIPOS DE OFICINA Y MUEBLES (42140-00)</v>
      </c>
      <c r="J194" s="117">
        <f t="shared" si="17"/>
        <v>0</v>
      </c>
      <c r="K194" s="117"/>
    </row>
    <row r="195" spans="3:11" hidden="1" x14ac:dyDescent="0.25">
      <c r="C195" s="118" t="s">
        <v>71</v>
      </c>
      <c r="D195" s="172"/>
      <c r="E195" s="119">
        <v>2000</v>
      </c>
      <c r="F195" s="116">
        <f t="shared" si="18"/>
        <v>0</v>
      </c>
      <c r="G195" s="183"/>
      <c r="H195" s="117" t="s">
        <v>475</v>
      </c>
      <c r="I195" s="117" t="str">
        <f>VLOOKUP(H195,Presupuesto!$B$8:$C$158,2,0)</f>
        <v>EQUIPOS DE OFICINA Y MUEBLES (42140-00)</v>
      </c>
      <c r="J195" s="117">
        <f t="shared" si="17"/>
        <v>0</v>
      </c>
      <c r="K195" s="117"/>
    </row>
    <row r="196" spans="3:11" hidden="1" x14ac:dyDescent="0.25">
      <c r="C196" s="118" t="s">
        <v>72</v>
      </c>
      <c r="D196" s="172"/>
      <c r="E196" s="119">
        <v>5000</v>
      </c>
      <c r="F196" s="116">
        <f t="shared" si="18"/>
        <v>0</v>
      </c>
      <c r="G196" s="183"/>
      <c r="H196" s="117" t="s">
        <v>475</v>
      </c>
      <c r="I196" s="117" t="str">
        <f>VLOOKUP(H196,Presupuesto!$B$8:$C$158,2,0)</f>
        <v>EQUIPOS DE OFICINA Y MUEBLES (42140-00)</v>
      </c>
      <c r="J196" s="117">
        <f t="shared" si="17"/>
        <v>0</v>
      </c>
      <c r="K196" s="117"/>
    </row>
    <row r="197" spans="3:11" ht="15.75" hidden="1" thickBot="1" x14ac:dyDescent="0.3">
      <c r="C197" s="121" t="s">
        <v>73</v>
      </c>
      <c r="D197" s="181"/>
      <c r="E197" s="123">
        <v>100000</v>
      </c>
      <c r="F197" s="124">
        <f t="shared" si="18"/>
        <v>0</v>
      </c>
      <c r="G197" s="184"/>
      <c r="H197" s="117" t="s">
        <v>475</v>
      </c>
      <c r="I197" s="125" t="str">
        <f>VLOOKUP(H197,Presupuesto!$B$8:$C$158,2,0)</f>
        <v>EQUIPOS DE OFICINA Y MUEBLES (42140-00)</v>
      </c>
      <c r="J197" s="125">
        <f t="shared" si="17"/>
        <v>0</v>
      </c>
      <c r="K197" s="144"/>
    </row>
    <row r="198" spans="3:11" hidden="1" x14ac:dyDescent="0.25"/>
    <row r="199" spans="3:11" ht="15.75" hidden="1" thickBot="1" x14ac:dyDescent="0.3"/>
    <row r="200" spans="3:11" ht="15.75" hidden="1" thickBot="1" x14ac:dyDescent="0.3">
      <c r="C200" s="29" t="s">
        <v>43</v>
      </c>
      <c r="D200" s="30">
        <f>SUM(F207:F216)</f>
        <v>0</v>
      </c>
      <c r="E200" s="201"/>
      <c r="F200" s="201"/>
      <c r="G200" s="95"/>
      <c r="H200" s="201"/>
      <c r="I200" s="201"/>
    </row>
    <row r="201" spans="3:11" hidden="1" x14ac:dyDescent="0.25">
      <c r="C201" s="73"/>
      <c r="D201" s="31"/>
      <c r="E201" s="112"/>
      <c r="F201" s="112"/>
      <c r="G201" s="112"/>
      <c r="H201" s="92"/>
      <c r="I201" s="92"/>
      <c r="J201" s="92"/>
      <c r="K201" s="132"/>
    </row>
    <row r="202" spans="3:11" hidden="1" x14ac:dyDescent="0.25">
      <c r="C202" s="73"/>
      <c r="D202" s="31"/>
      <c r="E202" s="112"/>
      <c r="F202" s="112"/>
      <c r="G202" s="112"/>
      <c r="H202" s="92"/>
      <c r="I202" s="92"/>
      <c r="J202" s="92"/>
      <c r="K202" s="132"/>
    </row>
    <row r="203" spans="3:11" ht="15.75" hidden="1" x14ac:dyDescent="0.25">
      <c r="C203" s="232" t="s">
        <v>532</v>
      </c>
      <c r="D203" s="233"/>
      <c r="E203" s="112"/>
      <c r="F203" s="112"/>
      <c r="G203" s="112"/>
      <c r="H203" s="92"/>
      <c r="I203" s="92"/>
      <c r="J203" s="92"/>
      <c r="K203" s="132"/>
    </row>
    <row r="204" spans="3:11" ht="18.75" hidden="1" x14ac:dyDescent="0.25">
      <c r="C204" s="240" t="e">
        <f>IFERROR(VLOOKUP(D203,'Desarrollo Curricular'!$E:$F,2,FALSE),IFERROR(VLOOKUP(D203,Investigación!$E:$F,2,FALSE),IFERROR(VLOOKUP(D203,'Vinculación Univ. Sociedad'!$E:$F,2,FALSE),IFERROR(VLOOKUP(D203,'Docencia y Recursos Humanos '!$E:$F,2,FALSE),IFERROR(VLOOKUP(D203,Estudiantes!$E:$F,2,FALSE),IFERROR(VLOOKUP(D203,'Gestion Administrativa'!$E:$F,2,FALSE),IFERROR(VLOOKUP(D203,'Gestion Academica'!$E:$F,2,FALSE),IFERROR(VLOOKUP(D203,Graduados!$E:$F,2,FALSE),IFERROR(VLOOKUP(D203,'Gestión del Conocimiento'!$E:$F,2,FALSE),IFERROR(VLOOKUP(D203,Gobernabilidad!$E:$F,2,FALSE),IFERROR(VLOOKUP(D203,'NIVEL DE ES Y  SISTEMA NACIONAL'!$E:$F,2,FALSE),VLOOKUP(D203,'Lo Esencial'!$E:$F,2,0))))))))))))</f>
        <v>#N/A</v>
      </c>
      <c r="D204" s="31"/>
      <c r="E204" s="112"/>
      <c r="F204" s="112"/>
      <c r="G204" s="112"/>
      <c r="H204" s="92"/>
      <c r="I204" s="92"/>
      <c r="J204" s="92"/>
      <c r="K204" s="132"/>
    </row>
    <row r="205" spans="3:11" ht="15.75" hidden="1" thickBot="1" x14ac:dyDescent="0.3">
      <c r="C205" s="73"/>
      <c r="D205" s="31"/>
      <c r="E205" s="112"/>
      <c r="F205" s="112"/>
      <c r="G205" s="112"/>
      <c r="H205" s="92"/>
      <c r="I205" s="92"/>
      <c r="J205" s="92"/>
      <c r="K205" s="132"/>
    </row>
    <row r="206" spans="3:11" ht="30.75" hidden="1" thickBot="1" x14ac:dyDescent="0.3">
      <c r="C206" s="146" t="s">
        <v>44</v>
      </c>
      <c r="D206" s="148" t="s">
        <v>55</v>
      </c>
      <c r="E206" s="148" t="s">
        <v>57</v>
      </c>
      <c r="F206" s="147" t="s">
        <v>27</v>
      </c>
      <c r="G206" s="153" t="s">
        <v>253</v>
      </c>
      <c r="H206" s="148" t="s">
        <v>46</v>
      </c>
      <c r="I206" s="148" t="s">
        <v>254</v>
      </c>
      <c r="J206" s="148" t="s">
        <v>551</v>
      </c>
      <c r="K206" s="148" t="s">
        <v>552</v>
      </c>
    </row>
    <row r="207" spans="3:11" hidden="1" x14ac:dyDescent="0.25">
      <c r="C207" s="114" t="s">
        <v>64</v>
      </c>
      <c r="D207" s="180"/>
      <c r="E207" s="115">
        <v>2800</v>
      </c>
      <c r="F207" s="116">
        <f>D207*E207</f>
        <v>0</v>
      </c>
      <c r="G207" s="183"/>
      <c r="H207" s="117" t="s">
        <v>475</v>
      </c>
      <c r="I207" s="117" t="str">
        <f>VLOOKUP(H207,Presupuesto!$B$8:$C$158,2,0)</f>
        <v>EQUIPOS DE OFICINA Y MUEBLES (42140-00)</v>
      </c>
      <c r="J207" s="252"/>
      <c r="K207" s="117"/>
    </row>
    <row r="208" spans="3:11" hidden="1" x14ac:dyDescent="0.25">
      <c r="C208" s="118" t="s">
        <v>65</v>
      </c>
      <c r="D208" s="172"/>
      <c r="E208" s="119">
        <v>2400</v>
      </c>
      <c r="F208" s="116">
        <f>D208*E208</f>
        <v>0</v>
      </c>
      <c r="G208" s="183"/>
      <c r="H208" s="117" t="s">
        <v>475</v>
      </c>
      <c r="I208" s="117" t="str">
        <f>VLOOKUP(H208,Presupuesto!$B$8:$C$158,2,0)</f>
        <v>EQUIPOS DE OFICINA Y MUEBLES (42140-00)</v>
      </c>
      <c r="J208" s="117">
        <f t="shared" ref="J208:J216" si="19">$J$17</f>
        <v>0</v>
      </c>
      <c r="K208" s="117"/>
    </row>
    <row r="209" spans="3:11" hidden="1" x14ac:dyDescent="0.25">
      <c r="C209" s="118" t="s">
        <v>66</v>
      </c>
      <c r="D209" s="172"/>
      <c r="E209" s="119">
        <v>1000</v>
      </c>
      <c r="F209" s="116">
        <f t="shared" ref="F209:F216" si="20">D209*E209</f>
        <v>0</v>
      </c>
      <c r="G209" s="183"/>
      <c r="H209" s="117" t="s">
        <v>475</v>
      </c>
      <c r="I209" s="117" t="str">
        <f>VLOOKUP(H209,Presupuesto!$B$8:$C$158,2,0)</f>
        <v>EQUIPOS DE OFICINA Y MUEBLES (42140-00)</v>
      </c>
      <c r="J209" s="117">
        <f t="shared" si="19"/>
        <v>0</v>
      </c>
      <c r="K209" s="117"/>
    </row>
    <row r="210" spans="3:11" hidden="1" x14ac:dyDescent="0.25">
      <c r="C210" s="118" t="s">
        <v>67</v>
      </c>
      <c r="D210" s="172"/>
      <c r="E210" s="119">
        <v>6000</v>
      </c>
      <c r="F210" s="116">
        <f t="shared" si="20"/>
        <v>0</v>
      </c>
      <c r="G210" s="183"/>
      <c r="H210" s="117" t="s">
        <v>475</v>
      </c>
      <c r="I210" s="117" t="str">
        <f>VLOOKUP(H210,Presupuesto!$B$8:$C$158,2,0)</f>
        <v>EQUIPOS DE OFICINA Y MUEBLES (42140-00)</v>
      </c>
      <c r="J210" s="117">
        <f t="shared" si="19"/>
        <v>0</v>
      </c>
      <c r="K210" s="117"/>
    </row>
    <row r="211" spans="3:11" hidden="1" x14ac:dyDescent="0.25">
      <c r="C211" s="118" t="s">
        <v>68</v>
      </c>
      <c r="D211" s="172"/>
      <c r="E211" s="119">
        <v>3000</v>
      </c>
      <c r="F211" s="116">
        <f t="shared" si="20"/>
        <v>0</v>
      </c>
      <c r="G211" s="183"/>
      <c r="H211" s="117" t="s">
        <v>475</v>
      </c>
      <c r="I211" s="117" t="str">
        <f>VLOOKUP(H211,Presupuesto!$B$8:$C$158,2,0)</f>
        <v>EQUIPOS DE OFICINA Y MUEBLES (42140-00)</v>
      </c>
      <c r="J211" s="117">
        <f t="shared" si="19"/>
        <v>0</v>
      </c>
      <c r="K211" s="117"/>
    </row>
    <row r="212" spans="3:11" hidden="1" x14ac:dyDescent="0.25">
      <c r="C212" s="118" t="s">
        <v>69</v>
      </c>
      <c r="D212" s="172"/>
      <c r="E212" s="119">
        <v>10000</v>
      </c>
      <c r="F212" s="116">
        <f t="shared" si="20"/>
        <v>0</v>
      </c>
      <c r="G212" s="183"/>
      <c r="H212" s="117" t="s">
        <v>475</v>
      </c>
      <c r="I212" s="117" t="str">
        <f>VLOOKUP(H212,Presupuesto!$B$8:$C$158,2,0)</f>
        <v>EQUIPOS DE OFICINA Y MUEBLES (42140-00)</v>
      </c>
      <c r="J212" s="117">
        <f t="shared" si="19"/>
        <v>0</v>
      </c>
      <c r="K212" s="117"/>
    </row>
    <row r="213" spans="3:11" hidden="1" x14ac:dyDescent="0.25">
      <c r="C213" s="118" t="s">
        <v>70</v>
      </c>
      <c r="D213" s="172"/>
      <c r="E213" s="119">
        <v>8000</v>
      </c>
      <c r="F213" s="116">
        <f t="shared" si="20"/>
        <v>0</v>
      </c>
      <c r="G213" s="183"/>
      <c r="H213" s="117" t="s">
        <v>475</v>
      </c>
      <c r="I213" s="117" t="str">
        <f>VLOOKUP(H213,Presupuesto!$B$8:$C$158,2,0)</f>
        <v>EQUIPOS DE OFICINA Y MUEBLES (42140-00)</v>
      </c>
      <c r="J213" s="117">
        <f t="shared" si="19"/>
        <v>0</v>
      </c>
      <c r="K213" s="117"/>
    </row>
    <row r="214" spans="3:11" hidden="1" x14ac:dyDescent="0.25">
      <c r="C214" s="118" t="s">
        <v>71</v>
      </c>
      <c r="D214" s="172"/>
      <c r="E214" s="119">
        <v>2000</v>
      </c>
      <c r="F214" s="116">
        <f t="shared" si="20"/>
        <v>0</v>
      </c>
      <c r="G214" s="183"/>
      <c r="H214" s="117" t="s">
        <v>475</v>
      </c>
      <c r="I214" s="117" t="str">
        <f>VLOOKUP(H214,Presupuesto!$B$8:$C$158,2,0)</f>
        <v>EQUIPOS DE OFICINA Y MUEBLES (42140-00)</v>
      </c>
      <c r="J214" s="117">
        <f t="shared" si="19"/>
        <v>0</v>
      </c>
      <c r="K214" s="117"/>
    </row>
    <row r="215" spans="3:11" hidden="1" x14ac:dyDescent="0.25">
      <c r="C215" s="118" t="s">
        <v>72</v>
      </c>
      <c r="D215" s="172"/>
      <c r="E215" s="119">
        <v>5000</v>
      </c>
      <c r="F215" s="116">
        <f t="shared" si="20"/>
        <v>0</v>
      </c>
      <c r="G215" s="183"/>
      <c r="H215" s="117" t="s">
        <v>475</v>
      </c>
      <c r="I215" s="117" t="str">
        <f>VLOOKUP(H215,Presupuesto!$B$8:$C$158,2,0)</f>
        <v>EQUIPOS DE OFICINA Y MUEBLES (42140-00)</v>
      </c>
      <c r="J215" s="117">
        <f t="shared" si="19"/>
        <v>0</v>
      </c>
      <c r="K215" s="117"/>
    </row>
    <row r="216" spans="3:11" ht="15.75" hidden="1" thickBot="1" x14ac:dyDescent="0.3">
      <c r="C216" s="121" t="s">
        <v>73</v>
      </c>
      <c r="D216" s="181"/>
      <c r="E216" s="123">
        <v>100000</v>
      </c>
      <c r="F216" s="124">
        <f t="shared" si="20"/>
        <v>0</v>
      </c>
      <c r="G216" s="184"/>
      <c r="H216" s="117" t="s">
        <v>475</v>
      </c>
      <c r="I216" s="125" t="str">
        <f>VLOOKUP(H216,Presupuesto!$B$8:$C$158,2,0)</f>
        <v>EQUIPOS DE OFICINA Y MUEBLES (42140-00)</v>
      </c>
      <c r="J216" s="125">
        <f t="shared" si="19"/>
        <v>0</v>
      </c>
      <c r="K216" s="144"/>
    </row>
    <row r="217" spans="3:11" hidden="1" x14ac:dyDescent="0.25"/>
    <row r="218" spans="3:11" ht="15.75" hidden="1" thickBot="1" x14ac:dyDescent="0.3"/>
    <row r="219" spans="3:11" ht="15.75" hidden="1" thickBot="1" x14ac:dyDescent="0.3">
      <c r="C219" s="29" t="s">
        <v>43</v>
      </c>
      <c r="D219" s="30">
        <f>SUM(F226:F235)</f>
        <v>0</v>
      </c>
      <c r="E219" s="201"/>
      <c r="F219" s="201"/>
      <c r="G219" s="95"/>
      <c r="H219" s="201"/>
      <c r="I219" s="201"/>
    </row>
    <row r="220" spans="3:11" hidden="1" x14ac:dyDescent="0.25">
      <c r="C220" s="73"/>
      <c r="D220" s="31"/>
      <c r="E220" s="112"/>
      <c r="F220" s="112"/>
      <c r="G220" s="112"/>
      <c r="H220" s="92"/>
      <c r="I220" s="92"/>
      <c r="J220" s="92"/>
      <c r="K220" s="132"/>
    </row>
    <row r="221" spans="3:11" hidden="1" x14ac:dyDescent="0.25">
      <c r="C221" s="73"/>
      <c r="D221" s="31"/>
      <c r="E221" s="112"/>
      <c r="F221" s="112"/>
      <c r="G221" s="112"/>
      <c r="H221" s="92"/>
      <c r="I221" s="92"/>
      <c r="J221" s="92"/>
      <c r="K221" s="132"/>
    </row>
    <row r="222" spans="3:11" ht="15.75" hidden="1" x14ac:dyDescent="0.25">
      <c r="C222" s="232" t="s">
        <v>532</v>
      </c>
      <c r="D222" s="233"/>
      <c r="E222" s="112"/>
      <c r="F222" s="112"/>
      <c r="G222" s="112"/>
      <c r="H222" s="92"/>
      <c r="I222" s="92"/>
      <c r="J222" s="92"/>
      <c r="K222" s="132"/>
    </row>
    <row r="223" spans="3:11" ht="18.75" hidden="1" x14ac:dyDescent="0.25">
      <c r="C223" s="240" t="e">
        <f>IFERROR(VLOOKUP(D222,'Desarrollo Curricular'!$E:$F,2,FALSE),IFERROR(VLOOKUP(D222,Investigación!$E:$F,2,FALSE),IFERROR(VLOOKUP(D222,'Vinculación Univ. Sociedad'!$E:$F,2,FALSE),IFERROR(VLOOKUP(D222,'Docencia y Recursos Humanos '!$E:$F,2,FALSE),IFERROR(VLOOKUP(D222,Estudiantes!$E:$F,2,FALSE),IFERROR(VLOOKUP(D222,'Gestion Administrativa'!$E:$F,2,FALSE),IFERROR(VLOOKUP(D222,'Gestion Academica'!$E:$F,2,FALSE),IFERROR(VLOOKUP(D222,Graduados!$E:$F,2,FALSE),IFERROR(VLOOKUP(D222,'Gestión del Conocimiento'!$E:$F,2,FALSE),IFERROR(VLOOKUP(D222,Gobernabilidad!$E:$F,2,FALSE),IFERROR(VLOOKUP(D222,'NIVEL DE ES Y  SISTEMA NACIONAL'!$E:$F,2,FALSE),VLOOKUP(D222,'Lo Esencial'!$E:$F,2,0))))))))))))</f>
        <v>#N/A</v>
      </c>
      <c r="D223" s="31"/>
      <c r="E223" s="112"/>
      <c r="F223" s="112"/>
      <c r="G223" s="112"/>
      <c r="H223" s="92"/>
      <c r="I223" s="92"/>
      <c r="J223" s="92"/>
      <c r="K223" s="132"/>
    </row>
    <row r="224" spans="3:11" ht="15.75" hidden="1" thickBot="1" x14ac:dyDescent="0.3">
      <c r="C224" s="73"/>
      <c r="D224" s="31"/>
      <c r="E224" s="112"/>
      <c r="F224" s="112"/>
      <c r="G224" s="112"/>
      <c r="H224" s="92"/>
      <c r="I224" s="92"/>
      <c r="J224" s="92"/>
      <c r="K224" s="132"/>
    </row>
    <row r="225" spans="3:11" ht="30.75" hidden="1" thickBot="1" x14ac:dyDescent="0.3">
      <c r="C225" s="146" t="s">
        <v>44</v>
      </c>
      <c r="D225" s="148" t="s">
        <v>55</v>
      </c>
      <c r="E225" s="148" t="s">
        <v>57</v>
      </c>
      <c r="F225" s="147" t="s">
        <v>27</v>
      </c>
      <c r="G225" s="153" t="s">
        <v>253</v>
      </c>
      <c r="H225" s="148" t="s">
        <v>46</v>
      </c>
      <c r="I225" s="148" t="s">
        <v>254</v>
      </c>
      <c r="J225" s="148" t="s">
        <v>551</v>
      </c>
      <c r="K225" s="148" t="s">
        <v>552</v>
      </c>
    </row>
    <row r="226" spans="3:11" hidden="1" x14ac:dyDescent="0.25">
      <c r="C226" s="114" t="s">
        <v>64</v>
      </c>
      <c r="D226" s="180"/>
      <c r="E226" s="115">
        <v>2800</v>
      </c>
      <c r="F226" s="116">
        <f>D226*E226</f>
        <v>0</v>
      </c>
      <c r="G226" s="183"/>
      <c r="H226" s="117" t="s">
        <v>475</v>
      </c>
      <c r="I226" s="117" t="str">
        <f>VLOOKUP(H226,Presupuesto!$B$8:$C$158,2,0)</f>
        <v>EQUIPOS DE OFICINA Y MUEBLES (42140-00)</v>
      </c>
      <c r="J226" s="252"/>
      <c r="K226" s="117"/>
    </row>
    <row r="227" spans="3:11" hidden="1" x14ac:dyDescent="0.25">
      <c r="C227" s="118" t="s">
        <v>65</v>
      </c>
      <c r="D227" s="172"/>
      <c r="E227" s="119">
        <v>2400</v>
      </c>
      <c r="F227" s="116">
        <f>D227*E227</f>
        <v>0</v>
      </c>
      <c r="G227" s="183"/>
      <c r="H227" s="117" t="s">
        <v>475</v>
      </c>
      <c r="I227" s="117" t="str">
        <f>VLOOKUP(H227,Presupuesto!$B$8:$C$158,2,0)</f>
        <v>EQUIPOS DE OFICINA Y MUEBLES (42140-00)</v>
      </c>
      <c r="J227" s="117">
        <f t="shared" ref="J227:J235" si="21">$J$17</f>
        <v>0</v>
      </c>
      <c r="K227" s="117"/>
    </row>
    <row r="228" spans="3:11" hidden="1" x14ac:dyDescent="0.25">
      <c r="C228" s="118" t="s">
        <v>66</v>
      </c>
      <c r="D228" s="172"/>
      <c r="E228" s="119">
        <v>1000</v>
      </c>
      <c r="F228" s="116">
        <f t="shared" ref="F228:F235" si="22">D228*E228</f>
        <v>0</v>
      </c>
      <c r="G228" s="183"/>
      <c r="H228" s="117" t="s">
        <v>475</v>
      </c>
      <c r="I228" s="117" t="str">
        <f>VLOOKUP(H228,Presupuesto!$B$8:$C$158,2,0)</f>
        <v>EQUIPOS DE OFICINA Y MUEBLES (42140-00)</v>
      </c>
      <c r="J228" s="117">
        <f t="shared" si="21"/>
        <v>0</v>
      </c>
      <c r="K228" s="117"/>
    </row>
    <row r="229" spans="3:11" hidden="1" x14ac:dyDescent="0.25">
      <c r="C229" s="118" t="s">
        <v>67</v>
      </c>
      <c r="D229" s="172"/>
      <c r="E229" s="119">
        <v>6000</v>
      </c>
      <c r="F229" s="116">
        <f t="shared" si="22"/>
        <v>0</v>
      </c>
      <c r="G229" s="183"/>
      <c r="H229" s="117" t="s">
        <v>475</v>
      </c>
      <c r="I229" s="117" t="str">
        <f>VLOOKUP(H229,Presupuesto!$B$8:$C$158,2,0)</f>
        <v>EQUIPOS DE OFICINA Y MUEBLES (42140-00)</v>
      </c>
      <c r="J229" s="117">
        <f t="shared" si="21"/>
        <v>0</v>
      </c>
      <c r="K229" s="117"/>
    </row>
    <row r="230" spans="3:11" hidden="1" x14ac:dyDescent="0.25">
      <c r="C230" s="118" t="s">
        <v>68</v>
      </c>
      <c r="D230" s="172"/>
      <c r="E230" s="119">
        <v>3000</v>
      </c>
      <c r="F230" s="116">
        <f t="shared" si="22"/>
        <v>0</v>
      </c>
      <c r="G230" s="183"/>
      <c r="H230" s="117" t="s">
        <v>475</v>
      </c>
      <c r="I230" s="117" t="str">
        <f>VLOOKUP(H230,Presupuesto!$B$8:$C$158,2,0)</f>
        <v>EQUIPOS DE OFICINA Y MUEBLES (42140-00)</v>
      </c>
      <c r="J230" s="117">
        <f t="shared" si="21"/>
        <v>0</v>
      </c>
      <c r="K230" s="117"/>
    </row>
    <row r="231" spans="3:11" hidden="1" x14ac:dyDescent="0.25">
      <c r="C231" s="118" t="s">
        <v>69</v>
      </c>
      <c r="D231" s="172"/>
      <c r="E231" s="119">
        <v>10000</v>
      </c>
      <c r="F231" s="116">
        <f t="shared" si="22"/>
        <v>0</v>
      </c>
      <c r="G231" s="183"/>
      <c r="H231" s="117" t="s">
        <v>475</v>
      </c>
      <c r="I231" s="117" t="str">
        <f>VLOOKUP(H231,Presupuesto!$B$8:$C$158,2,0)</f>
        <v>EQUIPOS DE OFICINA Y MUEBLES (42140-00)</v>
      </c>
      <c r="J231" s="117">
        <f t="shared" si="21"/>
        <v>0</v>
      </c>
      <c r="K231" s="117"/>
    </row>
    <row r="232" spans="3:11" hidden="1" x14ac:dyDescent="0.25">
      <c r="C232" s="118" t="s">
        <v>70</v>
      </c>
      <c r="D232" s="172"/>
      <c r="E232" s="119">
        <v>8000</v>
      </c>
      <c r="F232" s="116">
        <f t="shared" si="22"/>
        <v>0</v>
      </c>
      <c r="G232" s="183"/>
      <c r="H232" s="117" t="s">
        <v>475</v>
      </c>
      <c r="I232" s="117" t="str">
        <f>VLOOKUP(H232,Presupuesto!$B$8:$C$158,2,0)</f>
        <v>EQUIPOS DE OFICINA Y MUEBLES (42140-00)</v>
      </c>
      <c r="J232" s="117">
        <f t="shared" si="21"/>
        <v>0</v>
      </c>
      <c r="K232" s="117"/>
    </row>
    <row r="233" spans="3:11" hidden="1" x14ac:dyDescent="0.25">
      <c r="C233" s="118" t="s">
        <v>71</v>
      </c>
      <c r="D233" s="172"/>
      <c r="E233" s="119">
        <v>2000</v>
      </c>
      <c r="F233" s="116">
        <f t="shared" si="22"/>
        <v>0</v>
      </c>
      <c r="G233" s="183"/>
      <c r="H233" s="117" t="s">
        <v>475</v>
      </c>
      <c r="I233" s="117" t="str">
        <f>VLOOKUP(H233,Presupuesto!$B$8:$C$158,2,0)</f>
        <v>EQUIPOS DE OFICINA Y MUEBLES (42140-00)</v>
      </c>
      <c r="J233" s="117">
        <f t="shared" si="21"/>
        <v>0</v>
      </c>
      <c r="K233" s="117"/>
    </row>
    <row r="234" spans="3:11" hidden="1" x14ac:dyDescent="0.25">
      <c r="C234" s="118" t="s">
        <v>72</v>
      </c>
      <c r="D234" s="172"/>
      <c r="E234" s="119">
        <v>5000</v>
      </c>
      <c r="F234" s="116">
        <f t="shared" si="22"/>
        <v>0</v>
      </c>
      <c r="G234" s="183"/>
      <c r="H234" s="117" t="s">
        <v>475</v>
      </c>
      <c r="I234" s="117" t="str">
        <f>VLOOKUP(H234,Presupuesto!$B$8:$C$158,2,0)</f>
        <v>EQUIPOS DE OFICINA Y MUEBLES (42140-00)</v>
      </c>
      <c r="J234" s="117">
        <f t="shared" si="21"/>
        <v>0</v>
      </c>
      <c r="K234" s="117"/>
    </row>
    <row r="235" spans="3:11" ht="15.75" hidden="1" thickBot="1" x14ac:dyDescent="0.3">
      <c r="C235" s="121" t="s">
        <v>73</v>
      </c>
      <c r="D235" s="181"/>
      <c r="E235" s="123">
        <v>100000</v>
      </c>
      <c r="F235" s="124">
        <f t="shared" si="22"/>
        <v>0</v>
      </c>
      <c r="G235" s="184"/>
      <c r="H235" s="117" t="s">
        <v>475</v>
      </c>
      <c r="I235" s="125" t="str">
        <f>VLOOKUP(H235,Presupuesto!$B$8:$C$158,2,0)</f>
        <v>EQUIPOS DE OFICINA Y MUEBLES (42140-00)</v>
      </c>
      <c r="J235" s="125">
        <f t="shared" si="21"/>
        <v>0</v>
      </c>
      <c r="K235" s="144"/>
    </row>
    <row r="236" spans="3:11" hidden="1" x14ac:dyDescent="0.25"/>
    <row r="237" spans="3:11" hidden="1" x14ac:dyDescent="0.25"/>
    <row r="238" spans="3:11" hidden="1" x14ac:dyDescent="0.25"/>
    <row r="239" spans="3:11" hidden="1" x14ac:dyDescent="0.25"/>
    <row r="240" spans="3:11" hidden="1" x14ac:dyDescent="0.25"/>
    <row r="241" hidden="1" x14ac:dyDescent="0.25"/>
    <row r="242" hidden="1" x14ac:dyDescent="0.25"/>
    <row r="243" hidden="1" x14ac:dyDescent="0.25"/>
    <row r="244" hidden="1" x14ac:dyDescent="0.25"/>
    <row r="245" hidden="1" x14ac:dyDescent="0.25"/>
    <row r="246" hidden="1" x14ac:dyDescent="0.25"/>
    <row r="247" hidden="1" x14ac:dyDescent="0.25"/>
  </sheetData>
  <dataValidations count="4">
    <dataValidation type="list" allowBlank="1" showInputMessage="1" showErrorMessage="1" errorTitle="¡Ingreso Invalido!" error="Seleccione una opción de la lista" promptTitle="Tipo de Presupuesto" prompt="Seleccione una opción de la lista" sqref="G17:G26 G36:G45 G55:G64 G74:G83 G93:G102 G112:G121 G131:G140 G150:G159 G169:G178 G188:G197 G207:G216 G226:G235">
      <formula1>$R$2:$S$2</formula1>
    </dataValidation>
    <dataValidation type="list" allowBlank="1" showInputMessage="1" showErrorMessage="1" errorTitle="¡Ingreso Inválido!" error="Seleccione una opción de la lista" promptTitle="Mes Requerido" prompt="Seleccione el mes en el que requiere el recurso." sqref="K17:K26 K36:K45 K55:K64 K74:K83 K93:K102 K112:K121 K131:K140 K150:K159 K169:K178 K188:K197 K207:K216 K226:K235">
      <formula1>$U$2:$AF$2</formula1>
    </dataValidation>
    <dataValidation type="list" allowBlank="1" showInputMessage="1" showErrorMessage="1" errorTitle="¡Ingreso Inválido!" error="Seleccione una opción de la lista." promptTitle="Dimensión Estratégica" prompt="Seleccione una opción de la lista." sqref="J17:J26 J36:J45 J55:J64 J74:J83 J93:J102 J112:J121 J131:J140 J150:J159 J169:J178 J188:J197 J207:J216 J226:J235">
      <formula1>$A$2:$K$2</formula1>
    </dataValidation>
    <dataValidation type="list" allowBlank="1" showInputMessage="1" showErrorMessage="1" errorTitle="¡Ingreso Inválido!" error="Verifique el valor ingresado." promptTitle="Objeto de Gasto" prompt="Ingrese el Objeto de Gasto." sqref="H17:H26 H36:H45 H55:H64 H74:H83 H93:H102 H112:H121 H131:H140 H150:H159 H169:H178 H188:H197 H207:H216 H226:H235">
      <formula1>$A$1:$ET$1</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79"/>
  <sheetViews>
    <sheetView showGridLines="0" topLeftCell="B68" zoomScale="63" zoomScaleNormal="63" workbookViewId="0">
      <selection activeCell="H93" sqref="H93"/>
    </sheetView>
  </sheetViews>
  <sheetFormatPr baseColWidth="10" defaultColWidth="11.5703125" defaultRowHeight="15" x14ac:dyDescent="0.25"/>
  <cols>
    <col min="1" max="1" width="5.7109375" style="104" customWidth="1"/>
    <col min="2" max="2" width="17" style="104" customWidth="1"/>
    <col min="3" max="3" width="41.7109375" style="104" customWidth="1"/>
    <col min="4" max="4" width="23.7109375" style="104" bestFit="1" customWidth="1"/>
    <col min="5" max="6" width="13.85546875" style="104" customWidth="1"/>
    <col min="7" max="7" width="13.85546875" style="93" customWidth="1"/>
    <col min="8" max="8" width="14" style="104" customWidth="1"/>
    <col min="9" max="9" width="81.5703125" style="104" customWidth="1"/>
    <col min="10" max="10" width="22.42578125" style="104" bestFit="1" customWidth="1"/>
    <col min="11" max="11" width="11.5703125" style="104"/>
    <col min="12" max="12" width="15" style="104" customWidth="1"/>
    <col min="13" max="16384" width="11.5703125" style="104"/>
  </cols>
  <sheetData>
    <row r="1" spans="1:150" ht="25.5" customHeight="1"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t="s">
        <v>1155</v>
      </c>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42" t="s">
        <v>246</v>
      </c>
      <c r="E2" s="142" t="s">
        <v>180</v>
      </c>
      <c r="F2" s="142" t="s">
        <v>618</v>
      </c>
      <c r="G2" s="182" t="s">
        <v>247</v>
      </c>
      <c r="H2" s="142" t="s">
        <v>619</v>
      </c>
      <c r="I2" s="142" t="s">
        <v>620</v>
      </c>
      <c r="J2" s="142" t="s">
        <v>248</v>
      </c>
      <c r="K2" s="14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4" spans="1:150" ht="15.75" thickBot="1" x14ac:dyDescent="0.3"/>
    <row r="5" spans="1:150" ht="53.25" thickBot="1" x14ac:dyDescent="0.3">
      <c r="C5" s="105" t="s">
        <v>523</v>
      </c>
      <c r="D5" s="226">
        <f>SUMIF(C:C,$C$12,D:D)</f>
        <v>1268900</v>
      </c>
    </row>
    <row r="8" spans="1:150" x14ac:dyDescent="0.25">
      <c r="C8" s="126"/>
      <c r="D8" s="126"/>
      <c r="E8" s="126"/>
      <c r="F8" s="126"/>
      <c r="G8" s="94"/>
      <c r="H8" s="126"/>
      <c r="I8" s="126"/>
    </row>
    <row r="9" spans="1:150" x14ac:dyDescent="0.25">
      <c r="C9" s="126"/>
      <c r="D9" s="126"/>
      <c r="E9" s="126"/>
      <c r="F9" s="126"/>
      <c r="G9" s="94"/>
      <c r="H9" s="126"/>
      <c r="I9" s="126"/>
    </row>
    <row r="10" spans="1:150" x14ac:dyDescent="0.25">
      <c r="B10" s="112"/>
      <c r="F10" s="112"/>
      <c r="G10" s="92"/>
      <c r="H10" s="92"/>
      <c r="I10" s="92"/>
    </row>
    <row r="11" spans="1:150" ht="15.75" thickBot="1" x14ac:dyDescent="0.3"/>
    <row r="12" spans="1:150" ht="15.75" thickBot="1" x14ac:dyDescent="0.3">
      <c r="C12" s="29" t="s">
        <v>43</v>
      </c>
      <c r="D12" s="127">
        <f>SUM(F19:F32)</f>
        <v>550500</v>
      </c>
      <c r="F12" s="73"/>
      <c r="G12" s="95"/>
      <c r="H12" s="73"/>
      <c r="I12" s="73"/>
    </row>
    <row r="13" spans="1:150" x14ac:dyDescent="0.25">
      <c r="C13" s="73"/>
      <c r="D13" s="31"/>
      <c r="E13" s="112"/>
      <c r="F13" s="112"/>
      <c r="G13" s="112"/>
      <c r="H13" s="92"/>
      <c r="I13" s="92"/>
      <c r="J13" s="92"/>
      <c r="K13" s="132"/>
    </row>
    <row r="14" spans="1:150" x14ac:dyDescent="0.25">
      <c r="C14" s="73"/>
      <c r="D14" s="31"/>
      <c r="E14" s="112"/>
      <c r="F14" s="112"/>
      <c r="G14" s="112"/>
      <c r="H14" s="92"/>
      <c r="I14" s="92"/>
      <c r="J14" s="92"/>
      <c r="K14" s="132"/>
    </row>
    <row r="15" spans="1:150" ht="15.75" x14ac:dyDescent="0.25">
      <c r="C15" s="232" t="s">
        <v>532</v>
      </c>
      <c r="D15" s="233" t="s">
        <v>1098</v>
      </c>
      <c r="E15" s="112"/>
      <c r="F15" s="112"/>
      <c r="G15" s="112"/>
      <c r="H15" s="92"/>
      <c r="I15" s="92"/>
      <c r="J15" s="92"/>
      <c r="K15" s="132"/>
    </row>
    <row r="16" spans="1:150" ht="18.75" x14ac:dyDescent="0.25">
      <c r="C16" s="240" t="str">
        <f>IFERROR(VLOOKUP(D15,'Desarrollo Curricular'!$E:$F,2,FALSE),IFERROR(VLOOKUP(D15,Investigación!$E:$F,2,FALSE),IFERROR(VLOOKUP(D15,'Vinculación Univ. Sociedad'!$E:$F,2,FALSE),IFERROR(VLOOKUP(D15,'Docencia y Recursos Humanos '!$E:$F,2,FALSE),IFERROR(VLOOKUP(D15,Estudiantes!$E:$F,2,FALSE),IFERROR(VLOOKUP(D15,'Gestion Administrativa'!$E:$F,2,FALSE),IFERROR(VLOOKUP(D15,'Gestion Academica'!$E:$F,2,FALSE),IFERROR(VLOOKUP(D15,Graduados!$E:$F,2,FALSE),IFERROR(VLOOKUP(D15,'Gestión del Conocimiento'!$E:$F,2,FALSE),IFERROR(VLOOKUP(D15,Gobernabilidad!$E:$F,2,FALSE),IFERROR(VLOOKUP(D15,'NIVEL DE ES Y  SISTEMA NACIONAL'!$E:$F,2,FALSE),VLOOKUP(D15,'Lo Esencial'!$E:$F,2,0))))))))))))</f>
        <v>a.4 Fortalecer el sistema de bibliotecas y  crear un sistema virtual para la obtención de documentos y materiales de trabajo de las diferentes carreras.</v>
      </c>
      <c r="D16" s="31"/>
      <c r="E16" s="112"/>
      <c r="F16" s="112"/>
      <c r="G16" s="112"/>
      <c r="H16" s="92"/>
      <c r="I16" s="92"/>
      <c r="J16" s="92"/>
      <c r="K16" s="132"/>
    </row>
    <row r="17" spans="2:12" x14ac:dyDescent="0.25">
      <c r="F17" s="112"/>
      <c r="G17" s="92"/>
      <c r="H17" s="92"/>
      <c r="I17" s="92"/>
    </row>
    <row r="18" spans="2:12" ht="30.75" thickBot="1" x14ac:dyDescent="0.3">
      <c r="C18" s="170" t="s">
        <v>44</v>
      </c>
      <c r="D18" s="170" t="s">
        <v>55</v>
      </c>
      <c r="E18" s="170" t="s">
        <v>57</v>
      </c>
      <c r="F18" s="171" t="s">
        <v>27</v>
      </c>
      <c r="G18" s="171" t="s">
        <v>253</v>
      </c>
      <c r="H18" s="170" t="s">
        <v>46</v>
      </c>
      <c r="I18" s="170" t="s">
        <v>254</v>
      </c>
      <c r="J18" s="170" t="s">
        <v>551</v>
      </c>
      <c r="K18" s="170" t="s">
        <v>552</v>
      </c>
      <c r="L18" s="170" t="s">
        <v>607</v>
      </c>
    </row>
    <row r="19" spans="2:12" x14ac:dyDescent="0.25">
      <c r="C19" s="114" t="s">
        <v>74</v>
      </c>
      <c r="D19" s="180">
        <v>20</v>
      </c>
      <c r="E19" s="115">
        <v>10000</v>
      </c>
      <c r="F19" s="116">
        <f>D19*E19</f>
        <v>200000</v>
      </c>
      <c r="G19" s="188" t="s">
        <v>251</v>
      </c>
      <c r="H19" s="117" t="s">
        <v>478</v>
      </c>
      <c r="I19" s="117" t="str">
        <f>VLOOKUP(H19,Presupuesto!$B$8:$C$158,2,0)</f>
        <v>EQUIPOS PARA COMPUTACION (42600-00)</v>
      </c>
      <c r="J19" s="252" t="s">
        <v>180</v>
      </c>
      <c r="K19" s="117" t="s">
        <v>535</v>
      </c>
      <c r="L19" s="117"/>
    </row>
    <row r="20" spans="2:12" x14ac:dyDescent="0.25">
      <c r="C20" s="118" t="s">
        <v>75</v>
      </c>
      <c r="D20" s="172">
        <v>4</v>
      </c>
      <c r="E20" s="119">
        <v>15000</v>
      </c>
      <c r="F20" s="116">
        <f>D20*E20</f>
        <v>60000</v>
      </c>
      <c r="G20" s="188" t="s">
        <v>251</v>
      </c>
      <c r="H20" s="117" t="s">
        <v>478</v>
      </c>
      <c r="I20" s="120" t="str">
        <f>VLOOKUP(H20,Presupuesto!$B$8:$C$158,2,0)</f>
        <v>EQUIPOS PARA COMPUTACION (42600-00)</v>
      </c>
      <c r="J20" s="117" t="s">
        <v>180</v>
      </c>
      <c r="K20" s="117" t="s">
        <v>553</v>
      </c>
      <c r="L20" s="117"/>
    </row>
    <row r="21" spans="2:12" x14ac:dyDescent="0.25">
      <c r="C21" s="118" t="s">
        <v>76</v>
      </c>
      <c r="D21" s="172">
        <v>1</v>
      </c>
      <c r="E21" s="119">
        <v>4000</v>
      </c>
      <c r="F21" s="116">
        <f t="shared" ref="F21:F32" si="0">D21*E21</f>
        <v>4000</v>
      </c>
      <c r="G21" s="188" t="s">
        <v>251</v>
      </c>
      <c r="H21" s="120" t="s">
        <v>475</v>
      </c>
      <c r="I21" s="120" t="str">
        <f>VLOOKUP(H21,Presupuesto!$B$8:$C$158,2,0)</f>
        <v>EQUIPOS DE OFICINA Y MUEBLES (42140-00)</v>
      </c>
      <c r="J21" s="117" t="s">
        <v>180</v>
      </c>
      <c r="K21" s="117" t="s">
        <v>536</v>
      </c>
      <c r="L21" s="117"/>
    </row>
    <row r="22" spans="2:12" x14ac:dyDescent="0.25">
      <c r="C22" s="118" t="s">
        <v>77</v>
      </c>
      <c r="D22" s="172">
        <v>1</v>
      </c>
      <c r="E22" s="119">
        <v>8000</v>
      </c>
      <c r="F22" s="116">
        <f t="shared" si="0"/>
        <v>8000</v>
      </c>
      <c r="G22" s="188" t="s">
        <v>251</v>
      </c>
      <c r="H22" s="117" t="s">
        <v>478</v>
      </c>
      <c r="I22" s="120" t="str">
        <f>VLOOKUP(H22,Presupuesto!$B$8:$C$158,2,0)</f>
        <v>EQUIPOS PARA COMPUTACION (42600-00)</v>
      </c>
      <c r="J22" s="117" t="s">
        <v>180</v>
      </c>
      <c r="K22" s="117" t="s">
        <v>536</v>
      </c>
      <c r="L22" s="117"/>
    </row>
    <row r="23" spans="2:12" x14ac:dyDescent="0.25">
      <c r="C23" s="118" t="s">
        <v>78</v>
      </c>
      <c r="D23" s="172">
        <v>1</v>
      </c>
      <c r="E23" s="119">
        <v>5000</v>
      </c>
      <c r="F23" s="116">
        <f t="shared" si="0"/>
        <v>5000</v>
      </c>
      <c r="G23" s="188" t="s">
        <v>251</v>
      </c>
      <c r="H23" s="117" t="s">
        <v>478</v>
      </c>
      <c r="I23" s="120" t="str">
        <f>VLOOKUP(H23,Presupuesto!$B$8:$C$158,2,0)</f>
        <v>EQUIPOS PARA COMPUTACION (42600-00)</v>
      </c>
      <c r="J23" s="117" t="s">
        <v>180</v>
      </c>
      <c r="K23" s="117" t="s">
        <v>536</v>
      </c>
      <c r="L23" s="117"/>
    </row>
    <row r="24" spans="2:12" x14ac:dyDescent="0.25">
      <c r="C24" s="118" t="s">
        <v>35</v>
      </c>
      <c r="D24" s="172">
        <v>1</v>
      </c>
      <c r="E24" s="119">
        <v>13000</v>
      </c>
      <c r="F24" s="116">
        <f t="shared" si="0"/>
        <v>13000</v>
      </c>
      <c r="G24" s="188" t="s">
        <v>251</v>
      </c>
      <c r="H24" s="120" t="s">
        <v>477</v>
      </c>
      <c r="I24" s="120" t="str">
        <f>VLOOKUP(H24,Presupuesto!$B$8:$C$158,2,0)</f>
        <v>EQUIPO DE COMUNICACIàN Y SE¥ALAMIENTO (42500-00)</v>
      </c>
      <c r="J24" s="117" t="s">
        <v>180</v>
      </c>
      <c r="K24" s="117" t="s">
        <v>536</v>
      </c>
      <c r="L24" s="117"/>
    </row>
    <row r="25" spans="2:12" x14ac:dyDescent="0.25">
      <c r="C25" s="118" t="s">
        <v>79</v>
      </c>
      <c r="D25" s="172">
        <v>1</v>
      </c>
      <c r="E25" s="119">
        <v>15000</v>
      </c>
      <c r="F25" s="116">
        <f t="shared" si="0"/>
        <v>15000</v>
      </c>
      <c r="G25" s="188" t="s">
        <v>251</v>
      </c>
      <c r="H25" s="120" t="s">
        <v>477</v>
      </c>
      <c r="I25" s="120" t="str">
        <f>VLOOKUP(H25,Presupuesto!$B$8:$C$158,2,0)</f>
        <v>EQUIPO DE COMUNICACIàN Y SE¥ALAMIENTO (42500-00)</v>
      </c>
      <c r="J25" s="117" t="s">
        <v>180</v>
      </c>
      <c r="K25" s="117" t="s">
        <v>536</v>
      </c>
      <c r="L25" s="117"/>
    </row>
    <row r="26" spans="2:12" x14ac:dyDescent="0.25">
      <c r="C26" s="118" t="s">
        <v>80</v>
      </c>
      <c r="D26" s="172">
        <v>1</v>
      </c>
      <c r="E26" s="119">
        <v>10000</v>
      </c>
      <c r="F26" s="116">
        <f t="shared" si="0"/>
        <v>10000</v>
      </c>
      <c r="G26" s="188" t="s">
        <v>251</v>
      </c>
      <c r="H26" s="120" t="s">
        <v>477</v>
      </c>
      <c r="I26" s="120" t="str">
        <f>VLOOKUP(H26,Presupuesto!$B$8:$C$158,2,0)</f>
        <v>EQUIPO DE COMUNICACIàN Y SE¥ALAMIENTO (42500-00)</v>
      </c>
      <c r="J26" s="117" t="s">
        <v>180</v>
      </c>
      <c r="K26" s="117" t="s">
        <v>544</v>
      </c>
      <c r="L26" s="117"/>
    </row>
    <row r="27" spans="2:12" x14ac:dyDescent="0.25">
      <c r="C27" s="118" t="s">
        <v>81</v>
      </c>
      <c r="D27" s="172">
        <v>20</v>
      </c>
      <c r="E27" s="119">
        <v>10000</v>
      </c>
      <c r="F27" s="116">
        <f t="shared" si="0"/>
        <v>200000</v>
      </c>
      <c r="G27" s="188" t="s">
        <v>251</v>
      </c>
      <c r="H27" s="120" t="s">
        <v>481</v>
      </c>
      <c r="I27" s="120" t="str">
        <f>VLOOKUP(H27,Presupuesto!$B$8:$C$158,2,0)</f>
        <v>APLICACIONES INFORMATICAS (45100-00)</v>
      </c>
      <c r="J27" s="117" t="s">
        <v>180</v>
      </c>
      <c r="K27" s="117" t="s">
        <v>540</v>
      </c>
      <c r="L27" s="117"/>
    </row>
    <row r="28" spans="2:12" x14ac:dyDescent="0.25">
      <c r="C28" s="128" t="s">
        <v>82</v>
      </c>
      <c r="D28" s="172">
        <v>1</v>
      </c>
      <c r="E28" s="119">
        <v>2000</v>
      </c>
      <c r="F28" s="116">
        <f t="shared" si="0"/>
        <v>2000</v>
      </c>
      <c r="G28" s="188" t="s">
        <v>251</v>
      </c>
      <c r="H28" s="117" t="s">
        <v>478</v>
      </c>
      <c r="I28" s="129" t="str">
        <f>VLOOKUP(H28,Presupuesto!$B$8:$C$158,2,0)</f>
        <v>EQUIPOS PARA COMPUTACION (42600-00)</v>
      </c>
      <c r="J28" s="117" t="s">
        <v>180</v>
      </c>
      <c r="K28" s="117" t="s">
        <v>536</v>
      </c>
      <c r="L28" s="117"/>
    </row>
    <row r="29" spans="2:12" x14ac:dyDescent="0.25">
      <c r="C29" s="128" t="s">
        <v>83</v>
      </c>
      <c r="D29" s="172">
        <v>20</v>
      </c>
      <c r="E29" s="119">
        <v>1500</v>
      </c>
      <c r="F29" s="116">
        <f t="shared" si="0"/>
        <v>30000</v>
      </c>
      <c r="G29" s="188" t="s">
        <v>251</v>
      </c>
      <c r="H29" s="388" t="s">
        <v>478</v>
      </c>
      <c r="I29" s="129" t="str">
        <f>VLOOKUP(H29,Presupuesto!$B$8:$C$158,2,0)</f>
        <v>EQUIPOS PARA COMPUTACION (42600-00)</v>
      </c>
      <c r="J29" s="117" t="s">
        <v>180</v>
      </c>
      <c r="K29" s="117" t="s">
        <v>536</v>
      </c>
      <c r="L29" s="117"/>
    </row>
    <row r="30" spans="2:12" x14ac:dyDescent="0.25">
      <c r="C30" s="128" t="s">
        <v>84</v>
      </c>
      <c r="D30" s="172">
        <v>1</v>
      </c>
      <c r="E30" s="119">
        <v>1500</v>
      </c>
      <c r="F30" s="116">
        <f t="shared" si="0"/>
        <v>1500</v>
      </c>
      <c r="G30" s="188" t="s">
        <v>251</v>
      </c>
      <c r="H30" s="117" t="s">
        <v>478</v>
      </c>
      <c r="I30" s="129" t="str">
        <f>VLOOKUP(H30,Presupuesto!$B$8:$C$158,2,0)</f>
        <v>EQUIPOS PARA COMPUTACION (42600-00)</v>
      </c>
      <c r="J30" s="117" t="s">
        <v>180</v>
      </c>
      <c r="K30" s="117" t="s">
        <v>536</v>
      </c>
      <c r="L30" s="117"/>
    </row>
    <row r="31" spans="2:12" x14ac:dyDescent="0.25">
      <c r="C31" s="128" t="s">
        <v>85</v>
      </c>
      <c r="D31" s="172">
        <v>2</v>
      </c>
      <c r="E31" s="119">
        <v>500</v>
      </c>
      <c r="F31" s="116">
        <f t="shared" si="0"/>
        <v>1000</v>
      </c>
      <c r="G31" s="188" t="s">
        <v>251</v>
      </c>
      <c r="H31" s="129" t="s">
        <v>468</v>
      </c>
      <c r="I31" s="129" t="str">
        <f>VLOOKUP(H31,Presupuesto!$B$8:$C$158,2,0)</f>
        <v>INSTRUMENTOS MENORES MEDICO-QUIRURGICO Y LABORAT. (39500-00)</v>
      </c>
      <c r="J31" s="117" t="s">
        <v>180</v>
      </c>
      <c r="K31" s="117" t="s">
        <v>536</v>
      </c>
      <c r="L31" s="117"/>
    </row>
    <row r="32" spans="2:12" ht="15.75" thickBot="1" x14ac:dyDescent="0.3">
      <c r="B32" s="104">
        <v>396</v>
      </c>
      <c r="C32" s="121" t="s">
        <v>86</v>
      </c>
      <c r="D32" s="181">
        <v>50</v>
      </c>
      <c r="E32" s="123">
        <v>20</v>
      </c>
      <c r="F32" s="124">
        <f t="shared" si="0"/>
        <v>1000</v>
      </c>
      <c r="G32" s="184" t="s">
        <v>251</v>
      </c>
      <c r="H32" s="125" t="s">
        <v>467</v>
      </c>
      <c r="I32" s="129" t="str">
        <f>VLOOKUP(H32,Presupuesto!$B$8:$C$158,2,0)</f>
        <v>UTILES DE ESCRITORIO, OFICINA Y ENZE¥ANZA (39200-00)</v>
      </c>
      <c r="J32" s="125" t="s">
        <v>180</v>
      </c>
      <c r="K32" s="144" t="s">
        <v>535</v>
      </c>
      <c r="L32" s="144"/>
    </row>
    <row r="34" spans="3:12" ht="15.75" thickBot="1" x14ac:dyDescent="0.3"/>
    <row r="35" spans="3:12" ht="15.75" thickBot="1" x14ac:dyDescent="0.3">
      <c r="C35" s="29" t="s">
        <v>43</v>
      </c>
      <c r="D35" s="127">
        <f>SUM(F42:F55)</f>
        <v>672500</v>
      </c>
      <c r="F35" s="73"/>
      <c r="G35" s="95"/>
      <c r="H35" s="73"/>
      <c r="I35" s="73"/>
    </row>
    <row r="36" spans="3:12" x14ac:dyDescent="0.25">
      <c r="C36" s="73"/>
      <c r="D36" s="31"/>
      <c r="E36" s="112"/>
      <c r="F36" s="112"/>
      <c r="G36" s="112"/>
      <c r="H36" s="92"/>
      <c r="I36" s="92"/>
      <c r="J36" s="92"/>
      <c r="K36" s="132"/>
    </row>
    <row r="37" spans="3:12" x14ac:dyDescent="0.25">
      <c r="C37" s="73"/>
      <c r="D37" s="31"/>
      <c r="E37" s="112"/>
      <c r="F37" s="112"/>
      <c r="G37" s="112"/>
      <c r="H37" s="92"/>
      <c r="I37" s="92"/>
      <c r="J37" s="92"/>
      <c r="K37" s="132"/>
    </row>
    <row r="38" spans="3:12" ht="15.75" x14ac:dyDescent="0.25">
      <c r="C38" s="232" t="s">
        <v>532</v>
      </c>
      <c r="D38" s="233" t="s">
        <v>1075</v>
      </c>
      <c r="E38" s="112"/>
      <c r="F38" s="112"/>
      <c r="G38" s="112"/>
      <c r="H38" s="92"/>
      <c r="I38" s="92"/>
      <c r="J38" s="92"/>
      <c r="K38" s="132"/>
    </row>
    <row r="39" spans="3:12" ht="18.75" x14ac:dyDescent="0.25">
      <c r="C39" s="240" t="str">
        <f>IFERROR(VLOOKUP(D38,'Desarrollo Curricular'!$E:$F,2,FALSE),IFERROR(VLOOKUP(D38,Investigación!$E:$F,2,FALSE),IFERROR(VLOOKUP(D38,'Vinculación Univ. Sociedad'!$E:$F,2,FALSE),IFERROR(VLOOKUP(D38,'Docencia y Recursos Humanos '!$E:$F,2,FALSE),IFERROR(VLOOKUP(D38,Estudiantes!$E:$F,2,FALSE),IFERROR(VLOOKUP(D38,'Gestion Administrativa'!$E:$F,2,FALSE),IFERROR(VLOOKUP(D38,'Gestion Academica'!$E:$F,2,FALSE),IFERROR(VLOOKUP(D38,Graduados!$E:$F,2,FALSE),IFERROR(VLOOKUP(D38,'Gestión del Conocimiento'!$E:$F,2,FALSE),IFERROR(VLOOKUP(D38,Gobernabilidad!$E:$F,2,FALSE),IFERROR(VLOOKUP(D38,'NIVEL DE ES Y  SISTEMA NACIONAL'!$E:$F,2,FALSE),VLOOKUP(D38,'Lo Esencial'!$E:$F,2,0))))))))))))</f>
        <v>c.1 Mejorar los servicios de tecnología educativa en las diferentes aulas.     Aulas , oficinas, labotorio de Ingenieria en Sistemas y los cubículo equipados.)                                                                                                                                                                                         c.2 Ejecución de plan de capacitación en uso adecuado de equipo.                                                                                                                                                                                                     c.3 Indicadores de desempeño positivos</v>
      </c>
      <c r="D39" s="31"/>
      <c r="E39" s="112"/>
      <c r="F39" s="112"/>
      <c r="G39" s="112"/>
      <c r="H39" s="92"/>
      <c r="I39" s="92"/>
      <c r="J39" s="92"/>
      <c r="K39" s="132"/>
    </row>
    <row r="40" spans="3:12" x14ac:dyDescent="0.25">
      <c r="F40" s="112"/>
      <c r="G40" s="92"/>
      <c r="H40" s="92"/>
      <c r="I40" s="92"/>
    </row>
    <row r="41" spans="3:12" ht="30.75" thickBot="1" x14ac:dyDescent="0.3">
      <c r="C41" s="170" t="s">
        <v>44</v>
      </c>
      <c r="D41" s="170" t="s">
        <v>55</v>
      </c>
      <c r="E41" s="170" t="s">
        <v>57</v>
      </c>
      <c r="F41" s="171" t="s">
        <v>27</v>
      </c>
      <c r="G41" s="171" t="s">
        <v>253</v>
      </c>
      <c r="H41" s="170" t="s">
        <v>46</v>
      </c>
      <c r="I41" s="170" t="s">
        <v>254</v>
      </c>
      <c r="J41" s="170" t="s">
        <v>551</v>
      </c>
      <c r="K41" s="170" t="s">
        <v>552</v>
      </c>
      <c r="L41" s="170" t="s">
        <v>607</v>
      </c>
    </row>
    <row r="42" spans="3:12" x14ac:dyDescent="0.25">
      <c r="C42" s="114" t="s">
        <v>74</v>
      </c>
      <c r="D42" s="180">
        <v>10</v>
      </c>
      <c r="E42" s="115">
        <v>10000</v>
      </c>
      <c r="F42" s="116">
        <f>D42*E42</f>
        <v>100000</v>
      </c>
      <c r="G42" s="188" t="s">
        <v>251</v>
      </c>
      <c r="H42" s="117" t="s">
        <v>478</v>
      </c>
      <c r="I42" s="117" t="str">
        <f>VLOOKUP(H42,Presupuesto!$B$8:$C$158,2,0)</f>
        <v>EQUIPOS PARA COMPUTACION (42600-00)</v>
      </c>
      <c r="J42" s="252" t="s">
        <v>619</v>
      </c>
      <c r="K42" s="117" t="s">
        <v>535</v>
      </c>
      <c r="L42" s="117"/>
    </row>
    <row r="43" spans="3:12" x14ac:dyDescent="0.25">
      <c r="C43" s="118" t="s">
        <v>75</v>
      </c>
      <c r="D43" s="172">
        <v>4</v>
      </c>
      <c r="E43" s="119">
        <v>15000</v>
      </c>
      <c r="F43" s="116">
        <f>D43*E43</f>
        <v>60000</v>
      </c>
      <c r="G43" s="188" t="s">
        <v>251</v>
      </c>
      <c r="H43" s="117" t="s">
        <v>478</v>
      </c>
      <c r="I43" s="120" t="str">
        <f>VLOOKUP(H43,Presupuesto!$B$8:$C$158,2,0)</f>
        <v>EQUIPOS PARA COMPUTACION (42600-00)</v>
      </c>
      <c r="J43" s="117" t="s">
        <v>619</v>
      </c>
      <c r="K43" s="117" t="s">
        <v>553</v>
      </c>
      <c r="L43" s="117"/>
    </row>
    <row r="44" spans="3:12" x14ac:dyDescent="0.25">
      <c r="C44" s="118" t="s">
        <v>76</v>
      </c>
      <c r="D44" s="172">
        <v>1</v>
      </c>
      <c r="E44" s="119">
        <v>4000</v>
      </c>
      <c r="F44" s="116">
        <f t="shared" ref="F44:F55" si="1">D44*E44</f>
        <v>4000</v>
      </c>
      <c r="G44" s="188" t="s">
        <v>251</v>
      </c>
      <c r="H44" s="120" t="s">
        <v>475</v>
      </c>
      <c r="I44" s="120" t="str">
        <f>VLOOKUP(H44,Presupuesto!$B$8:$C$158,2,0)</f>
        <v>EQUIPOS DE OFICINA Y MUEBLES (42140-00)</v>
      </c>
      <c r="J44" s="117" t="s">
        <v>619</v>
      </c>
      <c r="K44" s="117" t="s">
        <v>536</v>
      </c>
      <c r="L44" s="117"/>
    </row>
    <row r="45" spans="3:12" x14ac:dyDescent="0.25">
      <c r="C45" s="118" t="s">
        <v>77</v>
      </c>
      <c r="D45" s="172">
        <v>1</v>
      </c>
      <c r="E45" s="119">
        <v>8000</v>
      </c>
      <c r="F45" s="116">
        <f t="shared" si="1"/>
        <v>8000</v>
      </c>
      <c r="G45" s="188" t="s">
        <v>251</v>
      </c>
      <c r="H45" s="117" t="s">
        <v>478</v>
      </c>
      <c r="I45" s="120" t="str">
        <f>VLOOKUP(H45,Presupuesto!$B$8:$C$158,2,0)</f>
        <v>EQUIPOS PARA COMPUTACION (42600-00)</v>
      </c>
      <c r="J45" s="117" t="s">
        <v>619</v>
      </c>
      <c r="K45" s="117" t="s">
        <v>536</v>
      </c>
      <c r="L45" s="117"/>
    </row>
    <row r="46" spans="3:12" x14ac:dyDescent="0.25">
      <c r="C46" s="118" t="s">
        <v>78</v>
      </c>
      <c r="D46" s="172">
        <v>1</v>
      </c>
      <c r="E46" s="119">
        <v>5000</v>
      </c>
      <c r="F46" s="116">
        <f t="shared" si="1"/>
        <v>5000</v>
      </c>
      <c r="G46" s="188" t="s">
        <v>251</v>
      </c>
      <c r="H46" s="117" t="s">
        <v>478</v>
      </c>
      <c r="I46" s="120" t="str">
        <f>VLOOKUP(H46,Presupuesto!$B$8:$C$158,2,0)</f>
        <v>EQUIPOS PARA COMPUTACION (42600-00)</v>
      </c>
      <c r="J46" s="117" t="s">
        <v>619</v>
      </c>
      <c r="K46" s="117" t="s">
        <v>536</v>
      </c>
      <c r="L46" s="117"/>
    </row>
    <row r="47" spans="3:12" x14ac:dyDescent="0.25">
      <c r="C47" s="118" t="s">
        <v>35</v>
      </c>
      <c r="D47" s="172">
        <v>20</v>
      </c>
      <c r="E47" s="119">
        <v>13000</v>
      </c>
      <c r="F47" s="116">
        <f t="shared" si="1"/>
        <v>260000</v>
      </c>
      <c r="G47" s="188" t="s">
        <v>251</v>
      </c>
      <c r="H47" s="120" t="s">
        <v>477</v>
      </c>
      <c r="I47" s="120" t="str">
        <f>VLOOKUP(H47,Presupuesto!$B$8:$C$158,2,0)</f>
        <v>EQUIPO DE COMUNICACIàN Y SE¥ALAMIENTO (42500-00)</v>
      </c>
      <c r="J47" s="117" t="s">
        <v>619</v>
      </c>
      <c r="K47" s="117" t="s">
        <v>536</v>
      </c>
      <c r="L47" s="117"/>
    </row>
    <row r="48" spans="3:12" x14ac:dyDescent="0.25">
      <c r="C48" s="118" t="s">
        <v>79</v>
      </c>
      <c r="D48" s="172">
        <v>0</v>
      </c>
      <c r="E48" s="119">
        <v>15000</v>
      </c>
      <c r="F48" s="116">
        <f t="shared" si="1"/>
        <v>0</v>
      </c>
      <c r="G48" s="188" t="s">
        <v>251</v>
      </c>
      <c r="H48" s="120" t="s">
        <v>477</v>
      </c>
      <c r="I48" s="120" t="str">
        <f>VLOOKUP(H48,Presupuesto!$B$8:$C$158,2,0)</f>
        <v>EQUIPO DE COMUNICACIàN Y SE¥ALAMIENTO (42500-00)</v>
      </c>
      <c r="J48" s="117" t="s">
        <v>619</v>
      </c>
      <c r="K48" s="117" t="s">
        <v>536</v>
      </c>
      <c r="L48" s="117"/>
    </row>
    <row r="49" spans="2:12" x14ac:dyDescent="0.25">
      <c r="C49" s="118" t="s">
        <v>80</v>
      </c>
      <c r="D49" s="172">
        <v>0</v>
      </c>
      <c r="E49" s="119">
        <v>10000</v>
      </c>
      <c r="F49" s="116">
        <f t="shared" si="1"/>
        <v>0</v>
      </c>
      <c r="G49" s="188" t="s">
        <v>251</v>
      </c>
      <c r="H49" s="120" t="s">
        <v>477</v>
      </c>
      <c r="I49" s="120" t="str">
        <f>VLOOKUP(H49,Presupuesto!$B$8:$C$158,2,0)</f>
        <v>EQUIPO DE COMUNICACIàN Y SE¥ALAMIENTO (42500-00)</v>
      </c>
      <c r="J49" s="117" t="s">
        <v>619</v>
      </c>
      <c r="K49" s="117" t="s">
        <v>544</v>
      </c>
      <c r="L49" s="117"/>
    </row>
    <row r="50" spans="2:12" x14ac:dyDescent="0.25">
      <c r="C50" s="118" t="s">
        <v>81</v>
      </c>
      <c r="D50" s="172">
        <v>20</v>
      </c>
      <c r="E50" s="119">
        <v>10000</v>
      </c>
      <c r="F50" s="116">
        <f t="shared" si="1"/>
        <v>200000</v>
      </c>
      <c r="G50" s="188" t="s">
        <v>251</v>
      </c>
      <c r="H50" s="120" t="s">
        <v>481</v>
      </c>
      <c r="I50" s="120" t="str">
        <f>VLOOKUP(H50,Presupuesto!$B$8:$C$158,2,0)</f>
        <v>APLICACIONES INFORMATICAS (45100-00)</v>
      </c>
      <c r="J50" s="117" t="s">
        <v>619</v>
      </c>
      <c r="K50" s="117" t="s">
        <v>540</v>
      </c>
      <c r="L50" s="117"/>
    </row>
    <row r="51" spans="2:12" x14ac:dyDescent="0.25">
      <c r="C51" s="128" t="s">
        <v>82</v>
      </c>
      <c r="D51" s="172">
        <v>1</v>
      </c>
      <c r="E51" s="119">
        <v>2000</v>
      </c>
      <c r="F51" s="116">
        <f t="shared" si="1"/>
        <v>2000</v>
      </c>
      <c r="G51" s="188" t="s">
        <v>251</v>
      </c>
      <c r="H51" s="117" t="s">
        <v>478</v>
      </c>
      <c r="I51" s="129" t="str">
        <f>VLOOKUP(H51,Presupuesto!$B$8:$C$158,2,0)</f>
        <v>EQUIPOS PARA COMPUTACION (42600-00)</v>
      </c>
      <c r="J51" s="117" t="s">
        <v>619</v>
      </c>
      <c r="K51" s="117" t="s">
        <v>536</v>
      </c>
      <c r="L51" s="117"/>
    </row>
    <row r="52" spans="2:12" x14ac:dyDescent="0.25">
      <c r="C52" s="128" t="s">
        <v>83</v>
      </c>
      <c r="D52" s="172">
        <v>20</v>
      </c>
      <c r="E52" s="119">
        <v>1500</v>
      </c>
      <c r="F52" s="116">
        <f t="shared" si="1"/>
        <v>30000</v>
      </c>
      <c r="G52" s="188" t="s">
        <v>251</v>
      </c>
      <c r="H52" s="388" t="s">
        <v>478</v>
      </c>
      <c r="I52" s="129" t="str">
        <f>VLOOKUP(H52,Presupuesto!$B$8:$C$158,2,0)</f>
        <v>EQUIPOS PARA COMPUTACION (42600-00)</v>
      </c>
      <c r="J52" s="117" t="s">
        <v>619</v>
      </c>
      <c r="K52" s="117" t="s">
        <v>536</v>
      </c>
      <c r="L52" s="117"/>
    </row>
    <row r="53" spans="2:12" x14ac:dyDescent="0.25">
      <c r="C53" s="128" t="s">
        <v>84</v>
      </c>
      <c r="D53" s="172">
        <v>1</v>
      </c>
      <c r="E53" s="119">
        <v>1500</v>
      </c>
      <c r="F53" s="116">
        <f t="shared" si="1"/>
        <v>1500</v>
      </c>
      <c r="G53" s="188" t="s">
        <v>251</v>
      </c>
      <c r="H53" s="117" t="s">
        <v>478</v>
      </c>
      <c r="I53" s="129" t="str">
        <f>VLOOKUP(H53,Presupuesto!$B$8:$C$158,2,0)</f>
        <v>EQUIPOS PARA COMPUTACION (42600-00)</v>
      </c>
      <c r="J53" s="117" t="s">
        <v>619</v>
      </c>
      <c r="K53" s="117" t="s">
        <v>536</v>
      </c>
      <c r="L53" s="117"/>
    </row>
    <row r="54" spans="2:12" x14ac:dyDescent="0.25">
      <c r="C54" s="128" t="s">
        <v>85</v>
      </c>
      <c r="D54" s="172">
        <v>2</v>
      </c>
      <c r="E54" s="119">
        <v>500</v>
      </c>
      <c r="F54" s="116">
        <f t="shared" si="1"/>
        <v>1000</v>
      </c>
      <c r="G54" s="188" t="s">
        <v>251</v>
      </c>
      <c r="H54" s="129" t="s">
        <v>468</v>
      </c>
      <c r="I54" s="129" t="str">
        <f>VLOOKUP(H54,Presupuesto!$B$8:$C$158,2,0)</f>
        <v>INSTRUMENTOS MENORES MEDICO-QUIRURGICO Y LABORAT. (39500-00)</v>
      </c>
      <c r="J54" s="117" t="s">
        <v>619</v>
      </c>
      <c r="K54" s="117" t="s">
        <v>536</v>
      </c>
      <c r="L54" s="117"/>
    </row>
    <row r="55" spans="2:12" ht="15.75" thickBot="1" x14ac:dyDescent="0.3">
      <c r="B55" s="104">
        <v>396</v>
      </c>
      <c r="C55" s="121" t="s">
        <v>86</v>
      </c>
      <c r="D55" s="181">
        <v>50</v>
      </c>
      <c r="E55" s="123">
        <v>20</v>
      </c>
      <c r="F55" s="124">
        <f t="shared" si="1"/>
        <v>1000</v>
      </c>
      <c r="G55" s="184" t="s">
        <v>251</v>
      </c>
      <c r="H55" s="125" t="s">
        <v>467</v>
      </c>
      <c r="I55" s="125" t="str">
        <f>VLOOKUP(H55,Presupuesto!$B$8:$C$158,2,0)</f>
        <v>UTILES DE ESCRITORIO, OFICINA Y ENZE¥ANZA (39200-00)</v>
      </c>
      <c r="J55" s="125" t="s">
        <v>619</v>
      </c>
      <c r="K55" s="144" t="s">
        <v>535</v>
      </c>
      <c r="L55" s="144"/>
    </row>
    <row r="58" spans="2:12" ht="15.75" thickBot="1" x14ac:dyDescent="0.3"/>
    <row r="59" spans="2:12" ht="15.75" thickBot="1" x14ac:dyDescent="0.3">
      <c r="C59" s="29" t="s">
        <v>43</v>
      </c>
      <c r="D59" s="127">
        <f>SUM(F66:F79)</f>
        <v>45900</v>
      </c>
      <c r="F59" s="73"/>
      <c r="G59" s="95"/>
      <c r="H59" s="73"/>
      <c r="I59" s="73"/>
    </row>
    <row r="60" spans="2:12" x14ac:dyDescent="0.25">
      <c r="C60" s="73"/>
      <c r="D60" s="31"/>
      <c r="E60" s="112"/>
      <c r="F60" s="112"/>
      <c r="G60" s="112"/>
      <c r="H60" s="92"/>
      <c r="I60" s="92"/>
      <c r="J60" s="92"/>
      <c r="K60" s="132"/>
    </row>
    <row r="61" spans="2:12" x14ac:dyDescent="0.25">
      <c r="C61" s="73"/>
      <c r="D61" s="31"/>
      <c r="E61" s="112"/>
      <c r="F61" s="112"/>
      <c r="G61" s="112"/>
      <c r="H61" s="92"/>
      <c r="I61" s="92"/>
      <c r="J61" s="92"/>
      <c r="K61" s="132"/>
    </row>
    <row r="62" spans="2:12" ht="15.75" x14ac:dyDescent="0.25">
      <c r="C62" s="232" t="s">
        <v>532</v>
      </c>
      <c r="D62" s="233" t="s">
        <v>1108</v>
      </c>
      <c r="E62" s="112"/>
      <c r="F62" s="112"/>
      <c r="G62" s="112"/>
      <c r="H62" s="92"/>
      <c r="I62" s="92"/>
      <c r="J62" s="92"/>
      <c r="K62" s="132"/>
    </row>
    <row r="63" spans="2:12" ht="18.75" x14ac:dyDescent="0.25">
      <c r="C63" s="240" t="str">
        <f>IFERROR(VLOOKUP(D62,'Desarrollo Curricular'!$E:$F,2,FALSE),IFERROR(VLOOKUP(D62,Investigación!$E:$F,2,FALSE),IFERROR(VLOOKUP(D62,'Vinculación Univ. Sociedad'!$E:$F,2,FALSE),IFERROR(VLOOKUP(D62,'Docencia y Recursos Humanos '!$E:$F,2,FALSE),IFERROR(VLOOKUP(D62,Estudiantes!$E:$F,2,FALSE),IFERROR(VLOOKUP(D62,'Gestion Administrativa'!$E:$F,2,FALSE),IFERROR(VLOOKUP(D62,'Gestion Academica'!$E:$F,2,FALSE),IFERROR(VLOOKUP(D62,Graduados!$E:$F,2,FALSE),IFERROR(VLOOKUP(D62,'Gestión del Conocimiento'!$E:$F,2,FALSE),IFERROR(VLOOKUP(D62,Gobernabilidad!$E:$F,2,FALSE),IFERROR(VLOOKUP(D62,'NIVEL DE ES Y  SISTEMA NACIONAL'!$E:$F,2,FALSE),VLOOKUP(D62,'Lo Esencial'!$E:$F,2,0))))))))))))</f>
        <v>b.1  Continuar con practicas transparentes para la rendición de cuentas en Admisiones CURC.</v>
      </c>
      <c r="D63" s="31"/>
      <c r="E63" s="112"/>
      <c r="F63" s="112"/>
      <c r="G63" s="112"/>
      <c r="H63" s="92"/>
      <c r="I63" s="92"/>
      <c r="J63" s="92"/>
      <c r="K63" s="132"/>
    </row>
    <row r="64" spans="2:12" x14ac:dyDescent="0.25">
      <c r="F64" s="112"/>
      <c r="G64" s="92"/>
      <c r="H64" s="92"/>
      <c r="I64" s="92"/>
    </row>
    <row r="65" spans="2:12" ht="30.75" thickBot="1" x14ac:dyDescent="0.3">
      <c r="C65" s="170" t="s">
        <v>44</v>
      </c>
      <c r="D65" s="170" t="s">
        <v>55</v>
      </c>
      <c r="E65" s="170" t="s">
        <v>57</v>
      </c>
      <c r="F65" s="171" t="s">
        <v>27</v>
      </c>
      <c r="G65" s="171" t="s">
        <v>253</v>
      </c>
      <c r="H65" s="170" t="s">
        <v>46</v>
      </c>
      <c r="I65" s="170" t="s">
        <v>254</v>
      </c>
      <c r="J65" s="170" t="s">
        <v>551</v>
      </c>
      <c r="K65" s="170" t="s">
        <v>552</v>
      </c>
      <c r="L65" s="170" t="s">
        <v>607</v>
      </c>
    </row>
    <row r="66" spans="2:12" x14ac:dyDescent="0.25">
      <c r="C66" s="114" t="s">
        <v>74</v>
      </c>
      <c r="D66" s="180">
        <v>0</v>
      </c>
      <c r="E66" s="115">
        <v>10000</v>
      </c>
      <c r="F66" s="116">
        <f>D66*E66</f>
        <v>0</v>
      </c>
      <c r="G66" s="188" t="s">
        <v>251</v>
      </c>
      <c r="H66" s="117" t="s">
        <v>478</v>
      </c>
      <c r="I66" s="117" t="str">
        <f>VLOOKUP(H66,Presupuesto!$B$8:$C$158,2,0)</f>
        <v>EQUIPOS PARA COMPUTACION (42600-00)</v>
      </c>
      <c r="J66" s="252" t="s">
        <v>619</v>
      </c>
      <c r="K66" s="117" t="s">
        <v>535</v>
      </c>
      <c r="L66" s="117"/>
    </row>
    <row r="67" spans="2:12" x14ac:dyDescent="0.25">
      <c r="C67" s="118" t="s">
        <v>75</v>
      </c>
      <c r="D67" s="172">
        <v>1</v>
      </c>
      <c r="E67" s="119">
        <v>15000</v>
      </c>
      <c r="F67" s="116">
        <f>D67*E67</f>
        <v>15000</v>
      </c>
      <c r="G67" s="188" t="s">
        <v>251</v>
      </c>
      <c r="H67" s="117" t="s">
        <v>478</v>
      </c>
      <c r="I67" s="120" t="str">
        <f>VLOOKUP(H67,Presupuesto!$B$8:$C$158,2,0)</f>
        <v>EQUIPOS PARA COMPUTACION (42600-00)</v>
      </c>
      <c r="J67" s="117" t="s">
        <v>619</v>
      </c>
      <c r="K67" s="117" t="s">
        <v>553</v>
      </c>
      <c r="L67" s="117"/>
    </row>
    <row r="68" spans="2:12" x14ac:dyDescent="0.25">
      <c r="C68" s="118" t="s">
        <v>76</v>
      </c>
      <c r="D68" s="172">
        <v>0</v>
      </c>
      <c r="E68" s="119">
        <v>4000</v>
      </c>
      <c r="F68" s="116">
        <f t="shared" ref="F68:F79" si="2">D68*E68</f>
        <v>0</v>
      </c>
      <c r="G68" s="188" t="s">
        <v>251</v>
      </c>
      <c r="H68" s="120" t="s">
        <v>475</v>
      </c>
      <c r="I68" s="120" t="str">
        <f>VLOOKUP(H68,Presupuesto!$B$8:$C$158,2,0)</f>
        <v>EQUIPOS DE OFICINA Y MUEBLES (42140-00)</v>
      </c>
      <c r="J68" s="117" t="s">
        <v>619</v>
      </c>
      <c r="K68" s="117" t="s">
        <v>536</v>
      </c>
      <c r="L68" s="117"/>
    </row>
    <row r="69" spans="2:12" x14ac:dyDescent="0.25">
      <c r="C69" s="118" t="s">
        <v>77</v>
      </c>
      <c r="D69" s="172">
        <v>0</v>
      </c>
      <c r="E69" s="119">
        <v>8000</v>
      </c>
      <c r="F69" s="116">
        <f t="shared" si="2"/>
        <v>0</v>
      </c>
      <c r="G69" s="188" t="s">
        <v>251</v>
      </c>
      <c r="H69" s="117" t="s">
        <v>478</v>
      </c>
      <c r="I69" s="120" t="str">
        <f>VLOOKUP(H69,Presupuesto!$B$8:$C$158,2,0)</f>
        <v>EQUIPOS PARA COMPUTACION (42600-00)</v>
      </c>
      <c r="J69" s="117" t="s">
        <v>619</v>
      </c>
      <c r="K69" s="117" t="s">
        <v>536</v>
      </c>
      <c r="L69" s="117"/>
    </row>
    <row r="70" spans="2:12" x14ac:dyDescent="0.25">
      <c r="C70" s="118" t="s">
        <v>78</v>
      </c>
      <c r="D70" s="172">
        <v>1</v>
      </c>
      <c r="E70" s="119">
        <v>5000</v>
      </c>
      <c r="F70" s="116">
        <f t="shared" si="2"/>
        <v>5000</v>
      </c>
      <c r="G70" s="188" t="s">
        <v>251</v>
      </c>
      <c r="H70" s="117" t="s">
        <v>478</v>
      </c>
      <c r="I70" s="120" t="str">
        <f>VLOOKUP(H70,Presupuesto!$B$8:$C$158,2,0)</f>
        <v>EQUIPOS PARA COMPUTACION (42600-00)</v>
      </c>
      <c r="J70" s="117" t="s">
        <v>619</v>
      </c>
      <c r="K70" s="117" t="s">
        <v>536</v>
      </c>
      <c r="L70" s="117"/>
    </row>
    <row r="71" spans="2:12" x14ac:dyDescent="0.25">
      <c r="C71" s="118" t="s">
        <v>35</v>
      </c>
      <c r="D71" s="172">
        <v>1</v>
      </c>
      <c r="E71" s="119">
        <v>13000</v>
      </c>
      <c r="F71" s="116">
        <f t="shared" si="2"/>
        <v>13000</v>
      </c>
      <c r="G71" s="188" t="s">
        <v>251</v>
      </c>
      <c r="H71" s="120" t="s">
        <v>477</v>
      </c>
      <c r="I71" s="120" t="str">
        <f>VLOOKUP(H71,Presupuesto!$B$8:$C$158,2,0)</f>
        <v>EQUIPO DE COMUNICACIàN Y SE¥ALAMIENTO (42500-00)</v>
      </c>
      <c r="J71" s="117" t="s">
        <v>619</v>
      </c>
      <c r="K71" s="117" t="s">
        <v>536</v>
      </c>
      <c r="L71" s="117"/>
    </row>
    <row r="72" spans="2:12" x14ac:dyDescent="0.25">
      <c r="C72" s="118" t="s">
        <v>79</v>
      </c>
      <c r="D72" s="172">
        <v>0</v>
      </c>
      <c r="E72" s="119">
        <v>15000</v>
      </c>
      <c r="F72" s="116">
        <f t="shared" si="2"/>
        <v>0</v>
      </c>
      <c r="G72" s="188" t="s">
        <v>251</v>
      </c>
      <c r="H72" s="120" t="s">
        <v>477</v>
      </c>
      <c r="I72" s="120" t="str">
        <f>VLOOKUP(H72,Presupuesto!$B$8:$C$158,2,0)</f>
        <v>EQUIPO DE COMUNICACIàN Y SE¥ALAMIENTO (42500-00)</v>
      </c>
      <c r="J72" s="117" t="s">
        <v>619</v>
      </c>
      <c r="K72" s="117" t="s">
        <v>536</v>
      </c>
      <c r="L72" s="117"/>
    </row>
    <row r="73" spans="2:12" x14ac:dyDescent="0.25">
      <c r="C73" s="118" t="s">
        <v>80</v>
      </c>
      <c r="D73" s="172">
        <v>0</v>
      </c>
      <c r="E73" s="119">
        <v>10000</v>
      </c>
      <c r="F73" s="116">
        <f t="shared" si="2"/>
        <v>0</v>
      </c>
      <c r="G73" s="188" t="s">
        <v>251</v>
      </c>
      <c r="H73" s="120" t="s">
        <v>477</v>
      </c>
      <c r="I73" s="120" t="str">
        <f>VLOOKUP(H73,Presupuesto!$B$8:$C$158,2,0)</f>
        <v>EQUIPO DE COMUNICACIàN Y SE¥ALAMIENTO (42500-00)</v>
      </c>
      <c r="J73" s="117" t="s">
        <v>619</v>
      </c>
      <c r="K73" s="117" t="s">
        <v>544</v>
      </c>
      <c r="L73" s="117"/>
    </row>
    <row r="74" spans="2:12" x14ac:dyDescent="0.25">
      <c r="C74" s="118" t="s">
        <v>81</v>
      </c>
      <c r="D74" s="172">
        <v>1</v>
      </c>
      <c r="E74" s="119">
        <v>10000</v>
      </c>
      <c r="F74" s="116">
        <f t="shared" si="2"/>
        <v>10000</v>
      </c>
      <c r="G74" s="188" t="s">
        <v>251</v>
      </c>
      <c r="H74" s="120" t="s">
        <v>481</v>
      </c>
      <c r="I74" s="120" t="str">
        <f>VLOOKUP(H74,Presupuesto!$B$8:$C$158,2,0)</f>
        <v>APLICACIONES INFORMATICAS (45100-00)</v>
      </c>
      <c r="J74" s="117" t="s">
        <v>619</v>
      </c>
      <c r="K74" s="117" t="s">
        <v>540</v>
      </c>
      <c r="L74" s="117"/>
    </row>
    <row r="75" spans="2:12" x14ac:dyDescent="0.25">
      <c r="C75" s="128" t="s">
        <v>82</v>
      </c>
      <c r="D75" s="172">
        <v>0</v>
      </c>
      <c r="E75" s="119">
        <v>2000</v>
      </c>
      <c r="F75" s="116">
        <f t="shared" si="2"/>
        <v>0</v>
      </c>
      <c r="G75" s="188" t="s">
        <v>251</v>
      </c>
      <c r="H75" s="117" t="s">
        <v>478</v>
      </c>
      <c r="I75" s="129" t="str">
        <f>VLOOKUP(H75,Presupuesto!$B$8:$C$158,2,0)</f>
        <v>EQUIPOS PARA COMPUTACION (42600-00)</v>
      </c>
      <c r="J75" s="117" t="s">
        <v>619</v>
      </c>
      <c r="K75" s="117" t="s">
        <v>536</v>
      </c>
      <c r="L75" s="117"/>
    </row>
    <row r="76" spans="2:12" x14ac:dyDescent="0.25">
      <c r="C76" s="128" t="s">
        <v>83</v>
      </c>
      <c r="D76" s="172">
        <v>1</v>
      </c>
      <c r="E76" s="119">
        <v>1500</v>
      </c>
      <c r="F76" s="116">
        <f t="shared" si="2"/>
        <v>1500</v>
      </c>
      <c r="G76" s="188" t="s">
        <v>251</v>
      </c>
      <c r="H76" s="388" t="s">
        <v>478</v>
      </c>
      <c r="I76" s="129" t="str">
        <f>VLOOKUP(H76,Presupuesto!$B$8:$C$158,2,0)</f>
        <v>EQUIPOS PARA COMPUTACION (42600-00)</v>
      </c>
      <c r="J76" s="117" t="s">
        <v>619</v>
      </c>
      <c r="K76" s="117" t="s">
        <v>536</v>
      </c>
      <c r="L76" s="117"/>
    </row>
    <row r="77" spans="2:12" x14ac:dyDescent="0.25">
      <c r="C77" s="128" t="s">
        <v>84</v>
      </c>
      <c r="D77" s="172">
        <v>0</v>
      </c>
      <c r="E77" s="119">
        <v>1500</v>
      </c>
      <c r="F77" s="116">
        <f t="shared" si="2"/>
        <v>0</v>
      </c>
      <c r="G77" s="188" t="s">
        <v>251</v>
      </c>
      <c r="H77" s="117" t="s">
        <v>478</v>
      </c>
      <c r="I77" s="129" t="str">
        <f>VLOOKUP(H77,Presupuesto!$B$8:$C$158,2,0)</f>
        <v>EQUIPOS PARA COMPUTACION (42600-00)</v>
      </c>
      <c r="J77" s="117" t="s">
        <v>619</v>
      </c>
      <c r="K77" s="117" t="s">
        <v>536</v>
      </c>
      <c r="L77" s="117"/>
    </row>
    <row r="78" spans="2:12" x14ac:dyDescent="0.25">
      <c r="C78" s="128" t="s">
        <v>85</v>
      </c>
      <c r="D78" s="172">
        <v>2</v>
      </c>
      <c r="E78" s="119">
        <v>500</v>
      </c>
      <c r="F78" s="116">
        <f t="shared" si="2"/>
        <v>1000</v>
      </c>
      <c r="G78" s="188" t="s">
        <v>251</v>
      </c>
      <c r="H78" s="129" t="s">
        <v>468</v>
      </c>
      <c r="I78" s="129" t="str">
        <f>VLOOKUP(H78,Presupuesto!$B$8:$C$158,2,0)</f>
        <v>INSTRUMENTOS MENORES MEDICO-QUIRURGICO Y LABORAT. (39500-00)</v>
      </c>
      <c r="J78" s="117" t="s">
        <v>619</v>
      </c>
      <c r="K78" s="117" t="s">
        <v>536</v>
      </c>
      <c r="L78" s="117"/>
    </row>
    <row r="79" spans="2:12" ht="15.75" thickBot="1" x14ac:dyDescent="0.3">
      <c r="B79" s="104">
        <v>396</v>
      </c>
      <c r="C79" s="121" t="s">
        <v>86</v>
      </c>
      <c r="D79" s="181">
        <v>20</v>
      </c>
      <c r="E79" s="123">
        <v>20</v>
      </c>
      <c r="F79" s="124">
        <f t="shared" si="2"/>
        <v>400</v>
      </c>
      <c r="G79" s="184" t="s">
        <v>251</v>
      </c>
      <c r="H79" s="125" t="s">
        <v>467</v>
      </c>
      <c r="I79" s="125" t="str">
        <f>VLOOKUP(H79,Presupuesto!$B$8:$C$158,2,0)</f>
        <v>UTILES DE ESCRITORIO, OFICINA Y ENZE¥ANZA (39200-00)</v>
      </c>
      <c r="J79" s="125" t="s">
        <v>619</v>
      </c>
      <c r="K79" s="144" t="s">
        <v>535</v>
      </c>
      <c r="L79" s="144"/>
    </row>
  </sheetData>
  <dataValidations xWindow="801" yWindow="652" count="4">
    <dataValidation type="list" allowBlank="1" showInputMessage="1" showErrorMessage="1" errorTitle="¡Ingreso Inválido!" error="Seleccione una opción de la lista._x000a_" promptTitle="Tipo de Presupuesto" prompt="Seleccione una opción de la lista." sqref="G19:G32 G42:G55 G66:G79">
      <formula1>$R$2:$S$2</formula1>
    </dataValidation>
    <dataValidation type="list" allowBlank="1" showInputMessage="1" showErrorMessage="1" errorTitle="¡Ingreso Inválido!" error="Seleccione una opción de la lista." promptTitle="Dimensión Estratégica" prompt="Seleccione una opción de la lista." sqref="J19:J32 J42:J55 J66:J79">
      <formula1>$A$2:$K$2</formula1>
    </dataValidation>
    <dataValidation type="list" allowBlank="1" showInputMessage="1" showErrorMessage="1" errorTitle="¡Ingreso Inválido!" error="Seleccione una opción de la lista" promptTitle="Mes Requerido" prompt="Seleccione el mes en el que requiere el recurso." sqref="K19:K32 K42:K55 K66:K79">
      <formula1>$U$2:$AF$2</formula1>
    </dataValidation>
    <dataValidation type="list" allowBlank="1" showInputMessage="1" showErrorMessage="1" errorTitle="¡Ingreso Inválido!" error="Verifique el valor ingresado" promptTitle="Objeto de Gasto" prompt="Ingrese el Objeto de Gasto" sqref="H19:H32 H42:H55 H66:H79">
      <formula1>$A$1:$ET$1</formula1>
    </dataValidation>
  </dataValidation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716"/>
  <sheetViews>
    <sheetView showGridLines="0" topLeftCell="A581" zoomScale="53" zoomScaleNormal="53" workbookViewId="0">
      <selection activeCell="I565" sqref="I565:I566"/>
    </sheetView>
  </sheetViews>
  <sheetFormatPr baseColWidth="10" defaultColWidth="11.5703125" defaultRowHeight="15" x14ac:dyDescent="0.25"/>
  <cols>
    <col min="1" max="1" width="1.85546875" style="104" customWidth="1"/>
    <col min="2" max="2" width="17" style="104" customWidth="1"/>
    <col min="3" max="3" width="53.42578125" style="104" customWidth="1"/>
    <col min="4" max="4" width="26.5703125" style="104" customWidth="1"/>
    <col min="5" max="5" width="13.85546875" style="104" customWidth="1"/>
    <col min="6" max="6" width="21.85546875" style="104" customWidth="1"/>
    <col min="7" max="7" width="16.5703125" style="93" customWidth="1"/>
    <col min="8" max="8" width="34.5703125" style="104" customWidth="1"/>
    <col min="9" max="9" width="40.28515625" style="104" customWidth="1"/>
    <col min="10" max="10" width="28.140625" style="104" bestFit="1" customWidth="1"/>
    <col min="11" max="11" width="19.85546875" style="104" bestFit="1" customWidth="1"/>
    <col min="12"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42" t="s">
        <v>246</v>
      </c>
      <c r="E2" s="142" t="s">
        <v>180</v>
      </c>
      <c r="F2" s="142" t="s">
        <v>618</v>
      </c>
      <c r="G2" s="182" t="s">
        <v>247</v>
      </c>
      <c r="H2" s="142" t="s">
        <v>619</v>
      </c>
      <c r="I2" s="142" t="s">
        <v>620</v>
      </c>
      <c r="J2" s="142" t="s">
        <v>248</v>
      </c>
      <c r="K2" s="14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4" spans="1:150" ht="15.75" thickBot="1" x14ac:dyDescent="0.3"/>
    <row r="5" spans="1:150" ht="53.25" thickBot="1" x14ac:dyDescent="0.3">
      <c r="C5" s="105" t="s">
        <v>525</v>
      </c>
      <c r="D5" s="226">
        <f>SUMIF(C:C,$C$10,D:D)</f>
        <v>1109120</v>
      </c>
    </row>
    <row r="6" spans="1:150" x14ac:dyDescent="0.25">
      <c r="C6" s="126"/>
      <c r="D6" s="126"/>
      <c r="E6" s="126"/>
      <c r="F6" s="126"/>
      <c r="G6" s="94"/>
      <c r="H6" s="126"/>
      <c r="I6" s="126"/>
    </row>
    <row r="7" spans="1:150" x14ac:dyDescent="0.25">
      <c r="C7" s="126"/>
      <c r="D7" s="126"/>
      <c r="E7" s="126"/>
      <c r="F7" s="126"/>
      <c r="G7" s="94"/>
      <c r="H7" s="126"/>
      <c r="I7" s="126"/>
    </row>
    <row r="8" spans="1:150" x14ac:dyDescent="0.25">
      <c r="C8" s="126"/>
      <c r="D8" s="126"/>
      <c r="E8" s="126"/>
      <c r="F8" s="126"/>
      <c r="G8" s="94"/>
      <c r="H8" s="126"/>
      <c r="I8" s="126"/>
      <c r="K8" s="104" t="s">
        <v>608</v>
      </c>
    </row>
    <row r="9" spans="1:150" ht="15.75" thickBot="1" x14ac:dyDescent="0.3">
      <c r="C9" s="126"/>
      <c r="D9" s="126"/>
      <c r="E9" s="126"/>
      <c r="F9" s="126"/>
      <c r="G9" s="94"/>
      <c r="H9" s="126"/>
      <c r="I9" s="126"/>
      <c r="K9" s="200" t="s">
        <v>609</v>
      </c>
    </row>
    <row r="10" spans="1:150" ht="15.75" thickBot="1" x14ac:dyDescent="0.3">
      <c r="B10" s="390"/>
      <c r="C10" s="179" t="s">
        <v>53</v>
      </c>
      <c r="D10" s="127">
        <f>SUM(F17:F51)</f>
        <v>20000</v>
      </c>
      <c r="F10" s="73"/>
      <c r="G10" s="95"/>
      <c r="H10" s="73"/>
      <c r="I10" s="73"/>
    </row>
    <row r="11" spans="1:150" x14ac:dyDescent="0.25">
      <c r="B11" s="112"/>
      <c r="C11" s="73"/>
      <c r="D11" s="31"/>
      <c r="E11" s="112"/>
      <c r="F11" s="112"/>
      <c r="G11" s="112"/>
      <c r="H11" s="92"/>
      <c r="I11" s="92"/>
      <c r="J11" s="92"/>
      <c r="K11" s="132"/>
    </row>
    <row r="12" spans="1:150" x14ac:dyDescent="0.25">
      <c r="B12" s="112"/>
      <c r="C12" s="73"/>
      <c r="D12" s="31"/>
      <c r="E12" s="112"/>
      <c r="F12" s="112"/>
      <c r="G12" s="112"/>
      <c r="H12" s="92"/>
      <c r="I12" s="92"/>
      <c r="J12" s="92"/>
      <c r="K12" s="132"/>
    </row>
    <row r="13" spans="1:150" ht="15.75" x14ac:dyDescent="0.25">
      <c r="B13" s="112"/>
      <c r="C13" s="232" t="s">
        <v>532</v>
      </c>
      <c r="D13" s="233" t="s">
        <v>895</v>
      </c>
      <c r="E13" s="112"/>
      <c r="F13" s="112"/>
      <c r="G13" s="112"/>
      <c r="H13" s="92"/>
      <c r="I13" s="92"/>
      <c r="J13" s="92"/>
      <c r="K13" s="132"/>
    </row>
    <row r="14" spans="1:150" ht="18.75" x14ac:dyDescent="0.25">
      <c r="B14" s="112"/>
      <c r="C14" s="240"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 Realización de investigaciones de mercado que permitan evaluar la pertinencia de los planes de estudio.                                                                                                              a.2 Intitucionalización de comisiones y sub comisiones de desarrollo curricular.</v>
      </c>
      <c r="D14" s="31"/>
      <c r="E14" s="112"/>
      <c r="F14" s="112"/>
      <c r="G14" s="112"/>
      <c r="H14" s="92"/>
      <c r="I14" s="92"/>
      <c r="J14" s="92"/>
      <c r="K14" s="132"/>
    </row>
    <row r="15" spans="1:150" ht="15.75" thickBot="1" x14ac:dyDescent="0.3">
      <c r="F15" s="112"/>
      <c r="G15" s="92"/>
      <c r="H15" s="92"/>
      <c r="I15" s="92"/>
    </row>
    <row r="16" spans="1:150" ht="30.75" thickBot="1" x14ac:dyDescent="0.3">
      <c r="C16" s="149" t="s">
        <v>44</v>
      </c>
      <c r="D16" s="149" t="s">
        <v>55</v>
      </c>
      <c r="E16" s="156" t="s">
        <v>57</v>
      </c>
      <c r="F16" s="155" t="s">
        <v>27</v>
      </c>
      <c r="G16" s="153" t="s">
        <v>253</v>
      </c>
      <c r="H16" s="156" t="s">
        <v>46</v>
      </c>
      <c r="I16" s="153" t="s">
        <v>254</v>
      </c>
      <c r="J16" s="153" t="s">
        <v>551</v>
      </c>
      <c r="K16" s="153" t="s">
        <v>552</v>
      </c>
    </row>
    <row r="17" spans="3:11" x14ac:dyDescent="0.25">
      <c r="C17" s="254" t="s">
        <v>571</v>
      </c>
      <c r="D17" s="255">
        <v>10</v>
      </c>
      <c r="E17" s="253">
        <f>HLOOKUP(C17,$AH$2:$BU$3,2,0)</f>
        <v>2000</v>
      </c>
      <c r="F17" s="116">
        <f t="shared" ref="F17:F51" si="0">D17*E17</f>
        <v>20000</v>
      </c>
      <c r="G17" s="183" t="s">
        <v>252</v>
      </c>
      <c r="H17" s="162" t="s">
        <v>440</v>
      </c>
      <c r="I17" s="150" t="str">
        <f>VLOOKUP(H17,Presupuesto!$B$8:$C$158,2,0)</f>
        <v>PASAJES (26100-00)</v>
      </c>
      <c r="J17" s="252" t="s">
        <v>245</v>
      </c>
      <c r="K17" s="117"/>
    </row>
    <row r="18" spans="3:11" hidden="1" x14ac:dyDescent="0.25">
      <c r="C18" s="161"/>
      <c r="D18" s="180"/>
      <c r="E18" s="143"/>
      <c r="F18" s="116">
        <f t="shared" ref="F18:F24" si="1">D18*E18</f>
        <v>0</v>
      </c>
      <c r="G18" s="183"/>
      <c r="H18" s="162"/>
      <c r="I18" s="150" t="e">
        <f>VLOOKUP(H18,Presupuesto!$B$8:$C$158,2,0)</f>
        <v>#N/A</v>
      </c>
      <c r="J18" s="117" t="str">
        <f t="shared" ref="J18:J50" si="2">$J$17</f>
        <v>Desarrollo Curricular</v>
      </c>
      <c r="K18" s="117"/>
    </row>
    <row r="19" spans="3:11" hidden="1" x14ac:dyDescent="0.25">
      <c r="C19" s="161"/>
      <c r="D19" s="180"/>
      <c r="E19" s="143"/>
      <c r="F19" s="116">
        <f t="shared" si="1"/>
        <v>0</v>
      </c>
      <c r="G19" s="183"/>
      <c r="H19" s="162"/>
      <c r="I19" s="150" t="e">
        <f>VLOOKUP(H19,Presupuesto!$B$8:$C$158,2,0)</f>
        <v>#N/A</v>
      </c>
      <c r="J19" s="117" t="str">
        <f t="shared" si="2"/>
        <v>Desarrollo Curricular</v>
      </c>
      <c r="K19" s="117"/>
    </row>
    <row r="20" spans="3:11" hidden="1" x14ac:dyDescent="0.25">
      <c r="C20" s="161"/>
      <c r="D20" s="180"/>
      <c r="E20" s="143"/>
      <c r="F20" s="116">
        <f t="shared" si="1"/>
        <v>0</v>
      </c>
      <c r="G20" s="183"/>
      <c r="H20" s="162"/>
      <c r="I20" s="150" t="e">
        <f>VLOOKUP(H20,Presupuesto!$B$8:$C$158,2,0)</f>
        <v>#N/A</v>
      </c>
      <c r="J20" s="117" t="str">
        <f t="shared" si="2"/>
        <v>Desarrollo Curricular</v>
      </c>
      <c r="K20" s="117"/>
    </row>
    <row r="21" spans="3:11" hidden="1" x14ac:dyDescent="0.25">
      <c r="C21" s="161"/>
      <c r="D21" s="180"/>
      <c r="E21" s="143"/>
      <c r="F21" s="116">
        <f t="shared" si="1"/>
        <v>0</v>
      </c>
      <c r="G21" s="183"/>
      <c r="H21" s="162"/>
      <c r="I21" s="150" t="e">
        <f>VLOOKUP(H21,Presupuesto!$B$8:$C$158,2,0)</f>
        <v>#N/A</v>
      </c>
      <c r="J21" s="117" t="str">
        <f t="shared" si="2"/>
        <v>Desarrollo Curricular</v>
      </c>
      <c r="K21" s="117"/>
    </row>
    <row r="22" spans="3:11" hidden="1" x14ac:dyDescent="0.25">
      <c r="C22" s="161"/>
      <c r="D22" s="180"/>
      <c r="E22" s="143"/>
      <c r="F22" s="116">
        <f t="shared" si="1"/>
        <v>0</v>
      </c>
      <c r="G22" s="183"/>
      <c r="H22" s="162"/>
      <c r="I22" s="150" t="e">
        <f>VLOOKUP(H22,Presupuesto!$B$8:$C$158,2,0)</f>
        <v>#N/A</v>
      </c>
      <c r="J22" s="117" t="str">
        <f t="shared" si="2"/>
        <v>Desarrollo Curricular</v>
      </c>
      <c r="K22" s="117"/>
    </row>
    <row r="23" spans="3:11" hidden="1" x14ac:dyDescent="0.25">
      <c r="C23" s="161"/>
      <c r="D23" s="180"/>
      <c r="E23" s="143"/>
      <c r="F23" s="116">
        <f t="shared" si="1"/>
        <v>0</v>
      </c>
      <c r="G23" s="183"/>
      <c r="H23" s="162"/>
      <c r="I23" s="150" t="e">
        <f>VLOOKUP(H23,Presupuesto!$B$8:$C$158,2,0)</f>
        <v>#N/A</v>
      </c>
      <c r="J23" s="117" t="str">
        <f t="shared" si="2"/>
        <v>Desarrollo Curricular</v>
      </c>
      <c r="K23" s="117"/>
    </row>
    <row r="24" spans="3:11" hidden="1" x14ac:dyDescent="0.25">
      <c r="C24" s="161"/>
      <c r="D24" s="180"/>
      <c r="E24" s="143"/>
      <c r="F24" s="116">
        <f t="shared" si="1"/>
        <v>0</v>
      </c>
      <c r="G24" s="183"/>
      <c r="H24" s="162"/>
      <c r="I24" s="150" t="e">
        <f>VLOOKUP(H24,Presupuesto!$B$8:$C$158,2,0)</f>
        <v>#N/A</v>
      </c>
      <c r="J24" s="117" t="str">
        <f t="shared" si="2"/>
        <v>Desarrollo Curricular</v>
      </c>
      <c r="K24" s="117"/>
    </row>
    <row r="25" spans="3:11" hidden="1" x14ac:dyDescent="0.25">
      <c r="C25" s="161"/>
      <c r="D25" s="180"/>
      <c r="E25" s="143"/>
      <c r="F25" s="116">
        <f t="shared" si="0"/>
        <v>0</v>
      </c>
      <c r="G25" s="183"/>
      <c r="H25" s="162"/>
      <c r="I25" s="150" t="e">
        <f>VLOOKUP(H25,Presupuesto!$B$8:$C$158,2,0)</f>
        <v>#N/A</v>
      </c>
      <c r="J25" s="117" t="str">
        <f t="shared" si="2"/>
        <v>Desarrollo Curricular</v>
      </c>
      <c r="K25" s="117"/>
    </row>
    <row r="26" spans="3:11" hidden="1" x14ac:dyDescent="0.25">
      <c r="C26" s="161"/>
      <c r="D26" s="180"/>
      <c r="E26" s="143"/>
      <c r="F26" s="116">
        <f t="shared" si="0"/>
        <v>0</v>
      </c>
      <c r="G26" s="183"/>
      <c r="H26" s="162"/>
      <c r="I26" s="150" t="e">
        <f>VLOOKUP(H26,Presupuesto!$B$8:$C$158,2,0)</f>
        <v>#N/A</v>
      </c>
      <c r="J26" s="117" t="str">
        <f t="shared" si="2"/>
        <v>Desarrollo Curricular</v>
      </c>
      <c r="K26" s="117"/>
    </row>
    <row r="27" spans="3:11" hidden="1" x14ac:dyDescent="0.25">
      <c r="C27" s="161"/>
      <c r="D27" s="180"/>
      <c r="E27" s="143"/>
      <c r="F27" s="116">
        <f t="shared" si="0"/>
        <v>0</v>
      </c>
      <c r="G27" s="183"/>
      <c r="H27" s="162"/>
      <c r="I27" s="150" t="e">
        <f>VLOOKUP(H27,Presupuesto!$B$8:$C$158,2,0)</f>
        <v>#N/A</v>
      </c>
      <c r="J27" s="117" t="str">
        <f t="shared" si="2"/>
        <v>Desarrollo Curricular</v>
      </c>
      <c r="K27" s="117"/>
    </row>
    <row r="28" spans="3:11" hidden="1" x14ac:dyDescent="0.25">
      <c r="C28" s="161"/>
      <c r="D28" s="180"/>
      <c r="E28" s="143"/>
      <c r="F28" s="116">
        <f t="shared" si="0"/>
        <v>0</v>
      </c>
      <c r="G28" s="183"/>
      <c r="H28" s="162"/>
      <c r="I28" s="150" t="e">
        <f>VLOOKUP(H28,Presupuesto!$B$8:$C$158,2,0)</f>
        <v>#N/A</v>
      </c>
      <c r="J28" s="117" t="str">
        <f t="shared" si="2"/>
        <v>Desarrollo Curricular</v>
      </c>
      <c r="K28" s="117"/>
    </row>
    <row r="29" spans="3:11" hidden="1" x14ac:dyDescent="0.25">
      <c r="C29" s="161"/>
      <c r="D29" s="180"/>
      <c r="E29" s="143"/>
      <c r="F29" s="116">
        <f t="shared" si="0"/>
        <v>0</v>
      </c>
      <c r="G29" s="183"/>
      <c r="H29" s="162"/>
      <c r="I29" s="150" t="e">
        <f>VLOOKUP(H29,Presupuesto!$B$8:$C$158,2,0)</f>
        <v>#N/A</v>
      </c>
      <c r="J29" s="117" t="str">
        <f t="shared" si="2"/>
        <v>Desarrollo Curricular</v>
      </c>
      <c r="K29" s="117"/>
    </row>
    <row r="30" spans="3:11" hidden="1" x14ac:dyDescent="0.25">
      <c r="C30" s="161"/>
      <c r="D30" s="180"/>
      <c r="E30" s="143"/>
      <c r="F30" s="116">
        <f t="shared" si="0"/>
        <v>0</v>
      </c>
      <c r="G30" s="183"/>
      <c r="H30" s="162"/>
      <c r="I30" s="150" t="e">
        <f>VLOOKUP(H30,Presupuesto!$B$8:$C$158,2,0)</f>
        <v>#N/A</v>
      </c>
      <c r="J30" s="117" t="str">
        <f t="shared" si="2"/>
        <v>Desarrollo Curricular</v>
      </c>
      <c r="K30" s="117"/>
    </row>
    <row r="31" spans="3:11" hidden="1" x14ac:dyDescent="0.25">
      <c r="C31" s="161"/>
      <c r="D31" s="180"/>
      <c r="E31" s="143"/>
      <c r="F31" s="116">
        <f t="shared" si="0"/>
        <v>0</v>
      </c>
      <c r="G31" s="183"/>
      <c r="H31" s="162"/>
      <c r="I31" s="150" t="e">
        <f>VLOOKUP(H31,Presupuesto!$B$8:$C$158,2,0)</f>
        <v>#N/A</v>
      </c>
      <c r="J31" s="117" t="str">
        <f t="shared" si="2"/>
        <v>Desarrollo Curricular</v>
      </c>
      <c r="K31" s="117"/>
    </row>
    <row r="32" spans="3:11" hidden="1" x14ac:dyDescent="0.25">
      <c r="C32" s="161"/>
      <c r="D32" s="180"/>
      <c r="E32" s="143"/>
      <c r="F32" s="116">
        <f t="shared" si="0"/>
        <v>0</v>
      </c>
      <c r="G32" s="183"/>
      <c r="H32" s="162"/>
      <c r="I32" s="150" t="e">
        <f>VLOOKUP(H32,Presupuesto!$B$8:$C$158,2,0)</f>
        <v>#N/A</v>
      </c>
      <c r="J32" s="117" t="str">
        <f t="shared" si="2"/>
        <v>Desarrollo Curricular</v>
      </c>
      <c r="K32" s="117"/>
    </row>
    <row r="33" spans="3:11" hidden="1" x14ac:dyDescent="0.25">
      <c r="C33" s="161"/>
      <c r="D33" s="180"/>
      <c r="E33" s="143"/>
      <c r="F33" s="116">
        <f t="shared" si="0"/>
        <v>0</v>
      </c>
      <c r="G33" s="183"/>
      <c r="H33" s="162"/>
      <c r="I33" s="150" t="e">
        <f>VLOOKUP(H33,Presupuesto!$B$8:$C$158,2,0)</f>
        <v>#N/A</v>
      </c>
      <c r="J33" s="117" t="str">
        <f t="shared" si="2"/>
        <v>Desarrollo Curricular</v>
      </c>
      <c r="K33" s="117"/>
    </row>
    <row r="34" spans="3:11" hidden="1" x14ac:dyDescent="0.25">
      <c r="C34" s="161"/>
      <c r="D34" s="180"/>
      <c r="E34" s="143"/>
      <c r="F34" s="116">
        <f t="shared" si="0"/>
        <v>0</v>
      </c>
      <c r="G34" s="183"/>
      <c r="H34" s="162"/>
      <c r="I34" s="150" t="e">
        <f>VLOOKUP(H34,Presupuesto!$B$8:$C$158,2,0)</f>
        <v>#N/A</v>
      </c>
      <c r="J34" s="117" t="str">
        <f t="shared" si="2"/>
        <v>Desarrollo Curricular</v>
      </c>
      <c r="K34" s="117"/>
    </row>
    <row r="35" spans="3:11" hidden="1" x14ac:dyDescent="0.25">
      <c r="C35" s="161"/>
      <c r="D35" s="180"/>
      <c r="E35" s="143"/>
      <c r="F35" s="116">
        <f t="shared" si="0"/>
        <v>0</v>
      </c>
      <c r="G35" s="183"/>
      <c r="H35" s="162"/>
      <c r="I35" s="150" t="e">
        <f>VLOOKUP(H35,Presupuesto!$B$8:$C$158,2,0)</f>
        <v>#N/A</v>
      </c>
      <c r="J35" s="117" t="str">
        <f t="shared" si="2"/>
        <v>Desarrollo Curricular</v>
      </c>
      <c r="K35" s="117"/>
    </row>
    <row r="36" spans="3:11" hidden="1" x14ac:dyDescent="0.25">
      <c r="C36" s="161"/>
      <c r="D36" s="180"/>
      <c r="E36" s="143"/>
      <c r="F36" s="116">
        <f t="shared" si="0"/>
        <v>0</v>
      </c>
      <c r="G36" s="183"/>
      <c r="H36" s="162"/>
      <c r="I36" s="150" t="e">
        <f>VLOOKUP(H36,Presupuesto!$B$8:$C$158,2,0)</f>
        <v>#N/A</v>
      </c>
      <c r="J36" s="117" t="str">
        <f t="shared" si="2"/>
        <v>Desarrollo Curricular</v>
      </c>
      <c r="K36" s="117"/>
    </row>
    <row r="37" spans="3:11" hidden="1" x14ac:dyDescent="0.25">
      <c r="C37" s="161"/>
      <c r="D37" s="180"/>
      <c r="E37" s="143"/>
      <c r="F37" s="116">
        <f t="shared" si="0"/>
        <v>0</v>
      </c>
      <c r="G37" s="183"/>
      <c r="H37" s="162"/>
      <c r="I37" s="150" t="e">
        <f>VLOOKUP(H37,Presupuesto!$B$8:$C$158,2,0)</f>
        <v>#N/A</v>
      </c>
      <c r="J37" s="117" t="str">
        <f t="shared" si="2"/>
        <v>Desarrollo Curricular</v>
      </c>
      <c r="K37" s="117"/>
    </row>
    <row r="38" spans="3:11" hidden="1" x14ac:dyDescent="0.25">
      <c r="C38" s="161"/>
      <c r="D38" s="180"/>
      <c r="E38" s="143"/>
      <c r="F38" s="116">
        <f t="shared" si="0"/>
        <v>0</v>
      </c>
      <c r="G38" s="183"/>
      <c r="H38" s="162"/>
      <c r="I38" s="150" t="e">
        <f>VLOOKUP(H38,Presupuesto!$B$8:$C$158,2,0)</f>
        <v>#N/A</v>
      </c>
      <c r="J38" s="117" t="str">
        <f t="shared" si="2"/>
        <v>Desarrollo Curricular</v>
      </c>
      <c r="K38" s="117"/>
    </row>
    <row r="39" spans="3:11" hidden="1" x14ac:dyDescent="0.25">
      <c r="C39" s="164"/>
      <c r="D39" s="172"/>
      <c r="E39" s="138"/>
      <c r="F39" s="116">
        <f t="shared" ref="F39:F45" si="3">D39*E39</f>
        <v>0</v>
      </c>
      <c r="G39" s="183"/>
      <c r="H39" s="165"/>
      <c r="I39" s="150" t="e">
        <f>VLOOKUP(H39,Presupuesto!$B$8:$C$158,2,0)</f>
        <v>#N/A</v>
      </c>
      <c r="J39" s="117" t="str">
        <f t="shared" si="2"/>
        <v>Desarrollo Curricular</v>
      </c>
      <c r="K39" s="117"/>
    </row>
    <row r="40" spans="3:11" hidden="1" x14ac:dyDescent="0.25">
      <c r="C40" s="164"/>
      <c r="D40" s="172"/>
      <c r="E40" s="138"/>
      <c r="F40" s="116">
        <f t="shared" si="3"/>
        <v>0</v>
      </c>
      <c r="G40" s="183"/>
      <c r="H40" s="165"/>
      <c r="I40" s="150" t="e">
        <f>VLOOKUP(H40,Presupuesto!$B$8:$C$158,2,0)</f>
        <v>#N/A</v>
      </c>
      <c r="J40" s="117" t="str">
        <f t="shared" si="2"/>
        <v>Desarrollo Curricular</v>
      </c>
      <c r="K40" s="117"/>
    </row>
    <row r="41" spans="3:11" hidden="1" x14ac:dyDescent="0.25">
      <c r="C41" s="164"/>
      <c r="D41" s="172"/>
      <c r="E41" s="138"/>
      <c r="F41" s="116">
        <f t="shared" si="3"/>
        <v>0</v>
      </c>
      <c r="G41" s="183"/>
      <c r="H41" s="165"/>
      <c r="I41" s="150" t="e">
        <f>VLOOKUP(H41,Presupuesto!$B$8:$C$158,2,0)</f>
        <v>#N/A</v>
      </c>
      <c r="J41" s="117" t="str">
        <f t="shared" si="2"/>
        <v>Desarrollo Curricular</v>
      </c>
      <c r="K41" s="117"/>
    </row>
    <row r="42" spans="3:11" hidden="1" x14ac:dyDescent="0.25">
      <c r="C42" s="164"/>
      <c r="D42" s="172"/>
      <c r="E42" s="138"/>
      <c r="F42" s="116">
        <f t="shared" si="3"/>
        <v>0</v>
      </c>
      <c r="G42" s="183"/>
      <c r="H42" s="165"/>
      <c r="I42" s="150" t="e">
        <f>VLOOKUP(H42,Presupuesto!$B$8:$C$158,2,0)</f>
        <v>#N/A</v>
      </c>
      <c r="J42" s="117" t="str">
        <f t="shared" si="2"/>
        <v>Desarrollo Curricular</v>
      </c>
      <c r="K42" s="117"/>
    </row>
    <row r="43" spans="3:11" hidden="1" x14ac:dyDescent="0.25">
      <c r="C43" s="164"/>
      <c r="D43" s="172"/>
      <c r="E43" s="138"/>
      <c r="F43" s="116">
        <f t="shared" si="3"/>
        <v>0</v>
      </c>
      <c r="G43" s="183"/>
      <c r="H43" s="165"/>
      <c r="I43" s="150" t="e">
        <f>VLOOKUP(H43,Presupuesto!$B$8:$C$158,2,0)</f>
        <v>#N/A</v>
      </c>
      <c r="J43" s="117" t="str">
        <f t="shared" si="2"/>
        <v>Desarrollo Curricular</v>
      </c>
      <c r="K43" s="117"/>
    </row>
    <row r="44" spans="3:11" hidden="1" x14ac:dyDescent="0.25">
      <c r="C44" s="164"/>
      <c r="D44" s="172"/>
      <c r="E44" s="138"/>
      <c r="F44" s="116">
        <f t="shared" si="3"/>
        <v>0</v>
      </c>
      <c r="G44" s="183"/>
      <c r="H44" s="165"/>
      <c r="I44" s="150" t="e">
        <f>VLOOKUP(H44,Presupuesto!$B$8:$C$158,2,0)</f>
        <v>#N/A</v>
      </c>
      <c r="J44" s="117" t="str">
        <f t="shared" si="2"/>
        <v>Desarrollo Curricular</v>
      </c>
      <c r="K44" s="117"/>
    </row>
    <row r="45" spans="3:11" hidden="1" x14ac:dyDescent="0.25">
      <c r="C45" s="164"/>
      <c r="D45" s="172"/>
      <c r="E45" s="138"/>
      <c r="F45" s="116">
        <f t="shared" si="3"/>
        <v>0</v>
      </c>
      <c r="G45" s="183"/>
      <c r="H45" s="165"/>
      <c r="I45" s="150" t="e">
        <f>VLOOKUP(H45,Presupuesto!$B$8:$C$158,2,0)</f>
        <v>#N/A</v>
      </c>
      <c r="J45" s="117" t="str">
        <f t="shared" si="2"/>
        <v>Desarrollo Curricular</v>
      </c>
      <c r="K45" s="117"/>
    </row>
    <row r="46" spans="3:11" hidden="1" x14ac:dyDescent="0.25">
      <c r="C46" s="164"/>
      <c r="D46" s="172"/>
      <c r="E46" s="138"/>
      <c r="F46" s="116">
        <f t="shared" si="0"/>
        <v>0</v>
      </c>
      <c r="G46" s="183"/>
      <c r="H46" s="165"/>
      <c r="I46" s="150" t="e">
        <f>VLOOKUP(H46,Presupuesto!$B$8:$C$158,2,0)</f>
        <v>#N/A</v>
      </c>
      <c r="J46" s="117" t="str">
        <f t="shared" si="2"/>
        <v>Desarrollo Curricular</v>
      </c>
      <c r="K46" s="117"/>
    </row>
    <row r="47" spans="3:11" hidden="1" x14ac:dyDescent="0.25">
      <c r="C47" s="166"/>
      <c r="D47" s="172"/>
      <c r="E47" s="138"/>
      <c r="F47" s="116">
        <f t="shared" si="0"/>
        <v>0</v>
      </c>
      <c r="G47" s="183"/>
      <c r="H47" s="167"/>
      <c r="I47" s="150" t="e">
        <f>VLOOKUP(H47,Presupuesto!$B$8:$C$158,2,0)</f>
        <v>#N/A</v>
      </c>
      <c r="J47" s="117" t="str">
        <f t="shared" si="2"/>
        <v>Desarrollo Curricular</v>
      </c>
      <c r="K47" s="117"/>
    </row>
    <row r="48" spans="3:11" hidden="1" x14ac:dyDescent="0.25">
      <c r="C48" s="166"/>
      <c r="D48" s="172"/>
      <c r="E48" s="138"/>
      <c r="F48" s="116">
        <f t="shared" si="0"/>
        <v>0</v>
      </c>
      <c r="G48" s="183"/>
      <c r="H48" s="167"/>
      <c r="I48" s="150" t="e">
        <f>VLOOKUP(H48,Presupuesto!$B$8:$C$158,2,0)</f>
        <v>#N/A</v>
      </c>
      <c r="J48" s="117" t="str">
        <f t="shared" si="2"/>
        <v>Desarrollo Curricular</v>
      </c>
      <c r="K48" s="117"/>
    </row>
    <row r="49" spans="2:11" hidden="1" x14ac:dyDescent="0.25">
      <c r="C49" s="166"/>
      <c r="D49" s="172"/>
      <c r="E49" s="138"/>
      <c r="F49" s="116">
        <f t="shared" si="0"/>
        <v>0</v>
      </c>
      <c r="G49" s="183"/>
      <c r="H49" s="167"/>
      <c r="I49" s="150" t="e">
        <f>VLOOKUP(H49,Presupuesto!$B$8:$C$158,2,0)</f>
        <v>#N/A</v>
      </c>
      <c r="J49" s="117" t="str">
        <f t="shared" si="2"/>
        <v>Desarrollo Curricular</v>
      </c>
      <c r="K49" s="117"/>
    </row>
    <row r="50" spans="2:11" hidden="1" x14ac:dyDescent="0.25">
      <c r="C50" s="166"/>
      <c r="D50" s="172"/>
      <c r="E50" s="138"/>
      <c r="F50" s="116">
        <f t="shared" si="0"/>
        <v>0</v>
      </c>
      <c r="G50" s="183"/>
      <c r="H50" s="167"/>
      <c r="I50" s="150" t="e">
        <f>VLOOKUP(H50,Presupuesto!$B$8:$C$158,2,0)</f>
        <v>#N/A</v>
      </c>
      <c r="J50" s="117" t="str">
        <f t="shared" si="2"/>
        <v>Desarrollo Curricular</v>
      </c>
      <c r="K50" s="117"/>
    </row>
    <row r="51" spans="2:11" ht="15.75" hidden="1" thickBot="1" x14ac:dyDescent="0.3">
      <c r="C51" s="168"/>
      <c r="D51" s="181"/>
      <c r="E51" s="122"/>
      <c r="F51" s="124">
        <f t="shared" si="0"/>
        <v>0</v>
      </c>
      <c r="G51" s="184"/>
      <c r="H51" s="169"/>
      <c r="I51" s="152" t="e">
        <f>VLOOKUP(H51,Presupuesto!$B$8:$C$158,2,0)</f>
        <v>#N/A</v>
      </c>
      <c r="J51" s="125" t="str">
        <f>$J$20</f>
        <v>Desarrollo Curricular</v>
      </c>
      <c r="K51" s="144"/>
    </row>
    <row r="53" spans="2:11" ht="15.75" thickBot="1" x14ac:dyDescent="0.3">
      <c r="F53" s="109"/>
      <c r="G53" s="108"/>
      <c r="H53" s="109"/>
      <c r="I53" s="109"/>
    </row>
    <row r="54" spans="2:11" ht="15.75" thickBot="1" x14ac:dyDescent="0.3">
      <c r="B54" s="390"/>
      <c r="C54" s="179" t="s">
        <v>53</v>
      </c>
      <c r="D54" s="127">
        <f>SUM(F61:F95)</f>
        <v>9870</v>
      </c>
      <c r="F54" s="73"/>
      <c r="G54" s="95"/>
      <c r="H54" s="73"/>
      <c r="I54" s="73"/>
    </row>
    <row r="55" spans="2:11" x14ac:dyDescent="0.25">
      <c r="C55" s="73"/>
      <c r="D55" s="31"/>
      <c r="E55" s="112"/>
      <c r="F55" s="112"/>
      <c r="G55" s="112"/>
      <c r="H55" s="92"/>
      <c r="I55" s="92"/>
      <c r="J55" s="92"/>
      <c r="K55" s="132"/>
    </row>
    <row r="56" spans="2:11" x14ac:dyDescent="0.25">
      <c r="C56" s="73"/>
      <c r="D56" s="31"/>
      <c r="E56" s="112"/>
      <c r="F56" s="112"/>
      <c r="G56" s="112"/>
      <c r="H56" s="92"/>
      <c r="I56" s="92"/>
      <c r="J56" s="92"/>
      <c r="K56" s="132"/>
    </row>
    <row r="57" spans="2:11" ht="15.75" x14ac:dyDescent="0.25">
      <c r="C57" s="232" t="s">
        <v>532</v>
      </c>
      <c r="D57" s="233" t="s">
        <v>991</v>
      </c>
      <c r="E57" s="112"/>
      <c r="F57" s="112"/>
      <c r="G57" s="112"/>
      <c r="H57" s="92"/>
      <c r="I57" s="92"/>
      <c r="J57" s="92"/>
      <c r="K57" s="132"/>
    </row>
    <row r="58" spans="2:11" ht="18.75" x14ac:dyDescent="0.25">
      <c r="C58" s="240" t="str">
        <f>IFERROR(VLOOKUP(D57,'Desarrollo Curricular'!$E:$F,2,FALSE),IFERROR(VLOOKUP(D57,Investigación!$E:$F,2,FALSE),IFERROR(VLOOKUP(D57,'Vinculación Univ. Sociedad'!$E:$F,2,FALSE),IFERROR(VLOOKUP(D57,'Docencia y Recursos Humanos '!$E:$F,2,FALSE),IFERROR(VLOOKUP(D57,Estudiantes!$E:$F,2,FALSE),IFERROR(VLOOKUP(D57,'Gestion Administrativa'!$E:$F,2,FALSE),IFERROR(VLOOKUP(D57,'Gestion Academica'!$E:$F,2,FALSE),IFERROR(VLOOKUP(D57,Graduados!$E:$F,2,FALSE),IFERROR(VLOOKUP(D57,'Gestión del Conocimiento'!$E:$F,2,FALSE),IFERROR(VLOOKUP(D57,Gobernabilidad!$E:$F,2,FALSE),IFERROR(VLOOKUP(D57,'NIVEL DE ES Y  SISTEMA NACIONAL'!$E:$F,2,FALSE),VLOOKUP(D57,'Lo Esencial'!$E:$F,2,0))))))))))))</f>
        <v>Realizar con el apoyo de universidades líderes, reformas en los planes y programas de estudio de todas las carreras para ajustarlas al Modelo Educativo de la UNAH y a las exigencias del desarrollo tecnológico, científico y del entorno social.</v>
      </c>
      <c r="D58" s="31"/>
      <c r="E58" s="112"/>
      <c r="F58" s="112"/>
      <c r="G58" s="112"/>
      <c r="H58" s="92"/>
      <c r="I58" s="92"/>
      <c r="J58" s="92"/>
      <c r="K58" s="132"/>
    </row>
    <row r="59" spans="2:11" ht="15.75" thickBot="1" x14ac:dyDescent="0.3">
      <c r="F59" s="112"/>
      <c r="G59" s="92"/>
      <c r="H59" s="92"/>
      <c r="I59" s="92"/>
    </row>
    <row r="60" spans="2:11" ht="30.75" thickBot="1" x14ac:dyDescent="0.3">
      <c r="C60" s="149" t="s">
        <v>44</v>
      </c>
      <c r="D60" s="149" t="s">
        <v>55</v>
      </c>
      <c r="E60" s="156" t="s">
        <v>57</v>
      </c>
      <c r="F60" s="155" t="s">
        <v>27</v>
      </c>
      <c r="G60" s="153" t="s">
        <v>253</v>
      </c>
      <c r="H60" s="156" t="s">
        <v>46</v>
      </c>
      <c r="I60" s="153" t="s">
        <v>254</v>
      </c>
      <c r="J60" s="153" t="s">
        <v>551</v>
      </c>
      <c r="K60" s="153" t="s">
        <v>552</v>
      </c>
    </row>
    <row r="61" spans="2:11" x14ac:dyDescent="0.25">
      <c r="C61" s="254" t="s">
        <v>584</v>
      </c>
      <c r="D61" s="255">
        <v>2</v>
      </c>
      <c r="E61" s="253">
        <f>HLOOKUP(C61,$AH$2:$BU$3,2,0)</f>
        <v>4935</v>
      </c>
      <c r="F61" s="116">
        <f t="shared" ref="F61:F95" si="4">D61*E61</f>
        <v>9870</v>
      </c>
      <c r="G61" s="183" t="s">
        <v>252</v>
      </c>
      <c r="H61" s="162" t="s">
        <v>441</v>
      </c>
      <c r="I61" s="150" t="str">
        <f>VLOOKUP(H61,Presupuesto!$B$8:$C$158,2,0)</f>
        <v>VIATICOS (26200-00)</v>
      </c>
      <c r="J61" s="252" t="s">
        <v>245</v>
      </c>
      <c r="K61" s="117"/>
    </row>
    <row r="62" spans="2:11" hidden="1" x14ac:dyDescent="0.25">
      <c r="C62" s="161"/>
      <c r="D62" s="180"/>
      <c r="E62" s="143"/>
      <c r="F62" s="116">
        <f t="shared" si="4"/>
        <v>0</v>
      </c>
      <c r="G62" s="183"/>
      <c r="H62" s="162"/>
      <c r="I62" s="150" t="e">
        <f>VLOOKUP(H62,Presupuesto!$B$8:$C$158,2,0)</f>
        <v>#N/A</v>
      </c>
      <c r="J62" s="117" t="str">
        <f t="shared" ref="J62:J94" si="5">$J$17</f>
        <v>Desarrollo Curricular</v>
      </c>
      <c r="K62" s="117"/>
    </row>
    <row r="63" spans="2:11" hidden="1" x14ac:dyDescent="0.25">
      <c r="C63" s="161"/>
      <c r="D63" s="180"/>
      <c r="E63" s="143"/>
      <c r="F63" s="116">
        <f t="shared" si="4"/>
        <v>0</v>
      </c>
      <c r="G63" s="183"/>
      <c r="H63" s="162"/>
      <c r="I63" s="150" t="e">
        <f>VLOOKUP(H63,Presupuesto!$B$8:$C$158,2,0)</f>
        <v>#N/A</v>
      </c>
      <c r="J63" s="117" t="str">
        <f t="shared" si="5"/>
        <v>Desarrollo Curricular</v>
      </c>
      <c r="K63" s="117"/>
    </row>
    <row r="64" spans="2:11" hidden="1" x14ac:dyDescent="0.25">
      <c r="C64" s="161"/>
      <c r="D64" s="180"/>
      <c r="E64" s="143"/>
      <c r="F64" s="116">
        <f t="shared" si="4"/>
        <v>0</v>
      </c>
      <c r="G64" s="183"/>
      <c r="H64" s="162"/>
      <c r="I64" s="150" t="e">
        <f>VLOOKUP(H64,Presupuesto!$B$8:$C$158,2,0)</f>
        <v>#N/A</v>
      </c>
      <c r="J64" s="117" t="str">
        <f t="shared" si="5"/>
        <v>Desarrollo Curricular</v>
      </c>
      <c r="K64" s="117"/>
    </row>
    <row r="65" spans="3:11" hidden="1" x14ac:dyDescent="0.25">
      <c r="C65" s="161"/>
      <c r="D65" s="180"/>
      <c r="E65" s="143"/>
      <c r="F65" s="116">
        <f t="shared" si="4"/>
        <v>0</v>
      </c>
      <c r="G65" s="183"/>
      <c r="H65" s="162"/>
      <c r="I65" s="150" t="e">
        <f>VLOOKUP(H65,Presupuesto!$B$8:$C$158,2,0)</f>
        <v>#N/A</v>
      </c>
      <c r="J65" s="117" t="str">
        <f t="shared" si="5"/>
        <v>Desarrollo Curricular</v>
      </c>
      <c r="K65" s="117"/>
    </row>
    <row r="66" spans="3:11" hidden="1" x14ac:dyDescent="0.25">
      <c r="C66" s="161"/>
      <c r="D66" s="180"/>
      <c r="E66" s="143"/>
      <c r="F66" s="116">
        <f t="shared" si="4"/>
        <v>0</v>
      </c>
      <c r="G66" s="183"/>
      <c r="H66" s="162"/>
      <c r="I66" s="150" t="e">
        <f>VLOOKUP(H66,Presupuesto!$B$8:$C$158,2,0)</f>
        <v>#N/A</v>
      </c>
      <c r="J66" s="117" t="str">
        <f t="shared" si="5"/>
        <v>Desarrollo Curricular</v>
      </c>
      <c r="K66" s="117"/>
    </row>
    <row r="67" spans="3:11" hidden="1" x14ac:dyDescent="0.25">
      <c r="C67" s="161"/>
      <c r="D67" s="180"/>
      <c r="E67" s="143"/>
      <c r="F67" s="116">
        <f t="shared" si="4"/>
        <v>0</v>
      </c>
      <c r="G67" s="183"/>
      <c r="H67" s="162"/>
      <c r="I67" s="150" t="e">
        <f>VLOOKUP(H67,Presupuesto!$B$8:$C$158,2,0)</f>
        <v>#N/A</v>
      </c>
      <c r="J67" s="117" t="str">
        <f t="shared" si="5"/>
        <v>Desarrollo Curricular</v>
      </c>
      <c r="K67" s="117"/>
    </row>
    <row r="68" spans="3:11" hidden="1" x14ac:dyDescent="0.25">
      <c r="C68" s="161"/>
      <c r="D68" s="180"/>
      <c r="E68" s="143"/>
      <c r="F68" s="116">
        <f t="shared" si="4"/>
        <v>0</v>
      </c>
      <c r="G68" s="183"/>
      <c r="H68" s="162"/>
      <c r="I68" s="150" t="e">
        <f>VLOOKUP(H68,Presupuesto!$B$8:$C$158,2,0)</f>
        <v>#N/A</v>
      </c>
      <c r="J68" s="117" t="str">
        <f t="shared" si="5"/>
        <v>Desarrollo Curricular</v>
      </c>
      <c r="K68" s="117"/>
    </row>
    <row r="69" spans="3:11" hidden="1" x14ac:dyDescent="0.25">
      <c r="C69" s="161"/>
      <c r="D69" s="180"/>
      <c r="E69" s="143"/>
      <c r="F69" s="116">
        <f t="shared" si="4"/>
        <v>0</v>
      </c>
      <c r="G69" s="183"/>
      <c r="H69" s="162"/>
      <c r="I69" s="150" t="e">
        <f>VLOOKUP(H69,Presupuesto!$B$8:$C$158,2,0)</f>
        <v>#N/A</v>
      </c>
      <c r="J69" s="117" t="str">
        <f t="shared" si="5"/>
        <v>Desarrollo Curricular</v>
      </c>
      <c r="K69" s="117"/>
    </row>
    <row r="70" spans="3:11" hidden="1" x14ac:dyDescent="0.25">
      <c r="C70" s="161"/>
      <c r="D70" s="180"/>
      <c r="E70" s="143"/>
      <c r="F70" s="116">
        <f t="shared" si="4"/>
        <v>0</v>
      </c>
      <c r="G70" s="183"/>
      <c r="H70" s="162"/>
      <c r="I70" s="150" t="e">
        <f>VLOOKUP(H70,Presupuesto!$B$8:$C$158,2,0)</f>
        <v>#N/A</v>
      </c>
      <c r="J70" s="117" t="str">
        <f t="shared" si="5"/>
        <v>Desarrollo Curricular</v>
      </c>
      <c r="K70" s="117"/>
    </row>
    <row r="71" spans="3:11" hidden="1" x14ac:dyDescent="0.25">
      <c r="C71" s="161"/>
      <c r="D71" s="180"/>
      <c r="E71" s="143"/>
      <c r="F71" s="116">
        <f t="shared" si="4"/>
        <v>0</v>
      </c>
      <c r="G71" s="183"/>
      <c r="H71" s="162"/>
      <c r="I71" s="150" t="e">
        <f>VLOOKUP(H71,Presupuesto!$B$8:$C$158,2,0)</f>
        <v>#N/A</v>
      </c>
      <c r="J71" s="117" t="str">
        <f t="shared" si="5"/>
        <v>Desarrollo Curricular</v>
      </c>
      <c r="K71" s="117"/>
    </row>
    <row r="72" spans="3:11" hidden="1" x14ac:dyDescent="0.25">
      <c r="C72" s="161"/>
      <c r="D72" s="180"/>
      <c r="E72" s="143"/>
      <c r="F72" s="116">
        <f t="shared" si="4"/>
        <v>0</v>
      </c>
      <c r="G72" s="183"/>
      <c r="H72" s="162"/>
      <c r="I72" s="150" t="e">
        <f>VLOOKUP(H72,Presupuesto!$B$8:$C$158,2,0)</f>
        <v>#N/A</v>
      </c>
      <c r="J72" s="117" t="str">
        <f t="shared" si="5"/>
        <v>Desarrollo Curricular</v>
      </c>
      <c r="K72" s="117"/>
    </row>
    <row r="73" spans="3:11" hidden="1" x14ac:dyDescent="0.25">
      <c r="C73" s="161"/>
      <c r="D73" s="180"/>
      <c r="E73" s="143"/>
      <c r="F73" s="116">
        <f t="shared" si="4"/>
        <v>0</v>
      </c>
      <c r="G73" s="183"/>
      <c r="H73" s="162"/>
      <c r="I73" s="150" t="e">
        <f>VLOOKUP(H73,Presupuesto!$B$8:$C$158,2,0)</f>
        <v>#N/A</v>
      </c>
      <c r="J73" s="117" t="str">
        <f t="shared" si="5"/>
        <v>Desarrollo Curricular</v>
      </c>
      <c r="K73" s="117"/>
    </row>
    <row r="74" spans="3:11" hidden="1" x14ac:dyDescent="0.25">
      <c r="C74" s="161"/>
      <c r="D74" s="180"/>
      <c r="E74" s="143"/>
      <c r="F74" s="116">
        <f t="shared" si="4"/>
        <v>0</v>
      </c>
      <c r="G74" s="183"/>
      <c r="H74" s="162"/>
      <c r="I74" s="150" t="e">
        <f>VLOOKUP(H74,Presupuesto!$B$8:$C$158,2,0)</f>
        <v>#N/A</v>
      </c>
      <c r="J74" s="117" t="str">
        <f t="shared" si="5"/>
        <v>Desarrollo Curricular</v>
      </c>
      <c r="K74" s="117"/>
    </row>
    <row r="75" spans="3:11" hidden="1" x14ac:dyDescent="0.25">
      <c r="C75" s="161"/>
      <c r="D75" s="180"/>
      <c r="E75" s="143"/>
      <c r="F75" s="116">
        <f t="shared" si="4"/>
        <v>0</v>
      </c>
      <c r="G75" s="183"/>
      <c r="H75" s="162"/>
      <c r="I75" s="150" t="e">
        <f>VLOOKUP(H75,Presupuesto!$B$8:$C$158,2,0)</f>
        <v>#N/A</v>
      </c>
      <c r="J75" s="117" t="str">
        <f t="shared" si="5"/>
        <v>Desarrollo Curricular</v>
      </c>
      <c r="K75" s="117"/>
    </row>
    <row r="76" spans="3:11" hidden="1" x14ac:dyDescent="0.25">
      <c r="C76" s="161"/>
      <c r="D76" s="180"/>
      <c r="E76" s="143"/>
      <c r="F76" s="116">
        <f t="shared" si="4"/>
        <v>0</v>
      </c>
      <c r="G76" s="183"/>
      <c r="H76" s="162"/>
      <c r="I76" s="150" t="e">
        <f>VLOOKUP(H76,Presupuesto!$B$8:$C$158,2,0)</f>
        <v>#N/A</v>
      </c>
      <c r="J76" s="117" t="str">
        <f t="shared" si="5"/>
        <v>Desarrollo Curricular</v>
      </c>
      <c r="K76" s="117"/>
    </row>
    <row r="77" spans="3:11" hidden="1" x14ac:dyDescent="0.25">
      <c r="C77" s="161"/>
      <c r="D77" s="180"/>
      <c r="E77" s="143"/>
      <c r="F77" s="116">
        <f t="shared" si="4"/>
        <v>0</v>
      </c>
      <c r="G77" s="183"/>
      <c r="H77" s="162"/>
      <c r="I77" s="150" t="e">
        <f>VLOOKUP(H77,Presupuesto!$B$8:$C$158,2,0)</f>
        <v>#N/A</v>
      </c>
      <c r="J77" s="117" t="str">
        <f t="shared" si="5"/>
        <v>Desarrollo Curricular</v>
      </c>
      <c r="K77" s="117"/>
    </row>
    <row r="78" spans="3:11" hidden="1" x14ac:dyDescent="0.25">
      <c r="C78" s="161"/>
      <c r="D78" s="180"/>
      <c r="E78" s="143"/>
      <c r="F78" s="116">
        <f t="shared" si="4"/>
        <v>0</v>
      </c>
      <c r="G78" s="183"/>
      <c r="H78" s="162"/>
      <c r="I78" s="150" t="e">
        <f>VLOOKUP(H78,Presupuesto!$B$8:$C$158,2,0)</f>
        <v>#N/A</v>
      </c>
      <c r="J78" s="117" t="str">
        <f t="shared" si="5"/>
        <v>Desarrollo Curricular</v>
      </c>
      <c r="K78" s="117"/>
    </row>
    <row r="79" spans="3:11" hidden="1" x14ac:dyDescent="0.25">
      <c r="C79" s="161"/>
      <c r="D79" s="180"/>
      <c r="E79" s="143"/>
      <c r="F79" s="116">
        <f t="shared" si="4"/>
        <v>0</v>
      </c>
      <c r="G79" s="183"/>
      <c r="H79" s="162"/>
      <c r="I79" s="150" t="e">
        <f>VLOOKUP(H79,Presupuesto!$B$8:$C$158,2,0)</f>
        <v>#N/A</v>
      </c>
      <c r="J79" s="117" t="str">
        <f t="shared" si="5"/>
        <v>Desarrollo Curricular</v>
      </c>
      <c r="K79" s="117"/>
    </row>
    <row r="80" spans="3:11" hidden="1" x14ac:dyDescent="0.25">
      <c r="C80" s="161"/>
      <c r="D80" s="180"/>
      <c r="E80" s="143"/>
      <c r="F80" s="116">
        <f t="shared" si="4"/>
        <v>0</v>
      </c>
      <c r="G80" s="183"/>
      <c r="H80" s="162"/>
      <c r="I80" s="150" t="e">
        <f>VLOOKUP(H80,Presupuesto!$B$8:$C$158,2,0)</f>
        <v>#N/A</v>
      </c>
      <c r="J80" s="117" t="str">
        <f t="shared" si="5"/>
        <v>Desarrollo Curricular</v>
      </c>
      <c r="K80" s="117"/>
    </row>
    <row r="81" spans="3:11" hidden="1" x14ac:dyDescent="0.25">
      <c r="C81" s="161"/>
      <c r="D81" s="180"/>
      <c r="E81" s="143"/>
      <c r="F81" s="116">
        <f t="shared" si="4"/>
        <v>0</v>
      </c>
      <c r="G81" s="183"/>
      <c r="H81" s="162"/>
      <c r="I81" s="150" t="e">
        <f>VLOOKUP(H81,Presupuesto!$B$8:$C$158,2,0)</f>
        <v>#N/A</v>
      </c>
      <c r="J81" s="117" t="str">
        <f t="shared" si="5"/>
        <v>Desarrollo Curricular</v>
      </c>
      <c r="K81" s="117"/>
    </row>
    <row r="82" spans="3:11" hidden="1" x14ac:dyDescent="0.25">
      <c r="C82" s="161"/>
      <c r="D82" s="180"/>
      <c r="E82" s="143"/>
      <c r="F82" s="116">
        <f t="shared" si="4"/>
        <v>0</v>
      </c>
      <c r="G82" s="183"/>
      <c r="H82" s="162"/>
      <c r="I82" s="150" t="e">
        <f>VLOOKUP(H82,Presupuesto!$B$8:$C$158,2,0)</f>
        <v>#N/A</v>
      </c>
      <c r="J82" s="117" t="str">
        <f t="shared" si="5"/>
        <v>Desarrollo Curricular</v>
      </c>
      <c r="K82" s="117"/>
    </row>
    <row r="83" spans="3:11" hidden="1" x14ac:dyDescent="0.25">
      <c r="C83" s="164"/>
      <c r="D83" s="172"/>
      <c r="E83" s="138"/>
      <c r="F83" s="116">
        <f t="shared" si="4"/>
        <v>0</v>
      </c>
      <c r="G83" s="183"/>
      <c r="H83" s="165"/>
      <c r="I83" s="150" t="e">
        <f>VLOOKUP(H83,Presupuesto!$B$8:$C$158,2,0)</f>
        <v>#N/A</v>
      </c>
      <c r="J83" s="117" t="str">
        <f t="shared" si="5"/>
        <v>Desarrollo Curricular</v>
      </c>
      <c r="K83" s="117"/>
    </row>
    <row r="84" spans="3:11" hidden="1" x14ac:dyDescent="0.25">
      <c r="C84" s="164"/>
      <c r="D84" s="172"/>
      <c r="E84" s="138"/>
      <c r="F84" s="116">
        <f t="shared" si="4"/>
        <v>0</v>
      </c>
      <c r="G84" s="183"/>
      <c r="H84" s="165"/>
      <c r="I84" s="150" t="e">
        <f>VLOOKUP(H84,Presupuesto!$B$8:$C$158,2,0)</f>
        <v>#N/A</v>
      </c>
      <c r="J84" s="117" t="str">
        <f t="shared" si="5"/>
        <v>Desarrollo Curricular</v>
      </c>
      <c r="K84" s="117"/>
    </row>
    <row r="85" spans="3:11" hidden="1" x14ac:dyDescent="0.25">
      <c r="C85" s="164"/>
      <c r="D85" s="172"/>
      <c r="E85" s="138"/>
      <c r="F85" s="116">
        <f t="shared" si="4"/>
        <v>0</v>
      </c>
      <c r="G85" s="183"/>
      <c r="H85" s="165"/>
      <c r="I85" s="150" t="e">
        <f>VLOOKUP(H85,Presupuesto!$B$8:$C$158,2,0)</f>
        <v>#N/A</v>
      </c>
      <c r="J85" s="117" t="str">
        <f t="shared" si="5"/>
        <v>Desarrollo Curricular</v>
      </c>
      <c r="K85" s="117"/>
    </row>
    <row r="86" spans="3:11" hidden="1" x14ac:dyDescent="0.25">
      <c r="C86" s="164"/>
      <c r="D86" s="172"/>
      <c r="E86" s="138"/>
      <c r="F86" s="116">
        <f t="shared" si="4"/>
        <v>0</v>
      </c>
      <c r="G86" s="183"/>
      <c r="H86" s="165"/>
      <c r="I86" s="150" t="e">
        <f>VLOOKUP(H86,Presupuesto!$B$8:$C$158,2,0)</f>
        <v>#N/A</v>
      </c>
      <c r="J86" s="117" t="str">
        <f t="shared" si="5"/>
        <v>Desarrollo Curricular</v>
      </c>
      <c r="K86" s="117"/>
    </row>
    <row r="87" spans="3:11" hidden="1" x14ac:dyDescent="0.25">
      <c r="C87" s="164"/>
      <c r="D87" s="172"/>
      <c r="E87" s="138"/>
      <c r="F87" s="116">
        <f t="shared" si="4"/>
        <v>0</v>
      </c>
      <c r="G87" s="183"/>
      <c r="H87" s="165"/>
      <c r="I87" s="150" t="e">
        <f>VLOOKUP(H87,Presupuesto!$B$8:$C$158,2,0)</f>
        <v>#N/A</v>
      </c>
      <c r="J87" s="117" t="str">
        <f t="shared" si="5"/>
        <v>Desarrollo Curricular</v>
      </c>
      <c r="K87" s="117"/>
    </row>
    <row r="88" spans="3:11" hidden="1" x14ac:dyDescent="0.25">
      <c r="C88" s="164"/>
      <c r="D88" s="172"/>
      <c r="E88" s="138"/>
      <c r="F88" s="116">
        <f t="shared" si="4"/>
        <v>0</v>
      </c>
      <c r="G88" s="183"/>
      <c r="H88" s="165"/>
      <c r="I88" s="150" t="e">
        <f>VLOOKUP(H88,Presupuesto!$B$8:$C$158,2,0)</f>
        <v>#N/A</v>
      </c>
      <c r="J88" s="117" t="str">
        <f t="shared" si="5"/>
        <v>Desarrollo Curricular</v>
      </c>
      <c r="K88" s="117"/>
    </row>
    <row r="89" spans="3:11" hidden="1" x14ac:dyDescent="0.25">
      <c r="C89" s="164"/>
      <c r="D89" s="172"/>
      <c r="E89" s="138"/>
      <c r="F89" s="116">
        <f t="shared" si="4"/>
        <v>0</v>
      </c>
      <c r="G89" s="183"/>
      <c r="H89" s="165"/>
      <c r="I89" s="150" t="e">
        <f>VLOOKUP(H89,Presupuesto!$B$8:$C$158,2,0)</f>
        <v>#N/A</v>
      </c>
      <c r="J89" s="117" t="str">
        <f t="shared" si="5"/>
        <v>Desarrollo Curricular</v>
      </c>
      <c r="K89" s="117"/>
    </row>
    <row r="90" spans="3:11" hidden="1" x14ac:dyDescent="0.25">
      <c r="C90" s="164"/>
      <c r="D90" s="172"/>
      <c r="E90" s="138"/>
      <c r="F90" s="116">
        <f t="shared" si="4"/>
        <v>0</v>
      </c>
      <c r="G90" s="183"/>
      <c r="H90" s="165"/>
      <c r="I90" s="150" t="e">
        <f>VLOOKUP(H90,Presupuesto!$B$8:$C$158,2,0)</f>
        <v>#N/A</v>
      </c>
      <c r="J90" s="117" t="str">
        <f t="shared" si="5"/>
        <v>Desarrollo Curricular</v>
      </c>
      <c r="K90" s="117"/>
    </row>
    <row r="91" spans="3:11" hidden="1" x14ac:dyDescent="0.25">
      <c r="C91" s="166"/>
      <c r="D91" s="172"/>
      <c r="E91" s="138"/>
      <c r="F91" s="116">
        <f t="shared" si="4"/>
        <v>0</v>
      </c>
      <c r="G91" s="183"/>
      <c r="H91" s="167"/>
      <c r="I91" s="150" t="e">
        <f>VLOOKUP(H91,Presupuesto!$B$8:$C$158,2,0)</f>
        <v>#N/A</v>
      </c>
      <c r="J91" s="117" t="str">
        <f t="shared" si="5"/>
        <v>Desarrollo Curricular</v>
      </c>
      <c r="K91" s="117"/>
    </row>
    <row r="92" spans="3:11" hidden="1" x14ac:dyDescent="0.25">
      <c r="C92" s="166"/>
      <c r="D92" s="172"/>
      <c r="E92" s="138"/>
      <c r="F92" s="116">
        <f t="shared" si="4"/>
        <v>0</v>
      </c>
      <c r="G92" s="183"/>
      <c r="H92" s="167"/>
      <c r="I92" s="150" t="e">
        <f>VLOOKUP(H92,Presupuesto!$B$8:$C$158,2,0)</f>
        <v>#N/A</v>
      </c>
      <c r="J92" s="117" t="str">
        <f t="shared" si="5"/>
        <v>Desarrollo Curricular</v>
      </c>
      <c r="K92" s="117"/>
    </row>
    <row r="93" spans="3:11" hidden="1" x14ac:dyDescent="0.25">
      <c r="C93" s="166"/>
      <c r="D93" s="172"/>
      <c r="E93" s="138"/>
      <c r="F93" s="116">
        <f t="shared" si="4"/>
        <v>0</v>
      </c>
      <c r="G93" s="183"/>
      <c r="H93" s="167"/>
      <c r="I93" s="150" t="e">
        <f>VLOOKUP(H93,Presupuesto!$B$8:$C$158,2,0)</f>
        <v>#N/A</v>
      </c>
      <c r="J93" s="117" t="str">
        <f t="shared" si="5"/>
        <v>Desarrollo Curricular</v>
      </c>
      <c r="K93" s="117"/>
    </row>
    <row r="94" spans="3:11" hidden="1" x14ac:dyDescent="0.25">
      <c r="C94" s="166"/>
      <c r="D94" s="172"/>
      <c r="E94" s="138"/>
      <c r="F94" s="116">
        <f t="shared" si="4"/>
        <v>0</v>
      </c>
      <c r="G94" s="183"/>
      <c r="H94" s="167"/>
      <c r="I94" s="150" t="e">
        <f>VLOOKUP(H94,Presupuesto!$B$8:$C$158,2,0)</f>
        <v>#N/A</v>
      </c>
      <c r="J94" s="117" t="str">
        <f t="shared" si="5"/>
        <v>Desarrollo Curricular</v>
      </c>
      <c r="K94" s="117"/>
    </row>
    <row r="95" spans="3:11" ht="15.75" hidden="1" thickBot="1" x14ac:dyDescent="0.3">
      <c r="C95" s="168"/>
      <c r="D95" s="181"/>
      <c r="E95" s="122"/>
      <c r="F95" s="124">
        <f t="shared" si="4"/>
        <v>0</v>
      </c>
      <c r="G95" s="184"/>
      <c r="H95" s="169"/>
      <c r="I95" s="152" t="e">
        <f>VLOOKUP(H95,Presupuesto!$B$8:$C$158,2,0)</f>
        <v>#N/A</v>
      </c>
      <c r="J95" s="125" t="str">
        <f>$J$20</f>
        <v>Desarrollo Curricular</v>
      </c>
      <c r="K95" s="144"/>
    </row>
    <row r="97" spans="2:11" ht="15.75" thickBot="1" x14ac:dyDescent="0.3"/>
    <row r="98" spans="2:11" ht="15.75" thickBot="1" x14ac:dyDescent="0.3">
      <c r="B98" s="390"/>
      <c r="C98" s="179" t="s">
        <v>53</v>
      </c>
      <c r="D98" s="127">
        <f>SUM(F105:F139)</f>
        <v>41160</v>
      </c>
      <c r="F98" s="73"/>
      <c r="G98" s="95"/>
      <c r="H98" s="73"/>
      <c r="I98" s="73"/>
    </row>
    <row r="99" spans="2:11" x14ac:dyDescent="0.25">
      <c r="C99" s="73"/>
      <c r="D99" s="31"/>
      <c r="E99" s="112"/>
      <c r="F99" s="112"/>
      <c r="G99" s="112"/>
      <c r="H99" s="92"/>
      <c r="I99" s="92"/>
      <c r="J99" s="92"/>
      <c r="K99" s="132"/>
    </row>
    <row r="100" spans="2:11" x14ac:dyDescent="0.25">
      <c r="C100" s="73"/>
      <c r="D100" s="31"/>
      <c r="E100" s="112"/>
      <c r="F100" s="112"/>
      <c r="G100" s="112"/>
      <c r="H100" s="92"/>
      <c r="I100" s="92"/>
      <c r="J100" s="92"/>
      <c r="K100" s="132"/>
    </row>
    <row r="101" spans="2:11" ht="15.75" x14ac:dyDescent="0.25">
      <c r="C101" s="232" t="s">
        <v>532</v>
      </c>
      <c r="D101" s="233" t="s">
        <v>1152</v>
      </c>
      <c r="E101" s="112"/>
      <c r="F101" s="112"/>
      <c r="G101" s="112"/>
      <c r="H101" s="92"/>
      <c r="I101" s="92"/>
      <c r="J101" s="92"/>
      <c r="K101" s="132"/>
    </row>
    <row r="102" spans="2:11" ht="18.75" x14ac:dyDescent="0.25">
      <c r="C102" s="240" t="str">
        <f>IFERROR(VLOOKUP(D101,'Desarrollo Curricular'!$E:$F,2,FALSE),IFERROR(VLOOKUP(D101,Investigación!$E:$F,2,FALSE),IFERROR(VLOOKUP(D101,'Vinculación Univ. Sociedad'!$E:$F,2,FALSE),IFERROR(VLOOKUP(D101,'Docencia y Recursos Humanos '!$E:$F,2,FALSE),IFERROR(VLOOKUP(D101,Estudiantes!$E:$F,2,FALSE),IFERROR(VLOOKUP(D101,'Gestion Administrativa'!$E:$F,2,FALSE),IFERROR(VLOOKUP(D101,'Gestion Academica'!$E:$F,2,FALSE),IFERROR(VLOOKUP(D101,Graduados!$E:$F,2,FALSE),IFERROR(VLOOKUP(D101,'Gestión del Conocimiento'!$E:$F,2,FALSE),IFERROR(VLOOKUP(D101,Gobernabilidad!$E:$F,2,FALSE),IFERROR(VLOOKUP(D101,'NIVEL DE ES Y  SISTEMA NACIONAL'!$E:$F,2,FALSE),VLOOKUP(D101,'Lo Esencial'!$E:$F,2,0))))))))))))</f>
        <v>Inversión para la ejecución de los planes de mejora. Organización de los equipos de trabajo para ejecutar el plan de mejora diseñado, los 8 factores ejecutados en sus 221 referentes y acreditar y certificar las carreras.</v>
      </c>
      <c r="D102" s="31"/>
      <c r="E102" s="112"/>
      <c r="F102" s="112"/>
      <c r="G102" s="112"/>
      <c r="H102" s="92"/>
      <c r="I102" s="92"/>
      <c r="J102" s="92"/>
      <c r="K102" s="132"/>
    </row>
    <row r="103" spans="2:11" ht="15.75" thickBot="1" x14ac:dyDescent="0.3">
      <c r="F103" s="112"/>
      <c r="G103" s="92"/>
      <c r="H103" s="92"/>
      <c r="I103" s="92"/>
    </row>
    <row r="104" spans="2:11" ht="30.75" thickBot="1" x14ac:dyDescent="0.3">
      <c r="C104" s="149" t="s">
        <v>44</v>
      </c>
      <c r="D104" s="149" t="s">
        <v>55</v>
      </c>
      <c r="E104" s="156" t="s">
        <v>57</v>
      </c>
      <c r="F104" s="155" t="s">
        <v>27</v>
      </c>
      <c r="G104" s="153" t="s">
        <v>253</v>
      </c>
      <c r="H104" s="156" t="s">
        <v>46</v>
      </c>
      <c r="I104" s="153" t="s">
        <v>254</v>
      </c>
      <c r="J104" s="153" t="s">
        <v>551</v>
      </c>
      <c r="K104" s="153" t="s">
        <v>552</v>
      </c>
    </row>
    <row r="105" spans="2:11" x14ac:dyDescent="0.25">
      <c r="C105" s="254" t="s">
        <v>586</v>
      </c>
      <c r="D105" s="255">
        <v>7</v>
      </c>
      <c r="E105" s="253">
        <f>HLOOKUP(C105,$AH$2:$BU$3,2,0)</f>
        <v>5880</v>
      </c>
      <c r="F105" s="116">
        <f t="shared" ref="F105:F139" si="6">D105*E105</f>
        <v>41160</v>
      </c>
      <c r="G105" s="183" t="s">
        <v>252</v>
      </c>
      <c r="H105" s="162" t="s">
        <v>441</v>
      </c>
      <c r="I105" s="150" t="str">
        <f>VLOOKUP(H105,Presupuesto!$B$8:$C$158,2,0)</f>
        <v>VIATICOS (26200-00)</v>
      </c>
      <c r="J105" s="252" t="s">
        <v>245</v>
      </c>
      <c r="K105" s="117"/>
    </row>
    <row r="106" spans="2:11" hidden="1" x14ac:dyDescent="0.25">
      <c r="C106" s="161"/>
      <c r="D106" s="180"/>
      <c r="E106" s="143"/>
      <c r="F106" s="116">
        <f t="shared" si="6"/>
        <v>0</v>
      </c>
      <c r="G106" s="183"/>
      <c r="H106" s="162"/>
      <c r="I106" s="150" t="e">
        <f>VLOOKUP(H106,Presupuesto!$B$8:$C$158,2,0)</f>
        <v>#N/A</v>
      </c>
      <c r="J106" s="117" t="s">
        <v>245</v>
      </c>
      <c r="K106" s="117"/>
    </row>
    <row r="107" spans="2:11" hidden="1" x14ac:dyDescent="0.25">
      <c r="C107" s="161"/>
      <c r="D107" s="180"/>
      <c r="E107" s="143"/>
      <c r="F107" s="116">
        <f t="shared" si="6"/>
        <v>0</v>
      </c>
      <c r="G107" s="183"/>
      <c r="H107" s="162"/>
      <c r="I107" s="150" t="e">
        <f>VLOOKUP(H107,Presupuesto!$B$8:$C$158,2,0)</f>
        <v>#N/A</v>
      </c>
      <c r="J107" s="117" t="str">
        <f t="shared" ref="J107:J138" si="7">$J$17</f>
        <v>Desarrollo Curricular</v>
      </c>
      <c r="K107" s="117"/>
    </row>
    <row r="108" spans="2:11" hidden="1" x14ac:dyDescent="0.25">
      <c r="C108" s="161"/>
      <c r="D108" s="180"/>
      <c r="E108" s="143"/>
      <c r="F108" s="116">
        <f t="shared" si="6"/>
        <v>0</v>
      </c>
      <c r="G108" s="183"/>
      <c r="H108" s="162"/>
      <c r="I108" s="150" t="e">
        <f>VLOOKUP(H108,Presupuesto!$B$8:$C$158,2,0)</f>
        <v>#N/A</v>
      </c>
      <c r="J108" s="117" t="str">
        <f t="shared" si="7"/>
        <v>Desarrollo Curricular</v>
      </c>
      <c r="K108" s="117"/>
    </row>
    <row r="109" spans="2:11" hidden="1" x14ac:dyDescent="0.25">
      <c r="C109" s="161"/>
      <c r="D109" s="180"/>
      <c r="E109" s="143"/>
      <c r="F109" s="116">
        <f t="shared" si="6"/>
        <v>0</v>
      </c>
      <c r="G109" s="183"/>
      <c r="H109" s="162"/>
      <c r="I109" s="150" t="e">
        <f>VLOOKUP(H109,Presupuesto!$B$8:$C$158,2,0)</f>
        <v>#N/A</v>
      </c>
      <c r="J109" s="117" t="str">
        <f t="shared" si="7"/>
        <v>Desarrollo Curricular</v>
      </c>
      <c r="K109" s="117"/>
    </row>
    <row r="110" spans="2:11" hidden="1" x14ac:dyDescent="0.25">
      <c r="C110" s="161"/>
      <c r="D110" s="180"/>
      <c r="E110" s="143"/>
      <c r="F110" s="116">
        <f t="shared" si="6"/>
        <v>0</v>
      </c>
      <c r="G110" s="183"/>
      <c r="H110" s="162"/>
      <c r="I110" s="150" t="e">
        <f>VLOOKUP(H110,Presupuesto!$B$8:$C$158,2,0)</f>
        <v>#N/A</v>
      </c>
      <c r="J110" s="117" t="str">
        <f t="shared" si="7"/>
        <v>Desarrollo Curricular</v>
      </c>
      <c r="K110" s="117"/>
    </row>
    <row r="111" spans="2:11" hidden="1" x14ac:dyDescent="0.25">
      <c r="C111" s="161"/>
      <c r="D111" s="180"/>
      <c r="E111" s="143"/>
      <c r="F111" s="116">
        <f t="shared" si="6"/>
        <v>0</v>
      </c>
      <c r="G111" s="183"/>
      <c r="H111" s="162"/>
      <c r="I111" s="150" t="e">
        <f>VLOOKUP(H111,Presupuesto!$B$8:$C$158,2,0)</f>
        <v>#N/A</v>
      </c>
      <c r="J111" s="117" t="str">
        <f t="shared" si="7"/>
        <v>Desarrollo Curricular</v>
      </c>
      <c r="K111" s="117"/>
    </row>
    <row r="112" spans="2:11" hidden="1" x14ac:dyDescent="0.25">
      <c r="C112" s="161"/>
      <c r="D112" s="180"/>
      <c r="E112" s="143"/>
      <c r="F112" s="116">
        <f t="shared" si="6"/>
        <v>0</v>
      </c>
      <c r="G112" s="183"/>
      <c r="H112" s="162"/>
      <c r="I112" s="150" t="e">
        <f>VLOOKUP(H112,Presupuesto!$B$8:$C$158,2,0)</f>
        <v>#N/A</v>
      </c>
      <c r="J112" s="117" t="str">
        <f t="shared" si="7"/>
        <v>Desarrollo Curricular</v>
      </c>
      <c r="K112" s="117"/>
    </row>
    <row r="113" spans="3:11" hidden="1" x14ac:dyDescent="0.25">
      <c r="C113" s="161"/>
      <c r="D113" s="180"/>
      <c r="E113" s="143"/>
      <c r="F113" s="116">
        <f t="shared" si="6"/>
        <v>0</v>
      </c>
      <c r="G113" s="183"/>
      <c r="H113" s="162"/>
      <c r="I113" s="150" t="e">
        <f>VLOOKUP(H113,Presupuesto!$B$8:$C$158,2,0)</f>
        <v>#N/A</v>
      </c>
      <c r="J113" s="117" t="str">
        <f t="shared" si="7"/>
        <v>Desarrollo Curricular</v>
      </c>
      <c r="K113" s="117"/>
    </row>
    <row r="114" spans="3:11" hidden="1" x14ac:dyDescent="0.25">
      <c r="C114" s="161"/>
      <c r="D114" s="180"/>
      <c r="E114" s="143"/>
      <c r="F114" s="116">
        <f t="shared" si="6"/>
        <v>0</v>
      </c>
      <c r="G114" s="183"/>
      <c r="H114" s="162"/>
      <c r="I114" s="150" t="e">
        <f>VLOOKUP(H114,Presupuesto!$B$8:$C$158,2,0)</f>
        <v>#N/A</v>
      </c>
      <c r="J114" s="117" t="str">
        <f t="shared" si="7"/>
        <v>Desarrollo Curricular</v>
      </c>
      <c r="K114" s="117"/>
    </row>
    <row r="115" spans="3:11" hidden="1" x14ac:dyDescent="0.25">
      <c r="C115" s="161"/>
      <c r="D115" s="180"/>
      <c r="E115" s="143"/>
      <c r="F115" s="116">
        <f t="shared" si="6"/>
        <v>0</v>
      </c>
      <c r="G115" s="183"/>
      <c r="H115" s="162"/>
      <c r="I115" s="150" t="e">
        <f>VLOOKUP(H115,Presupuesto!$B$8:$C$158,2,0)</f>
        <v>#N/A</v>
      </c>
      <c r="J115" s="117" t="str">
        <f t="shared" si="7"/>
        <v>Desarrollo Curricular</v>
      </c>
      <c r="K115" s="117"/>
    </row>
    <row r="116" spans="3:11" hidden="1" x14ac:dyDescent="0.25">
      <c r="C116" s="161"/>
      <c r="D116" s="180"/>
      <c r="E116" s="143"/>
      <c r="F116" s="116">
        <f t="shared" si="6"/>
        <v>0</v>
      </c>
      <c r="G116" s="183"/>
      <c r="H116" s="162"/>
      <c r="I116" s="150" t="e">
        <f>VLOOKUP(H116,Presupuesto!$B$8:$C$158,2,0)</f>
        <v>#N/A</v>
      </c>
      <c r="J116" s="117" t="str">
        <f t="shared" si="7"/>
        <v>Desarrollo Curricular</v>
      </c>
      <c r="K116" s="117"/>
    </row>
    <row r="117" spans="3:11" hidden="1" x14ac:dyDescent="0.25">
      <c r="C117" s="161"/>
      <c r="D117" s="180"/>
      <c r="E117" s="143"/>
      <c r="F117" s="116">
        <f t="shared" si="6"/>
        <v>0</v>
      </c>
      <c r="G117" s="183"/>
      <c r="H117" s="162"/>
      <c r="I117" s="150" t="e">
        <f>VLOOKUP(H117,Presupuesto!$B$8:$C$158,2,0)</f>
        <v>#N/A</v>
      </c>
      <c r="J117" s="117" t="str">
        <f t="shared" si="7"/>
        <v>Desarrollo Curricular</v>
      </c>
      <c r="K117" s="117"/>
    </row>
    <row r="118" spans="3:11" hidden="1" x14ac:dyDescent="0.25">
      <c r="C118" s="161"/>
      <c r="D118" s="180"/>
      <c r="E118" s="143"/>
      <c r="F118" s="116">
        <f t="shared" si="6"/>
        <v>0</v>
      </c>
      <c r="G118" s="183"/>
      <c r="H118" s="162"/>
      <c r="I118" s="150" t="e">
        <f>VLOOKUP(H118,Presupuesto!$B$8:$C$158,2,0)</f>
        <v>#N/A</v>
      </c>
      <c r="J118" s="117" t="str">
        <f t="shared" si="7"/>
        <v>Desarrollo Curricular</v>
      </c>
      <c r="K118" s="117"/>
    </row>
    <row r="119" spans="3:11" hidden="1" x14ac:dyDescent="0.25">
      <c r="C119" s="161"/>
      <c r="D119" s="180"/>
      <c r="E119" s="143"/>
      <c r="F119" s="116">
        <f t="shared" si="6"/>
        <v>0</v>
      </c>
      <c r="G119" s="183"/>
      <c r="H119" s="162"/>
      <c r="I119" s="150" t="e">
        <f>VLOOKUP(H119,Presupuesto!$B$8:$C$158,2,0)</f>
        <v>#N/A</v>
      </c>
      <c r="J119" s="117" t="str">
        <f t="shared" si="7"/>
        <v>Desarrollo Curricular</v>
      </c>
      <c r="K119" s="117"/>
    </row>
    <row r="120" spans="3:11" hidden="1" x14ac:dyDescent="0.25">
      <c r="C120" s="161"/>
      <c r="D120" s="180"/>
      <c r="E120" s="143"/>
      <c r="F120" s="116">
        <f t="shared" si="6"/>
        <v>0</v>
      </c>
      <c r="G120" s="183"/>
      <c r="H120" s="162"/>
      <c r="I120" s="150" t="e">
        <f>VLOOKUP(H120,Presupuesto!$B$8:$C$158,2,0)</f>
        <v>#N/A</v>
      </c>
      <c r="J120" s="117" t="str">
        <f t="shared" si="7"/>
        <v>Desarrollo Curricular</v>
      </c>
      <c r="K120" s="117"/>
    </row>
    <row r="121" spans="3:11" hidden="1" x14ac:dyDescent="0.25">
      <c r="C121" s="161"/>
      <c r="D121" s="180"/>
      <c r="E121" s="143"/>
      <c r="F121" s="116">
        <f t="shared" si="6"/>
        <v>0</v>
      </c>
      <c r="G121" s="183"/>
      <c r="H121" s="162"/>
      <c r="I121" s="150" t="e">
        <f>VLOOKUP(H121,Presupuesto!$B$8:$C$158,2,0)</f>
        <v>#N/A</v>
      </c>
      <c r="J121" s="117" t="str">
        <f t="shared" si="7"/>
        <v>Desarrollo Curricular</v>
      </c>
      <c r="K121" s="117"/>
    </row>
    <row r="122" spans="3:11" hidden="1" x14ac:dyDescent="0.25">
      <c r="C122" s="161"/>
      <c r="D122" s="180"/>
      <c r="E122" s="143"/>
      <c r="F122" s="116">
        <f t="shared" si="6"/>
        <v>0</v>
      </c>
      <c r="G122" s="183"/>
      <c r="H122" s="162"/>
      <c r="I122" s="150" t="e">
        <f>VLOOKUP(H122,Presupuesto!$B$8:$C$158,2,0)</f>
        <v>#N/A</v>
      </c>
      <c r="J122" s="117" t="str">
        <f t="shared" si="7"/>
        <v>Desarrollo Curricular</v>
      </c>
      <c r="K122" s="117"/>
    </row>
    <row r="123" spans="3:11" hidden="1" x14ac:dyDescent="0.25">
      <c r="C123" s="161"/>
      <c r="D123" s="180"/>
      <c r="E123" s="143"/>
      <c r="F123" s="116">
        <f t="shared" si="6"/>
        <v>0</v>
      </c>
      <c r="G123" s="183"/>
      <c r="H123" s="162"/>
      <c r="I123" s="150" t="e">
        <f>VLOOKUP(H123,Presupuesto!$B$8:$C$158,2,0)</f>
        <v>#N/A</v>
      </c>
      <c r="J123" s="117" t="str">
        <f t="shared" si="7"/>
        <v>Desarrollo Curricular</v>
      </c>
      <c r="K123" s="117"/>
    </row>
    <row r="124" spans="3:11" hidden="1" x14ac:dyDescent="0.25">
      <c r="C124" s="161"/>
      <c r="D124" s="180"/>
      <c r="E124" s="143"/>
      <c r="F124" s="116">
        <f t="shared" si="6"/>
        <v>0</v>
      </c>
      <c r="G124" s="183"/>
      <c r="H124" s="162"/>
      <c r="I124" s="150" t="e">
        <f>VLOOKUP(H124,Presupuesto!$B$8:$C$158,2,0)</f>
        <v>#N/A</v>
      </c>
      <c r="J124" s="117" t="str">
        <f t="shared" si="7"/>
        <v>Desarrollo Curricular</v>
      </c>
      <c r="K124" s="117"/>
    </row>
    <row r="125" spans="3:11" hidden="1" x14ac:dyDescent="0.25">
      <c r="C125" s="161"/>
      <c r="D125" s="180"/>
      <c r="E125" s="143"/>
      <c r="F125" s="116">
        <f t="shared" si="6"/>
        <v>0</v>
      </c>
      <c r="G125" s="183"/>
      <c r="H125" s="162"/>
      <c r="I125" s="150" t="e">
        <f>VLOOKUP(H125,Presupuesto!$B$8:$C$158,2,0)</f>
        <v>#N/A</v>
      </c>
      <c r="J125" s="117" t="str">
        <f t="shared" si="7"/>
        <v>Desarrollo Curricular</v>
      </c>
      <c r="K125" s="117"/>
    </row>
    <row r="126" spans="3:11" hidden="1" x14ac:dyDescent="0.25">
      <c r="C126" s="161"/>
      <c r="D126" s="180"/>
      <c r="E126" s="143"/>
      <c r="F126" s="116">
        <f t="shared" si="6"/>
        <v>0</v>
      </c>
      <c r="G126" s="183"/>
      <c r="H126" s="162"/>
      <c r="I126" s="150" t="e">
        <f>VLOOKUP(H126,Presupuesto!$B$8:$C$158,2,0)</f>
        <v>#N/A</v>
      </c>
      <c r="J126" s="117" t="str">
        <f t="shared" si="7"/>
        <v>Desarrollo Curricular</v>
      </c>
      <c r="K126" s="117"/>
    </row>
    <row r="127" spans="3:11" hidden="1" x14ac:dyDescent="0.25">
      <c r="C127" s="164"/>
      <c r="D127" s="172"/>
      <c r="E127" s="138"/>
      <c r="F127" s="116">
        <f t="shared" si="6"/>
        <v>0</v>
      </c>
      <c r="G127" s="183"/>
      <c r="H127" s="165"/>
      <c r="I127" s="150" t="e">
        <f>VLOOKUP(H127,Presupuesto!$B$8:$C$158,2,0)</f>
        <v>#N/A</v>
      </c>
      <c r="J127" s="117" t="str">
        <f t="shared" si="7"/>
        <v>Desarrollo Curricular</v>
      </c>
      <c r="K127" s="117"/>
    </row>
    <row r="128" spans="3:11" hidden="1" x14ac:dyDescent="0.25">
      <c r="C128" s="164"/>
      <c r="D128" s="172"/>
      <c r="E128" s="138"/>
      <c r="F128" s="116">
        <f t="shared" si="6"/>
        <v>0</v>
      </c>
      <c r="G128" s="183"/>
      <c r="H128" s="165"/>
      <c r="I128" s="150" t="e">
        <f>VLOOKUP(H128,Presupuesto!$B$8:$C$158,2,0)</f>
        <v>#N/A</v>
      </c>
      <c r="J128" s="117" t="str">
        <f t="shared" si="7"/>
        <v>Desarrollo Curricular</v>
      </c>
      <c r="K128" s="117"/>
    </row>
    <row r="129" spans="2:11" hidden="1" x14ac:dyDescent="0.25">
      <c r="C129" s="164"/>
      <c r="D129" s="172"/>
      <c r="E129" s="138"/>
      <c r="F129" s="116">
        <f t="shared" si="6"/>
        <v>0</v>
      </c>
      <c r="G129" s="183"/>
      <c r="H129" s="165"/>
      <c r="I129" s="150" t="e">
        <f>VLOOKUP(H129,Presupuesto!$B$8:$C$158,2,0)</f>
        <v>#N/A</v>
      </c>
      <c r="J129" s="117" t="str">
        <f t="shared" si="7"/>
        <v>Desarrollo Curricular</v>
      </c>
      <c r="K129" s="117"/>
    </row>
    <row r="130" spans="2:11" hidden="1" x14ac:dyDescent="0.25">
      <c r="C130" s="164"/>
      <c r="D130" s="172"/>
      <c r="E130" s="138"/>
      <c r="F130" s="116">
        <f t="shared" si="6"/>
        <v>0</v>
      </c>
      <c r="G130" s="183"/>
      <c r="H130" s="165"/>
      <c r="I130" s="150" t="e">
        <f>VLOOKUP(H130,Presupuesto!$B$8:$C$158,2,0)</f>
        <v>#N/A</v>
      </c>
      <c r="J130" s="117" t="str">
        <f t="shared" si="7"/>
        <v>Desarrollo Curricular</v>
      </c>
      <c r="K130" s="117"/>
    </row>
    <row r="131" spans="2:11" hidden="1" x14ac:dyDescent="0.25">
      <c r="C131" s="164"/>
      <c r="D131" s="172"/>
      <c r="E131" s="138"/>
      <c r="F131" s="116">
        <f t="shared" si="6"/>
        <v>0</v>
      </c>
      <c r="G131" s="183"/>
      <c r="H131" s="165"/>
      <c r="I131" s="150" t="e">
        <f>VLOOKUP(H131,Presupuesto!$B$8:$C$158,2,0)</f>
        <v>#N/A</v>
      </c>
      <c r="J131" s="117" t="str">
        <f t="shared" si="7"/>
        <v>Desarrollo Curricular</v>
      </c>
      <c r="K131" s="117"/>
    </row>
    <row r="132" spans="2:11" hidden="1" x14ac:dyDescent="0.25">
      <c r="C132" s="164"/>
      <c r="D132" s="172"/>
      <c r="E132" s="138"/>
      <c r="F132" s="116">
        <f t="shared" si="6"/>
        <v>0</v>
      </c>
      <c r="G132" s="183"/>
      <c r="H132" s="165"/>
      <c r="I132" s="150" t="e">
        <f>VLOOKUP(H132,Presupuesto!$B$8:$C$158,2,0)</f>
        <v>#N/A</v>
      </c>
      <c r="J132" s="117" t="str">
        <f t="shared" si="7"/>
        <v>Desarrollo Curricular</v>
      </c>
      <c r="K132" s="117"/>
    </row>
    <row r="133" spans="2:11" hidden="1" x14ac:dyDescent="0.25">
      <c r="C133" s="164"/>
      <c r="D133" s="172"/>
      <c r="E133" s="138"/>
      <c r="F133" s="116">
        <f t="shared" si="6"/>
        <v>0</v>
      </c>
      <c r="G133" s="183"/>
      <c r="H133" s="165"/>
      <c r="I133" s="150" t="e">
        <f>VLOOKUP(H133,Presupuesto!$B$8:$C$158,2,0)</f>
        <v>#N/A</v>
      </c>
      <c r="J133" s="117" t="str">
        <f t="shared" si="7"/>
        <v>Desarrollo Curricular</v>
      </c>
      <c r="K133" s="117"/>
    </row>
    <row r="134" spans="2:11" hidden="1" x14ac:dyDescent="0.25">
      <c r="C134" s="164"/>
      <c r="D134" s="172"/>
      <c r="E134" s="138"/>
      <c r="F134" s="116">
        <f t="shared" si="6"/>
        <v>0</v>
      </c>
      <c r="G134" s="183"/>
      <c r="H134" s="165"/>
      <c r="I134" s="150" t="e">
        <f>VLOOKUP(H134,Presupuesto!$B$8:$C$158,2,0)</f>
        <v>#N/A</v>
      </c>
      <c r="J134" s="117" t="str">
        <f t="shared" si="7"/>
        <v>Desarrollo Curricular</v>
      </c>
      <c r="K134" s="117"/>
    </row>
    <row r="135" spans="2:11" hidden="1" x14ac:dyDescent="0.25">
      <c r="C135" s="166"/>
      <c r="D135" s="172"/>
      <c r="E135" s="138"/>
      <c r="F135" s="116">
        <f t="shared" si="6"/>
        <v>0</v>
      </c>
      <c r="G135" s="183"/>
      <c r="H135" s="167"/>
      <c r="I135" s="150" t="e">
        <f>VLOOKUP(H135,Presupuesto!$B$8:$C$158,2,0)</f>
        <v>#N/A</v>
      </c>
      <c r="J135" s="117" t="str">
        <f t="shared" si="7"/>
        <v>Desarrollo Curricular</v>
      </c>
      <c r="K135" s="117"/>
    </row>
    <row r="136" spans="2:11" hidden="1" x14ac:dyDescent="0.25">
      <c r="C136" s="166"/>
      <c r="D136" s="172"/>
      <c r="E136" s="138"/>
      <c r="F136" s="116">
        <f t="shared" si="6"/>
        <v>0</v>
      </c>
      <c r="G136" s="183"/>
      <c r="H136" s="167"/>
      <c r="I136" s="150" t="e">
        <f>VLOOKUP(H136,Presupuesto!$B$8:$C$158,2,0)</f>
        <v>#N/A</v>
      </c>
      <c r="J136" s="117" t="str">
        <f t="shared" si="7"/>
        <v>Desarrollo Curricular</v>
      </c>
      <c r="K136" s="117"/>
    </row>
    <row r="137" spans="2:11" hidden="1" x14ac:dyDescent="0.25">
      <c r="C137" s="166"/>
      <c r="D137" s="172"/>
      <c r="E137" s="138"/>
      <c r="F137" s="116">
        <f t="shared" si="6"/>
        <v>0</v>
      </c>
      <c r="G137" s="183"/>
      <c r="H137" s="167"/>
      <c r="I137" s="150" t="e">
        <f>VLOOKUP(H137,Presupuesto!$B$8:$C$158,2,0)</f>
        <v>#N/A</v>
      </c>
      <c r="J137" s="117" t="str">
        <f t="shared" si="7"/>
        <v>Desarrollo Curricular</v>
      </c>
      <c r="K137" s="117"/>
    </row>
    <row r="138" spans="2:11" hidden="1" x14ac:dyDescent="0.25">
      <c r="C138" s="166"/>
      <c r="D138" s="172"/>
      <c r="E138" s="138"/>
      <c r="F138" s="116">
        <f t="shared" si="6"/>
        <v>0</v>
      </c>
      <c r="G138" s="183"/>
      <c r="H138" s="167"/>
      <c r="I138" s="150" t="e">
        <f>VLOOKUP(H138,Presupuesto!$B$8:$C$158,2,0)</f>
        <v>#N/A</v>
      </c>
      <c r="J138" s="117" t="str">
        <f t="shared" si="7"/>
        <v>Desarrollo Curricular</v>
      </c>
      <c r="K138" s="117"/>
    </row>
    <row r="139" spans="2:11" ht="15.75" hidden="1" thickBot="1" x14ac:dyDescent="0.3">
      <c r="C139" s="168"/>
      <c r="D139" s="181"/>
      <c r="E139" s="122"/>
      <c r="F139" s="124">
        <f t="shared" si="6"/>
        <v>0</v>
      </c>
      <c r="G139" s="184"/>
      <c r="H139" s="169"/>
      <c r="I139" s="152" t="e">
        <f>VLOOKUP(H139,Presupuesto!$B$8:$C$158,2,0)</f>
        <v>#N/A</v>
      </c>
      <c r="J139" s="125" t="str">
        <f>$J$20</f>
        <v>Desarrollo Curricular</v>
      </c>
      <c r="K139" s="144"/>
    </row>
    <row r="141" spans="2:11" ht="15.75" thickBot="1" x14ac:dyDescent="0.3">
      <c r="F141" s="109"/>
      <c r="G141" s="108"/>
      <c r="H141" s="109"/>
      <c r="I141" s="109"/>
    </row>
    <row r="142" spans="2:11" ht="15.75" thickBot="1" x14ac:dyDescent="0.3">
      <c r="B142" s="390"/>
      <c r="C142" s="179" t="s">
        <v>53</v>
      </c>
      <c r="D142" s="127">
        <f>SUM(F149:F183)</f>
        <v>19740</v>
      </c>
      <c r="F142" s="73"/>
      <c r="G142" s="95"/>
      <c r="H142" s="73"/>
      <c r="I142" s="73"/>
    </row>
    <row r="143" spans="2:11" x14ac:dyDescent="0.25">
      <c r="C143" s="73"/>
      <c r="D143" s="31"/>
      <c r="E143" s="112"/>
      <c r="F143" s="112"/>
      <c r="G143" s="112"/>
      <c r="H143" s="92"/>
      <c r="I143" s="92"/>
      <c r="J143" s="92"/>
      <c r="K143" s="132"/>
    </row>
    <row r="144" spans="2:11" x14ac:dyDescent="0.25">
      <c r="C144" s="73"/>
      <c r="D144" s="31"/>
      <c r="E144" s="112"/>
      <c r="F144" s="112"/>
      <c r="G144" s="112"/>
      <c r="H144" s="92"/>
      <c r="I144" s="92"/>
      <c r="J144" s="92"/>
      <c r="K144" s="132"/>
    </row>
    <row r="145" spans="3:11" ht="15.75" x14ac:dyDescent="0.25">
      <c r="C145" s="232" t="s">
        <v>532</v>
      </c>
      <c r="D145" s="233" t="s">
        <v>994</v>
      </c>
      <c r="E145" s="112"/>
      <c r="F145" s="112"/>
      <c r="G145" s="112"/>
      <c r="H145" s="92"/>
      <c r="I145" s="92"/>
      <c r="J145" s="92"/>
      <c r="K145" s="132"/>
    </row>
    <row r="146" spans="3:11" ht="18.75" x14ac:dyDescent="0.25">
      <c r="C146" s="240" t="str">
        <f>IFERROR(VLOOKUP(D145,'Desarrollo Curricular'!$E:$F,2,FALSE),IFERROR(VLOOKUP(D145,Investigación!$E:$F,2,FALSE),IFERROR(VLOOKUP(D145,'Vinculación Univ. Sociedad'!$E:$F,2,FALSE),IFERROR(VLOOKUP(D145,'Docencia y Recursos Humanos '!$E:$F,2,FALSE),IFERROR(VLOOKUP(D145,Estudiantes!$E:$F,2,FALSE),IFERROR(VLOOKUP(D145,'Gestion Administrativa'!$E:$F,2,FALSE),IFERROR(VLOOKUP(D145,'Gestion Academica'!$E:$F,2,FALSE),IFERROR(VLOOKUP(D145,Graduados!$E:$F,2,FALSE),IFERROR(VLOOKUP(D145,'Gestión del Conocimiento'!$E:$F,2,FALSE),IFERROR(VLOOKUP(D145,Gobernabilidad!$E:$F,2,FALSE),IFERROR(VLOOKUP(D145,'NIVEL DE ES Y  SISTEMA NACIONAL'!$E:$F,2,FALSE),VLOOKUP(D145,'Lo Esencial'!$E:$F,2,0))))))))))))</f>
        <v xml:space="preserve">8) Apropiación, alineamiento y articulación de las unidades académicas de la UNAH con los requerimientos del SHACES. </v>
      </c>
      <c r="D146" s="31"/>
      <c r="E146" s="112"/>
      <c r="F146" s="112"/>
      <c r="G146" s="112"/>
      <c r="H146" s="92"/>
      <c r="I146" s="92"/>
      <c r="J146" s="92"/>
      <c r="K146" s="132"/>
    </row>
    <row r="147" spans="3:11" ht="15.75" thickBot="1" x14ac:dyDescent="0.3">
      <c r="F147" s="112"/>
      <c r="G147" s="92"/>
      <c r="H147" s="92"/>
      <c r="I147" s="92"/>
    </row>
    <row r="148" spans="3:11" ht="30.75" thickBot="1" x14ac:dyDescent="0.3">
      <c r="C148" s="149" t="s">
        <v>44</v>
      </c>
      <c r="D148" s="149" t="s">
        <v>55</v>
      </c>
      <c r="E148" s="156" t="s">
        <v>57</v>
      </c>
      <c r="F148" s="155" t="s">
        <v>27</v>
      </c>
      <c r="G148" s="153" t="s">
        <v>253</v>
      </c>
      <c r="H148" s="156" t="s">
        <v>46</v>
      </c>
      <c r="I148" s="153" t="s">
        <v>254</v>
      </c>
      <c r="J148" s="153" t="s">
        <v>551</v>
      </c>
      <c r="K148" s="153" t="s">
        <v>552</v>
      </c>
    </row>
    <row r="149" spans="3:11" x14ac:dyDescent="0.25">
      <c r="C149" s="254" t="s">
        <v>584</v>
      </c>
      <c r="D149" s="255">
        <v>4</v>
      </c>
      <c r="E149" s="253">
        <f>HLOOKUP(C149,$AH$2:$BU$3,2,0)</f>
        <v>4935</v>
      </c>
      <c r="F149" s="116">
        <f t="shared" ref="F149:F183" si="8">D149*E149</f>
        <v>19740</v>
      </c>
      <c r="G149" s="183" t="s">
        <v>252</v>
      </c>
      <c r="H149" s="162" t="s">
        <v>441</v>
      </c>
      <c r="I149" s="150" t="str">
        <f>VLOOKUP(H149,Presupuesto!$B$8:$C$158,2,0)</f>
        <v>VIATICOS (26200-00)</v>
      </c>
      <c r="J149" s="252" t="s">
        <v>245</v>
      </c>
      <c r="K149" s="117"/>
    </row>
    <row r="150" spans="3:11" hidden="1" x14ac:dyDescent="0.25">
      <c r="C150" s="161"/>
      <c r="D150" s="180"/>
      <c r="E150" s="143"/>
      <c r="F150" s="116">
        <f t="shared" si="8"/>
        <v>0</v>
      </c>
      <c r="G150" s="183"/>
      <c r="H150" s="162"/>
      <c r="I150" s="150" t="e">
        <f>VLOOKUP(H150,Presupuesto!$B$8:$C$158,2,0)</f>
        <v>#N/A</v>
      </c>
      <c r="J150" s="117" t="str">
        <f t="shared" ref="J150:J182" si="9">$J$17</f>
        <v>Desarrollo Curricular</v>
      </c>
      <c r="K150" s="117"/>
    </row>
    <row r="151" spans="3:11" hidden="1" x14ac:dyDescent="0.25">
      <c r="C151" s="161"/>
      <c r="D151" s="180"/>
      <c r="E151" s="143"/>
      <c r="F151" s="116">
        <f t="shared" si="8"/>
        <v>0</v>
      </c>
      <c r="G151" s="183"/>
      <c r="H151" s="162"/>
      <c r="I151" s="150" t="e">
        <f>VLOOKUP(H151,Presupuesto!$B$8:$C$158,2,0)</f>
        <v>#N/A</v>
      </c>
      <c r="J151" s="117" t="str">
        <f t="shared" si="9"/>
        <v>Desarrollo Curricular</v>
      </c>
      <c r="K151" s="117"/>
    </row>
    <row r="152" spans="3:11" hidden="1" x14ac:dyDescent="0.25">
      <c r="C152" s="161"/>
      <c r="D152" s="180"/>
      <c r="E152" s="143"/>
      <c r="F152" s="116">
        <f t="shared" si="8"/>
        <v>0</v>
      </c>
      <c r="G152" s="183"/>
      <c r="H152" s="162"/>
      <c r="I152" s="150" t="e">
        <f>VLOOKUP(H152,Presupuesto!$B$8:$C$158,2,0)</f>
        <v>#N/A</v>
      </c>
      <c r="J152" s="117" t="str">
        <f t="shared" si="9"/>
        <v>Desarrollo Curricular</v>
      </c>
      <c r="K152" s="117"/>
    </row>
    <row r="153" spans="3:11" hidden="1" x14ac:dyDescent="0.25">
      <c r="C153" s="161"/>
      <c r="D153" s="180"/>
      <c r="E153" s="143"/>
      <c r="F153" s="116">
        <f t="shared" si="8"/>
        <v>0</v>
      </c>
      <c r="G153" s="183"/>
      <c r="H153" s="162"/>
      <c r="I153" s="150" t="e">
        <f>VLOOKUP(H153,Presupuesto!$B$8:$C$158,2,0)</f>
        <v>#N/A</v>
      </c>
      <c r="J153" s="117" t="str">
        <f t="shared" si="9"/>
        <v>Desarrollo Curricular</v>
      </c>
      <c r="K153" s="117"/>
    </row>
    <row r="154" spans="3:11" hidden="1" x14ac:dyDescent="0.25">
      <c r="C154" s="161"/>
      <c r="D154" s="180"/>
      <c r="E154" s="143"/>
      <c r="F154" s="116">
        <f t="shared" si="8"/>
        <v>0</v>
      </c>
      <c r="G154" s="183"/>
      <c r="H154" s="162"/>
      <c r="I154" s="150" t="e">
        <f>VLOOKUP(H154,Presupuesto!$B$8:$C$158,2,0)</f>
        <v>#N/A</v>
      </c>
      <c r="J154" s="117" t="str">
        <f t="shared" si="9"/>
        <v>Desarrollo Curricular</v>
      </c>
      <c r="K154" s="117"/>
    </row>
    <row r="155" spans="3:11" hidden="1" x14ac:dyDescent="0.25">
      <c r="C155" s="161"/>
      <c r="D155" s="180"/>
      <c r="E155" s="143"/>
      <c r="F155" s="116">
        <f t="shared" si="8"/>
        <v>0</v>
      </c>
      <c r="G155" s="183"/>
      <c r="H155" s="162"/>
      <c r="I155" s="150" t="e">
        <f>VLOOKUP(H155,Presupuesto!$B$8:$C$158,2,0)</f>
        <v>#N/A</v>
      </c>
      <c r="J155" s="117" t="str">
        <f t="shared" si="9"/>
        <v>Desarrollo Curricular</v>
      </c>
      <c r="K155" s="117"/>
    </row>
    <row r="156" spans="3:11" hidden="1" x14ac:dyDescent="0.25">
      <c r="C156" s="161"/>
      <c r="D156" s="180"/>
      <c r="E156" s="143"/>
      <c r="F156" s="116">
        <f t="shared" si="8"/>
        <v>0</v>
      </c>
      <c r="G156" s="183"/>
      <c r="H156" s="162"/>
      <c r="I156" s="150" t="e">
        <f>VLOOKUP(H156,Presupuesto!$B$8:$C$158,2,0)</f>
        <v>#N/A</v>
      </c>
      <c r="J156" s="117" t="str">
        <f t="shared" si="9"/>
        <v>Desarrollo Curricular</v>
      </c>
      <c r="K156" s="117"/>
    </row>
    <row r="157" spans="3:11" hidden="1" x14ac:dyDescent="0.25">
      <c r="C157" s="161"/>
      <c r="D157" s="180"/>
      <c r="E157" s="143"/>
      <c r="F157" s="116">
        <f t="shared" si="8"/>
        <v>0</v>
      </c>
      <c r="G157" s="183"/>
      <c r="H157" s="162"/>
      <c r="I157" s="150" t="e">
        <f>VLOOKUP(H157,Presupuesto!$B$8:$C$158,2,0)</f>
        <v>#N/A</v>
      </c>
      <c r="J157" s="117" t="str">
        <f t="shared" si="9"/>
        <v>Desarrollo Curricular</v>
      </c>
      <c r="K157" s="117"/>
    </row>
    <row r="158" spans="3:11" hidden="1" x14ac:dyDescent="0.25">
      <c r="C158" s="161"/>
      <c r="D158" s="180"/>
      <c r="E158" s="143"/>
      <c r="F158" s="116">
        <f t="shared" si="8"/>
        <v>0</v>
      </c>
      <c r="G158" s="183"/>
      <c r="H158" s="162"/>
      <c r="I158" s="150" t="e">
        <f>VLOOKUP(H158,Presupuesto!$B$8:$C$158,2,0)</f>
        <v>#N/A</v>
      </c>
      <c r="J158" s="117" t="str">
        <f t="shared" si="9"/>
        <v>Desarrollo Curricular</v>
      </c>
      <c r="K158" s="117"/>
    </row>
    <row r="159" spans="3:11" hidden="1" x14ac:dyDescent="0.25">
      <c r="C159" s="161"/>
      <c r="D159" s="180"/>
      <c r="E159" s="143"/>
      <c r="F159" s="116">
        <f t="shared" si="8"/>
        <v>0</v>
      </c>
      <c r="G159" s="183"/>
      <c r="H159" s="162"/>
      <c r="I159" s="150" t="e">
        <f>VLOOKUP(H159,Presupuesto!$B$8:$C$158,2,0)</f>
        <v>#N/A</v>
      </c>
      <c r="J159" s="117" t="str">
        <f t="shared" si="9"/>
        <v>Desarrollo Curricular</v>
      </c>
      <c r="K159" s="117"/>
    </row>
    <row r="160" spans="3:11" hidden="1" x14ac:dyDescent="0.25">
      <c r="C160" s="161"/>
      <c r="D160" s="180"/>
      <c r="E160" s="143"/>
      <c r="F160" s="116">
        <f t="shared" si="8"/>
        <v>0</v>
      </c>
      <c r="G160" s="183"/>
      <c r="H160" s="162"/>
      <c r="I160" s="150" t="e">
        <f>VLOOKUP(H160,Presupuesto!$B$8:$C$158,2,0)</f>
        <v>#N/A</v>
      </c>
      <c r="J160" s="117" t="str">
        <f t="shared" si="9"/>
        <v>Desarrollo Curricular</v>
      </c>
      <c r="K160" s="117"/>
    </row>
    <row r="161" spans="3:11" hidden="1" x14ac:dyDescent="0.25">
      <c r="C161" s="161"/>
      <c r="D161" s="180"/>
      <c r="E161" s="143"/>
      <c r="F161" s="116">
        <f t="shared" si="8"/>
        <v>0</v>
      </c>
      <c r="G161" s="183"/>
      <c r="H161" s="162"/>
      <c r="I161" s="150" t="e">
        <f>VLOOKUP(H161,Presupuesto!$B$8:$C$158,2,0)</f>
        <v>#N/A</v>
      </c>
      <c r="J161" s="117" t="str">
        <f t="shared" si="9"/>
        <v>Desarrollo Curricular</v>
      </c>
      <c r="K161" s="117"/>
    </row>
    <row r="162" spans="3:11" hidden="1" x14ac:dyDescent="0.25">
      <c r="C162" s="161"/>
      <c r="D162" s="180"/>
      <c r="E162" s="143"/>
      <c r="F162" s="116">
        <f t="shared" si="8"/>
        <v>0</v>
      </c>
      <c r="G162" s="183"/>
      <c r="H162" s="162"/>
      <c r="I162" s="150" t="e">
        <f>VLOOKUP(H162,Presupuesto!$B$8:$C$158,2,0)</f>
        <v>#N/A</v>
      </c>
      <c r="J162" s="117" t="str">
        <f t="shared" si="9"/>
        <v>Desarrollo Curricular</v>
      </c>
      <c r="K162" s="117"/>
    </row>
    <row r="163" spans="3:11" hidden="1" x14ac:dyDescent="0.25">
      <c r="C163" s="161"/>
      <c r="D163" s="180"/>
      <c r="E163" s="143"/>
      <c r="F163" s="116">
        <f t="shared" si="8"/>
        <v>0</v>
      </c>
      <c r="G163" s="183"/>
      <c r="H163" s="162"/>
      <c r="I163" s="150" t="e">
        <f>VLOOKUP(H163,Presupuesto!$B$8:$C$158,2,0)</f>
        <v>#N/A</v>
      </c>
      <c r="J163" s="117" t="str">
        <f t="shared" si="9"/>
        <v>Desarrollo Curricular</v>
      </c>
      <c r="K163" s="117"/>
    </row>
    <row r="164" spans="3:11" hidden="1" x14ac:dyDescent="0.25">
      <c r="C164" s="161"/>
      <c r="D164" s="180"/>
      <c r="E164" s="143"/>
      <c r="F164" s="116">
        <f t="shared" si="8"/>
        <v>0</v>
      </c>
      <c r="G164" s="183"/>
      <c r="H164" s="162"/>
      <c r="I164" s="150" t="e">
        <f>VLOOKUP(H164,Presupuesto!$B$8:$C$158,2,0)</f>
        <v>#N/A</v>
      </c>
      <c r="J164" s="117" t="str">
        <f t="shared" si="9"/>
        <v>Desarrollo Curricular</v>
      </c>
      <c r="K164" s="117"/>
    </row>
    <row r="165" spans="3:11" hidden="1" x14ac:dyDescent="0.25">
      <c r="C165" s="161"/>
      <c r="D165" s="180"/>
      <c r="E165" s="143"/>
      <c r="F165" s="116">
        <f t="shared" si="8"/>
        <v>0</v>
      </c>
      <c r="G165" s="183"/>
      <c r="H165" s="162"/>
      <c r="I165" s="150" t="e">
        <f>VLOOKUP(H165,Presupuesto!$B$8:$C$158,2,0)</f>
        <v>#N/A</v>
      </c>
      <c r="J165" s="117" t="str">
        <f t="shared" si="9"/>
        <v>Desarrollo Curricular</v>
      </c>
      <c r="K165" s="117"/>
    </row>
    <row r="166" spans="3:11" hidden="1" x14ac:dyDescent="0.25">
      <c r="C166" s="161"/>
      <c r="D166" s="180"/>
      <c r="E166" s="143"/>
      <c r="F166" s="116">
        <f t="shared" si="8"/>
        <v>0</v>
      </c>
      <c r="G166" s="183"/>
      <c r="H166" s="162"/>
      <c r="I166" s="150" t="e">
        <f>VLOOKUP(H166,Presupuesto!$B$8:$C$158,2,0)</f>
        <v>#N/A</v>
      </c>
      <c r="J166" s="117" t="str">
        <f t="shared" si="9"/>
        <v>Desarrollo Curricular</v>
      </c>
      <c r="K166" s="117"/>
    </row>
    <row r="167" spans="3:11" hidden="1" x14ac:dyDescent="0.25">
      <c r="C167" s="161"/>
      <c r="D167" s="180"/>
      <c r="E167" s="143"/>
      <c r="F167" s="116">
        <f t="shared" si="8"/>
        <v>0</v>
      </c>
      <c r="G167" s="183"/>
      <c r="H167" s="162"/>
      <c r="I167" s="150" t="e">
        <f>VLOOKUP(H167,Presupuesto!$B$8:$C$158,2,0)</f>
        <v>#N/A</v>
      </c>
      <c r="J167" s="117" t="str">
        <f t="shared" si="9"/>
        <v>Desarrollo Curricular</v>
      </c>
      <c r="K167" s="117"/>
    </row>
    <row r="168" spans="3:11" hidden="1" x14ac:dyDescent="0.25">
      <c r="C168" s="161"/>
      <c r="D168" s="180"/>
      <c r="E168" s="143"/>
      <c r="F168" s="116">
        <f t="shared" si="8"/>
        <v>0</v>
      </c>
      <c r="G168" s="183"/>
      <c r="H168" s="162"/>
      <c r="I168" s="150" t="e">
        <f>VLOOKUP(H168,Presupuesto!$B$8:$C$158,2,0)</f>
        <v>#N/A</v>
      </c>
      <c r="J168" s="117" t="str">
        <f t="shared" si="9"/>
        <v>Desarrollo Curricular</v>
      </c>
      <c r="K168" s="117"/>
    </row>
    <row r="169" spans="3:11" hidden="1" x14ac:dyDescent="0.25">
      <c r="C169" s="161"/>
      <c r="D169" s="180"/>
      <c r="E169" s="143"/>
      <c r="F169" s="116">
        <f t="shared" si="8"/>
        <v>0</v>
      </c>
      <c r="G169" s="183"/>
      <c r="H169" s="162"/>
      <c r="I169" s="150" t="e">
        <f>VLOOKUP(H169,Presupuesto!$B$8:$C$158,2,0)</f>
        <v>#N/A</v>
      </c>
      <c r="J169" s="117" t="str">
        <f t="shared" si="9"/>
        <v>Desarrollo Curricular</v>
      </c>
      <c r="K169" s="117"/>
    </row>
    <row r="170" spans="3:11" hidden="1" x14ac:dyDescent="0.25">
      <c r="C170" s="161"/>
      <c r="D170" s="180"/>
      <c r="E170" s="143"/>
      <c r="F170" s="116">
        <f t="shared" si="8"/>
        <v>0</v>
      </c>
      <c r="G170" s="183"/>
      <c r="H170" s="162"/>
      <c r="I170" s="150" t="e">
        <f>VLOOKUP(H170,Presupuesto!$B$8:$C$158,2,0)</f>
        <v>#N/A</v>
      </c>
      <c r="J170" s="117" t="str">
        <f t="shared" si="9"/>
        <v>Desarrollo Curricular</v>
      </c>
      <c r="K170" s="117"/>
    </row>
    <row r="171" spans="3:11" hidden="1" x14ac:dyDescent="0.25">
      <c r="C171" s="164"/>
      <c r="D171" s="172"/>
      <c r="E171" s="138"/>
      <c r="F171" s="116">
        <f t="shared" si="8"/>
        <v>0</v>
      </c>
      <c r="G171" s="183"/>
      <c r="H171" s="165"/>
      <c r="I171" s="150" t="e">
        <f>VLOOKUP(H171,Presupuesto!$B$8:$C$158,2,0)</f>
        <v>#N/A</v>
      </c>
      <c r="J171" s="117" t="str">
        <f t="shared" si="9"/>
        <v>Desarrollo Curricular</v>
      </c>
      <c r="K171" s="117"/>
    </row>
    <row r="172" spans="3:11" hidden="1" x14ac:dyDescent="0.25">
      <c r="C172" s="164"/>
      <c r="D172" s="172"/>
      <c r="E172" s="138"/>
      <c r="F172" s="116">
        <f t="shared" si="8"/>
        <v>0</v>
      </c>
      <c r="G172" s="183"/>
      <c r="H172" s="165"/>
      <c r="I172" s="150" t="e">
        <f>VLOOKUP(H172,Presupuesto!$B$8:$C$158,2,0)</f>
        <v>#N/A</v>
      </c>
      <c r="J172" s="117" t="str">
        <f t="shared" si="9"/>
        <v>Desarrollo Curricular</v>
      </c>
      <c r="K172" s="117"/>
    </row>
    <row r="173" spans="3:11" hidden="1" x14ac:dyDescent="0.25">
      <c r="C173" s="164"/>
      <c r="D173" s="172"/>
      <c r="E173" s="138"/>
      <c r="F173" s="116">
        <f t="shared" si="8"/>
        <v>0</v>
      </c>
      <c r="G173" s="183"/>
      <c r="H173" s="165"/>
      <c r="I173" s="150" t="e">
        <f>VLOOKUP(H173,Presupuesto!$B$8:$C$158,2,0)</f>
        <v>#N/A</v>
      </c>
      <c r="J173" s="117" t="str">
        <f t="shared" si="9"/>
        <v>Desarrollo Curricular</v>
      </c>
      <c r="K173" s="117"/>
    </row>
    <row r="174" spans="3:11" hidden="1" x14ac:dyDescent="0.25">
      <c r="C174" s="164"/>
      <c r="D174" s="172"/>
      <c r="E174" s="138"/>
      <c r="F174" s="116">
        <f t="shared" si="8"/>
        <v>0</v>
      </c>
      <c r="G174" s="183"/>
      <c r="H174" s="165"/>
      <c r="I174" s="150" t="e">
        <f>VLOOKUP(H174,Presupuesto!$B$8:$C$158,2,0)</f>
        <v>#N/A</v>
      </c>
      <c r="J174" s="117" t="str">
        <f t="shared" si="9"/>
        <v>Desarrollo Curricular</v>
      </c>
      <c r="K174" s="117"/>
    </row>
    <row r="175" spans="3:11" hidden="1" x14ac:dyDescent="0.25">
      <c r="C175" s="164"/>
      <c r="D175" s="172"/>
      <c r="E175" s="138"/>
      <c r="F175" s="116">
        <f t="shared" si="8"/>
        <v>0</v>
      </c>
      <c r="G175" s="183"/>
      <c r="H175" s="165"/>
      <c r="I175" s="150" t="e">
        <f>VLOOKUP(H175,Presupuesto!$B$8:$C$158,2,0)</f>
        <v>#N/A</v>
      </c>
      <c r="J175" s="117" t="str">
        <f t="shared" si="9"/>
        <v>Desarrollo Curricular</v>
      </c>
      <c r="K175" s="117"/>
    </row>
    <row r="176" spans="3:11" hidden="1" x14ac:dyDescent="0.25">
      <c r="C176" s="164"/>
      <c r="D176" s="172"/>
      <c r="E176" s="138"/>
      <c r="F176" s="116">
        <f t="shared" si="8"/>
        <v>0</v>
      </c>
      <c r="G176" s="183"/>
      <c r="H176" s="165"/>
      <c r="I176" s="150" t="e">
        <f>VLOOKUP(H176,Presupuesto!$B$8:$C$158,2,0)</f>
        <v>#N/A</v>
      </c>
      <c r="J176" s="117" t="str">
        <f t="shared" si="9"/>
        <v>Desarrollo Curricular</v>
      </c>
      <c r="K176" s="117"/>
    </row>
    <row r="177" spans="2:11" hidden="1" x14ac:dyDescent="0.25">
      <c r="C177" s="164"/>
      <c r="D177" s="172"/>
      <c r="E177" s="138"/>
      <c r="F177" s="116">
        <f t="shared" si="8"/>
        <v>0</v>
      </c>
      <c r="G177" s="183"/>
      <c r="H177" s="165"/>
      <c r="I177" s="150" t="e">
        <f>VLOOKUP(H177,Presupuesto!$B$8:$C$158,2,0)</f>
        <v>#N/A</v>
      </c>
      <c r="J177" s="117" t="str">
        <f t="shared" si="9"/>
        <v>Desarrollo Curricular</v>
      </c>
      <c r="K177" s="117"/>
    </row>
    <row r="178" spans="2:11" hidden="1" x14ac:dyDescent="0.25">
      <c r="C178" s="164"/>
      <c r="D178" s="172"/>
      <c r="E178" s="138"/>
      <c r="F178" s="116">
        <f t="shared" si="8"/>
        <v>0</v>
      </c>
      <c r="G178" s="183"/>
      <c r="H178" s="165"/>
      <c r="I178" s="150" t="e">
        <f>VLOOKUP(H178,Presupuesto!$B$8:$C$158,2,0)</f>
        <v>#N/A</v>
      </c>
      <c r="J178" s="117" t="str">
        <f t="shared" si="9"/>
        <v>Desarrollo Curricular</v>
      </c>
      <c r="K178" s="117"/>
    </row>
    <row r="179" spans="2:11" hidden="1" x14ac:dyDescent="0.25">
      <c r="C179" s="166"/>
      <c r="D179" s="172"/>
      <c r="E179" s="138"/>
      <c r="F179" s="116">
        <f t="shared" si="8"/>
        <v>0</v>
      </c>
      <c r="G179" s="183"/>
      <c r="H179" s="167"/>
      <c r="I179" s="150" t="e">
        <f>VLOOKUP(H179,Presupuesto!$B$8:$C$158,2,0)</f>
        <v>#N/A</v>
      </c>
      <c r="J179" s="117" t="str">
        <f t="shared" si="9"/>
        <v>Desarrollo Curricular</v>
      </c>
      <c r="K179" s="117"/>
    </row>
    <row r="180" spans="2:11" hidden="1" x14ac:dyDescent="0.25">
      <c r="C180" s="166"/>
      <c r="D180" s="172"/>
      <c r="E180" s="138"/>
      <c r="F180" s="116">
        <f t="shared" si="8"/>
        <v>0</v>
      </c>
      <c r="G180" s="183"/>
      <c r="H180" s="167"/>
      <c r="I180" s="150" t="e">
        <f>VLOOKUP(H180,Presupuesto!$B$8:$C$158,2,0)</f>
        <v>#N/A</v>
      </c>
      <c r="J180" s="117" t="str">
        <f t="shared" si="9"/>
        <v>Desarrollo Curricular</v>
      </c>
      <c r="K180" s="117"/>
    </row>
    <row r="181" spans="2:11" hidden="1" x14ac:dyDescent="0.25">
      <c r="C181" s="166"/>
      <c r="D181" s="172"/>
      <c r="E181" s="138"/>
      <c r="F181" s="116">
        <f t="shared" si="8"/>
        <v>0</v>
      </c>
      <c r="G181" s="183"/>
      <c r="H181" s="167"/>
      <c r="I181" s="150" t="e">
        <f>VLOOKUP(H181,Presupuesto!$B$8:$C$158,2,0)</f>
        <v>#N/A</v>
      </c>
      <c r="J181" s="117" t="str">
        <f t="shared" si="9"/>
        <v>Desarrollo Curricular</v>
      </c>
      <c r="K181" s="117"/>
    </row>
    <row r="182" spans="2:11" hidden="1" x14ac:dyDescent="0.25">
      <c r="C182" s="166"/>
      <c r="D182" s="172"/>
      <c r="E182" s="138"/>
      <c r="F182" s="116">
        <f t="shared" si="8"/>
        <v>0</v>
      </c>
      <c r="G182" s="183"/>
      <c r="H182" s="167"/>
      <c r="I182" s="150" t="e">
        <f>VLOOKUP(H182,Presupuesto!$B$8:$C$158,2,0)</f>
        <v>#N/A</v>
      </c>
      <c r="J182" s="117" t="str">
        <f t="shared" si="9"/>
        <v>Desarrollo Curricular</v>
      </c>
      <c r="K182" s="117"/>
    </row>
    <row r="183" spans="2:11" ht="15.75" hidden="1" thickBot="1" x14ac:dyDescent="0.3">
      <c r="C183" s="168"/>
      <c r="D183" s="181"/>
      <c r="E183" s="122"/>
      <c r="F183" s="124">
        <f t="shared" si="8"/>
        <v>0</v>
      </c>
      <c r="G183" s="184"/>
      <c r="H183" s="169"/>
      <c r="I183" s="152" t="e">
        <f>VLOOKUP(H183,Presupuesto!$B$8:$C$158,2,0)</f>
        <v>#N/A</v>
      </c>
      <c r="J183" s="125" t="str">
        <f>$J$20</f>
        <v>Desarrollo Curricular</v>
      </c>
      <c r="K183" s="144"/>
    </row>
    <row r="185" spans="2:11" ht="15.75" thickBot="1" x14ac:dyDescent="0.3"/>
    <row r="186" spans="2:11" ht="15.75" thickBot="1" x14ac:dyDescent="0.3">
      <c r="B186" s="390"/>
      <c r="C186" s="179" t="s">
        <v>53</v>
      </c>
      <c r="D186" s="127">
        <f>SUM(F193:F227)</f>
        <v>31500</v>
      </c>
      <c r="F186" s="73"/>
      <c r="G186" s="95"/>
      <c r="H186" s="73"/>
      <c r="I186" s="73"/>
    </row>
    <row r="187" spans="2:11" x14ac:dyDescent="0.25">
      <c r="C187" s="73"/>
      <c r="D187" s="31"/>
      <c r="E187" s="112"/>
      <c r="F187" s="112"/>
      <c r="G187" s="112"/>
      <c r="H187" s="92"/>
      <c r="I187" s="92"/>
      <c r="J187" s="92"/>
      <c r="K187" s="132"/>
    </row>
    <row r="188" spans="2:11" x14ac:dyDescent="0.25">
      <c r="C188" s="73"/>
      <c r="D188" s="31"/>
      <c r="E188" s="112"/>
      <c r="F188" s="112"/>
      <c r="G188" s="112"/>
      <c r="H188" s="92"/>
      <c r="I188" s="92"/>
      <c r="J188" s="92"/>
      <c r="K188" s="132"/>
    </row>
    <row r="189" spans="2:11" ht="15.75" x14ac:dyDescent="0.25">
      <c r="C189" s="232" t="s">
        <v>532</v>
      </c>
      <c r="D189" s="233" t="s">
        <v>914</v>
      </c>
      <c r="E189" s="112"/>
      <c r="F189" s="112"/>
      <c r="G189" s="112"/>
      <c r="H189" s="92"/>
      <c r="I189" s="92"/>
      <c r="J189" s="92"/>
      <c r="K189" s="132"/>
    </row>
    <row r="190" spans="2:11" ht="18.75" x14ac:dyDescent="0.25">
      <c r="C190" s="240" t="str">
        <f>IFERROR(VLOOKUP(D189,'Desarrollo Curricular'!$E:$F,2,FALSE),IFERROR(VLOOKUP(D189,Investigación!$E:$F,2,FALSE),IFERROR(VLOOKUP(D189,'Vinculación Univ. Sociedad'!$E:$F,2,FALSE),IFERROR(VLOOKUP(D189,'Docencia y Recursos Humanos '!$E:$F,2,FALSE),IFERROR(VLOOKUP(D189,Estudiantes!$E:$F,2,FALSE),IFERROR(VLOOKUP(D189,'Gestion Administrativa'!$E:$F,2,FALSE),IFERROR(VLOOKUP(D189,'Gestion Academica'!$E:$F,2,FALSE),IFERROR(VLOOKUP(D189,Graduados!$E:$F,2,FALSE),IFERROR(VLOOKUP(D189,'Gestión del Conocimiento'!$E:$F,2,FALSE),IFERROR(VLOOKUP(D189,Gobernabilidad!$E:$F,2,FALSE),IFERROR(VLOOKUP(D189,'NIVEL DE ES Y  SISTEMA NACIONAL'!$E:$F,2,FALSE),VLOOKUP(D189,'Lo Esencial'!$E:$F,2,0))))))))))))</f>
        <v>a.1 Creación y funcionamiento de un Comité de Vinculación en cada unidad académica para que promueva y gestione el desarrollo  de tres  proyectos con la Dirección de Gestión UNAH- Sociedad para contribuir a la solución de problemas en el país.</v>
      </c>
      <c r="D190" s="31"/>
      <c r="E190" s="112"/>
      <c r="F190" s="112"/>
      <c r="G190" s="112"/>
      <c r="H190" s="92"/>
      <c r="I190" s="92"/>
      <c r="J190" s="92"/>
      <c r="K190" s="132"/>
    </row>
    <row r="191" spans="2:11" ht="15.75" thickBot="1" x14ac:dyDescent="0.3">
      <c r="F191" s="112"/>
      <c r="G191" s="92"/>
      <c r="H191" s="92"/>
      <c r="I191" s="92"/>
    </row>
    <row r="192" spans="2:11" ht="30.75" thickBot="1" x14ac:dyDescent="0.3">
      <c r="C192" s="149" t="s">
        <v>44</v>
      </c>
      <c r="D192" s="149" t="s">
        <v>55</v>
      </c>
      <c r="E192" s="156" t="s">
        <v>57</v>
      </c>
      <c r="F192" s="155" t="s">
        <v>27</v>
      </c>
      <c r="G192" s="153" t="s">
        <v>253</v>
      </c>
      <c r="H192" s="156" t="s">
        <v>46</v>
      </c>
      <c r="I192" s="153" t="s">
        <v>254</v>
      </c>
      <c r="J192" s="153" t="s">
        <v>551</v>
      </c>
      <c r="K192" s="153" t="s">
        <v>552</v>
      </c>
    </row>
    <row r="193" spans="3:11" x14ac:dyDescent="0.25">
      <c r="C193" s="254" t="s">
        <v>585</v>
      </c>
      <c r="D193" s="255">
        <v>5</v>
      </c>
      <c r="E193" s="253">
        <f>HLOOKUP(C193,$AH$2:$BU$3,2,0)</f>
        <v>6300</v>
      </c>
      <c r="F193" s="116">
        <f t="shared" ref="F193:F227" si="10">D193*E193</f>
        <v>31500</v>
      </c>
      <c r="G193" s="183" t="s">
        <v>252</v>
      </c>
      <c r="H193" s="162" t="s">
        <v>433</v>
      </c>
      <c r="I193" s="150" t="str">
        <f>VLOOKUP(H193,Presupuesto!$B$8:$C$158,2,0)</f>
        <v>SERVICIOS DE TRANSPORTE (25100-00)</v>
      </c>
      <c r="J193" s="252" t="s">
        <v>617</v>
      </c>
      <c r="K193" s="117" t="s">
        <v>537</v>
      </c>
    </row>
    <row r="194" spans="3:11" hidden="1" x14ac:dyDescent="0.25">
      <c r="C194" s="161"/>
      <c r="D194" s="180"/>
      <c r="E194" s="143"/>
      <c r="F194" s="116">
        <f t="shared" si="10"/>
        <v>0</v>
      </c>
      <c r="G194" s="183"/>
      <c r="H194" s="162"/>
      <c r="I194" s="150" t="e">
        <f>VLOOKUP(H194,Presupuesto!$B$8:$C$158,2,0)</f>
        <v>#N/A</v>
      </c>
      <c r="J194" s="117" t="str">
        <f t="shared" ref="J194:J226" si="11">$J$17</f>
        <v>Desarrollo Curricular</v>
      </c>
      <c r="K194" s="117"/>
    </row>
    <row r="195" spans="3:11" hidden="1" x14ac:dyDescent="0.25">
      <c r="C195" s="161"/>
      <c r="D195" s="180"/>
      <c r="E195" s="143"/>
      <c r="F195" s="116">
        <f t="shared" si="10"/>
        <v>0</v>
      </c>
      <c r="G195" s="183"/>
      <c r="H195" s="162"/>
      <c r="I195" s="150" t="e">
        <f>VLOOKUP(H195,Presupuesto!$B$8:$C$158,2,0)</f>
        <v>#N/A</v>
      </c>
      <c r="J195" s="117" t="str">
        <f t="shared" si="11"/>
        <v>Desarrollo Curricular</v>
      </c>
      <c r="K195" s="117"/>
    </row>
    <row r="196" spans="3:11" hidden="1" x14ac:dyDescent="0.25">
      <c r="C196" s="161"/>
      <c r="D196" s="180"/>
      <c r="E196" s="143"/>
      <c r="F196" s="116">
        <f t="shared" si="10"/>
        <v>0</v>
      </c>
      <c r="G196" s="183"/>
      <c r="H196" s="162"/>
      <c r="I196" s="150" t="e">
        <f>VLOOKUP(H196,Presupuesto!$B$8:$C$158,2,0)</f>
        <v>#N/A</v>
      </c>
      <c r="J196" s="117" t="str">
        <f t="shared" si="11"/>
        <v>Desarrollo Curricular</v>
      </c>
      <c r="K196" s="117"/>
    </row>
    <row r="197" spans="3:11" hidden="1" x14ac:dyDescent="0.25">
      <c r="C197" s="161"/>
      <c r="D197" s="180"/>
      <c r="E197" s="143"/>
      <c r="F197" s="116">
        <f t="shared" si="10"/>
        <v>0</v>
      </c>
      <c r="G197" s="183"/>
      <c r="H197" s="162"/>
      <c r="I197" s="150" t="e">
        <f>VLOOKUP(H197,Presupuesto!$B$8:$C$158,2,0)</f>
        <v>#N/A</v>
      </c>
      <c r="J197" s="117" t="str">
        <f t="shared" si="11"/>
        <v>Desarrollo Curricular</v>
      </c>
      <c r="K197" s="117"/>
    </row>
    <row r="198" spans="3:11" hidden="1" x14ac:dyDescent="0.25">
      <c r="C198" s="161"/>
      <c r="D198" s="180"/>
      <c r="E198" s="143"/>
      <c r="F198" s="116">
        <f t="shared" si="10"/>
        <v>0</v>
      </c>
      <c r="G198" s="183"/>
      <c r="H198" s="162"/>
      <c r="I198" s="150" t="e">
        <f>VLOOKUP(H198,Presupuesto!$B$8:$C$158,2,0)</f>
        <v>#N/A</v>
      </c>
      <c r="J198" s="117" t="str">
        <f t="shared" si="11"/>
        <v>Desarrollo Curricular</v>
      </c>
      <c r="K198" s="117"/>
    </row>
    <row r="199" spans="3:11" hidden="1" x14ac:dyDescent="0.25">
      <c r="C199" s="161"/>
      <c r="D199" s="180"/>
      <c r="E199" s="143"/>
      <c r="F199" s="116">
        <f t="shared" si="10"/>
        <v>0</v>
      </c>
      <c r="G199" s="183"/>
      <c r="H199" s="162"/>
      <c r="I199" s="150" t="e">
        <f>VLOOKUP(H199,Presupuesto!$B$8:$C$158,2,0)</f>
        <v>#N/A</v>
      </c>
      <c r="J199" s="117" t="str">
        <f t="shared" si="11"/>
        <v>Desarrollo Curricular</v>
      </c>
      <c r="K199" s="117"/>
    </row>
    <row r="200" spans="3:11" hidden="1" x14ac:dyDescent="0.25">
      <c r="C200" s="161"/>
      <c r="D200" s="180"/>
      <c r="E200" s="143"/>
      <c r="F200" s="116">
        <f t="shared" si="10"/>
        <v>0</v>
      </c>
      <c r="G200" s="183"/>
      <c r="H200" s="162"/>
      <c r="I200" s="150" t="e">
        <f>VLOOKUP(H200,Presupuesto!$B$8:$C$158,2,0)</f>
        <v>#N/A</v>
      </c>
      <c r="J200" s="117" t="str">
        <f t="shared" si="11"/>
        <v>Desarrollo Curricular</v>
      </c>
      <c r="K200" s="117"/>
    </row>
    <row r="201" spans="3:11" hidden="1" x14ac:dyDescent="0.25">
      <c r="C201" s="161"/>
      <c r="D201" s="180"/>
      <c r="E201" s="143"/>
      <c r="F201" s="116">
        <f t="shared" si="10"/>
        <v>0</v>
      </c>
      <c r="G201" s="183"/>
      <c r="H201" s="162"/>
      <c r="I201" s="150" t="e">
        <f>VLOOKUP(H201,Presupuesto!$B$8:$C$158,2,0)</f>
        <v>#N/A</v>
      </c>
      <c r="J201" s="117" t="str">
        <f t="shared" si="11"/>
        <v>Desarrollo Curricular</v>
      </c>
      <c r="K201" s="117"/>
    </row>
    <row r="202" spans="3:11" hidden="1" x14ac:dyDescent="0.25">
      <c r="C202" s="161"/>
      <c r="D202" s="180"/>
      <c r="E202" s="143"/>
      <c r="F202" s="116">
        <f t="shared" si="10"/>
        <v>0</v>
      </c>
      <c r="G202" s="183"/>
      <c r="H202" s="162"/>
      <c r="I202" s="150" t="e">
        <f>VLOOKUP(H202,Presupuesto!$B$8:$C$158,2,0)</f>
        <v>#N/A</v>
      </c>
      <c r="J202" s="117" t="str">
        <f t="shared" si="11"/>
        <v>Desarrollo Curricular</v>
      </c>
      <c r="K202" s="117"/>
    </row>
    <row r="203" spans="3:11" hidden="1" x14ac:dyDescent="0.25">
      <c r="C203" s="161"/>
      <c r="D203" s="180"/>
      <c r="E203" s="143"/>
      <c r="F203" s="116">
        <f t="shared" si="10"/>
        <v>0</v>
      </c>
      <c r="G203" s="183"/>
      <c r="H203" s="162"/>
      <c r="I203" s="150" t="e">
        <f>VLOOKUP(H203,Presupuesto!$B$8:$C$158,2,0)</f>
        <v>#N/A</v>
      </c>
      <c r="J203" s="117" t="str">
        <f t="shared" si="11"/>
        <v>Desarrollo Curricular</v>
      </c>
      <c r="K203" s="117"/>
    </row>
    <row r="204" spans="3:11" hidden="1" x14ac:dyDescent="0.25">
      <c r="C204" s="161"/>
      <c r="D204" s="180"/>
      <c r="E204" s="143"/>
      <c r="F204" s="116">
        <f t="shared" si="10"/>
        <v>0</v>
      </c>
      <c r="G204" s="183"/>
      <c r="H204" s="162"/>
      <c r="I204" s="150" t="e">
        <f>VLOOKUP(H204,Presupuesto!$B$8:$C$158,2,0)</f>
        <v>#N/A</v>
      </c>
      <c r="J204" s="117" t="str">
        <f t="shared" si="11"/>
        <v>Desarrollo Curricular</v>
      </c>
      <c r="K204" s="117"/>
    </row>
    <row r="205" spans="3:11" hidden="1" x14ac:dyDescent="0.25">
      <c r="C205" s="161"/>
      <c r="D205" s="180"/>
      <c r="E205" s="143"/>
      <c r="F205" s="116">
        <f t="shared" si="10"/>
        <v>0</v>
      </c>
      <c r="G205" s="183"/>
      <c r="H205" s="162"/>
      <c r="I205" s="150" t="e">
        <f>VLOOKUP(H205,Presupuesto!$B$8:$C$158,2,0)</f>
        <v>#N/A</v>
      </c>
      <c r="J205" s="117" t="str">
        <f t="shared" si="11"/>
        <v>Desarrollo Curricular</v>
      </c>
      <c r="K205" s="117"/>
    </row>
    <row r="206" spans="3:11" hidden="1" x14ac:dyDescent="0.25">
      <c r="C206" s="161"/>
      <c r="D206" s="180"/>
      <c r="E206" s="143"/>
      <c r="F206" s="116">
        <f t="shared" si="10"/>
        <v>0</v>
      </c>
      <c r="G206" s="183"/>
      <c r="H206" s="162"/>
      <c r="I206" s="150" t="e">
        <f>VLOOKUP(H206,Presupuesto!$B$8:$C$158,2,0)</f>
        <v>#N/A</v>
      </c>
      <c r="J206" s="117" t="str">
        <f t="shared" si="11"/>
        <v>Desarrollo Curricular</v>
      </c>
      <c r="K206" s="117"/>
    </row>
    <row r="207" spans="3:11" hidden="1" x14ac:dyDescent="0.25">
      <c r="C207" s="161"/>
      <c r="D207" s="180"/>
      <c r="E207" s="143"/>
      <c r="F207" s="116">
        <f t="shared" si="10"/>
        <v>0</v>
      </c>
      <c r="G207" s="183"/>
      <c r="H207" s="162"/>
      <c r="I207" s="150" t="e">
        <f>VLOOKUP(H207,Presupuesto!$B$8:$C$158,2,0)</f>
        <v>#N/A</v>
      </c>
      <c r="J207" s="117" t="str">
        <f t="shared" si="11"/>
        <v>Desarrollo Curricular</v>
      </c>
      <c r="K207" s="117"/>
    </row>
    <row r="208" spans="3:11" hidden="1" x14ac:dyDescent="0.25">
      <c r="C208" s="161"/>
      <c r="D208" s="180"/>
      <c r="E208" s="143"/>
      <c r="F208" s="116">
        <f t="shared" si="10"/>
        <v>0</v>
      </c>
      <c r="G208" s="183"/>
      <c r="H208" s="162"/>
      <c r="I208" s="150" t="e">
        <f>VLOOKUP(H208,Presupuesto!$B$8:$C$158,2,0)</f>
        <v>#N/A</v>
      </c>
      <c r="J208" s="117" t="str">
        <f t="shared" si="11"/>
        <v>Desarrollo Curricular</v>
      </c>
      <c r="K208" s="117"/>
    </row>
    <row r="209" spans="3:11" hidden="1" x14ac:dyDescent="0.25">
      <c r="C209" s="161"/>
      <c r="D209" s="180"/>
      <c r="E209" s="143"/>
      <c r="F209" s="116">
        <f t="shared" si="10"/>
        <v>0</v>
      </c>
      <c r="G209" s="183"/>
      <c r="H209" s="162"/>
      <c r="I209" s="150" t="e">
        <f>VLOOKUP(H209,Presupuesto!$B$8:$C$158,2,0)</f>
        <v>#N/A</v>
      </c>
      <c r="J209" s="117" t="str">
        <f t="shared" si="11"/>
        <v>Desarrollo Curricular</v>
      </c>
      <c r="K209" s="117"/>
    </row>
    <row r="210" spans="3:11" hidden="1" x14ac:dyDescent="0.25">
      <c r="C210" s="161"/>
      <c r="D210" s="180"/>
      <c r="E210" s="143"/>
      <c r="F210" s="116">
        <f t="shared" si="10"/>
        <v>0</v>
      </c>
      <c r="G210" s="183"/>
      <c r="H210" s="162"/>
      <c r="I210" s="150" t="e">
        <f>VLOOKUP(H210,Presupuesto!$B$8:$C$158,2,0)</f>
        <v>#N/A</v>
      </c>
      <c r="J210" s="117" t="str">
        <f t="shared" si="11"/>
        <v>Desarrollo Curricular</v>
      </c>
      <c r="K210" s="117"/>
    </row>
    <row r="211" spans="3:11" hidden="1" x14ac:dyDescent="0.25">
      <c r="C211" s="161"/>
      <c r="D211" s="180"/>
      <c r="E211" s="143"/>
      <c r="F211" s="116">
        <f t="shared" si="10"/>
        <v>0</v>
      </c>
      <c r="G211" s="183"/>
      <c r="H211" s="162"/>
      <c r="I211" s="150" t="e">
        <f>VLOOKUP(H211,Presupuesto!$B$8:$C$158,2,0)</f>
        <v>#N/A</v>
      </c>
      <c r="J211" s="117" t="str">
        <f t="shared" si="11"/>
        <v>Desarrollo Curricular</v>
      </c>
      <c r="K211" s="117"/>
    </row>
    <row r="212" spans="3:11" hidden="1" x14ac:dyDescent="0.25">
      <c r="C212" s="161"/>
      <c r="D212" s="180"/>
      <c r="E212" s="143"/>
      <c r="F212" s="116">
        <f t="shared" si="10"/>
        <v>0</v>
      </c>
      <c r="G212" s="183"/>
      <c r="H212" s="162"/>
      <c r="I212" s="150" t="e">
        <f>VLOOKUP(H212,Presupuesto!$B$8:$C$158,2,0)</f>
        <v>#N/A</v>
      </c>
      <c r="J212" s="117" t="str">
        <f t="shared" si="11"/>
        <v>Desarrollo Curricular</v>
      </c>
      <c r="K212" s="117"/>
    </row>
    <row r="213" spans="3:11" hidden="1" x14ac:dyDescent="0.25">
      <c r="C213" s="161"/>
      <c r="D213" s="180"/>
      <c r="E213" s="143"/>
      <c r="F213" s="116">
        <f t="shared" si="10"/>
        <v>0</v>
      </c>
      <c r="G213" s="183"/>
      <c r="H213" s="162"/>
      <c r="I213" s="150" t="e">
        <f>VLOOKUP(H213,Presupuesto!$B$8:$C$158,2,0)</f>
        <v>#N/A</v>
      </c>
      <c r="J213" s="117" t="str">
        <f t="shared" si="11"/>
        <v>Desarrollo Curricular</v>
      </c>
      <c r="K213" s="117"/>
    </row>
    <row r="214" spans="3:11" hidden="1" x14ac:dyDescent="0.25">
      <c r="C214" s="161"/>
      <c r="D214" s="180"/>
      <c r="E214" s="143"/>
      <c r="F214" s="116">
        <f t="shared" si="10"/>
        <v>0</v>
      </c>
      <c r="G214" s="183"/>
      <c r="H214" s="162"/>
      <c r="I214" s="150" t="e">
        <f>VLOOKUP(H214,Presupuesto!$B$8:$C$158,2,0)</f>
        <v>#N/A</v>
      </c>
      <c r="J214" s="117" t="str">
        <f t="shared" si="11"/>
        <v>Desarrollo Curricular</v>
      </c>
      <c r="K214" s="117"/>
    </row>
    <row r="215" spans="3:11" hidden="1" x14ac:dyDescent="0.25">
      <c r="C215" s="164"/>
      <c r="D215" s="172"/>
      <c r="E215" s="138"/>
      <c r="F215" s="116">
        <f t="shared" si="10"/>
        <v>0</v>
      </c>
      <c r="G215" s="183"/>
      <c r="H215" s="165"/>
      <c r="I215" s="150" t="e">
        <f>VLOOKUP(H215,Presupuesto!$B$8:$C$158,2,0)</f>
        <v>#N/A</v>
      </c>
      <c r="J215" s="117" t="str">
        <f t="shared" si="11"/>
        <v>Desarrollo Curricular</v>
      </c>
      <c r="K215" s="117"/>
    </row>
    <row r="216" spans="3:11" hidden="1" x14ac:dyDescent="0.25">
      <c r="C216" s="164"/>
      <c r="D216" s="172"/>
      <c r="E216" s="138"/>
      <c r="F216" s="116">
        <f t="shared" si="10"/>
        <v>0</v>
      </c>
      <c r="G216" s="183"/>
      <c r="H216" s="165"/>
      <c r="I216" s="150" t="e">
        <f>VLOOKUP(H216,Presupuesto!$B$8:$C$158,2,0)</f>
        <v>#N/A</v>
      </c>
      <c r="J216" s="117" t="str">
        <f t="shared" si="11"/>
        <v>Desarrollo Curricular</v>
      </c>
      <c r="K216" s="117"/>
    </row>
    <row r="217" spans="3:11" hidden="1" x14ac:dyDescent="0.25">
      <c r="C217" s="164"/>
      <c r="D217" s="172"/>
      <c r="E217" s="138"/>
      <c r="F217" s="116">
        <f t="shared" si="10"/>
        <v>0</v>
      </c>
      <c r="G217" s="183"/>
      <c r="H217" s="165"/>
      <c r="I217" s="150" t="e">
        <f>VLOOKUP(H217,Presupuesto!$B$8:$C$158,2,0)</f>
        <v>#N/A</v>
      </c>
      <c r="J217" s="117" t="str">
        <f t="shared" si="11"/>
        <v>Desarrollo Curricular</v>
      </c>
      <c r="K217" s="117"/>
    </row>
    <row r="218" spans="3:11" hidden="1" x14ac:dyDescent="0.25">
      <c r="C218" s="164"/>
      <c r="D218" s="172"/>
      <c r="E218" s="138"/>
      <c r="F218" s="116">
        <f t="shared" si="10"/>
        <v>0</v>
      </c>
      <c r="G218" s="183"/>
      <c r="H218" s="165"/>
      <c r="I218" s="150" t="e">
        <f>VLOOKUP(H218,Presupuesto!$B$8:$C$158,2,0)</f>
        <v>#N/A</v>
      </c>
      <c r="J218" s="117" t="str">
        <f t="shared" si="11"/>
        <v>Desarrollo Curricular</v>
      </c>
      <c r="K218" s="117"/>
    </row>
    <row r="219" spans="3:11" hidden="1" x14ac:dyDescent="0.25">
      <c r="C219" s="164"/>
      <c r="D219" s="172"/>
      <c r="E219" s="138"/>
      <c r="F219" s="116">
        <f t="shared" si="10"/>
        <v>0</v>
      </c>
      <c r="G219" s="183"/>
      <c r="H219" s="165"/>
      <c r="I219" s="150" t="e">
        <f>VLOOKUP(H219,Presupuesto!$B$8:$C$158,2,0)</f>
        <v>#N/A</v>
      </c>
      <c r="J219" s="117" t="str">
        <f t="shared" si="11"/>
        <v>Desarrollo Curricular</v>
      </c>
      <c r="K219" s="117"/>
    </row>
    <row r="220" spans="3:11" hidden="1" x14ac:dyDescent="0.25">
      <c r="C220" s="164"/>
      <c r="D220" s="172"/>
      <c r="E220" s="138"/>
      <c r="F220" s="116">
        <f t="shared" si="10"/>
        <v>0</v>
      </c>
      <c r="G220" s="183"/>
      <c r="H220" s="165"/>
      <c r="I220" s="150" t="e">
        <f>VLOOKUP(H220,Presupuesto!$B$8:$C$158,2,0)</f>
        <v>#N/A</v>
      </c>
      <c r="J220" s="117" t="str">
        <f t="shared" si="11"/>
        <v>Desarrollo Curricular</v>
      </c>
      <c r="K220" s="117"/>
    </row>
    <row r="221" spans="3:11" hidden="1" x14ac:dyDescent="0.25">
      <c r="C221" s="164"/>
      <c r="D221" s="172"/>
      <c r="E221" s="138"/>
      <c r="F221" s="116">
        <f t="shared" si="10"/>
        <v>0</v>
      </c>
      <c r="G221" s="183"/>
      <c r="H221" s="165"/>
      <c r="I221" s="150" t="e">
        <f>VLOOKUP(H221,Presupuesto!$B$8:$C$158,2,0)</f>
        <v>#N/A</v>
      </c>
      <c r="J221" s="117" t="str">
        <f t="shared" si="11"/>
        <v>Desarrollo Curricular</v>
      </c>
      <c r="K221" s="117"/>
    </row>
    <row r="222" spans="3:11" hidden="1" x14ac:dyDescent="0.25">
      <c r="C222" s="164"/>
      <c r="D222" s="172"/>
      <c r="E222" s="138"/>
      <c r="F222" s="116">
        <f t="shared" si="10"/>
        <v>0</v>
      </c>
      <c r="G222" s="183"/>
      <c r="H222" s="165"/>
      <c r="I222" s="150" t="e">
        <f>VLOOKUP(H222,Presupuesto!$B$8:$C$158,2,0)</f>
        <v>#N/A</v>
      </c>
      <c r="J222" s="117" t="str">
        <f t="shared" si="11"/>
        <v>Desarrollo Curricular</v>
      </c>
      <c r="K222" s="117"/>
    </row>
    <row r="223" spans="3:11" hidden="1" x14ac:dyDescent="0.25">
      <c r="C223" s="166"/>
      <c r="D223" s="172"/>
      <c r="E223" s="138"/>
      <c r="F223" s="116">
        <f t="shared" si="10"/>
        <v>0</v>
      </c>
      <c r="G223" s="183"/>
      <c r="H223" s="167"/>
      <c r="I223" s="150" t="e">
        <f>VLOOKUP(H223,Presupuesto!$B$8:$C$158,2,0)</f>
        <v>#N/A</v>
      </c>
      <c r="J223" s="117" t="str">
        <f t="shared" si="11"/>
        <v>Desarrollo Curricular</v>
      </c>
      <c r="K223" s="117"/>
    </row>
    <row r="224" spans="3:11" hidden="1" x14ac:dyDescent="0.25">
      <c r="C224" s="166"/>
      <c r="D224" s="172"/>
      <c r="E224" s="138"/>
      <c r="F224" s="116">
        <f t="shared" si="10"/>
        <v>0</v>
      </c>
      <c r="G224" s="183"/>
      <c r="H224" s="167"/>
      <c r="I224" s="150" t="e">
        <f>VLOOKUP(H224,Presupuesto!$B$8:$C$158,2,0)</f>
        <v>#N/A</v>
      </c>
      <c r="J224" s="117" t="str">
        <f t="shared" si="11"/>
        <v>Desarrollo Curricular</v>
      </c>
      <c r="K224" s="117"/>
    </row>
    <row r="225" spans="3:11" hidden="1" x14ac:dyDescent="0.25">
      <c r="C225" s="166"/>
      <c r="D225" s="172"/>
      <c r="E225" s="138"/>
      <c r="F225" s="116">
        <f t="shared" si="10"/>
        <v>0</v>
      </c>
      <c r="G225" s="183"/>
      <c r="H225" s="167"/>
      <c r="I225" s="150" t="e">
        <f>VLOOKUP(H225,Presupuesto!$B$8:$C$158,2,0)</f>
        <v>#N/A</v>
      </c>
      <c r="J225" s="117" t="str">
        <f t="shared" si="11"/>
        <v>Desarrollo Curricular</v>
      </c>
      <c r="K225" s="117"/>
    </row>
    <row r="226" spans="3:11" hidden="1" x14ac:dyDescent="0.25">
      <c r="C226" s="166"/>
      <c r="D226" s="172"/>
      <c r="E226" s="138"/>
      <c r="F226" s="116">
        <f t="shared" si="10"/>
        <v>0</v>
      </c>
      <c r="G226" s="183"/>
      <c r="H226" s="167"/>
      <c r="I226" s="150" t="e">
        <f>VLOOKUP(H226,Presupuesto!$B$8:$C$158,2,0)</f>
        <v>#N/A</v>
      </c>
      <c r="J226" s="117" t="str">
        <f t="shared" si="11"/>
        <v>Desarrollo Curricular</v>
      </c>
      <c r="K226" s="117"/>
    </row>
    <row r="227" spans="3:11" ht="15.75" hidden="1" thickBot="1" x14ac:dyDescent="0.3">
      <c r="C227" s="168"/>
      <c r="D227" s="181"/>
      <c r="E227" s="122"/>
      <c r="F227" s="124">
        <f t="shared" si="10"/>
        <v>0</v>
      </c>
      <c r="G227" s="184"/>
      <c r="H227" s="169"/>
      <c r="I227" s="152" t="e">
        <f>VLOOKUP(H227,Presupuesto!$B$8:$C$158,2,0)</f>
        <v>#N/A</v>
      </c>
      <c r="J227" s="125" t="str">
        <f>$J$20</f>
        <v>Desarrollo Curricular</v>
      </c>
      <c r="K227" s="144"/>
    </row>
    <row r="229" spans="3:11" x14ac:dyDescent="0.25">
      <c r="F229" s="109"/>
      <c r="G229" s="108"/>
      <c r="H229" s="109"/>
      <c r="I229" s="109"/>
    </row>
    <row r="230" spans="3:11" hidden="1" x14ac:dyDescent="0.25">
      <c r="C230" s="161"/>
      <c r="D230" s="180"/>
      <c r="E230" s="143"/>
      <c r="F230" s="116">
        <f t="shared" ref="F230:F262" si="12">D230*E230</f>
        <v>0</v>
      </c>
      <c r="G230" s="183"/>
      <c r="H230" s="162"/>
      <c r="I230" s="150" t="e">
        <f>VLOOKUP(H230,Presupuesto!$B$8:$C$158,2,0)</f>
        <v>#N/A</v>
      </c>
      <c r="J230" s="117" t="str">
        <f t="shared" ref="J230:J261" si="13">$J$17</f>
        <v>Desarrollo Curricular</v>
      </c>
      <c r="K230" s="117"/>
    </row>
    <row r="231" spans="3:11" hidden="1" x14ac:dyDescent="0.25">
      <c r="C231" s="161"/>
      <c r="D231" s="180"/>
      <c r="E231" s="143"/>
      <c r="F231" s="116">
        <f t="shared" si="12"/>
        <v>0</v>
      </c>
      <c r="G231" s="183"/>
      <c r="H231" s="162"/>
      <c r="I231" s="150" t="e">
        <f>VLOOKUP(H231,Presupuesto!$B$8:$C$158,2,0)</f>
        <v>#N/A</v>
      </c>
      <c r="J231" s="117" t="str">
        <f t="shared" si="13"/>
        <v>Desarrollo Curricular</v>
      </c>
      <c r="K231" s="117"/>
    </row>
    <row r="232" spans="3:11" hidden="1" x14ac:dyDescent="0.25">
      <c r="C232" s="161"/>
      <c r="D232" s="180"/>
      <c r="E232" s="143"/>
      <c r="F232" s="116">
        <f t="shared" si="12"/>
        <v>0</v>
      </c>
      <c r="G232" s="183"/>
      <c r="H232" s="162"/>
      <c r="I232" s="150" t="e">
        <f>VLOOKUP(H232,Presupuesto!$B$8:$C$158,2,0)</f>
        <v>#N/A</v>
      </c>
      <c r="J232" s="117" t="str">
        <f t="shared" si="13"/>
        <v>Desarrollo Curricular</v>
      </c>
      <c r="K232" s="117"/>
    </row>
    <row r="233" spans="3:11" hidden="1" x14ac:dyDescent="0.25">
      <c r="C233" s="161"/>
      <c r="D233" s="180"/>
      <c r="E233" s="143"/>
      <c r="F233" s="116">
        <f t="shared" si="12"/>
        <v>0</v>
      </c>
      <c r="G233" s="183"/>
      <c r="H233" s="162"/>
      <c r="I233" s="150" t="e">
        <f>VLOOKUP(H233,Presupuesto!$B$8:$C$158,2,0)</f>
        <v>#N/A</v>
      </c>
      <c r="J233" s="117" t="str">
        <f t="shared" si="13"/>
        <v>Desarrollo Curricular</v>
      </c>
      <c r="K233" s="117"/>
    </row>
    <row r="234" spans="3:11" hidden="1" x14ac:dyDescent="0.25">
      <c r="C234" s="161"/>
      <c r="D234" s="180"/>
      <c r="E234" s="143"/>
      <c r="F234" s="116">
        <f t="shared" si="12"/>
        <v>0</v>
      </c>
      <c r="G234" s="183"/>
      <c r="H234" s="162"/>
      <c r="I234" s="150" t="e">
        <f>VLOOKUP(H234,Presupuesto!$B$8:$C$158,2,0)</f>
        <v>#N/A</v>
      </c>
      <c r="J234" s="117" t="str">
        <f t="shared" si="13"/>
        <v>Desarrollo Curricular</v>
      </c>
      <c r="K234" s="117"/>
    </row>
    <row r="235" spans="3:11" hidden="1" x14ac:dyDescent="0.25">
      <c r="C235" s="161"/>
      <c r="D235" s="180"/>
      <c r="E235" s="143"/>
      <c r="F235" s="116">
        <f t="shared" si="12"/>
        <v>0</v>
      </c>
      <c r="G235" s="183"/>
      <c r="H235" s="162"/>
      <c r="I235" s="150" t="e">
        <f>VLOOKUP(H235,Presupuesto!$B$8:$C$158,2,0)</f>
        <v>#N/A</v>
      </c>
      <c r="J235" s="117" t="str">
        <f t="shared" si="13"/>
        <v>Desarrollo Curricular</v>
      </c>
      <c r="K235" s="117"/>
    </row>
    <row r="236" spans="3:11" hidden="1" x14ac:dyDescent="0.25">
      <c r="C236" s="161"/>
      <c r="D236" s="180"/>
      <c r="E236" s="143"/>
      <c r="F236" s="116">
        <f t="shared" si="12"/>
        <v>0</v>
      </c>
      <c r="G236" s="183"/>
      <c r="H236" s="162"/>
      <c r="I236" s="150" t="e">
        <f>VLOOKUP(H236,Presupuesto!$B$8:$C$158,2,0)</f>
        <v>#N/A</v>
      </c>
      <c r="J236" s="117" t="str">
        <f t="shared" si="13"/>
        <v>Desarrollo Curricular</v>
      </c>
      <c r="K236" s="117"/>
    </row>
    <row r="237" spans="3:11" hidden="1" x14ac:dyDescent="0.25">
      <c r="C237" s="161"/>
      <c r="D237" s="180"/>
      <c r="E237" s="143"/>
      <c r="F237" s="116">
        <f t="shared" si="12"/>
        <v>0</v>
      </c>
      <c r="G237" s="183"/>
      <c r="H237" s="162"/>
      <c r="I237" s="150" t="e">
        <f>VLOOKUP(H237,Presupuesto!$B$8:$C$158,2,0)</f>
        <v>#N/A</v>
      </c>
      <c r="J237" s="117" t="str">
        <f t="shared" si="13"/>
        <v>Desarrollo Curricular</v>
      </c>
      <c r="K237" s="117"/>
    </row>
    <row r="238" spans="3:11" hidden="1" x14ac:dyDescent="0.25">
      <c r="C238" s="161"/>
      <c r="D238" s="180"/>
      <c r="E238" s="143"/>
      <c r="F238" s="116">
        <f t="shared" si="12"/>
        <v>0</v>
      </c>
      <c r="G238" s="183"/>
      <c r="H238" s="162"/>
      <c r="I238" s="150" t="e">
        <f>VLOOKUP(H238,Presupuesto!$B$8:$C$158,2,0)</f>
        <v>#N/A</v>
      </c>
      <c r="J238" s="117" t="str">
        <f t="shared" si="13"/>
        <v>Desarrollo Curricular</v>
      </c>
      <c r="K238" s="117"/>
    </row>
    <row r="239" spans="3:11" hidden="1" x14ac:dyDescent="0.25">
      <c r="C239" s="161"/>
      <c r="D239" s="180"/>
      <c r="E239" s="143"/>
      <c r="F239" s="116">
        <f t="shared" si="12"/>
        <v>0</v>
      </c>
      <c r="G239" s="183"/>
      <c r="H239" s="162"/>
      <c r="I239" s="150" t="e">
        <f>VLOOKUP(H239,Presupuesto!$B$8:$C$158,2,0)</f>
        <v>#N/A</v>
      </c>
      <c r="J239" s="117" t="str">
        <f t="shared" si="13"/>
        <v>Desarrollo Curricular</v>
      </c>
      <c r="K239" s="117"/>
    </row>
    <row r="240" spans="3:11" hidden="1" x14ac:dyDescent="0.25">
      <c r="C240" s="161"/>
      <c r="D240" s="180"/>
      <c r="E240" s="143"/>
      <c r="F240" s="116">
        <f t="shared" si="12"/>
        <v>0</v>
      </c>
      <c r="G240" s="183"/>
      <c r="H240" s="162"/>
      <c r="I240" s="150" t="e">
        <f>VLOOKUP(H240,Presupuesto!$B$8:$C$158,2,0)</f>
        <v>#N/A</v>
      </c>
      <c r="J240" s="117" t="str">
        <f t="shared" si="13"/>
        <v>Desarrollo Curricular</v>
      </c>
      <c r="K240" s="117"/>
    </row>
    <row r="241" spans="3:11" hidden="1" x14ac:dyDescent="0.25">
      <c r="C241" s="161"/>
      <c r="D241" s="180"/>
      <c r="E241" s="143"/>
      <c r="F241" s="116">
        <f t="shared" si="12"/>
        <v>0</v>
      </c>
      <c r="G241" s="183"/>
      <c r="H241" s="162"/>
      <c r="I241" s="150" t="e">
        <f>VLOOKUP(H241,Presupuesto!$B$8:$C$158,2,0)</f>
        <v>#N/A</v>
      </c>
      <c r="J241" s="117" t="str">
        <f t="shared" si="13"/>
        <v>Desarrollo Curricular</v>
      </c>
      <c r="K241" s="117"/>
    </row>
    <row r="242" spans="3:11" hidden="1" x14ac:dyDescent="0.25">
      <c r="C242" s="161"/>
      <c r="D242" s="180"/>
      <c r="E242" s="143"/>
      <c r="F242" s="116">
        <f t="shared" si="12"/>
        <v>0</v>
      </c>
      <c r="G242" s="183"/>
      <c r="H242" s="162"/>
      <c r="I242" s="150" t="e">
        <f>VLOOKUP(H242,Presupuesto!$B$8:$C$158,2,0)</f>
        <v>#N/A</v>
      </c>
      <c r="J242" s="117" t="str">
        <f t="shared" si="13"/>
        <v>Desarrollo Curricular</v>
      </c>
      <c r="K242" s="117"/>
    </row>
    <row r="243" spans="3:11" hidden="1" x14ac:dyDescent="0.25">
      <c r="C243" s="161"/>
      <c r="D243" s="180"/>
      <c r="E243" s="143"/>
      <c r="F243" s="116">
        <f t="shared" si="12"/>
        <v>0</v>
      </c>
      <c r="G243" s="183"/>
      <c r="H243" s="162"/>
      <c r="I243" s="150" t="e">
        <f>VLOOKUP(H243,Presupuesto!$B$8:$C$158,2,0)</f>
        <v>#N/A</v>
      </c>
      <c r="J243" s="117" t="str">
        <f t="shared" si="13"/>
        <v>Desarrollo Curricular</v>
      </c>
      <c r="K243" s="117"/>
    </row>
    <row r="244" spans="3:11" hidden="1" x14ac:dyDescent="0.25">
      <c r="C244" s="161"/>
      <c r="D244" s="180"/>
      <c r="E244" s="143"/>
      <c r="F244" s="116">
        <f t="shared" si="12"/>
        <v>0</v>
      </c>
      <c r="G244" s="183"/>
      <c r="H244" s="162"/>
      <c r="I244" s="150" t="e">
        <f>VLOOKUP(H244,Presupuesto!$B$8:$C$158,2,0)</f>
        <v>#N/A</v>
      </c>
      <c r="J244" s="117" t="str">
        <f t="shared" si="13"/>
        <v>Desarrollo Curricular</v>
      </c>
      <c r="K244" s="117"/>
    </row>
    <row r="245" spans="3:11" hidden="1" x14ac:dyDescent="0.25">
      <c r="C245" s="161"/>
      <c r="D245" s="180"/>
      <c r="E245" s="143"/>
      <c r="F245" s="116">
        <f t="shared" si="12"/>
        <v>0</v>
      </c>
      <c r="G245" s="183"/>
      <c r="H245" s="162"/>
      <c r="I245" s="150" t="e">
        <f>VLOOKUP(H245,Presupuesto!$B$8:$C$158,2,0)</f>
        <v>#N/A</v>
      </c>
      <c r="J245" s="117" t="str">
        <f t="shared" si="13"/>
        <v>Desarrollo Curricular</v>
      </c>
      <c r="K245" s="117"/>
    </row>
    <row r="246" spans="3:11" hidden="1" x14ac:dyDescent="0.25">
      <c r="C246" s="161"/>
      <c r="D246" s="180"/>
      <c r="E246" s="143"/>
      <c r="F246" s="116">
        <f t="shared" si="12"/>
        <v>0</v>
      </c>
      <c r="G246" s="183"/>
      <c r="H246" s="162"/>
      <c r="I246" s="150" t="e">
        <f>VLOOKUP(H246,Presupuesto!$B$8:$C$158,2,0)</f>
        <v>#N/A</v>
      </c>
      <c r="J246" s="117" t="str">
        <f t="shared" si="13"/>
        <v>Desarrollo Curricular</v>
      </c>
      <c r="K246" s="117"/>
    </row>
    <row r="247" spans="3:11" hidden="1" x14ac:dyDescent="0.25">
      <c r="C247" s="161"/>
      <c r="D247" s="180"/>
      <c r="E247" s="143"/>
      <c r="F247" s="116">
        <f t="shared" si="12"/>
        <v>0</v>
      </c>
      <c r="G247" s="183"/>
      <c r="H247" s="162"/>
      <c r="I247" s="150" t="e">
        <f>VLOOKUP(H247,Presupuesto!$B$8:$C$158,2,0)</f>
        <v>#N/A</v>
      </c>
      <c r="J247" s="117" t="str">
        <f t="shared" si="13"/>
        <v>Desarrollo Curricular</v>
      </c>
      <c r="K247" s="117"/>
    </row>
    <row r="248" spans="3:11" hidden="1" x14ac:dyDescent="0.25">
      <c r="C248" s="161"/>
      <c r="D248" s="180"/>
      <c r="E248" s="143"/>
      <c r="F248" s="116">
        <f t="shared" si="12"/>
        <v>0</v>
      </c>
      <c r="G248" s="183"/>
      <c r="H248" s="162"/>
      <c r="I248" s="150" t="e">
        <f>VLOOKUP(H248,Presupuesto!$B$8:$C$158,2,0)</f>
        <v>#N/A</v>
      </c>
      <c r="J248" s="117" t="str">
        <f t="shared" si="13"/>
        <v>Desarrollo Curricular</v>
      </c>
      <c r="K248" s="117"/>
    </row>
    <row r="249" spans="3:11" hidden="1" x14ac:dyDescent="0.25">
      <c r="C249" s="161"/>
      <c r="D249" s="180"/>
      <c r="E249" s="143"/>
      <c r="F249" s="116">
        <f t="shared" si="12"/>
        <v>0</v>
      </c>
      <c r="G249" s="183"/>
      <c r="H249" s="162"/>
      <c r="I249" s="150" t="e">
        <f>VLOOKUP(H249,Presupuesto!$B$8:$C$158,2,0)</f>
        <v>#N/A</v>
      </c>
      <c r="J249" s="117" t="str">
        <f t="shared" si="13"/>
        <v>Desarrollo Curricular</v>
      </c>
      <c r="K249" s="117"/>
    </row>
    <row r="250" spans="3:11" hidden="1" x14ac:dyDescent="0.25">
      <c r="C250" s="164"/>
      <c r="D250" s="172"/>
      <c r="E250" s="138"/>
      <c r="F250" s="116">
        <f t="shared" si="12"/>
        <v>0</v>
      </c>
      <c r="G250" s="183"/>
      <c r="H250" s="165"/>
      <c r="I250" s="150" t="e">
        <f>VLOOKUP(H250,Presupuesto!$B$8:$C$158,2,0)</f>
        <v>#N/A</v>
      </c>
      <c r="J250" s="117" t="str">
        <f t="shared" si="13"/>
        <v>Desarrollo Curricular</v>
      </c>
      <c r="K250" s="117"/>
    </row>
    <row r="251" spans="3:11" hidden="1" x14ac:dyDescent="0.25">
      <c r="C251" s="164"/>
      <c r="D251" s="172"/>
      <c r="E251" s="138"/>
      <c r="F251" s="116">
        <f t="shared" si="12"/>
        <v>0</v>
      </c>
      <c r="G251" s="183"/>
      <c r="H251" s="165"/>
      <c r="I251" s="150" t="e">
        <f>VLOOKUP(H251,Presupuesto!$B$8:$C$158,2,0)</f>
        <v>#N/A</v>
      </c>
      <c r="J251" s="117" t="str">
        <f t="shared" si="13"/>
        <v>Desarrollo Curricular</v>
      </c>
      <c r="K251" s="117"/>
    </row>
    <row r="252" spans="3:11" hidden="1" x14ac:dyDescent="0.25">
      <c r="C252" s="164"/>
      <c r="D252" s="172"/>
      <c r="E252" s="138"/>
      <c r="F252" s="116">
        <f t="shared" si="12"/>
        <v>0</v>
      </c>
      <c r="G252" s="183"/>
      <c r="H252" s="165"/>
      <c r="I252" s="150" t="e">
        <f>VLOOKUP(H252,Presupuesto!$B$8:$C$158,2,0)</f>
        <v>#N/A</v>
      </c>
      <c r="J252" s="117" t="str">
        <f t="shared" si="13"/>
        <v>Desarrollo Curricular</v>
      </c>
      <c r="K252" s="117"/>
    </row>
    <row r="253" spans="3:11" hidden="1" x14ac:dyDescent="0.25">
      <c r="C253" s="164"/>
      <c r="D253" s="172"/>
      <c r="E253" s="138"/>
      <c r="F253" s="116">
        <f t="shared" si="12"/>
        <v>0</v>
      </c>
      <c r="G253" s="183"/>
      <c r="H253" s="165"/>
      <c r="I253" s="150" t="e">
        <f>VLOOKUP(H253,Presupuesto!$B$8:$C$158,2,0)</f>
        <v>#N/A</v>
      </c>
      <c r="J253" s="117" t="str">
        <f t="shared" si="13"/>
        <v>Desarrollo Curricular</v>
      </c>
      <c r="K253" s="117"/>
    </row>
    <row r="254" spans="3:11" hidden="1" x14ac:dyDescent="0.25">
      <c r="C254" s="164"/>
      <c r="D254" s="172"/>
      <c r="E254" s="138"/>
      <c r="F254" s="116">
        <f t="shared" si="12"/>
        <v>0</v>
      </c>
      <c r="G254" s="183"/>
      <c r="H254" s="165"/>
      <c r="I254" s="150" t="e">
        <f>VLOOKUP(H254,Presupuesto!$B$8:$C$158,2,0)</f>
        <v>#N/A</v>
      </c>
      <c r="J254" s="117" t="str">
        <f t="shared" si="13"/>
        <v>Desarrollo Curricular</v>
      </c>
      <c r="K254" s="117"/>
    </row>
    <row r="255" spans="3:11" hidden="1" x14ac:dyDescent="0.25">
      <c r="C255" s="164"/>
      <c r="D255" s="172"/>
      <c r="E255" s="138"/>
      <c r="F255" s="116">
        <f t="shared" si="12"/>
        <v>0</v>
      </c>
      <c r="G255" s="183"/>
      <c r="H255" s="165"/>
      <c r="I255" s="150" t="e">
        <f>VLOOKUP(H255,Presupuesto!$B$8:$C$158,2,0)</f>
        <v>#N/A</v>
      </c>
      <c r="J255" s="117" t="str">
        <f t="shared" si="13"/>
        <v>Desarrollo Curricular</v>
      </c>
      <c r="K255" s="117"/>
    </row>
    <row r="256" spans="3:11" hidden="1" x14ac:dyDescent="0.25">
      <c r="C256" s="164"/>
      <c r="D256" s="172"/>
      <c r="E256" s="138"/>
      <c r="F256" s="116">
        <f t="shared" si="12"/>
        <v>0</v>
      </c>
      <c r="G256" s="183"/>
      <c r="H256" s="165"/>
      <c r="I256" s="150" t="e">
        <f>VLOOKUP(H256,Presupuesto!$B$8:$C$158,2,0)</f>
        <v>#N/A</v>
      </c>
      <c r="J256" s="117" t="str">
        <f t="shared" si="13"/>
        <v>Desarrollo Curricular</v>
      </c>
      <c r="K256" s="117"/>
    </row>
    <row r="257" spans="2:11" hidden="1" x14ac:dyDescent="0.25">
      <c r="C257" s="164"/>
      <c r="D257" s="172"/>
      <c r="E257" s="138"/>
      <c r="F257" s="116">
        <f t="shared" si="12"/>
        <v>0</v>
      </c>
      <c r="G257" s="183"/>
      <c r="H257" s="165"/>
      <c r="I257" s="150" t="e">
        <f>VLOOKUP(H257,Presupuesto!$B$8:$C$158,2,0)</f>
        <v>#N/A</v>
      </c>
      <c r="J257" s="117" t="str">
        <f t="shared" si="13"/>
        <v>Desarrollo Curricular</v>
      </c>
      <c r="K257" s="117"/>
    </row>
    <row r="258" spans="2:11" hidden="1" x14ac:dyDescent="0.25">
      <c r="C258" s="166"/>
      <c r="D258" s="172"/>
      <c r="E258" s="138"/>
      <c r="F258" s="116">
        <f t="shared" si="12"/>
        <v>0</v>
      </c>
      <c r="G258" s="183"/>
      <c r="H258" s="167"/>
      <c r="I258" s="150" t="e">
        <f>VLOOKUP(H258,Presupuesto!$B$8:$C$158,2,0)</f>
        <v>#N/A</v>
      </c>
      <c r="J258" s="117" t="str">
        <f t="shared" si="13"/>
        <v>Desarrollo Curricular</v>
      </c>
      <c r="K258" s="117"/>
    </row>
    <row r="259" spans="2:11" hidden="1" x14ac:dyDescent="0.25">
      <c r="C259" s="166"/>
      <c r="D259" s="172"/>
      <c r="E259" s="138"/>
      <c r="F259" s="116">
        <f t="shared" si="12"/>
        <v>0</v>
      </c>
      <c r="G259" s="183"/>
      <c r="H259" s="167"/>
      <c r="I259" s="150" t="e">
        <f>VLOOKUP(H259,Presupuesto!$B$8:$C$158,2,0)</f>
        <v>#N/A</v>
      </c>
      <c r="J259" s="117" t="str">
        <f t="shared" si="13"/>
        <v>Desarrollo Curricular</v>
      </c>
      <c r="K259" s="117"/>
    </row>
    <row r="260" spans="2:11" hidden="1" x14ac:dyDescent="0.25">
      <c r="C260" s="166"/>
      <c r="D260" s="172"/>
      <c r="E260" s="138"/>
      <c r="F260" s="116">
        <f t="shared" si="12"/>
        <v>0</v>
      </c>
      <c r="G260" s="183"/>
      <c r="H260" s="167"/>
      <c r="I260" s="150" t="e">
        <f>VLOOKUP(H260,Presupuesto!$B$8:$C$158,2,0)</f>
        <v>#N/A</v>
      </c>
      <c r="J260" s="117" t="str">
        <f t="shared" si="13"/>
        <v>Desarrollo Curricular</v>
      </c>
      <c r="K260" s="117"/>
    </row>
    <row r="261" spans="2:11" hidden="1" x14ac:dyDescent="0.25">
      <c r="C261" s="166"/>
      <c r="D261" s="172"/>
      <c r="E261" s="138"/>
      <c r="F261" s="116">
        <f t="shared" si="12"/>
        <v>0</v>
      </c>
      <c r="G261" s="183"/>
      <c r="H261" s="167"/>
      <c r="I261" s="150" t="e">
        <f>VLOOKUP(H261,Presupuesto!$B$8:$C$158,2,0)</f>
        <v>#N/A</v>
      </c>
      <c r="J261" s="117" t="str">
        <f t="shared" si="13"/>
        <v>Desarrollo Curricular</v>
      </c>
      <c r="K261" s="117"/>
    </row>
    <row r="262" spans="2:11" ht="15.75" hidden="1" thickBot="1" x14ac:dyDescent="0.3">
      <c r="C262" s="168"/>
      <c r="D262" s="181"/>
      <c r="E262" s="122"/>
      <c r="F262" s="124">
        <f t="shared" si="12"/>
        <v>0</v>
      </c>
      <c r="G262" s="184"/>
      <c r="H262" s="169"/>
      <c r="I262" s="152" t="e">
        <f>VLOOKUP(H262,Presupuesto!$B$8:$C$158,2,0)</f>
        <v>#N/A</v>
      </c>
      <c r="J262" s="125" t="str">
        <f>$J$20</f>
        <v>Desarrollo Curricular</v>
      </c>
      <c r="K262" s="144"/>
    </row>
    <row r="264" spans="2:11" ht="15.75" thickBot="1" x14ac:dyDescent="0.3"/>
    <row r="265" spans="2:11" ht="15.75" thickBot="1" x14ac:dyDescent="0.3">
      <c r="B265" s="390"/>
      <c r="C265" s="179" t="s">
        <v>53</v>
      </c>
      <c r="D265" s="127">
        <f>SUM(F272:F306)</f>
        <v>46160</v>
      </c>
      <c r="F265" s="73"/>
      <c r="G265" s="95"/>
      <c r="H265" s="73"/>
      <c r="I265" s="73"/>
    </row>
    <row r="266" spans="2:11" x14ac:dyDescent="0.25">
      <c r="C266" s="73"/>
      <c r="D266" s="31"/>
      <c r="E266" s="112"/>
      <c r="F266" s="112"/>
      <c r="G266" s="112"/>
      <c r="H266" s="92"/>
      <c r="I266" s="92"/>
      <c r="J266" s="92"/>
      <c r="K266" s="132"/>
    </row>
    <row r="267" spans="2:11" x14ac:dyDescent="0.25">
      <c r="C267" s="73"/>
      <c r="D267" s="31"/>
      <c r="E267" s="112"/>
      <c r="F267" s="112"/>
      <c r="G267" s="112"/>
      <c r="H267" s="92"/>
      <c r="I267" s="92"/>
      <c r="J267" s="92"/>
      <c r="K267" s="132"/>
    </row>
    <row r="268" spans="2:11" ht="15.75" x14ac:dyDescent="0.25">
      <c r="C268" s="232" t="s">
        <v>532</v>
      </c>
      <c r="D268" s="233" t="s">
        <v>1025</v>
      </c>
      <c r="E268" s="112"/>
      <c r="F268" s="112"/>
      <c r="G268" s="112"/>
      <c r="H268" s="92"/>
      <c r="I268" s="92"/>
      <c r="J268" s="92"/>
      <c r="K268" s="132"/>
    </row>
    <row r="269" spans="2:11" ht="18.75" x14ac:dyDescent="0.25">
      <c r="C269" s="240" t="str">
        <f>IFERROR(VLOOKUP(D268,'Desarrollo Curricular'!$E:$F,2,FALSE),IFERROR(VLOOKUP(D268,Investigación!$E:$F,2,FALSE),IFERROR(VLOOKUP(D268,'Vinculación Univ. Sociedad'!$E:$F,2,FALSE),IFERROR(VLOOKUP(D268,'Docencia y Recursos Humanos '!$E:$F,2,FALSE),IFERROR(VLOOKUP(D268,Estudiantes!$E:$F,2,FALSE),IFERROR(VLOOKUP(D268,'Gestion Administrativa'!$E:$F,2,FALSE),IFERROR(VLOOKUP(D268,'Gestion Academica'!$E:$F,2,FALSE),IFERROR(VLOOKUP(D268,Graduados!$E:$F,2,FALSE),IFERROR(VLOOKUP(D268,'Gestión del Conocimiento'!$E:$F,2,FALSE),IFERROR(VLOOKUP(D268,Gobernabilidad!$E:$F,2,FALSE),IFERROR(VLOOKUP(D268,'NIVEL DE ES Y  SISTEMA NACIONAL'!$E:$F,2,FALSE),VLOOKUP(D268,'Lo Esencial'!$E:$F,2,0))))))))))))</f>
        <v xml:space="preserve"> Actualizar permanentemente los currículos de acuerdo a estudios de pertinencia y de mercado, a realizar y conforme a los planes de mejora del proceso de autoevaluación.</v>
      </c>
      <c r="D269" s="31"/>
      <c r="E269" s="112"/>
      <c r="F269" s="112"/>
      <c r="G269" s="112"/>
      <c r="H269" s="92"/>
      <c r="I269" s="92"/>
      <c r="J269" s="92"/>
      <c r="K269" s="132"/>
    </row>
    <row r="270" spans="2:11" ht="15.75" thickBot="1" x14ac:dyDescent="0.3">
      <c r="F270" s="112"/>
      <c r="G270" s="92"/>
      <c r="H270" s="92"/>
      <c r="I270" s="92"/>
    </row>
    <row r="271" spans="2:11" ht="30.75" thickBot="1" x14ac:dyDescent="0.3">
      <c r="C271" s="149" t="s">
        <v>44</v>
      </c>
      <c r="D271" s="149" t="s">
        <v>55</v>
      </c>
      <c r="E271" s="156" t="s">
        <v>57</v>
      </c>
      <c r="F271" s="155" t="s">
        <v>27</v>
      </c>
      <c r="G271" s="153" t="s">
        <v>253</v>
      </c>
      <c r="H271" s="156" t="s">
        <v>46</v>
      </c>
      <c r="I271" s="153" t="s">
        <v>254</v>
      </c>
      <c r="J271" s="153" t="s">
        <v>551</v>
      </c>
      <c r="K271" s="153" t="s">
        <v>552</v>
      </c>
    </row>
    <row r="272" spans="2:11" x14ac:dyDescent="0.25">
      <c r="C272" s="254" t="s">
        <v>582</v>
      </c>
      <c r="D272" s="255">
        <v>18</v>
      </c>
      <c r="E272" s="253">
        <f>HLOOKUP(C272,$AH$2:$BU$3,2,0)</f>
        <v>620</v>
      </c>
      <c r="F272" s="116">
        <f t="shared" ref="F272:F306" si="14">D272*E272</f>
        <v>11160</v>
      </c>
      <c r="G272" s="183" t="s">
        <v>252</v>
      </c>
      <c r="H272" s="162" t="s">
        <v>441</v>
      </c>
      <c r="I272" s="150" t="str">
        <f>VLOOKUP(H272,Presupuesto!$B$8:$C$158,2,0)</f>
        <v>VIATICOS (26200-00)</v>
      </c>
      <c r="J272" s="252" t="s">
        <v>245</v>
      </c>
      <c r="K272" s="117"/>
    </row>
    <row r="273" spans="3:11" x14ac:dyDescent="0.25">
      <c r="C273" s="161" t="s">
        <v>1090</v>
      </c>
      <c r="D273" s="180">
        <v>18</v>
      </c>
      <c r="E273" s="143">
        <v>500</v>
      </c>
      <c r="F273" s="116">
        <f t="shared" si="14"/>
        <v>9000</v>
      </c>
      <c r="G273" s="183" t="s">
        <v>251</v>
      </c>
      <c r="H273" s="162" t="s">
        <v>464</v>
      </c>
      <c r="I273" s="150" t="str">
        <f>VLOOKUP(H273,Presupuesto!$B$8:$C$158,2,0)</f>
        <v>COMBUSTIBLES Y LUBRICANTES (35600-00)</v>
      </c>
      <c r="J273" s="117" t="str">
        <f t="shared" ref="J273:J305" si="15">$J$17</f>
        <v>Desarrollo Curricular</v>
      </c>
      <c r="K273" s="117"/>
    </row>
    <row r="274" spans="3:11" x14ac:dyDescent="0.25">
      <c r="C274" s="161" t="s">
        <v>1091</v>
      </c>
      <c r="D274" s="180">
        <v>200</v>
      </c>
      <c r="E274" s="143">
        <v>80</v>
      </c>
      <c r="F274" s="116">
        <f t="shared" si="14"/>
        <v>16000</v>
      </c>
      <c r="G274" s="183" t="s">
        <v>251</v>
      </c>
      <c r="H274" s="162" t="s">
        <v>451</v>
      </c>
      <c r="I274" s="150" t="str">
        <f>VLOOKUP(H274,Presupuesto!$B$8:$C$158,2,0)</f>
        <v>ALIMENTOS Y BEBIDAS PARA PERSONAS (31100-00)</v>
      </c>
      <c r="J274" s="117" t="str">
        <f t="shared" si="15"/>
        <v>Desarrollo Curricular</v>
      </c>
      <c r="K274" s="117"/>
    </row>
    <row r="275" spans="3:11" x14ac:dyDescent="0.25">
      <c r="C275" s="161" t="s">
        <v>1092</v>
      </c>
      <c r="D275" s="180">
        <v>200</v>
      </c>
      <c r="E275" s="143">
        <v>50</v>
      </c>
      <c r="F275" s="116">
        <f t="shared" si="14"/>
        <v>10000</v>
      </c>
      <c r="G275" s="183" t="s">
        <v>251</v>
      </c>
      <c r="H275" s="162" t="s">
        <v>467</v>
      </c>
      <c r="I275" s="150" t="str">
        <f>VLOOKUP(H275,Presupuesto!$B$8:$C$158,2,0)</f>
        <v>UTILES DE ESCRITORIO, OFICINA Y ENZE¥ANZA (39200-00)</v>
      </c>
      <c r="J275" s="117" t="str">
        <f t="shared" si="15"/>
        <v>Desarrollo Curricular</v>
      </c>
      <c r="K275" s="117"/>
    </row>
    <row r="276" spans="3:11" hidden="1" x14ac:dyDescent="0.25">
      <c r="C276" s="161"/>
      <c r="D276" s="180"/>
      <c r="E276" s="143"/>
      <c r="F276" s="116">
        <f t="shared" si="14"/>
        <v>0</v>
      </c>
      <c r="G276" s="183"/>
      <c r="H276" s="162"/>
      <c r="I276" s="150" t="e">
        <f>VLOOKUP(H276,Presupuesto!$B$8:$C$158,2,0)</f>
        <v>#N/A</v>
      </c>
      <c r="J276" s="117" t="str">
        <f t="shared" si="15"/>
        <v>Desarrollo Curricular</v>
      </c>
      <c r="K276" s="117"/>
    </row>
    <row r="277" spans="3:11" hidden="1" x14ac:dyDescent="0.25">
      <c r="C277" s="161"/>
      <c r="D277" s="180"/>
      <c r="E277" s="143"/>
      <c r="F277" s="116">
        <f t="shared" si="14"/>
        <v>0</v>
      </c>
      <c r="G277" s="183"/>
      <c r="H277" s="162"/>
      <c r="I277" s="150" t="e">
        <f>VLOOKUP(H277,Presupuesto!$B$8:$C$158,2,0)</f>
        <v>#N/A</v>
      </c>
      <c r="J277" s="117" t="str">
        <f t="shared" si="15"/>
        <v>Desarrollo Curricular</v>
      </c>
      <c r="K277" s="117"/>
    </row>
    <row r="278" spans="3:11" hidden="1" x14ac:dyDescent="0.25">
      <c r="C278" s="161"/>
      <c r="D278" s="180"/>
      <c r="E278" s="143"/>
      <c r="F278" s="116">
        <f t="shared" si="14"/>
        <v>0</v>
      </c>
      <c r="G278" s="183"/>
      <c r="H278" s="162"/>
      <c r="I278" s="150" t="e">
        <f>VLOOKUP(H278,Presupuesto!$B$8:$C$158,2,0)</f>
        <v>#N/A</v>
      </c>
      <c r="J278" s="117" t="str">
        <f t="shared" si="15"/>
        <v>Desarrollo Curricular</v>
      </c>
      <c r="K278" s="117"/>
    </row>
    <row r="279" spans="3:11" hidden="1" x14ac:dyDescent="0.25">
      <c r="C279" s="161"/>
      <c r="D279" s="180"/>
      <c r="E279" s="143"/>
      <c r="F279" s="116">
        <f t="shared" si="14"/>
        <v>0</v>
      </c>
      <c r="G279" s="183"/>
      <c r="H279" s="162"/>
      <c r="I279" s="150" t="e">
        <f>VLOOKUP(H279,Presupuesto!$B$8:$C$158,2,0)</f>
        <v>#N/A</v>
      </c>
      <c r="J279" s="117" t="str">
        <f t="shared" si="15"/>
        <v>Desarrollo Curricular</v>
      </c>
      <c r="K279" s="117"/>
    </row>
    <row r="280" spans="3:11" hidden="1" x14ac:dyDescent="0.25">
      <c r="C280" s="161"/>
      <c r="D280" s="180"/>
      <c r="E280" s="143"/>
      <c r="F280" s="116">
        <f t="shared" si="14"/>
        <v>0</v>
      </c>
      <c r="G280" s="183"/>
      <c r="H280" s="162"/>
      <c r="I280" s="150" t="e">
        <f>VLOOKUP(H280,Presupuesto!$B$8:$C$158,2,0)</f>
        <v>#N/A</v>
      </c>
      <c r="J280" s="117" t="str">
        <f t="shared" si="15"/>
        <v>Desarrollo Curricular</v>
      </c>
      <c r="K280" s="117"/>
    </row>
    <row r="281" spans="3:11" hidden="1" x14ac:dyDescent="0.25">
      <c r="C281" s="161"/>
      <c r="D281" s="180"/>
      <c r="E281" s="143"/>
      <c r="F281" s="116">
        <f t="shared" si="14"/>
        <v>0</v>
      </c>
      <c r="G281" s="183"/>
      <c r="H281" s="162"/>
      <c r="I281" s="150" t="e">
        <f>VLOOKUP(H281,Presupuesto!$B$8:$C$158,2,0)</f>
        <v>#N/A</v>
      </c>
      <c r="J281" s="117" t="str">
        <f t="shared" si="15"/>
        <v>Desarrollo Curricular</v>
      </c>
      <c r="K281" s="117"/>
    </row>
    <row r="282" spans="3:11" hidden="1" x14ac:dyDescent="0.25">
      <c r="C282" s="161"/>
      <c r="D282" s="180"/>
      <c r="E282" s="143"/>
      <c r="F282" s="116">
        <f t="shared" si="14"/>
        <v>0</v>
      </c>
      <c r="G282" s="183"/>
      <c r="H282" s="162"/>
      <c r="I282" s="150" t="e">
        <f>VLOOKUP(H282,Presupuesto!$B$8:$C$158,2,0)</f>
        <v>#N/A</v>
      </c>
      <c r="J282" s="117" t="str">
        <f t="shared" si="15"/>
        <v>Desarrollo Curricular</v>
      </c>
      <c r="K282" s="117"/>
    </row>
    <row r="283" spans="3:11" hidden="1" x14ac:dyDescent="0.25">
      <c r="C283" s="161"/>
      <c r="D283" s="180"/>
      <c r="E283" s="143"/>
      <c r="F283" s="116">
        <f t="shared" si="14"/>
        <v>0</v>
      </c>
      <c r="G283" s="183"/>
      <c r="H283" s="162"/>
      <c r="I283" s="150" t="e">
        <f>VLOOKUP(H283,Presupuesto!$B$8:$C$158,2,0)</f>
        <v>#N/A</v>
      </c>
      <c r="J283" s="117" t="str">
        <f t="shared" si="15"/>
        <v>Desarrollo Curricular</v>
      </c>
      <c r="K283" s="117"/>
    </row>
    <row r="284" spans="3:11" hidden="1" x14ac:dyDescent="0.25">
      <c r="C284" s="161"/>
      <c r="D284" s="180"/>
      <c r="E284" s="143"/>
      <c r="F284" s="116">
        <f t="shared" si="14"/>
        <v>0</v>
      </c>
      <c r="G284" s="183"/>
      <c r="H284" s="162"/>
      <c r="I284" s="150" t="e">
        <f>VLOOKUP(H284,Presupuesto!$B$8:$C$158,2,0)</f>
        <v>#N/A</v>
      </c>
      <c r="J284" s="117" t="str">
        <f t="shared" si="15"/>
        <v>Desarrollo Curricular</v>
      </c>
      <c r="K284" s="117"/>
    </row>
    <row r="285" spans="3:11" hidden="1" x14ac:dyDescent="0.25">
      <c r="C285" s="161"/>
      <c r="D285" s="180"/>
      <c r="E285" s="143"/>
      <c r="F285" s="116">
        <f t="shared" si="14"/>
        <v>0</v>
      </c>
      <c r="G285" s="183"/>
      <c r="H285" s="162"/>
      <c r="I285" s="150" t="e">
        <f>VLOOKUP(H285,Presupuesto!$B$8:$C$158,2,0)</f>
        <v>#N/A</v>
      </c>
      <c r="J285" s="117" t="str">
        <f t="shared" si="15"/>
        <v>Desarrollo Curricular</v>
      </c>
      <c r="K285" s="117"/>
    </row>
    <row r="286" spans="3:11" hidden="1" x14ac:dyDescent="0.25">
      <c r="C286" s="161"/>
      <c r="D286" s="180"/>
      <c r="E286" s="143"/>
      <c r="F286" s="116">
        <f t="shared" si="14"/>
        <v>0</v>
      </c>
      <c r="G286" s="183"/>
      <c r="H286" s="162"/>
      <c r="I286" s="150" t="e">
        <f>VLOOKUP(H286,Presupuesto!$B$8:$C$158,2,0)</f>
        <v>#N/A</v>
      </c>
      <c r="J286" s="117" t="str">
        <f t="shared" si="15"/>
        <v>Desarrollo Curricular</v>
      </c>
      <c r="K286" s="117"/>
    </row>
    <row r="287" spans="3:11" hidden="1" x14ac:dyDescent="0.25">
      <c r="C287" s="161"/>
      <c r="D287" s="180"/>
      <c r="E287" s="143"/>
      <c r="F287" s="116">
        <f t="shared" si="14"/>
        <v>0</v>
      </c>
      <c r="G287" s="183"/>
      <c r="H287" s="162"/>
      <c r="I287" s="150" t="e">
        <f>VLOOKUP(H287,Presupuesto!$B$8:$C$158,2,0)</f>
        <v>#N/A</v>
      </c>
      <c r="J287" s="117" t="str">
        <f t="shared" si="15"/>
        <v>Desarrollo Curricular</v>
      </c>
      <c r="K287" s="117"/>
    </row>
    <row r="288" spans="3:11" hidden="1" x14ac:dyDescent="0.25">
      <c r="C288" s="161"/>
      <c r="D288" s="180"/>
      <c r="E288" s="143"/>
      <c r="F288" s="116">
        <f t="shared" si="14"/>
        <v>0</v>
      </c>
      <c r="G288" s="183"/>
      <c r="H288" s="162"/>
      <c r="I288" s="150" t="e">
        <f>VLOOKUP(H288,Presupuesto!$B$8:$C$158,2,0)</f>
        <v>#N/A</v>
      </c>
      <c r="J288" s="117" t="str">
        <f t="shared" si="15"/>
        <v>Desarrollo Curricular</v>
      </c>
      <c r="K288" s="117"/>
    </row>
    <row r="289" spans="3:11" hidden="1" x14ac:dyDescent="0.25">
      <c r="C289" s="161"/>
      <c r="D289" s="180"/>
      <c r="E289" s="143"/>
      <c r="F289" s="116">
        <f t="shared" si="14"/>
        <v>0</v>
      </c>
      <c r="G289" s="183"/>
      <c r="H289" s="162"/>
      <c r="I289" s="150" t="e">
        <f>VLOOKUP(H289,Presupuesto!$B$8:$C$158,2,0)</f>
        <v>#N/A</v>
      </c>
      <c r="J289" s="117" t="str">
        <f t="shared" si="15"/>
        <v>Desarrollo Curricular</v>
      </c>
      <c r="K289" s="117"/>
    </row>
    <row r="290" spans="3:11" hidden="1" x14ac:dyDescent="0.25">
      <c r="C290" s="161"/>
      <c r="D290" s="180"/>
      <c r="E290" s="143"/>
      <c r="F290" s="116">
        <f t="shared" si="14"/>
        <v>0</v>
      </c>
      <c r="G290" s="183"/>
      <c r="H290" s="162"/>
      <c r="I290" s="150" t="e">
        <f>VLOOKUP(H290,Presupuesto!$B$8:$C$158,2,0)</f>
        <v>#N/A</v>
      </c>
      <c r="J290" s="117" t="str">
        <f t="shared" si="15"/>
        <v>Desarrollo Curricular</v>
      </c>
      <c r="K290" s="117"/>
    </row>
    <row r="291" spans="3:11" hidden="1" x14ac:dyDescent="0.25">
      <c r="C291" s="161"/>
      <c r="D291" s="180"/>
      <c r="E291" s="143"/>
      <c r="F291" s="116">
        <f t="shared" si="14"/>
        <v>0</v>
      </c>
      <c r="G291" s="183"/>
      <c r="H291" s="162"/>
      <c r="I291" s="150" t="e">
        <f>VLOOKUP(H291,Presupuesto!$B$8:$C$158,2,0)</f>
        <v>#N/A</v>
      </c>
      <c r="J291" s="117" t="str">
        <f t="shared" si="15"/>
        <v>Desarrollo Curricular</v>
      </c>
      <c r="K291" s="117"/>
    </row>
    <row r="292" spans="3:11" hidden="1" x14ac:dyDescent="0.25">
      <c r="C292" s="161"/>
      <c r="D292" s="180"/>
      <c r="E292" s="143"/>
      <c r="F292" s="116">
        <f t="shared" si="14"/>
        <v>0</v>
      </c>
      <c r="G292" s="183"/>
      <c r="H292" s="162"/>
      <c r="I292" s="150" t="e">
        <f>VLOOKUP(H292,Presupuesto!$B$8:$C$158,2,0)</f>
        <v>#N/A</v>
      </c>
      <c r="J292" s="117" t="str">
        <f t="shared" si="15"/>
        <v>Desarrollo Curricular</v>
      </c>
      <c r="K292" s="117"/>
    </row>
    <row r="293" spans="3:11" hidden="1" x14ac:dyDescent="0.25">
      <c r="C293" s="161"/>
      <c r="D293" s="180"/>
      <c r="E293" s="143"/>
      <c r="F293" s="116">
        <f t="shared" si="14"/>
        <v>0</v>
      </c>
      <c r="G293" s="183"/>
      <c r="H293" s="162"/>
      <c r="I293" s="150" t="e">
        <f>VLOOKUP(H293,Presupuesto!$B$8:$C$158,2,0)</f>
        <v>#N/A</v>
      </c>
      <c r="J293" s="117" t="str">
        <f t="shared" si="15"/>
        <v>Desarrollo Curricular</v>
      </c>
      <c r="K293" s="117"/>
    </row>
    <row r="294" spans="3:11" hidden="1" x14ac:dyDescent="0.25">
      <c r="C294" s="164"/>
      <c r="D294" s="172"/>
      <c r="E294" s="138"/>
      <c r="F294" s="116">
        <f t="shared" si="14"/>
        <v>0</v>
      </c>
      <c r="G294" s="183"/>
      <c r="H294" s="165"/>
      <c r="I294" s="150" t="e">
        <f>VLOOKUP(H294,Presupuesto!$B$8:$C$158,2,0)</f>
        <v>#N/A</v>
      </c>
      <c r="J294" s="117" t="str">
        <f t="shared" si="15"/>
        <v>Desarrollo Curricular</v>
      </c>
      <c r="K294" s="117"/>
    </row>
    <row r="295" spans="3:11" hidden="1" x14ac:dyDescent="0.25">
      <c r="C295" s="164"/>
      <c r="D295" s="172"/>
      <c r="E295" s="138"/>
      <c r="F295" s="116">
        <f t="shared" si="14"/>
        <v>0</v>
      </c>
      <c r="G295" s="183"/>
      <c r="H295" s="165"/>
      <c r="I295" s="150" t="e">
        <f>VLOOKUP(H295,Presupuesto!$B$8:$C$158,2,0)</f>
        <v>#N/A</v>
      </c>
      <c r="J295" s="117" t="str">
        <f t="shared" si="15"/>
        <v>Desarrollo Curricular</v>
      </c>
      <c r="K295" s="117"/>
    </row>
    <row r="296" spans="3:11" hidden="1" x14ac:dyDescent="0.25">
      <c r="C296" s="164"/>
      <c r="D296" s="172"/>
      <c r="E296" s="138"/>
      <c r="F296" s="116">
        <f t="shared" si="14"/>
        <v>0</v>
      </c>
      <c r="G296" s="183"/>
      <c r="H296" s="165"/>
      <c r="I296" s="150" t="e">
        <f>VLOOKUP(H296,Presupuesto!$B$8:$C$158,2,0)</f>
        <v>#N/A</v>
      </c>
      <c r="J296" s="117" t="str">
        <f t="shared" si="15"/>
        <v>Desarrollo Curricular</v>
      </c>
      <c r="K296" s="117"/>
    </row>
    <row r="297" spans="3:11" hidden="1" x14ac:dyDescent="0.25">
      <c r="C297" s="164"/>
      <c r="D297" s="172"/>
      <c r="E297" s="138"/>
      <c r="F297" s="116">
        <f t="shared" si="14"/>
        <v>0</v>
      </c>
      <c r="G297" s="183"/>
      <c r="H297" s="165"/>
      <c r="I297" s="150" t="e">
        <f>VLOOKUP(H297,Presupuesto!$B$8:$C$158,2,0)</f>
        <v>#N/A</v>
      </c>
      <c r="J297" s="117" t="str">
        <f t="shared" si="15"/>
        <v>Desarrollo Curricular</v>
      </c>
      <c r="K297" s="117"/>
    </row>
    <row r="298" spans="3:11" hidden="1" x14ac:dyDescent="0.25">
      <c r="C298" s="164"/>
      <c r="D298" s="172"/>
      <c r="E298" s="138"/>
      <c r="F298" s="116">
        <f t="shared" si="14"/>
        <v>0</v>
      </c>
      <c r="G298" s="183"/>
      <c r="H298" s="165"/>
      <c r="I298" s="150" t="e">
        <f>VLOOKUP(H298,Presupuesto!$B$8:$C$158,2,0)</f>
        <v>#N/A</v>
      </c>
      <c r="J298" s="117" t="str">
        <f t="shared" si="15"/>
        <v>Desarrollo Curricular</v>
      </c>
      <c r="K298" s="117"/>
    </row>
    <row r="299" spans="3:11" hidden="1" x14ac:dyDescent="0.25">
      <c r="C299" s="164"/>
      <c r="D299" s="172"/>
      <c r="E299" s="138"/>
      <c r="F299" s="116">
        <f t="shared" si="14"/>
        <v>0</v>
      </c>
      <c r="G299" s="183"/>
      <c r="H299" s="165"/>
      <c r="I299" s="150" t="e">
        <f>VLOOKUP(H299,Presupuesto!$B$8:$C$158,2,0)</f>
        <v>#N/A</v>
      </c>
      <c r="J299" s="117" t="str">
        <f t="shared" si="15"/>
        <v>Desarrollo Curricular</v>
      </c>
      <c r="K299" s="117"/>
    </row>
    <row r="300" spans="3:11" hidden="1" x14ac:dyDescent="0.25">
      <c r="C300" s="164"/>
      <c r="D300" s="172"/>
      <c r="E300" s="138"/>
      <c r="F300" s="116">
        <f t="shared" si="14"/>
        <v>0</v>
      </c>
      <c r="G300" s="183"/>
      <c r="H300" s="165"/>
      <c r="I300" s="150" t="e">
        <f>VLOOKUP(H300,Presupuesto!$B$8:$C$158,2,0)</f>
        <v>#N/A</v>
      </c>
      <c r="J300" s="117" t="str">
        <f t="shared" si="15"/>
        <v>Desarrollo Curricular</v>
      </c>
      <c r="K300" s="117"/>
    </row>
    <row r="301" spans="3:11" hidden="1" x14ac:dyDescent="0.25">
      <c r="C301" s="164"/>
      <c r="D301" s="172"/>
      <c r="E301" s="138"/>
      <c r="F301" s="116">
        <f t="shared" si="14"/>
        <v>0</v>
      </c>
      <c r="G301" s="183"/>
      <c r="H301" s="165"/>
      <c r="I301" s="150" t="e">
        <f>VLOOKUP(H301,Presupuesto!$B$8:$C$158,2,0)</f>
        <v>#N/A</v>
      </c>
      <c r="J301" s="117" t="str">
        <f t="shared" si="15"/>
        <v>Desarrollo Curricular</v>
      </c>
      <c r="K301" s="117"/>
    </row>
    <row r="302" spans="3:11" hidden="1" x14ac:dyDescent="0.25">
      <c r="C302" s="166"/>
      <c r="D302" s="172"/>
      <c r="E302" s="138"/>
      <c r="F302" s="116">
        <f t="shared" si="14"/>
        <v>0</v>
      </c>
      <c r="G302" s="183"/>
      <c r="H302" s="167"/>
      <c r="I302" s="150" t="e">
        <f>VLOOKUP(H302,Presupuesto!$B$8:$C$158,2,0)</f>
        <v>#N/A</v>
      </c>
      <c r="J302" s="117" t="str">
        <f t="shared" si="15"/>
        <v>Desarrollo Curricular</v>
      </c>
      <c r="K302" s="117"/>
    </row>
    <row r="303" spans="3:11" hidden="1" x14ac:dyDescent="0.25">
      <c r="C303" s="166"/>
      <c r="D303" s="172"/>
      <c r="E303" s="138"/>
      <c r="F303" s="116">
        <f t="shared" si="14"/>
        <v>0</v>
      </c>
      <c r="G303" s="183"/>
      <c r="H303" s="167"/>
      <c r="I303" s="150" t="e">
        <f>VLOOKUP(H303,Presupuesto!$B$8:$C$158,2,0)</f>
        <v>#N/A</v>
      </c>
      <c r="J303" s="117" t="str">
        <f t="shared" si="15"/>
        <v>Desarrollo Curricular</v>
      </c>
      <c r="K303" s="117"/>
    </row>
    <row r="304" spans="3:11" hidden="1" x14ac:dyDescent="0.25">
      <c r="C304" s="166"/>
      <c r="D304" s="172"/>
      <c r="E304" s="138"/>
      <c r="F304" s="116">
        <f t="shared" si="14"/>
        <v>0</v>
      </c>
      <c r="G304" s="183"/>
      <c r="H304" s="167"/>
      <c r="I304" s="150" t="e">
        <f>VLOOKUP(H304,Presupuesto!$B$8:$C$158,2,0)</f>
        <v>#N/A</v>
      </c>
      <c r="J304" s="117" t="str">
        <f t="shared" si="15"/>
        <v>Desarrollo Curricular</v>
      </c>
      <c r="K304" s="117"/>
    </row>
    <row r="305" spans="2:11" hidden="1" x14ac:dyDescent="0.25">
      <c r="C305" s="166"/>
      <c r="D305" s="172"/>
      <c r="E305" s="138"/>
      <c r="F305" s="116">
        <f t="shared" si="14"/>
        <v>0</v>
      </c>
      <c r="G305" s="183"/>
      <c r="H305" s="167"/>
      <c r="I305" s="150" t="e">
        <f>VLOOKUP(H305,Presupuesto!$B$8:$C$158,2,0)</f>
        <v>#N/A</v>
      </c>
      <c r="J305" s="117" t="str">
        <f t="shared" si="15"/>
        <v>Desarrollo Curricular</v>
      </c>
      <c r="K305" s="117"/>
    </row>
    <row r="306" spans="2:11" ht="15.75" hidden="1" thickBot="1" x14ac:dyDescent="0.3">
      <c r="C306" s="168"/>
      <c r="D306" s="181"/>
      <c r="E306" s="122"/>
      <c r="F306" s="124">
        <f t="shared" si="14"/>
        <v>0</v>
      </c>
      <c r="G306" s="184"/>
      <c r="H306" s="169"/>
      <c r="I306" s="152" t="e">
        <f>VLOOKUP(H306,Presupuesto!$B$8:$C$158,2,0)</f>
        <v>#N/A</v>
      </c>
      <c r="J306" s="125" t="str">
        <f>$J$20</f>
        <v>Desarrollo Curricular</v>
      </c>
      <c r="K306" s="144"/>
    </row>
    <row r="308" spans="2:11" ht="15.75" thickBot="1" x14ac:dyDescent="0.3">
      <c r="F308" s="109"/>
      <c r="G308" s="108"/>
      <c r="H308" s="109"/>
      <c r="I308" s="109"/>
    </row>
    <row r="309" spans="2:11" ht="15.75" thickBot="1" x14ac:dyDescent="0.3">
      <c r="B309" s="390"/>
      <c r="C309" s="179" t="s">
        <v>53</v>
      </c>
      <c r="D309" s="127">
        <f>SUM(F316:F350)</f>
        <v>18480</v>
      </c>
      <c r="F309" s="73"/>
      <c r="G309" s="95"/>
      <c r="H309" s="73"/>
      <c r="I309" s="73"/>
    </row>
    <row r="310" spans="2:11" x14ac:dyDescent="0.25">
      <c r="C310" s="73"/>
      <c r="D310" s="31"/>
      <c r="E310" s="112"/>
      <c r="F310" s="112"/>
      <c r="G310" s="112"/>
      <c r="H310" s="92"/>
      <c r="I310" s="92"/>
      <c r="J310" s="92"/>
      <c r="K310" s="132"/>
    </row>
    <row r="311" spans="2:11" x14ac:dyDescent="0.25">
      <c r="C311" s="73"/>
      <c r="D311" s="31"/>
      <c r="E311" s="112"/>
      <c r="F311" s="112"/>
      <c r="G311" s="112"/>
      <c r="H311" s="92"/>
      <c r="I311" s="92"/>
      <c r="J311" s="92"/>
      <c r="K311" s="132"/>
    </row>
    <row r="312" spans="2:11" ht="15.75" x14ac:dyDescent="0.25">
      <c r="C312" s="232" t="s">
        <v>532</v>
      </c>
      <c r="D312" s="233" t="s">
        <v>1030</v>
      </c>
      <c r="E312" s="112"/>
      <c r="F312" s="112"/>
      <c r="G312" s="112"/>
      <c r="H312" s="92"/>
      <c r="I312" s="92"/>
      <c r="J312" s="92"/>
      <c r="K312" s="132"/>
    </row>
    <row r="313" spans="2:11" ht="18.75" x14ac:dyDescent="0.25">
      <c r="C313" s="240" t="str">
        <f>IFERROR(VLOOKUP(D312,'Desarrollo Curricular'!$E:$F,2,FALSE),IFERROR(VLOOKUP(D312,Investigación!$E:$F,2,FALSE),IFERROR(VLOOKUP(D312,'Vinculación Univ. Sociedad'!$E:$F,2,FALSE),IFERROR(VLOOKUP(D312,'Docencia y Recursos Humanos '!$E:$F,2,FALSE),IFERROR(VLOOKUP(D312,Estudiantes!$E:$F,2,FALSE),IFERROR(VLOOKUP(D312,'Gestion Administrativa'!$E:$F,2,FALSE),IFERROR(VLOOKUP(D312,'Gestion Academica'!$E:$F,2,FALSE),IFERROR(VLOOKUP(D312,Graduados!$E:$F,2,FALSE),IFERROR(VLOOKUP(D312,'Gestión del Conocimiento'!$E:$F,2,FALSE),IFERROR(VLOOKUP(D312,Gobernabilidad!$E:$F,2,FALSE),IFERROR(VLOOKUP(D312,'NIVEL DE ES Y  SISTEMA NACIONAL'!$E:$F,2,FALSE),VLOOKUP(D312,'Lo Esencial'!$E:$F,2,0))))))))))))</f>
        <v xml:space="preserve"> Divulgación de Normas Académicas a toda la comunidad universitaria.                                                                                                                                                                                              2) Edición y publicación.</v>
      </c>
      <c r="D313" s="31"/>
      <c r="E313" s="112"/>
      <c r="F313" s="112"/>
      <c r="G313" s="112"/>
      <c r="H313" s="92"/>
      <c r="I313" s="92"/>
      <c r="J313" s="92"/>
      <c r="K313" s="132"/>
    </row>
    <row r="314" spans="2:11" ht="15.75" thickBot="1" x14ac:dyDescent="0.3">
      <c r="F314" s="112"/>
      <c r="G314" s="92"/>
      <c r="H314" s="92"/>
      <c r="I314" s="92"/>
    </row>
    <row r="315" spans="2:11" ht="30.75" thickBot="1" x14ac:dyDescent="0.3">
      <c r="C315" s="149" t="s">
        <v>44</v>
      </c>
      <c r="D315" s="149" t="s">
        <v>55</v>
      </c>
      <c r="E315" s="156" t="s">
        <v>57</v>
      </c>
      <c r="F315" s="155" t="s">
        <v>27</v>
      </c>
      <c r="G315" s="153" t="s">
        <v>253</v>
      </c>
      <c r="H315" s="156" t="s">
        <v>46</v>
      </c>
      <c r="I315" s="153" t="s">
        <v>254</v>
      </c>
      <c r="J315" s="153" t="s">
        <v>551</v>
      </c>
      <c r="K315" s="153" t="s">
        <v>552</v>
      </c>
    </row>
    <row r="316" spans="2:11" x14ac:dyDescent="0.25">
      <c r="C316" s="254" t="s">
        <v>582</v>
      </c>
      <c r="D316" s="255">
        <v>4</v>
      </c>
      <c r="E316" s="253">
        <f>HLOOKUP(C316,$AH$2:$BU$3,2,0)</f>
        <v>620</v>
      </c>
      <c r="F316" s="116">
        <f t="shared" ref="F316:F350" si="16">D316*E316</f>
        <v>2480</v>
      </c>
      <c r="G316" s="183" t="s">
        <v>252</v>
      </c>
      <c r="H316" s="162" t="s">
        <v>441</v>
      </c>
      <c r="I316" s="150" t="str">
        <f>VLOOKUP(H316,Presupuesto!$B$8:$C$158,2,0)</f>
        <v>VIATICOS (26200-00)</v>
      </c>
      <c r="J316" s="252" t="s">
        <v>245</v>
      </c>
      <c r="K316" s="117"/>
    </row>
    <row r="317" spans="2:11" x14ac:dyDescent="0.25">
      <c r="C317" s="161" t="s">
        <v>1093</v>
      </c>
      <c r="D317" s="180">
        <v>200</v>
      </c>
      <c r="E317" s="143">
        <v>80</v>
      </c>
      <c r="F317" s="116">
        <f t="shared" si="16"/>
        <v>16000</v>
      </c>
      <c r="G317" s="183" t="s">
        <v>251</v>
      </c>
      <c r="H317" s="162" t="s">
        <v>451</v>
      </c>
      <c r="I317" s="150" t="str">
        <f>VLOOKUP(H317,Presupuesto!$B$8:$C$158,2,0)</f>
        <v>ALIMENTOS Y BEBIDAS PARA PERSONAS (31100-00)</v>
      </c>
      <c r="J317" s="117" t="str">
        <f t="shared" ref="J317:J349" si="17">$J$17</f>
        <v>Desarrollo Curricular</v>
      </c>
      <c r="K317" s="117"/>
    </row>
    <row r="318" spans="2:11" hidden="1" x14ac:dyDescent="0.25">
      <c r="C318" s="161"/>
      <c r="D318" s="180"/>
      <c r="E318" s="143"/>
      <c r="F318" s="116">
        <f t="shared" si="16"/>
        <v>0</v>
      </c>
      <c r="G318" s="183"/>
      <c r="H318" s="162"/>
      <c r="I318" s="150" t="e">
        <f>VLOOKUP(H318,Presupuesto!$B$8:$C$158,2,0)</f>
        <v>#N/A</v>
      </c>
      <c r="J318" s="117" t="str">
        <f t="shared" si="17"/>
        <v>Desarrollo Curricular</v>
      </c>
      <c r="K318" s="117"/>
    </row>
    <row r="319" spans="2:11" hidden="1" x14ac:dyDescent="0.25">
      <c r="C319" s="161"/>
      <c r="D319" s="180"/>
      <c r="E319" s="143"/>
      <c r="F319" s="116">
        <f t="shared" si="16"/>
        <v>0</v>
      </c>
      <c r="G319" s="183"/>
      <c r="H319" s="162"/>
      <c r="I319" s="150" t="e">
        <f>VLOOKUP(H319,Presupuesto!$B$8:$C$158,2,0)</f>
        <v>#N/A</v>
      </c>
      <c r="J319" s="117" t="str">
        <f t="shared" si="17"/>
        <v>Desarrollo Curricular</v>
      </c>
      <c r="K319" s="117"/>
    </row>
    <row r="320" spans="2:11" hidden="1" x14ac:dyDescent="0.25">
      <c r="C320" s="161"/>
      <c r="D320" s="180"/>
      <c r="E320" s="143"/>
      <c r="F320" s="116">
        <f t="shared" si="16"/>
        <v>0</v>
      </c>
      <c r="G320" s="183"/>
      <c r="H320" s="162"/>
      <c r="I320" s="150" t="e">
        <f>VLOOKUP(H320,Presupuesto!$B$8:$C$158,2,0)</f>
        <v>#N/A</v>
      </c>
      <c r="J320" s="117" t="str">
        <f t="shared" si="17"/>
        <v>Desarrollo Curricular</v>
      </c>
      <c r="K320" s="117"/>
    </row>
    <row r="321" spans="3:11" hidden="1" x14ac:dyDescent="0.25">
      <c r="C321" s="161"/>
      <c r="D321" s="180"/>
      <c r="E321" s="143"/>
      <c r="F321" s="116">
        <f t="shared" si="16"/>
        <v>0</v>
      </c>
      <c r="G321" s="183"/>
      <c r="H321" s="162"/>
      <c r="I321" s="150" t="e">
        <f>VLOOKUP(H321,Presupuesto!$B$8:$C$158,2,0)</f>
        <v>#N/A</v>
      </c>
      <c r="J321" s="117" t="str">
        <f t="shared" si="17"/>
        <v>Desarrollo Curricular</v>
      </c>
      <c r="K321" s="117"/>
    </row>
    <row r="322" spans="3:11" hidden="1" x14ac:dyDescent="0.25">
      <c r="C322" s="161"/>
      <c r="D322" s="180"/>
      <c r="E322" s="143"/>
      <c r="F322" s="116">
        <f t="shared" si="16"/>
        <v>0</v>
      </c>
      <c r="G322" s="183"/>
      <c r="H322" s="162"/>
      <c r="I322" s="150" t="e">
        <f>VLOOKUP(H322,Presupuesto!$B$8:$C$158,2,0)</f>
        <v>#N/A</v>
      </c>
      <c r="J322" s="117" t="str">
        <f t="shared" si="17"/>
        <v>Desarrollo Curricular</v>
      </c>
      <c r="K322" s="117"/>
    </row>
    <row r="323" spans="3:11" hidden="1" x14ac:dyDescent="0.25">
      <c r="C323" s="161"/>
      <c r="D323" s="180"/>
      <c r="E323" s="143"/>
      <c r="F323" s="116">
        <f t="shared" si="16"/>
        <v>0</v>
      </c>
      <c r="G323" s="183"/>
      <c r="H323" s="162"/>
      <c r="I323" s="150" t="e">
        <f>VLOOKUP(H323,Presupuesto!$B$8:$C$158,2,0)</f>
        <v>#N/A</v>
      </c>
      <c r="J323" s="117" t="str">
        <f t="shared" si="17"/>
        <v>Desarrollo Curricular</v>
      </c>
      <c r="K323" s="117"/>
    </row>
    <row r="324" spans="3:11" hidden="1" x14ac:dyDescent="0.25">
      <c r="C324" s="161"/>
      <c r="D324" s="180"/>
      <c r="E324" s="143"/>
      <c r="F324" s="116">
        <f t="shared" si="16"/>
        <v>0</v>
      </c>
      <c r="G324" s="183"/>
      <c r="H324" s="162"/>
      <c r="I324" s="150" t="e">
        <f>VLOOKUP(H324,Presupuesto!$B$8:$C$158,2,0)</f>
        <v>#N/A</v>
      </c>
      <c r="J324" s="117" t="str">
        <f t="shared" si="17"/>
        <v>Desarrollo Curricular</v>
      </c>
      <c r="K324" s="117"/>
    </row>
    <row r="325" spans="3:11" hidden="1" x14ac:dyDescent="0.25">
      <c r="C325" s="161"/>
      <c r="D325" s="180"/>
      <c r="E325" s="143"/>
      <c r="F325" s="116">
        <f t="shared" si="16"/>
        <v>0</v>
      </c>
      <c r="G325" s="183"/>
      <c r="H325" s="162"/>
      <c r="I325" s="150" t="e">
        <f>VLOOKUP(H325,Presupuesto!$B$8:$C$158,2,0)</f>
        <v>#N/A</v>
      </c>
      <c r="J325" s="117" t="str">
        <f t="shared" si="17"/>
        <v>Desarrollo Curricular</v>
      </c>
      <c r="K325" s="117"/>
    </row>
    <row r="326" spans="3:11" hidden="1" x14ac:dyDescent="0.25">
      <c r="C326" s="161"/>
      <c r="D326" s="180"/>
      <c r="E326" s="143"/>
      <c r="F326" s="116">
        <f t="shared" si="16"/>
        <v>0</v>
      </c>
      <c r="G326" s="183"/>
      <c r="H326" s="162"/>
      <c r="I326" s="150" t="e">
        <f>VLOOKUP(H326,Presupuesto!$B$8:$C$158,2,0)</f>
        <v>#N/A</v>
      </c>
      <c r="J326" s="117" t="str">
        <f t="shared" si="17"/>
        <v>Desarrollo Curricular</v>
      </c>
      <c r="K326" s="117"/>
    </row>
    <row r="327" spans="3:11" hidden="1" x14ac:dyDescent="0.25">
      <c r="C327" s="161"/>
      <c r="D327" s="180"/>
      <c r="E327" s="143"/>
      <c r="F327" s="116">
        <f t="shared" si="16"/>
        <v>0</v>
      </c>
      <c r="G327" s="183"/>
      <c r="H327" s="162"/>
      <c r="I327" s="150" t="e">
        <f>VLOOKUP(H327,Presupuesto!$B$8:$C$158,2,0)</f>
        <v>#N/A</v>
      </c>
      <c r="J327" s="117" t="str">
        <f t="shared" si="17"/>
        <v>Desarrollo Curricular</v>
      </c>
      <c r="K327" s="117"/>
    </row>
    <row r="328" spans="3:11" hidden="1" x14ac:dyDescent="0.25">
      <c r="C328" s="161"/>
      <c r="D328" s="180"/>
      <c r="E328" s="143"/>
      <c r="F328" s="116">
        <f t="shared" si="16"/>
        <v>0</v>
      </c>
      <c r="G328" s="183"/>
      <c r="H328" s="162"/>
      <c r="I328" s="150" t="e">
        <f>VLOOKUP(H328,Presupuesto!$B$8:$C$158,2,0)</f>
        <v>#N/A</v>
      </c>
      <c r="J328" s="117" t="str">
        <f t="shared" si="17"/>
        <v>Desarrollo Curricular</v>
      </c>
      <c r="K328" s="117"/>
    </row>
    <row r="329" spans="3:11" hidden="1" x14ac:dyDescent="0.25">
      <c r="C329" s="161"/>
      <c r="D329" s="180"/>
      <c r="E329" s="143"/>
      <c r="F329" s="116">
        <f t="shared" si="16"/>
        <v>0</v>
      </c>
      <c r="G329" s="183"/>
      <c r="H329" s="162"/>
      <c r="I329" s="150" t="e">
        <f>VLOOKUP(H329,Presupuesto!$B$8:$C$158,2,0)</f>
        <v>#N/A</v>
      </c>
      <c r="J329" s="117" t="str">
        <f t="shared" si="17"/>
        <v>Desarrollo Curricular</v>
      </c>
      <c r="K329" s="117"/>
    </row>
    <row r="330" spans="3:11" hidden="1" x14ac:dyDescent="0.25">
      <c r="C330" s="161"/>
      <c r="D330" s="180"/>
      <c r="E330" s="143"/>
      <c r="F330" s="116">
        <f t="shared" si="16"/>
        <v>0</v>
      </c>
      <c r="G330" s="183"/>
      <c r="H330" s="162"/>
      <c r="I330" s="150" t="e">
        <f>VLOOKUP(H330,Presupuesto!$B$8:$C$158,2,0)</f>
        <v>#N/A</v>
      </c>
      <c r="J330" s="117" t="str">
        <f t="shared" si="17"/>
        <v>Desarrollo Curricular</v>
      </c>
      <c r="K330" s="117"/>
    </row>
    <row r="331" spans="3:11" hidden="1" x14ac:dyDescent="0.25">
      <c r="C331" s="161"/>
      <c r="D331" s="180"/>
      <c r="E331" s="143"/>
      <c r="F331" s="116">
        <f t="shared" si="16"/>
        <v>0</v>
      </c>
      <c r="G331" s="183"/>
      <c r="H331" s="162"/>
      <c r="I331" s="150" t="e">
        <f>VLOOKUP(H331,Presupuesto!$B$8:$C$158,2,0)</f>
        <v>#N/A</v>
      </c>
      <c r="J331" s="117" t="str">
        <f t="shared" si="17"/>
        <v>Desarrollo Curricular</v>
      </c>
      <c r="K331" s="117"/>
    </row>
    <row r="332" spans="3:11" hidden="1" x14ac:dyDescent="0.25">
      <c r="C332" s="161"/>
      <c r="D332" s="180"/>
      <c r="E332" s="143"/>
      <c r="F332" s="116">
        <f t="shared" si="16"/>
        <v>0</v>
      </c>
      <c r="G332" s="183"/>
      <c r="H332" s="162"/>
      <c r="I332" s="150" t="e">
        <f>VLOOKUP(H332,Presupuesto!$B$8:$C$158,2,0)</f>
        <v>#N/A</v>
      </c>
      <c r="J332" s="117" t="str">
        <f t="shared" si="17"/>
        <v>Desarrollo Curricular</v>
      </c>
      <c r="K332" s="117"/>
    </row>
    <row r="333" spans="3:11" hidden="1" x14ac:dyDescent="0.25">
      <c r="C333" s="161"/>
      <c r="D333" s="180"/>
      <c r="E333" s="143"/>
      <c r="F333" s="116">
        <f t="shared" si="16"/>
        <v>0</v>
      </c>
      <c r="G333" s="183"/>
      <c r="H333" s="162"/>
      <c r="I333" s="150" t="e">
        <f>VLOOKUP(H333,Presupuesto!$B$8:$C$158,2,0)</f>
        <v>#N/A</v>
      </c>
      <c r="J333" s="117" t="str">
        <f t="shared" si="17"/>
        <v>Desarrollo Curricular</v>
      </c>
      <c r="K333" s="117"/>
    </row>
    <row r="334" spans="3:11" hidden="1" x14ac:dyDescent="0.25">
      <c r="C334" s="161"/>
      <c r="D334" s="180"/>
      <c r="E334" s="143"/>
      <c r="F334" s="116">
        <f t="shared" si="16"/>
        <v>0</v>
      </c>
      <c r="G334" s="183"/>
      <c r="H334" s="162"/>
      <c r="I334" s="150" t="e">
        <f>VLOOKUP(H334,Presupuesto!$B$8:$C$158,2,0)</f>
        <v>#N/A</v>
      </c>
      <c r="J334" s="117" t="str">
        <f t="shared" si="17"/>
        <v>Desarrollo Curricular</v>
      </c>
      <c r="K334" s="117"/>
    </row>
    <row r="335" spans="3:11" hidden="1" x14ac:dyDescent="0.25">
      <c r="C335" s="161"/>
      <c r="D335" s="180"/>
      <c r="E335" s="143"/>
      <c r="F335" s="116">
        <f t="shared" si="16"/>
        <v>0</v>
      </c>
      <c r="G335" s="183"/>
      <c r="H335" s="162"/>
      <c r="I335" s="150" t="e">
        <f>VLOOKUP(H335,Presupuesto!$B$8:$C$158,2,0)</f>
        <v>#N/A</v>
      </c>
      <c r="J335" s="117" t="str">
        <f t="shared" si="17"/>
        <v>Desarrollo Curricular</v>
      </c>
      <c r="K335" s="117"/>
    </row>
    <row r="336" spans="3:11" hidden="1" x14ac:dyDescent="0.25">
      <c r="C336" s="161"/>
      <c r="D336" s="180"/>
      <c r="E336" s="143"/>
      <c r="F336" s="116">
        <f t="shared" si="16"/>
        <v>0</v>
      </c>
      <c r="G336" s="183"/>
      <c r="H336" s="162"/>
      <c r="I336" s="150" t="e">
        <f>VLOOKUP(H336,Presupuesto!$B$8:$C$158,2,0)</f>
        <v>#N/A</v>
      </c>
      <c r="J336" s="117" t="str">
        <f t="shared" si="17"/>
        <v>Desarrollo Curricular</v>
      </c>
      <c r="K336" s="117"/>
    </row>
    <row r="337" spans="3:11" hidden="1" x14ac:dyDescent="0.25">
      <c r="C337" s="161"/>
      <c r="D337" s="180"/>
      <c r="E337" s="143"/>
      <c r="F337" s="116">
        <f t="shared" si="16"/>
        <v>0</v>
      </c>
      <c r="G337" s="183"/>
      <c r="H337" s="162"/>
      <c r="I337" s="150" t="e">
        <f>VLOOKUP(H337,Presupuesto!$B$8:$C$158,2,0)</f>
        <v>#N/A</v>
      </c>
      <c r="J337" s="117" t="str">
        <f t="shared" si="17"/>
        <v>Desarrollo Curricular</v>
      </c>
      <c r="K337" s="117"/>
    </row>
    <row r="338" spans="3:11" hidden="1" x14ac:dyDescent="0.25">
      <c r="C338" s="164"/>
      <c r="D338" s="172"/>
      <c r="E338" s="138"/>
      <c r="F338" s="116">
        <f t="shared" si="16"/>
        <v>0</v>
      </c>
      <c r="G338" s="183"/>
      <c r="H338" s="165"/>
      <c r="I338" s="150" t="e">
        <f>VLOOKUP(H338,Presupuesto!$B$8:$C$158,2,0)</f>
        <v>#N/A</v>
      </c>
      <c r="J338" s="117" t="str">
        <f t="shared" si="17"/>
        <v>Desarrollo Curricular</v>
      </c>
      <c r="K338" s="117"/>
    </row>
    <row r="339" spans="3:11" hidden="1" x14ac:dyDescent="0.25">
      <c r="C339" s="164"/>
      <c r="D339" s="172"/>
      <c r="E339" s="138"/>
      <c r="F339" s="116">
        <f t="shared" si="16"/>
        <v>0</v>
      </c>
      <c r="G339" s="183"/>
      <c r="H339" s="165"/>
      <c r="I339" s="150" t="e">
        <f>VLOOKUP(H339,Presupuesto!$B$8:$C$158,2,0)</f>
        <v>#N/A</v>
      </c>
      <c r="J339" s="117" t="str">
        <f t="shared" si="17"/>
        <v>Desarrollo Curricular</v>
      </c>
      <c r="K339" s="117"/>
    </row>
    <row r="340" spans="3:11" hidden="1" x14ac:dyDescent="0.25">
      <c r="C340" s="164"/>
      <c r="D340" s="172"/>
      <c r="E340" s="138"/>
      <c r="F340" s="116">
        <f t="shared" si="16"/>
        <v>0</v>
      </c>
      <c r="G340" s="183"/>
      <c r="H340" s="165"/>
      <c r="I340" s="150" t="e">
        <f>VLOOKUP(H340,Presupuesto!$B$8:$C$158,2,0)</f>
        <v>#N/A</v>
      </c>
      <c r="J340" s="117" t="str">
        <f t="shared" si="17"/>
        <v>Desarrollo Curricular</v>
      </c>
      <c r="K340" s="117"/>
    </row>
    <row r="341" spans="3:11" hidden="1" x14ac:dyDescent="0.25">
      <c r="C341" s="164"/>
      <c r="D341" s="172"/>
      <c r="E341" s="138"/>
      <c r="F341" s="116">
        <f t="shared" si="16"/>
        <v>0</v>
      </c>
      <c r="G341" s="183"/>
      <c r="H341" s="165"/>
      <c r="I341" s="150" t="e">
        <f>VLOOKUP(H341,Presupuesto!$B$8:$C$158,2,0)</f>
        <v>#N/A</v>
      </c>
      <c r="J341" s="117" t="str">
        <f t="shared" si="17"/>
        <v>Desarrollo Curricular</v>
      </c>
      <c r="K341" s="117"/>
    </row>
    <row r="342" spans="3:11" hidden="1" x14ac:dyDescent="0.25">
      <c r="C342" s="164"/>
      <c r="D342" s="172"/>
      <c r="E342" s="138"/>
      <c r="F342" s="116">
        <f t="shared" si="16"/>
        <v>0</v>
      </c>
      <c r="G342" s="183"/>
      <c r="H342" s="165"/>
      <c r="I342" s="150" t="e">
        <f>VLOOKUP(H342,Presupuesto!$B$8:$C$158,2,0)</f>
        <v>#N/A</v>
      </c>
      <c r="J342" s="117" t="str">
        <f t="shared" si="17"/>
        <v>Desarrollo Curricular</v>
      </c>
      <c r="K342" s="117"/>
    </row>
    <row r="343" spans="3:11" hidden="1" x14ac:dyDescent="0.25">
      <c r="C343" s="164"/>
      <c r="D343" s="172"/>
      <c r="E343" s="138"/>
      <c r="F343" s="116">
        <f t="shared" si="16"/>
        <v>0</v>
      </c>
      <c r="G343" s="183"/>
      <c r="H343" s="165"/>
      <c r="I343" s="150" t="e">
        <f>VLOOKUP(H343,Presupuesto!$B$8:$C$158,2,0)</f>
        <v>#N/A</v>
      </c>
      <c r="J343" s="117" t="str">
        <f t="shared" si="17"/>
        <v>Desarrollo Curricular</v>
      </c>
      <c r="K343" s="117"/>
    </row>
    <row r="344" spans="3:11" hidden="1" x14ac:dyDescent="0.25">
      <c r="C344" s="164"/>
      <c r="D344" s="172"/>
      <c r="E344" s="138"/>
      <c r="F344" s="116">
        <f t="shared" si="16"/>
        <v>0</v>
      </c>
      <c r="G344" s="183"/>
      <c r="H344" s="165"/>
      <c r="I344" s="150" t="e">
        <f>VLOOKUP(H344,Presupuesto!$B$8:$C$158,2,0)</f>
        <v>#N/A</v>
      </c>
      <c r="J344" s="117" t="str">
        <f t="shared" si="17"/>
        <v>Desarrollo Curricular</v>
      </c>
      <c r="K344" s="117"/>
    </row>
    <row r="345" spans="3:11" hidden="1" x14ac:dyDescent="0.25">
      <c r="C345" s="164"/>
      <c r="D345" s="172"/>
      <c r="E345" s="138"/>
      <c r="F345" s="116">
        <f t="shared" si="16"/>
        <v>0</v>
      </c>
      <c r="G345" s="183"/>
      <c r="H345" s="165"/>
      <c r="I345" s="150" t="e">
        <f>VLOOKUP(H345,Presupuesto!$B$8:$C$158,2,0)</f>
        <v>#N/A</v>
      </c>
      <c r="J345" s="117" t="str">
        <f t="shared" si="17"/>
        <v>Desarrollo Curricular</v>
      </c>
      <c r="K345" s="117"/>
    </row>
    <row r="346" spans="3:11" hidden="1" x14ac:dyDescent="0.25">
      <c r="C346" s="166"/>
      <c r="D346" s="172"/>
      <c r="E346" s="138"/>
      <c r="F346" s="116">
        <f t="shared" si="16"/>
        <v>0</v>
      </c>
      <c r="G346" s="183"/>
      <c r="H346" s="167"/>
      <c r="I346" s="150" t="e">
        <f>VLOOKUP(H346,Presupuesto!$B$8:$C$158,2,0)</f>
        <v>#N/A</v>
      </c>
      <c r="J346" s="117" t="str">
        <f t="shared" si="17"/>
        <v>Desarrollo Curricular</v>
      </c>
      <c r="K346" s="117"/>
    </row>
    <row r="347" spans="3:11" hidden="1" x14ac:dyDescent="0.25">
      <c r="C347" s="166"/>
      <c r="D347" s="172"/>
      <c r="E347" s="138"/>
      <c r="F347" s="116">
        <f t="shared" si="16"/>
        <v>0</v>
      </c>
      <c r="G347" s="183"/>
      <c r="H347" s="167"/>
      <c r="I347" s="150" t="e">
        <f>VLOOKUP(H347,Presupuesto!$B$8:$C$158,2,0)</f>
        <v>#N/A</v>
      </c>
      <c r="J347" s="117" t="str">
        <f t="shared" si="17"/>
        <v>Desarrollo Curricular</v>
      </c>
      <c r="K347" s="117"/>
    </row>
    <row r="348" spans="3:11" hidden="1" x14ac:dyDescent="0.25">
      <c r="C348" s="166"/>
      <c r="D348" s="172"/>
      <c r="E348" s="138"/>
      <c r="F348" s="116">
        <f t="shared" si="16"/>
        <v>0</v>
      </c>
      <c r="G348" s="183"/>
      <c r="H348" s="167"/>
      <c r="I348" s="150" t="e">
        <f>VLOOKUP(H348,Presupuesto!$B$8:$C$158,2,0)</f>
        <v>#N/A</v>
      </c>
      <c r="J348" s="117" t="str">
        <f t="shared" si="17"/>
        <v>Desarrollo Curricular</v>
      </c>
      <c r="K348" s="117"/>
    </row>
    <row r="349" spans="3:11" hidden="1" x14ac:dyDescent="0.25">
      <c r="C349" s="166"/>
      <c r="D349" s="172"/>
      <c r="E349" s="138"/>
      <c r="F349" s="116">
        <f t="shared" si="16"/>
        <v>0</v>
      </c>
      <c r="G349" s="183"/>
      <c r="H349" s="167"/>
      <c r="I349" s="150" t="e">
        <f>VLOOKUP(H349,Presupuesto!$B$8:$C$158,2,0)</f>
        <v>#N/A</v>
      </c>
      <c r="J349" s="117" t="str">
        <f t="shared" si="17"/>
        <v>Desarrollo Curricular</v>
      </c>
      <c r="K349" s="117"/>
    </row>
    <row r="350" spans="3:11" ht="15.75" hidden="1" thickBot="1" x14ac:dyDescent="0.3">
      <c r="C350" s="168"/>
      <c r="D350" s="181"/>
      <c r="E350" s="122"/>
      <c r="F350" s="124">
        <f t="shared" si="16"/>
        <v>0</v>
      </c>
      <c r="G350" s="184"/>
      <c r="H350" s="169"/>
      <c r="I350" s="152" t="e">
        <f>VLOOKUP(H350,Presupuesto!$B$8:$C$158,2,0)</f>
        <v>#N/A</v>
      </c>
      <c r="J350" s="125" t="str">
        <f>$J$20</f>
        <v>Desarrollo Curricular</v>
      </c>
      <c r="K350" s="144"/>
    </row>
    <row r="352" spans="3:11" ht="15.75" thickBot="1" x14ac:dyDescent="0.3"/>
    <row r="353" spans="2:11" ht="15.75" thickBot="1" x14ac:dyDescent="0.3">
      <c r="B353" s="390"/>
      <c r="C353" s="179" t="s">
        <v>53</v>
      </c>
      <c r="D353" s="127">
        <f>SUM(F360:F394)</f>
        <v>29300</v>
      </c>
      <c r="F353" s="73"/>
      <c r="G353" s="95"/>
      <c r="H353" s="73"/>
      <c r="I353" s="73"/>
    </row>
    <row r="354" spans="2:11" x14ac:dyDescent="0.25">
      <c r="C354" s="73"/>
      <c r="D354" s="31"/>
      <c r="E354" s="112"/>
      <c r="F354" s="112"/>
      <c r="G354" s="112"/>
      <c r="H354" s="92"/>
      <c r="I354" s="92"/>
      <c r="J354" s="92"/>
      <c r="K354" s="132"/>
    </row>
    <row r="355" spans="2:11" x14ac:dyDescent="0.25">
      <c r="C355" s="73"/>
      <c r="D355" s="31"/>
      <c r="E355" s="112"/>
      <c r="F355" s="112"/>
      <c r="G355" s="112"/>
      <c r="H355" s="92"/>
      <c r="I355" s="92"/>
      <c r="J355" s="92"/>
      <c r="K355" s="132"/>
    </row>
    <row r="356" spans="2:11" ht="15.75" x14ac:dyDescent="0.25">
      <c r="C356" s="232" t="s">
        <v>532</v>
      </c>
      <c r="D356" s="233" t="s">
        <v>995</v>
      </c>
      <c r="E356" s="112"/>
      <c r="F356" s="112"/>
      <c r="G356" s="112"/>
      <c r="H356" s="92"/>
      <c r="I356" s="92"/>
      <c r="J356" s="92"/>
      <c r="K356" s="132"/>
    </row>
    <row r="357" spans="2:11" ht="18.75" x14ac:dyDescent="0.25">
      <c r="C357" s="240" t="str">
        <f>IFERROR(VLOOKUP(D356,'Desarrollo Curricular'!$E:$F,2,FALSE),IFERROR(VLOOKUP(D356,Investigación!$E:$F,2,FALSE),IFERROR(VLOOKUP(D356,'Vinculación Univ. Sociedad'!$E:$F,2,FALSE),IFERROR(VLOOKUP(D356,'Docencia y Recursos Humanos '!$E:$F,2,FALSE),IFERROR(VLOOKUP(D356,Estudiantes!$E:$F,2,FALSE),IFERROR(VLOOKUP(D356,'Gestion Administrativa'!$E:$F,2,FALSE),IFERROR(VLOOKUP(D356,'Gestion Academica'!$E:$F,2,FALSE),IFERROR(VLOOKUP(D356,Graduados!$E:$F,2,FALSE),IFERROR(VLOOKUP(D356,'Gestión del Conocimiento'!$E:$F,2,FALSE),IFERROR(VLOOKUP(D356,Gobernabilidad!$E:$F,2,FALSE),IFERROR(VLOOKUP(D356,'NIVEL DE ES Y  SISTEMA NACIONAL'!$E:$F,2,FALSE),VLOOKUP(D356,'Lo Esencial'!$E:$F,2,0))))))))))))</f>
        <v>a.1 Fortalecimiento en las Unidades Académicas, unidades, institutos o comités de investigación científica y de vinculación Universidad-Sociedad.</v>
      </c>
      <c r="D357" s="31"/>
      <c r="E357" s="112"/>
      <c r="F357" s="112"/>
      <c r="G357" s="112"/>
      <c r="H357" s="92"/>
      <c r="I357" s="92"/>
      <c r="J357" s="92"/>
      <c r="K357" s="132"/>
    </row>
    <row r="358" spans="2:11" ht="15.75" thickBot="1" x14ac:dyDescent="0.3">
      <c r="F358" s="112"/>
      <c r="G358" s="92"/>
      <c r="H358" s="92"/>
      <c r="I358" s="92"/>
    </row>
    <row r="359" spans="2:11" ht="30.75" thickBot="1" x14ac:dyDescent="0.3">
      <c r="C359" s="149" t="s">
        <v>44</v>
      </c>
      <c r="D359" s="149" t="s">
        <v>55</v>
      </c>
      <c r="E359" s="156" t="s">
        <v>57</v>
      </c>
      <c r="F359" s="155" t="s">
        <v>27</v>
      </c>
      <c r="G359" s="153" t="s">
        <v>253</v>
      </c>
      <c r="H359" s="156" t="s">
        <v>46</v>
      </c>
      <c r="I359" s="153" t="s">
        <v>254</v>
      </c>
      <c r="J359" s="153" t="s">
        <v>551</v>
      </c>
      <c r="K359" s="153" t="s">
        <v>552</v>
      </c>
    </row>
    <row r="360" spans="2:11" x14ac:dyDescent="0.25">
      <c r="C360" s="254" t="s">
        <v>582</v>
      </c>
      <c r="D360" s="255">
        <v>15</v>
      </c>
      <c r="E360" s="253">
        <f>HLOOKUP(C360,$AH$2:$BU$3,2,0)</f>
        <v>620</v>
      </c>
      <c r="F360" s="116">
        <f t="shared" ref="F360:F394" si="18">D360*E360</f>
        <v>9300</v>
      </c>
      <c r="G360" s="183" t="s">
        <v>252</v>
      </c>
      <c r="H360" s="162" t="s">
        <v>441</v>
      </c>
      <c r="I360" s="150" t="str">
        <f>VLOOKUP(H360,Presupuesto!$B$8:$C$158,2,0)</f>
        <v>VIATICOS (26200-00)</v>
      </c>
      <c r="J360" s="252" t="s">
        <v>228</v>
      </c>
      <c r="K360" s="117"/>
    </row>
    <row r="361" spans="2:11" x14ac:dyDescent="0.25">
      <c r="C361" s="161" t="s">
        <v>1091</v>
      </c>
      <c r="D361" s="180">
        <v>200</v>
      </c>
      <c r="E361" s="143">
        <v>80</v>
      </c>
      <c r="F361" s="116">
        <f t="shared" si="18"/>
        <v>16000</v>
      </c>
      <c r="G361" s="183" t="s">
        <v>251</v>
      </c>
      <c r="H361" s="162" t="s">
        <v>451</v>
      </c>
      <c r="I361" s="150" t="str">
        <f>VLOOKUP(H361,Presupuesto!$B$8:$C$158,2,0)</f>
        <v>ALIMENTOS Y BEBIDAS PARA PERSONAS (31100-00)</v>
      </c>
      <c r="J361" s="117" t="s">
        <v>228</v>
      </c>
      <c r="K361" s="117"/>
    </row>
    <row r="362" spans="2:11" x14ac:dyDescent="0.25">
      <c r="C362" s="161" t="s">
        <v>1094</v>
      </c>
      <c r="D362" s="180">
        <v>100</v>
      </c>
      <c r="E362" s="143">
        <v>40</v>
      </c>
      <c r="F362" s="116">
        <f t="shared" si="18"/>
        <v>4000</v>
      </c>
      <c r="G362" s="183" t="s">
        <v>251</v>
      </c>
      <c r="H362" s="162" t="s">
        <v>467</v>
      </c>
      <c r="I362" s="150" t="str">
        <f>VLOOKUP(H362,Presupuesto!$B$8:$C$158,2,0)</f>
        <v>UTILES DE ESCRITORIO, OFICINA Y ENZE¥ANZA (39200-00)</v>
      </c>
      <c r="J362" s="117" t="s">
        <v>228</v>
      </c>
      <c r="K362" s="117"/>
    </row>
    <row r="363" spans="2:11" hidden="1" x14ac:dyDescent="0.25">
      <c r="C363" s="161"/>
      <c r="D363" s="180"/>
      <c r="E363" s="143"/>
      <c r="F363" s="116">
        <f t="shared" si="18"/>
        <v>0</v>
      </c>
      <c r="G363" s="183"/>
      <c r="H363" s="162"/>
      <c r="I363" s="150" t="e">
        <f>VLOOKUP(H363,Presupuesto!$B$8:$C$158,2,0)</f>
        <v>#N/A</v>
      </c>
      <c r="J363" s="117" t="str">
        <f t="shared" ref="J363:J393" si="19">$J$17</f>
        <v>Desarrollo Curricular</v>
      </c>
      <c r="K363" s="117"/>
    </row>
    <row r="364" spans="2:11" hidden="1" x14ac:dyDescent="0.25">
      <c r="C364" s="161"/>
      <c r="D364" s="180"/>
      <c r="E364" s="143"/>
      <c r="F364" s="116">
        <f t="shared" si="18"/>
        <v>0</v>
      </c>
      <c r="G364" s="183"/>
      <c r="H364" s="162"/>
      <c r="I364" s="150" t="e">
        <f>VLOOKUP(H364,Presupuesto!$B$8:$C$158,2,0)</f>
        <v>#N/A</v>
      </c>
      <c r="J364" s="117" t="str">
        <f t="shared" si="19"/>
        <v>Desarrollo Curricular</v>
      </c>
      <c r="K364" s="117"/>
    </row>
    <row r="365" spans="2:11" hidden="1" x14ac:dyDescent="0.25">
      <c r="C365" s="161"/>
      <c r="D365" s="180"/>
      <c r="E365" s="143"/>
      <c r="F365" s="116">
        <f t="shared" si="18"/>
        <v>0</v>
      </c>
      <c r="G365" s="183"/>
      <c r="H365" s="162"/>
      <c r="I365" s="150" t="e">
        <f>VLOOKUP(H365,Presupuesto!$B$8:$C$158,2,0)</f>
        <v>#N/A</v>
      </c>
      <c r="J365" s="117" t="str">
        <f t="shared" si="19"/>
        <v>Desarrollo Curricular</v>
      </c>
      <c r="K365" s="117"/>
    </row>
    <row r="366" spans="2:11" hidden="1" x14ac:dyDescent="0.25">
      <c r="C366" s="161"/>
      <c r="D366" s="180"/>
      <c r="E366" s="143"/>
      <c r="F366" s="116">
        <f t="shared" si="18"/>
        <v>0</v>
      </c>
      <c r="G366" s="183"/>
      <c r="H366" s="162"/>
      <c r="I366" s="150" t="e">
        <f>VLOOKUP(H366,Presupuesto!$B$8:$C$158,2,0)</f>
        <v>#N/A</v>
      </c>
      <c r="J366" s="117" t="str">
        <f t="shared" si="19"/>
        <v>Desarrollo Curricular</v>
      </c>
      <c r="K366" s="117"/>
    </row>
    <row r="367" spans="2:11" hidden="1" x14ac:dyDescent="0.25">
      <c r="C367" s="161"/>
      <c r="D367" s="180"/>
      <c r="E367" s="143"/>
      <c r="F367" s="116">
        <f t="shared" si="18"/>
        <v>0</v>
      </c>
      <c r="G367" s="183"/>
      <c r="H367" s="162"/>
      <c r="I367" s="150" t="e">
        <f>VLOOKUP(H367,Presupuesto!$B$8:$C$158,2,0)</f>
        <v>#N/A</v>
      </c>
      <c r="J367" s="117" t="str">
        <f t="shared" si="19"/>
        <v>Desarrollo Curricular</v>
      </c>
      <c r="K367" s="117"/>
    </row>
    <row r="368" spans="2:11" hidden="1" x14ac:dyDescent="0.25">
      <c r="C368" s="161"/>
      <c r="D368" s="180"/>
      <c r="E368" s="143"/>
      <c r="F368" s="116">
        <f t="shared" si="18"/>
        <v>0</v>
      </c>
      <c r="G368" s="183"/>
      <c r="H368" s="162"/>
      <c r="I368" s="150" t="e">
        <f>VLOOKUP(H368,Presupuesto!$B$8:$C$158,2,0)</f>
        <v>#N/A</v>
      </c>
      <c r="J368" s="117" t="str">
        <f t="shared" si="19"/>
        <v>Desarrollo Curricular</v>
      </c>
      <c r="K368" s="117"/>
    </row>
    <row r="369" spans="3:11" hidden="1" x14ac:dyDescent="0.25">
      <c r="C369" s="161"/>
      <c r="D369" s="180"/>
      <c r="E369" s="143"/>
      <c r="F369" s="116">
        <f t="shared" si="18"/>
        <v>0</v>
      </c>
      <c r="G369" s="183"/>
      <c r="H369" s="162"/>
      <c r="I369" s="150" t="e">
        <f>VLOOKUP(H369,Presupuesto!$B$8:$C$158,2,0)</f>
        <v>#N/A</v>
      </c>
      <c r="J369" s="117" t="str">
        <f t="shared" si="19"/>
        <v>Desarrollo Curricular</v>
      </c>
      <c r="K369" s="117"/>
    </row>
    <row r="370" spans="3:11" hidden="1" x14ac:dyDescent="0.25">
      <c r="C370" s="161"/>
      <c r="D370" s="180"/>
      <c r="E370" s="143"/>
      <c r="F370" s="116">
        <f t="shared" si="18"/>
        <v>0</v>
      </c>
      <c r="G370" s="183"/>
      <c r="H370" s="162"/>
      <c r="I370" s="150" t="e">
        <f>VLOOKUP(H370,Presupuesto!$B$8:$C$158,2,0)</f>
        <v>#N/A</v>
      </c>
      <c r="J370" s="117" t="str">
        <f t="shared" si="19"/>
        <v>Desarrollo Curricular</v>
      </c>
      <c r="K370" s="117"/>
    </row>
    <row r="371" spans="3:11" hidden="1" x14ac:dyDescent="0.25">
      <c r="C371" s="161"/>
      <c r="D371" s="180"/>
      <c r="E371" s="143"/>
      <c r="F371" s="116">
        <f t="shared" si="18"/>
        <v>0</v>
      </c>
      <c r="G371" s="183"/>
      <c r="H371" s="162"/>
      <c r="I371" s="150" t="e">
        <f>VLOOKUP(H371,Presupuesto!$B$8:$C$158,2,0)</f>
        <v>#N/A</v>
      </c>
      <c r="J371" s="117" t="str">
        <f t="shared" si="19"/>
        <v>Desarrollo Curricular</v>
      </c>
      <c r="K371" s="117"/>
    </row>
    <row r="372" spans="3:11" hidden="1" x14ac:dyDescent="0.25">
      <c r="C372" s="161"/>
      <c r="D372" s="180"/>
      <c r="E372" s="143"/>
      <c r="F372" s="116">
        <f t="shared" si="18"/>
        <v>0</v>
      </c>
      <c r="G372" s="183"/>
      <c r="H372" s="162"/>
      <c r="I372" s="150" t="e">
        <f>VLOOKUP(H372,Presupuesto!$B$8:$C$158,2,0)</f>
        <v>#N/A</v>
      </c>
      <c r="J372" s="117" t="str">
        <f t="shared" si="19"/>
        <v>Desarrollo Curricular</v>
      </c>
      <c r="K372" s="117"/>
    </row>
    <row r="373" spans="3:11" hidden="1" x14ac:dyDescent="0.25">
      <c r="C373" s="161"/>
      <c r="D373" s="180"/>
      <c r="E373" s="143"/>
      <c r="F373" s="116">
        <f t="shared" si="18"/>
        <v>0</v>
      </c>
      <c r="G373" s="183"/>
      <c r="H373" s="162"/>
      <c r="I373" s="150" t="e">
        <f>VLOOKUP(H373,Presupuesto!$B$8:$C$158,2,0)</f>
        <v>#N/A</v>
      </c>
      <c r="J373" s="117" t="str">
        <f t="shared" si="19"/>
        <v>Desarrollo Curricular</v>
      </c>
      <c r="K373" s="117"/>
    </row>
    <row r="374" spans="3:11" hidden="1" x14ac:dyDescent="0.25">
      <c r="C374" s="161"/>
      <c r="D374" s="180"/>
      <c r="E374" s="143"/>
      <c r="F374" s="116">
        <f t="shared" si="18"/>
        <v>0</v>
      </c>
      <c r="G374" s="183"/>
      <c r="H374" s="162"/>
      <c r="I374" s="150" t="e">
        <f>VLOOKUP(H374,Presupuesto!$B$8:$C$158,2,0)</f>
        <v>#N/A</v>
      </c>
      <c r="J374" s="117" t="str">
        <f t="shared" si="19"/>
        <v>Desarrollo Curricular</v>
      </c>
      <c r="K374" s="117"/>
    </row>
    <row r="375" spans="3:11" hidden="1" x14ac:dyDescent="0.25">
      <c r="C375" s="161"/>
      <c r="D375" s="180"/>
      <c r="E375" s="143"/>
      <c r="F375" s="116">
        <f t="shared" si="18"/>
        <v>0</v>
      </c>
      <c r="G375" s="183"/>
      <c r="H375" s="162"/>
      <c r="I375" s="150" t="e">
        <f>VLOOKUP(H375,Presupuesto!$B$8:$C$158,2,0)</f>
        <v>#N/A</v>
      </c>
      <c r="J375" s="117" t="str">
        <f t="shared" si="19"/>
        <v>Desarrollo Curricular</v>
      </c>
      <c r="K375" s="117"/>
    </row>
    <row r="376" spans="3:11" hidden="1" x14ac:dyDescent="0.25">
      <c r="C376" s="161"/>
      <c r="D376" s="180"/>
      <c r="E376" s="143"/>
      <c r="F376" s="116">
        <f t="shared" si="18"/>
        <v>0</v>
      </c>
      <c r="G376" s="183"/>
      <c r="H376" s="162"/>
      <c r="I376" s="150" t="e">
        <f>VLOOKUP(H376,Presupuesto!$B$8:$C$158,2,0)</f>
        <v>#N/A</v>
      </c>
      <c r="J376" s="117" t="str">
        <f t="shared" si="19"/>
        <v>Desarrollo Curricular</v>
      </c>
      <c r="K376" s="117"/>
    </row>
    <row r="377" spans="3:11" hidden="1" x14ac:dyDescent="0.25">
      <c r="C377" s="161"/>
      <c r="D377" s="180"/>
      <c r="E377" s="143"/>
      <c r="F377" s="116">
        <f t="shared" si="18"/>
        <v>0</v>
      </c>
      <c r="G377" s="183"/>
      <c r="H377" s="162"/>
      <c r="I377" s="150" t="e">
        <f>VLOOKUP(H377,Presupuesto!$B$8:$C$158,2,0)</f>
        <v>#N/A</v>
      </c>
      <c r="J377" s="117" t="str">
        <f t="shared" si="19"/>
        <v>Desarrollo Curricular</v>
      </c>
      <c r="K377" s="117"/>
    </row>
    <row r="378" spans="3:11" hidden="1" x14ac:dyDescent="0.25">
      <c r="C378" s="161"/>
      <c r="D378" s="180"/>
      <c r="E378" s="143"/>
      <c r="F378" s="116">
        <f t="shared" si="18"/>
        <v>0</v>
      </c>
      <c r="G378" s="183"/>
      <c r="H378" s="162"/>
      <c r="I378" s="150" t="e">
        <f>VLOOKUP(H378,Presupuesto!$B$8:$C$158,2,0)</f>
        <v>#N/A</v>
      </c>
      <c r="J378" s="117" t="str">
        <f t="shared" si="19"/>
        <v>Desarrollo Curricular</v>
      </c>
      <c r="K378" s="117"/>
    </row>
    <row r="379" spans="3:11" hidden="1" x14ac:dyDescent="0.25">
      <c r="C379" s="161"/>
      <c r="D379" s="180"/>
      <c r="E379" s="143"/>
      <c r="F379" s="116">
        <f t="shared" si="18"/>
        <v>0</v>
      </c>
      <c r="G379" s="183"/>
      <c r="H379" s="162"/>
      <c r="I379" s="150" t="e">
        <f>VLOOKUP(H379,Presupuesto!$B$8:$C$158,2,0)</f>
        <v>#N/A</v>
      </c>
      <c r="J379" s="117" t="str">
        <f t="shared" si="19"/>
        <v>Desarrollo Curricular</v>
      </c>
      <c r="K379" s="117"/>
    </row>
    <row r="380" spans="3:11" hidden="1" x14ac:dyDescent="0.25">
      <c r="C380" s="161"/>
      <c r="D380" s="180"/>
      <c r="E380" s="143"/>
      <c r="F380" s="116">
        <f t="shared" si="18"/>
        <v>0</v>
      </c>
      <c r="G380" s="183"/>
      <c r="H380" s="162"/>
      <c r="I380" s="150" t="e">
        <f>VLOOKUP(H380,Presupuesto!$B$8:$C$158,2,0)</f>
        <v>#N/A</v>
      </c>
      <c r="J380" s="117" t="str">
        <f t="shared" si="19"/>
        <v>Desarrollo Curricular</v>
      </c>
      <c r="K380" s="117"/>
    </row>
    <row r="381" spans="3:11" hidden="1" x14ac:dyDescent="0.25">
      <c r="C381" s="161"/>
      <c r="D381" s="180"/>
      <c r="E381" s="143"/>
      <c r="F381" s="116">
        <f t="shared" si="18"/>
        <v>0</v>
      </c>
      <c r="G381" s="183"/>
      <c r="H381" s="162"/>
      <c r="I381" s="150" t="e">
        <f>VLOOKUP(H381,Presupuesto!$B$8:$C$158,2,0)</f>
        <v>#N/A</v>
      </c>
      <c r="J381" s="117" t="str">
        <f t="shared" si="19"/>
        <v>Desarrollo Curricular</v>
      </c>
      <c r="K381" s="117"/>
    </row>
    <row r="382" spans="3:11" hidden="1" x14ac:dyDescent="0.25">
      <c r="C382" s="164"/>
      <c r="D382" s="172"/>
      <c r="E382" s="138"/>
      <c r="F382" s="116">
        <f t="shared" si="18"/>
        <v>0</v>
      </c>
      <c r="G382" s="183"/>
      <c r="H382" s="165"/>
      <c r="I382" s="150" t="e">
        <f>VLOOKUP(H382,Presupuesto!$B$8:$C$158,2,0)</f>
        <v>#N/A</v>
      </c>
      <c r="J382" s="117" t="str">
        <f t="shared" si="19"/>
        <v>Desarrollo Curricular</v>
      </c>
      <c r="K382" s="117"/>
    </row>
    <row r="383" spans="3:11" hidden="1" x14ac:dyDescent="0.25">
      <c r="C383" s="164"/>
      <c r="D383" s="172"/>
      <c r="E383" s="138"/>
      <c r="F383" s="116">
        <f t="shared" si="18"/>
        <v>0</v>
      </c>
      <c r="G383" s="183"/>
      <c r="H383" s="165"/>
      <c r="I383" s="150" t="e">
        <f>VLOOKUP(H383,Presupuesto!$B$8:$C$158,2,0)</f>
        <v>#N/A</v>
      </c>
      <c r="J383" s="117" t="str">
        <f t="shared" si="19"/>
        <v>Desarrollo Curricular</v>
      </c>
      <c r="K383" s="117"/>
    </row>
    <row r="384" spans="3:11" hidden="1" x14ac:dyDescent="0.25">
      <c r="C384" s="164"/>
      <c r="D384" s="172"/>
      <c r="E384" s="138"/>
      <c r="F384" s="116">
        <f t="shared" si="18"/>
        <v>0</v>
      </c>
      <c r="G384" s="183"/>
      <c r="H384" s="165"/>
      <c r="I384" s="150" t="e">
        <f>VLOOKUP(H384,Presupuesto!$B$8:$C$158,2,0)</f>
        <v>#N/A</v>
      </c>
      <c r="J384" s="117" t="str">
        <f t="shared" si="19"/>
        <v>Desarrollo Curricular</v>
      </c>
      <c r="K384" s="117"/>
    </row>
    <row r="385" spans="2:11" hidden="1" x14ac:dyDescent="0.25">
      <c r="C385" s="164"/>
      <c r="D385" s="172"/>
      <c r="E385" s="138"/>
      <c r="F385" s="116">
        <f t="shared" si="18"/>
        <v>0</v>
      </c>
      <c r="G385" s="183"/>
      <c r="H385" s="165"/>
      <c r="I385" s="150" t="e">
        <f>VLOOKUP(H385,Presupuesto!$B$8:$C$158,2,0)</f>
        <v>#N/A</v>
      </c>
      <c r="J385" s="117" t="str">
        <f t="shared" si="19"/>
        <v>Desarrollo Curricular</v>
      </c>
      <c r="K385" s="117"/>
    </row>
    <row r="386" spans="2:11" hidden="1" x14ac:dyDescent="0.25">
      <c r="C386" s="164"/>
      <c r="D386" s="172"/>
      <c r="E386" s="138"/>
      <c r="F386" s="116">
        <f t="shared" si="18"/>
        <v>0</v>
      </c>
      <c r="G386" s="183"/>
      <c r="H386" s="165"/>
      <c r="I386" s="150" t="e">
        <f>VLOOKUP(H386,Presupuesto!$B$8:$C$158,2,0)</f>
        <v>#N/A</v>
      </c>
      <c r="J386" s="117" t="str">
        <f t="shared" si="19"/>
        <v>Desarrollo Curricular</v>
      </c>
      <c r="K386" s="117"/>
    </row>
    <row r="387" spans="2:11" hidden="1" x14ac:dyDescent="0.25">
      <c r="C387" s="164"/>
      <c r="D387" s="172"/>
      <c r="E387" s="138"/>
      <c r="F387" s="116">
        <f t="shared" si="18"/>
        <v>0</v>
      </c>
      <c r="G387" s="183"/>
      <c r="H387" s="165"/>
      <c r="I387" s="150" t="e">
        <f>VLOOKUP(H387,Presupuesto!$B$8:$C$158,2,0)</f>
        <v>#N/A</v>
      </c>
      <c r="J387" s="117" t="str">
        <f t="shared" si="19"/>
        <v>Desarrollo Curricular</v>
      </c>
      <c r="K387" s="117"/>
    </row>
    <row r="388" spans="2:11" hidden="1" x14ac:dyDescent="0.25">
      <c r="C388" s="164"/>
      <c r="D388" s="172"/>
      <c r="E388" s="138"/>
      <c r="F388" s="116">
        <f t="shared" si="18"/>
        <v>0</v>
      </c>
      <c r="G388" s="183"/>
      <c r="H388" s="165"/>
      <c r="I388" s="150" t="e">
        <f>VLOOKUP(H388,Presupuesto!$B$8:$C$158,2,0)</f>
        <v>#N/A</v>
      </c>
      <c r="J388" s="117" t="str">
        <f t="shared" si="19"/>
        <v>Desarrollo Curricular</v>
      </c>
      <c r="K388" s="117"/>
    </row>
    <row r="389" spans="2:11" hidden="1" x14ac:dyDescent="0.25">
      <c r="C389" s="164"/>
      <c r="D389" s="172"/>
      <c r="E389" s="138"/>
      <c r="F389" s="116">
        <f t="shared" si="18"/>
        <v>0</v>
      </c>
      <c r="G389" s="183"/>
      <c r="H389" s="165"/>
      <c r="I389" s="150" t="e">
        <f>VLOOKUP(H389,Presupuesto!$B$8:$C$158,2,0)</f>
        <v>#N/A</v>
      </c>
      <c r="J389" s="117" t="str">
        <f t="shared" si="19"/>
        <v>Desarrollo Curricular</v>
      </c>
      <c r="K389" s="117"/>
    </row>
    <row r="390" spans="2:11" hidden="1" x14ac:dyDescent="0.25">
      <c r="C390" s="166"/>
      <c r="D390" s="172"/>
      <c r="E390" s="138"/>
      <c r="F390" s="116">
        <f t="shared" si="18"/>
        <v>0</v>
      </c>
      <c r="G390" s="183"/>
      <c r="H390" s="167"/>
      <c r="I390" s="150" t="e">
        <f>VLOOKUP(H390,Presupuesto!$B$8:$C$158,2,0)</f>
        <v>#N/A</v>
      </c>
      <c r="J390" s="117" t="str">
        <f t="shared" si="19"/>
        <v>Desarrollo Curricular</v>
      </c>
      <c r="K390" s="117"/>
    </row>
    <row r="391" spans="2:11" hidden="1" x14ac:dyDescent="0.25">
      <c r="C391" s="166"/>
      <c r="D391" s="172"/>
      <c r="E391" s="138"/>
      <c r="F391" s="116">
        <f t="shared" si="18"/>
        <v>0</v>
      </c>
      <c r="G391" s="183"/>
      <c r="H391" s="167"/>
      <c r="I391" s="150" t="e">
        <f>VLOOKUP(H391,Presupuesto!$B$8:$C$158,2,0)</f>
        <v>#N/A</v>
      </c>
      <c r="J391" s="117" t="str">
        <f t="shared" si="19"/>
        <v>Desarrollo Curricular</v>
      </c>
      <c r="K391" s="117"/>
    </row>
    <row r="392" spans="2:11" hidden="1" x14ac:dyDescent="0.25">
      <c r="C392" s="166"/>
      <c r="D392" s="172"/>
      <c r="E392" s="138"/>
      <c r="F392" s="116">
        <f t="shared" si="18"/>
        <v>0</v>
      </c>
      <c r="G392" s="183"/>
      <c r="H392" s="167"/>
      <c r="I392" s="150" t="e">
        <f>VLOOKUP(H392,Presupuesto!$B$8:$C$158,2,0)</f>
        <v>#N/A</v>
      </c>
      <c r="J392" s="117" t="str">
        <f t="shared" si="19"/>
        <v>Desarrollo Curricular</v>
      </c>
      <c r="K392" s="117"/>
    </row>
    <row r="393" spans="2:11" hidden="1" x14ac:dyDescent="0.25">
      <c r="C393" s="166"/>
      <c r="D393" s="172"/>
      <c r="E393" s="138"/>
      <c r="F393" s="116">
        <f t="shared" si="18"/>
        <v>0</v>
      </c>
      <c r="G393" s="183"/>
      <c r="H393" s="167"/>
      <c r="I393" s="150" t="e">
        <f>VLOOKUP(H393,Presupuesto!$B$8:$C$158,2,0)</f>
        <v>#N/A</v>
      </c>
      <c r="J393" s="117" t="str">
        <f t="shared" si="19"/>
        <v>Desarrollo Curricular</v>
      </c>
      <c r="K393" s="117"/>
    </row>
    <row r="394" spans="2:11" ht="15.75" hidden="1" thickBot="1" x14ac:dyDescent="0.3">
      <c r="C394" s="168"/>
      <c r="D394" s="181"/>
      <c r="E394" s="122"/>
      <c r="F394" s="124">
        <f t="shared" si="18"/>
        <v>0</v>
      </c>
      <c r="G394" s="184"/>
      <c r="H394" s="169"/>
      <c r="I394" s="152" t="e">
        <f>VLOOKUP(H394,Presupuesto!$B$8:$C$158,2,0)</f>
        <v>#N/A</v>
      </c>
      <c r="J394" s="125" t="str">
        <f>$J$20</f>
        <v>Desarrollo Curricular</v>
      </c>
      <c r="K394" s="144"/>
    </row>
    <row r="395" spans="2:11" x14ac:dyDescent="0.25">
      <c r="B395" s="392"/>
    </row>
    <row r="396" spans="2:11" ht="15.75" thickBot="1" x14ac:dyDescent="0.3">
      <c r="F396" s="109"/>
      <c r="G396" s="108"/>
      <c r="H396" s="109"/>
      <c r="I396" s="109"/>
    </row>
    <row r="397" spans="2:11" ht="15.75" thickBot="1" x14ac:dyDescent="0.3">
      <c r="C397" s="179" t="s">
        <v>53</v>
      </c>
      <c r="D397" s="127">
        <f>SUM(F404:F438)</f>
        <v>8760</v>
      </c>
      <c r="F397" s="73"/>
      <c r="G397" s="95"/>
      <c r="H397" s="73"/>
      <c r="I397" s="73"/>
    </row>
    <row r="398" spans="2:11" x14ac:dyDescent="0.25">
      <c r="C398" s="73"/>
      <c r="D398" s="31"/>
      <c r="E398" s="112"/>
      <c r="F398" s="112"/>
      <c r="G398" s="112"/>
      <c r="H398" s="92"/>
      <c r="I398" s="92"/>
      <c r="J398" s="92"/>
      <c r="K398" s="132"/>
    </row>
    <row r="399" spans="2:11" x14ac:dyDescent="0.25">
      <c r="C399" s="73"/>
      <c r="D399" s="31"/>
      <c r="E399" s="112"/>
      <c r="F399" s="112"/>
      <c r="G399" s="112"/>
      <c r="H399" s="92"/>
      <c r="I399" s="92"/>
      <c r="J399" s="92"/>
      <c r="K399" s="132"/>
    </row>
    <row r="400" spans="2:11" ht="15.75" x14ac:dyDescent="0.25">
      <c r="B400" s="389"/>
      <c r="C400" s="232" t="s">
        <v>532</v>
      </c>
      <c r="D400" s="233" t="s">
        <v>1004</v>
      </c>
      <c r="E400" s="112"/>
      <c r="F400" s="112"/>
      <c r="G400" s="112"/>
      <c r="H400" s="92"/>
      <c r="I400" s="92"/>
      <c r="J400" s="92"/>
      <c r="K400" s="132"/>
    </row>
    <row r="401" spans="3:11" ht="18.75" x14ac:dyDescent="0.25">
      <c r="C401" s="240" t="str">
        <f>IFERROR(VLOOKUP(D400,'Desarrollo Curricular'!$E:$F,2,FALSE),IFERROR(VLOOKUP(D400,Investigación!$E:$F,2,FALSE),IFERROR(VLOOKUP(D400,'Vinculación Univ. Sociedad'!$E:$F,2,FALSE),IFERROR(VLOOKUP(D400,'Docencia y Recursos Humanos '!$E:$F,2,FALSE),IFERROR(VLOOKUP(D400,Estudiantes!$E:$F,2,FALSE),IFERROR(VLOOKUP(D400,'Gestion Administrativa'!$E:$F,2,FALSE),IFERROR(VLOOKUP(D400,'Gestion Academica'!$E:$F,2,FALSE),IFERROR(VLOOKUP(D400,Graduados!$E:$F,2,FALSE),IFERROR(VLOOKUP(D400,'Gestión del Conocimiento'!$E:$F,2,FALSE),IFERROR(VLOOKUP(D400,Gobernabilidad!$E:$F,2,FALSE),IFERROR(VLOOKUP(D400,'NIVEL DE ES Y  SISTEMA NACIONAL'!$E:$F,2,FALSE),VLOOKUP(D400,'Lo Esencial'!$E:$F,2,0))))))))))))</f>
        <v>f.1 Presentación ante las autoridades competentes o un Comité de Gestión Científica los cinco proyectos a desarrollar, ya sea con fondos internos o externos, para su financiamiento.</v>
      </c>
      <c r="D401" s="31"/>
      <c r="E401" s="112"/>
      <c r="F401" s="112"/>
      <c r="G401" s="112"/>
      <c r="H401" s="92"/>
      <c r="I401" s="92"/>
      <c r="J401" s="92"/>
      <c r="K401" s="132"/>
    </row>
    <row r="402" spans="3:11" ht="15.75" thickBot="1" x14ac:dyDescent="0.3">
      <c r="F402" s="112"/>
      <c r="G402" s="92"/>
      <c r="H402" s="92"/>
      <c r="I402" s="92"/>
    </row>
    <row r="403" spans="3:11" ht="30.75" thickBot="1" x14ac:dyDescent="0.3">
      <c r="C403" s="149" t="s">
        <v>44</v>
      </c>
      <c r="D403" s="149" t="s">
        <v>55</v>
      </c>
      <c r="E403" s="156" t="s">
        <v>57</v>
      </c>
      <c r="F403" s="155" t="s">
        <v>27</v>
      </c>
      <c r="G403" s="153" t="s">
        <v>253</v>
      </c>
      <c r="H403" s="156" t="s">
        <v>46</v>
      </c>
      <c r="I403" s="153" t="s">
        <v>254</v>
      </c>
      <c r="J403" s="153" t="s">
        <v>551</v>
      </c>
      <c r="K403" s="153" t="s">
        <v>552</v>
      </c>
    </row>
    <row r="404" spans="3:11" x14ac:dyDescent="0.25">
      <c r="C404" s="254" t="s">
        <v>582</v>
      </c>
      <c r="D404" s="255">
        <v>6</v>
      </c>
      <c r="E404" s="253">
        <f>HLOOKUP(C404,$AH$2:$BU$3,2,0)</f>
        <v>620</v>
      </c>
      <c r="F404" s="116">
        <f t="shared" ref="F404:F438" si="20">D404*E404</f>
        <v>3720</v>
      </c>
      <c r="G404" s="183" t="s">
        <v>252</v>
      </c>
      <c r="H404" s="162" t="s">
        <v>441</v>
      </c>
      <c r="I404" s="150" t="str">
        <f>VLOOKUP(H404,Presupuesto!$B$8:$C$158,2,0)</f>
        <v>VIATICOS (26200-00)</v>
      </c>
      <c r="J404" s="252" t="s">
        <v>228</v>
      </c>
      <c r="K404" s="117"/>
    </row>
    <row r="405" spans="3:11" x14ac:dyDescent="0.25">
      <c r="C405" s="161" t="s">
        <v>1091</v>
      </c>
      <c r="D405" s="180">
        <v>36</v>
      </c>
      <c r="E405" s="143">
        <v>100</v>
      </c>
      <c r="F405" s="116">
        <f t="shared" si="20"/>
        <v>3600</v>
      </c>
      <c r="G405" s="183" t="s">
        <v>251</v>
      </c>
      <c r="H405" s="162" t="s">
        <v>451</v>
      </c>
      <c r="I405" s="150" t="str">
        <f>VLOOKUP(H405,Presupuesto!$B$8:$C$158,2,0)</f>
        <v>ALIMENTOS Y BEBIDAS PARA PERSONAS (31100-00)</v>
      </c>
      <c r="J405" s="117" t="s">
        <v>228</v>
      </c>
      <c r="K405" s="117"/>
    </row>
    <row r="406" spans="3:11" x14ac:dyDescent="0.25">
      <c r="C406" s="161" t="s">
        <v>1096</v>
      </c>
      <c r="D406" s="180">
        <v>36</v>
      </c>
      <c r="E406" s="143">
        <v>40</v>
      </c>
      <c r="F406" s="116">
        <f t="shared" si="20"/>
        <v>1440</v>
      </c>
      <c r="G406" s="183" t="s">
        <v>251</v>
      </c>
      <c r="H406" s="162" t="s">
        <v>467</v>
      </c>
      <c r="I406" s="150" t="str">
        <f>VLOOKUP(H406,Presupuesto!$B$8:$C$158,2,0)</f>
        <v>UTILES DE ESCRITORIO, OFICINA Y ENZE¥ANZA (39200-00)</v>
      </c>
      <c r="J406" s="117" t="s">
        <v>228</v>
      </c>
      <c r="K406" s="117"/>
    </row>
    <row r="407" spans="3:11" hidden="1" x14ac:dyDescent="0.25">
      <c r="C407" s="161"/>
      <c r="D407" s="180"/>
      <c r="E407" s="143"/>
      <c r="F407" s="116">
        <f t="shared" si="20"/>
        <v>0</v>
      </c>
      <c r="G407" s="183"/>
      <c r="H407" s="162"/>
      <c r="I407" s="150" t="e">
        <f>VLOOKUP(H407,Presupuesto!$B$8:$C$158,2,0)</f>
        <v>#N/A</v>
      </c>
      <c r="J407" s="117" t="str">
        <f t="shared" ref="J407:J437" si="21">$J$17</f>
        <v>Desarrollo Curricular</v>
      </c>
      <c r="K407" s="117"/>
    </row>
    <row r="408" spans="3:11" hidden="1" x14ac:dyDescent="0.25">
      <c r="C408" s="161"/>
      <c r="D408" s="180"/>
      <c r="E408" s="143"/>
      <c r="F408" s="116">
        <f t="shared" si="20"/>
        <v>0</v>
      </c>
      <c r="G408" s="183"/>
      <c r="H408" s="162"/>
      <c r="I408" s="150" t="e">
        <f>VLOOKUP(H408,Presupuesto!$B$8:$C$158,2,0)</f>
        <v>#N/A</v>
      </c>
      <c r="J408" s="117" t="str">
        <f t="shared" si="21"/>
        <v>Desarrollo Curricular</v>
      </c>
      <c r="K408" s="117"/>
    </row>
    <row r="409" spans="3:11" hidden="1" x14ac:dyDescent="0.25">
      <c r="C409" s="161"/>
      <c r="D409" s="180"/>
      <c r="E409" s="143"/>
      <c r="F409" s="116">
        <f t="shared" si="20"/>
        <v>0</v>
      </c>
      <c r="G409" s="183"/>
      <c r="H409" s="162"/>
      <c r="I409" s="150" t="e">
        <f>VLOOKUP(H409,Presupuesto!$B$8:$C$158,2,0)</f>
        <v>#N/A</v>
      </c>
      <c r="J409" s="117" t="str">
        <f t="shared" si="21"/>
        <v>Desarrollo Curricular</v>
      </c>
      <c r="K409" s="117"/>
    </row>
    <row r="410" spans="3:11" hidden="1" x14ac:dyDescent="0.25">
      <c r="C410" s="161"/>
      <c r="D410" s="180"/>
      <c r="E410" s="143"/>
      <c r="F410" s="116">
        <f t="shared" si="20"/>
        <v>0</v>
      </c>
      <c r="G410" s="183"/>
      <c r="H410" s="162"/>
      <c r="I410" s="150" t="e">
        <f>VLOOKUP(H410,Presupuesto!$B$8:$C$158,2,0)</f>
        <v>#N/A</v>
      </c>
      <c r="J410" s="117" t="str">
        <f t="shared" si="21"/>
        <v>Desarrollo Curricular</v>
      </c>
      <c r="K410" s="117"/>
    </row>
    <row r="411" spans="3:11" hidden="1" x14ac:dyDescent="0.25">
      <c r="C411" s="161"/>
      <c r="D411" s="180"/>
      <c r="E411" s="143"/>
      <c r="F411" s="116">
        <f t="shared" si="20"/>
        <v>0</v>
      </c>
      <c r="G411" s="183"/>
      <c r="H411" s="162"/>
      <c r="I411" s="150" t="e">
        <f>VLOOKUP(H411,Presupuesto!$B$8:$C$158,2,0)</f>
        <v>#N/A</v>
      </c>
      <c r="J411" s="117" t="str">
        <f t="shared" si="21"/>
        <v>Desarrollo Curricular</v>
      </c>
      <c r="K411" s="117"/>
    </row>
    <row r="412" spans="3:11" hidden="1" x14ac:dyDescent="0.25">
      <c r="C412" s="161"/>
      <c r="D412" s="180"/>
      <c r="E412" s="143"/>
      <c r="F412" s="116">
        <f t="shared" si="20"/>
        <v>0</v>
      </c>
      <c r="G412" s="183"/>
      <c r="H412" s="162"/>
      <c r="I412" s="150" t="e">
        <f>VLOOKUP(H412,Presupuesto!$B$8:$C$158,2,0)</f>
        <v>#N/A</v>
      </c>
      <c r="J412" s="117" t="str">
        <f t="shared" si="21"/>
        <v>Desarrollo Curricular</v>
      </c>
      <c r="K412" s="117"/>
    </row>
    <row r="413" spans="3:11" hidden="1" x14ac:dyDescent="0.25">
      <c r="C413" s="161"/>
      <c r="D413" s="180"/>
      <c r="E413" s="143"/>
      <c r="F413" s="116">
        <f t="shared" si="20"/>
        <v>0</v>
      </c>
      <c r="G413" s="183"/>
      <c r="H413" s="162"/>
      <c r="I413" s="150" t="e">
        <f>VLOOKUP(H413,Presupuesto!$B$8:$C$158,2,0)</f>
        <v>#N/A</v>
      </c>
      <c r="J413" s="117" t="str">
        <f t="shared" si="21"/>
        <v>Desarrollo Curricular</v>
      </c>
      <c r="K413" s="117"/>
    </row>
    <row r="414" spans="3:11" hidden="1" x14ac:dyDescent="0.25">
      <c r="C414" s="161"/>
      <c r="D414" s="180"/>
      <c r="E414" s="143"/>
      <c r="F414" s="116">
        <f t="shared" si="20"/>
        <v>0</v>
      </c>
      <c r="G414" s="183"/>
      <c r="H414" s="162"/>
      <c r="I414" s="150" t="e">
        <f>VLOOKUP(H414,Presupuesto!$B$8:$C$158,2,0)</f>
        <v>#N/A</v>
      </c>
      <c r="J414" s="117" t="str">
        <f t="shared" si="21"/>
        <v>Desarrollo Curricular</v>
      </c>
      <c r="K414" s="117"/>
    </row>
    <row r="415" spans="3:11" hidden="1" x14ac:dyDescent="0.25">
      <c r="C415" s="161"/>
      <c r="D415" s="180"/>
      <c r="E415" s="143"/>
      <c r="F415" s="116">
        <f t="shared" si="20"/>
        <v>0</v>
      </c>
      <c r="G415" s="183"/>
      <c r="H415" s="162"/>
      <c r="I415" s="150" t="e">
        <f>VLOOKUP(H415,Presupuesto!$B$8:$C$158,2,0)</f>
        <v>#N/A</v>
      </c>
      <c r="J415" s="117" t="str">
        <f t="shared" si="21"/>
        <v>Desarrollo Curricular</v>
      </c>
      <c r="K415" s="117"/>
    </row>
    <row r="416" spans="3:11" hidden="1" x14ac:dyDescent="0.25">
      <c r="C416" s="161"/>
      <c r="D416" s="180"/>
      <c r="E416" s="143"/>
      <c r="F416" s="116">
        <f t="shared" si="20"/>
        <v>0</v>
      </c>
      <c r="G416" s="183"/>
      <c r="H416" s="162"/>
      <c r="I416" s="150" t="e">
        <f>VLOOKUP(H416,Presupuesto!$B$8:$C$158,2,0)</f>
        <v>#N/A</v>
      </c>
      <c r="J416" s="117" t="str">
        <f t="shared" si="21"/>
        <v>Desarrollo Curricular</v>
      </c>
      <c r="K416" s="117"/>
    </row>
    <row r="417" spans="3:11" hidden="1" x14ac:dyDescent="0.25">
      <c r="C417" s="161"/>
      <c r="D417" s="180"/>
      <c r="E417" s="143"/>
      <c r="F417" s="116">
        <f t="shared" si="20"/>
        <v>0</v>
      </c>
      <c r="G417" s="183"/>
      <c r="H417" s="162"/>
      <c r="I417" s="150" t="e">
        <f>VLOOKUP(H417,Presupuesto!$B$8:$C$158,2,0)</f>
        <v>#N/A</v>
      </c>
      <c r="J417" s="117" t="str">
        <f t="shared" si="21"/>
        <v>Desarrollo Curricular</v>
      </c>
      <c r="K417" s="117"/>
    </row>
    <row r="418" spans="3:11" hidden="1" x14ac:dyDescent="0.25">
      <c r="C418" s="161"/>
      <c r="D418" s="180"/>
      <c r="E418" s="143"/>
      <c r="F418" s="116">
        <f t="shared" si="20"/>
        <v>0</v>
      </c>
      <c r="G418" s="183"/>
      <c r="H418" s="162"/>
      <c r="I418" s="150" t="e">
        <f>VLOOKUP(H418,Presupuesto!$B$8:$C$158,2,0)</f>
        <v>#N/A</v>
      </c>
      <c r="J418" s="117" t="str">
        <f t="shared" si="21"/>
        <v>Desarrollo Curricular</v>
      </c>
      <c r="K418" s="117"/>
    </row>
    <row r="419" spans="3:11" hidden="1" x14ac:dyDescent="0.25">
      <c r="C419" s="161"/>
      <c r="D419" s="180"/>
      <c r="E419" s="143"/>
      <c r="F419" s="116">
        <f t="shared" si="20"/>
        <v>0</v>
      </c>
      <c r="G419" s="183"/>
      <c r="H419" s="162"/>
      <c r="I419" s="150" t="e">
        <f>VLOOKUP(H419,Presupuesto!$B$8:$C$158,2,0)</f>
        <v>#N/A</v>
      </c>
      <c r="J419" s="117" t="str">
        <f t="shared" si="21"/>
        <v>Desarrollo Curricular</v>
      </c>
      <c r="K419" s="117"/>
    </row>
    <row r="420" spans="3:11" hidden="1" x14ac:dyDescent="0.25">
      <c r="C420" s="161"/>
      <c r="D420" s="180"/>
      <c r="E420" s="143"/>
      <c r="F420" s="116">
        <f t="shared" si="20"/>
        <v>0</v>
      </c>
      <c r="G420" s="183"/>
      <c r="H420" s="162"/>
      <c r="I420" s="150" t="e">
        <f>VLOOKUP(H420,Presupuesto!$B$8:$C$158,2,0)</f>
        <v>#N/A</v>
      </c>
      <c r="J420" s="117" t="str">
        <f t="shared" si="21"/>
        <v>Desarrollo Curricular</v>
      </c>
      <c r="K420" s="117"/>
    </row>
    <row r="421" spans="3:11" hidden="1" x14ac:dyDescent="0.25">
      <c r="C421" s="161"/>
      <c r="D421" s="180"/>
      <c r="E421" s="143"/>
      <c r="F421" s="116">
        <f t="shared" si="20"/>
        <v>0</v>
      </c>
      <c r="G421" s="183"/>
      <c r="H421" s="162"/>
      <c r="I421" s="150" t="e">
        <f>VLOOKUP(H421,Presupuesto!$B$8:$C$158,2,0)</f>
        <v>#N/A</v>
      </c>
      <c r="J421" s="117" t="str">
        <f t="shared" si="21"/>
        <v>Desarrollo Curricular</v>
      </c>
      <c r="K421" s="117"/>
    </row>
    <row r="422" spans="3:11" hidden="1" x14ac:dyDescent="0.25">
      <c r="C422" s="161"/>
      <c r="D422" s="180"/>
      <c r="E422" s="143"/>
      <c r="F422" s="116">
        <f t="shared" si="20"/>
        <v>0</v>
      </c>
      <c r="G422" s="183"/>
      <c r="H422" s="162"/>
      <c r="I422" s="150" t="e">
        <f>VLOOKUP(H422,Presupuesto!$B$8:$C$158,2,0)</f>
        <v>#N/A</v>
      </c>
      <c r="J422" s="117" t="str">
        <f t="shared" si="21"/>
        <v>Desarrollo Curricular</v>
      </c>
      <c r="K422" s="117"/>
    </row>
    <row r="423" spans="3:11" hidden="1" x14ac:dyDescent="0.25">
      <c r="C423" s="161"/>
      <c r="D423" s="180"/>
      <c r="E423" s="143"/>
      <c r="F423" s="116">
        <f t="shared" si="20"/>
        <v>0</v>
      </c>
      <c r="G423" s="183"/>
      <c r="H423" s="162"/>
      <c r="I423" s="150" t="e">
        <f>VLOOKUP(H423,Presupuesto!$B$8:$C$158,2,0)</f>
        <v>#N/A</v>
      </c>
      <c r="J423" s="117" t="str">
        <f t="shared" si="21"/>
        <v>Desarrollo Curricular</v>
      </c>
      <c r="K423" s="117"/>
    </row>
    <row r="424" spans="3:11" hidden="1" x14ac:dyDescent="0.25">
      <c r="C424" s="161"/>
      <c r="D424" s="180"/>
      <c r="E424" s="143"/>
      <c r="F424" s="116">
        <f t="shared" si="20"/>
        <v>0</v>
      </c>
      <c r="G424" s="183"/>
      <c r="H424" s="162"/>
      <c r="I424" s="150" t="e">
        <f>VLOOKUP(H424,Presupuesto!$B$8:$C$158,2,0)</f>
        <v>#N/A</v>
      </c>
      <c r="J424" s="117" t="str">
        <f t="shared" si="21"/>
        <v>Desarrollo Curricular</v>
      </c>
      <c r="K424" s="117"/>
    </row>
    <row r="425" spans="3:11" hidden="1" x14ac:dyDescent="0.25">
      <c r="C425" s="161"/>
      <c r="D425" s="180"/>
      <c r="E425" s="143"/>
      <c r="F425" s="116">
        <f t="shared" si="20"/>
        <v>0</v>
      </c>
      <c r="G425" s="183"/>
      <c r="H425" s="162"/>
      <c r="I425" s="150" t="e">
        <f>VLOOKUP(H425,Presupuesto!$B$8:$C$158,2,0)</f>
        <v>#N/A</v>
      </c>
      <c r="J425" s="117" t="str">
        <f t="shared" si="21"/>
        <v>Desarrollo Curricular</v>
      </c>
      <c r="K425" s="117"/>
    </row>
    <row r="426" spans="3:11" hidden="1" x14ac:dyDescent="0.25">
      <c r="C426" s="164"/>
      <c r="D426" s="172"/>
      <c r="E426" s="138"/>
      <c r="F426" s="116">
        <f t="shared" si="20"/>
        <v>0</v>
      </c>
      <c r="G426" s="183"/>
      <c r="H426" s="165"/>
      <c r="I426" s="150" t="e">
        <f>VLOOKUP(H426,Presupuesto!$B$8:$C$158,2,0)</f>
        <v>#N/A</v>
      </c>
      <c r="J426" s="117" t="str">
        <f t="shared" si="21"/>
        <v>Desarrollo Curricular</v>
      </c>
      <c r="K426" s="117"/>
    </row>
    <row r="427" spans="3:11" hidden="1" x14ac:dyDescent="0.25">
      <c r="C427" s="164"/>
      <c r="D427" s="172"/>
      <c r="E427" s="138"/>
      <c r="F427" s="116">
        <f t="shared" si="20"/>
        <v>0</v>
      </c>
      <c r="G427" s="183"/>
      <c r="H427" s="165"/>
      <c r="I427" s="150" t="e">
        <f>VLOOKUP(H427,Presupuesto!$B$8:$C$158,2,0)</f>
        <v>#N/A</v>
      </c>
      <c r="J427" s="117" t="str">
        <f t="shared" si="21"/>
        <v>Desarrollo Curricular</v>
      </c>
      <c r="K427" s="117"/>
    </row>
    <row r="428" spans="3:11" hidden="1" x14ac:dyDescent="0.25">
      <c r="C428" s="164"/>
      <c r="D428" s="172"/>
      <c r="E428" s="138"/>
      <c r="F428" s="116">
        <f t="shared" si="20"/>
        <v>0</v>
      </c>
      <c r="G428" s="183"/>
      <c r="H428" s="165"/>
      <c r="I428" s="150" t="e">
        <f>VLOOKUP(H428,Presupuesto!$B$8:$C$158,2,0)</f>
        <v>#N/A</v>
      </c>
      <c r="J428" s="117" t="str">
        <f t="shared" si="21"/>
        <v>Desarrollo Curricular</v>
      </c>
      <c r="K428" s="117"/>
    </row>
    <row r="429" spans="3:11" hidden="1" x14ac:dyDescent="0.25">
      <c r="C429" s="164"/>
      <c r="D429" s="172"/>
      <c r="E429" s="138"/>
      <c r="F429" s="116">
        <f t="shared" si="20"/>
        <v>0</v>
      </c>
      <c r="G429" s="183"/>
      <c r="H429" s="165"/>
      <c r="I429" s="150" t="e">
        <f>VLOOKUP(H429,Presupuesto!$B$8:$C$158,2,0)</f>
        <v>#N/A</v>
      </c>
      <c r="J429" s="117" t="str">
        <f t="shared" si="21"/>
        <v>Desarrollo Curricular</v>
      </c>
      <c r="K429" s="117"/>
    </row>
    <row r="430" spans="3:11" hidden="1" x14ac:dyDescent="0.25">
      <c r="C430" s="164"/>
      <c r="D430" s="172"/>
      <c r="E430" s="138"/>
      <c r="F430" s="116">
        <f t="shared" si="20"/>
        <v>0</v>
      </c>
      <c r="G430" s="183"/>
      <c r="H430" s="165"/>
      <c r="I430" s="150" t="e">
        <f>VLOOKUP(H430,Presupuesto!$B$8:$C$158,2,0)</f>
        <v>#N/A</v>
      </c>
      <c r="J430" s="117" t="str">
        <f t="shared" si="21"/>
        <v>Desarrollo Curricular</v>
      </c>
      <c r="K430" s="117"/>
    </row>
    <row r="431" spans="3:11" hidden="1" x14ac:dyDescent="0.25">
      <c r="C431" s="164"/>
      <c r="D431" s="172"/>
      <c r="E431" s="138"/>
      <c r="F431" s="116">
        <f t="shared" si="20"/>
        <v>0</v>
      </c>
      <c r="G431" s="183"/>
      <c r="H431" s="165"/>
      <c r="I431" s="150" t="e">
        <f>VLOOKUP(H431,Presupuesto!$B$8:$C$158,2,0)</f>
        <v>#N/A</v>
      </c>
      <c r="J431" s="117" t="str">
        <f t="shared" si="21"/>
        <v>Desarrollo Curricular</v>
      </c>
      <c r="K431" s="117"/>
    </row>
    <row r="432" spans="3:11" hidden="1" x14ac:dyDescent="0.25">
      <c r="C432" s="164"/>
      <c r="D432" s="172"/>
      <c r="E432" s="138"/>
      <c r="F432" s="116">
        <f t="shared" si="20"/>
        <v>0</v>
      </c>
      <c r="G432" s="183"/>
      <c r="H432" s="165"/>
      <c r="I432" s="150" t="e">
        <f>VLOOKUP(H432,Presupuesto!$B$8:$C$158,2,0)</f>
        <v>#N/A</v>
      </c>
      <c r="J432" s="117" t="str">
        <f t="shared" si="21"/>
        <v>Desarrollo Curricular</v>
      </c>
      <c r="K432" s="117"/>
    </row>
    <row r="433" spans="2:11" hidden="1" x14ac:dyDescent="0.25">
      <c r="C433" s="164"/>
      <c r="D433" s="172"/>
      <c r="E433" s="138"/>
      <c r="F433" s="116">
        <f t="shared" si="20"/>
        <v>0</v>
      </c>
      <c r="G433" s="183"/>
      <c r="H433" s="165"/>
      <c r="I433" s="150" t="e">
        <f>VLOOKUP(H433,Presupuesto!$B$8:$C$158,2,0)</f>
        <v>#N/A</v>
      </c>
      <c r="J433" s="117" t="str">
        <f t="shared" si="21"/>
        <v>Desarrollo Curricular</v>
      </c>
      <c r="K433" s="117"/>
    </row>
    <row r="434" spans="2:11" hidden="1" x14ac:dyDescent="0.25">
      <c r="C434" s="166"/>
      <c r="D434" s="172"/>
      <c r="E434" s="138"/>
      <c r="F434" s="116">
        <f t="shared" si="20"/>
        <v>0</v>
      </c>
      <c r="G434" s="183"/>
      <c r="H434" s="167"/>
      <c r="I434" s="150" t="e">
        <f>VLOOKUP(H434,Presupuesto!$B$8:$C$158,2,0)</f>
        <v>#N/A</v>
      </c>
      <c r="J434" s="117" t="str">
        <f t="shared" si="21"/>
        <v>Desarrollo Curricular</v>
      </c>
      <c r="K434" s="117"/>
    </row>
    <row r="435" spans="2:11" hidden="1" x14ac:dyDescent="0.25">
      <c r="C435" s="166"/>
      <c r="D435" s="172"/>
      <c r="E435" s="138"/>
      <c r="F435" s="116">
        <f t="shared" si="20"/>
        <v>0</v>
      </c>
      <c r="G435" s="183"/>
      <c r="H435" s="167"/>
      <c r="I435" s="150" t="e">
        <f>VLOOKUP(H435,Presupuesto!$B$8:$C$158,2,0)</f>
        <v>#N/A</v>
      </c>
      <c r="J435" s="117" t="str">
        <f t="shared" si="21"/>
        <v>Desarrollo Curricular</v>
      </c>
      <c r="K435" s="117"/>
    </row>
    <row r="436" spans="2:11" hidden="1" x14ac:dyDescent="0.25">
      <c r="C436" s="166"/>
      <c r="D436" s="172"/>
      <c r="E436" s="138"/>
      <c r="F436" s="116">
        <f t="shared" si="20"/>
        <v>0</v>
      </c>
      <c r="G436" s="183"/>
      <c r="H436" s="167"/>
      <c r="I436" s="150" t="e">
        <f>VLOOKUP(H436,Presupuesto!$B$8:$C$158,2,0)</f>
        <v>#N/A</v>
      </c>
      <c r="J436" s="117" t="str">
        <f t="shared" si="21"/>
        <v>Desarrollo Curricular</v>
      </c>
      <c r="K436" s="117"/>
    </row>
    <row r="437" spans="2:11" hidden="1" x14ac:dyDescent="0.25">
      <c r="C437" s="166"/>
      <c r="D437" s="172"/>
      <c r="E437" s="138"/>
      <c r="F437" s="116">
        <f t="shared" si="20"/>
        <v>0</v>
      </c>
      <c r="G437" s="183"/>
      <c r="H437" s="167"/>
      <c r="I437" s="150" t="e">
        <f>VLOOKUP(H437,Presupuesto!$B$8:$C$158,2,0)</f>
        <v>#N/A</v>
      </c>
      <c r="J437" s="117" t="str">
        <f t="shared" si="21"/>
        <v>Desarrollo Curricular</v>
      </c>
      <c r="K437" s="117"/>
    </row>
    <row r="438" spans="2:11" ht="15.75" hidden="1" thickBot="1" x14ac:dyDescent="0.3">
      <c r="C438" s="168"/>
      <c r="D438" s="181"/>
      <c r="E438" s="122"/>
      <c r="F438" s="124">
        <f t="shared" si="20"/>
        <v>0</v>
      </c>
      <c r="G438" s="184"/>
      <c r="H438" s="169"/>
      <c r="I438" s="152" t="e">
        <f>VLOOKUP(H438,Presupuesto!$B$8:$C$158,2,0)</f>
        <v>#N/A</v>
      </c>
      <c r="J438" s="125" t="str">
        <f>$J$20</f>
        <v>Desarrollo Curricular</v>
      </c>
      <c r="K438" s="144"/>
    </row>
    <row r="440" spans="2:11" ht="15.75" thickBot="1" x14ac:dyDescent="0.3"/>
    <row r="441" spans="2:11" ht="15.75" thickBot="1" x14ac:dyDescent="0.3">
      <c r="B441" s="390"/>
      <c r="C441" s="179" t="s">
        <v>53</v>
      </c>
      <c r="D441" s="127">
        <f>SUM(F448:F482)</f>
        <v>60000</v>
      </c>
      <c r="F441" s="73"/>
      <c r="G441" s="95"/>
      <c r="H441" s="73"/>
      <c r="I441" s="73"/>
    </row>
    <row r="442" spans="2:11" x14ac:dyDescent="0.25">
      <c r="C442" s="73"/>
      <c r="D442" s="31"/>
      <c r="E442" s="112"/>
      <c r="F442" s="112"/>
      <c r="G442" s="112"/>
      <c r="H442" s="92"/>
      <c r="I442" s="92"/>
      <c r="J442" s="92"/>
      <c r="K442" s="132"/>
    </row>
    <row r="443" spans="2:11" x14ac:dyDescent="0.25">
      <c r="C443" s="73"/>
      <c r="D443" s="31"/>
      <c r="E443" s="112"/>
      <c r="F443" s="112"/>
      <c r="G443" s="112"/>
      <c r="H443" s="92"/>
      <c r="I443" s="92"/>
      <c r="J443" s="92"/>
      <c r="K443" s="132"/>
    </row>
    <row r="444" spans="2:11" ht="15.75" x14ac:dyDescent="0.25">
      <c r="C444" s="232" t="s">
        <v>532</v>
      </c>
      <c r="D444" s="233" t="s">
        <v>1012</v>
      </c>
      <c r="E444" s="112"/>
      <c r="F444" s="112"/>
      <c r="G444" s="112"/>
      <c r="H444" s="92"/>
      <c r="I444" s="92"/>
      <c r="J444" s="92"/>
      <c r="K444" s="132"/>
    </row>
    <row r="445" spans="2:11" ht="18.75" x14ac:dyDescent="0.25">
      <c r="C445" s="240" t="str">
        <f>IFERROR(VLOOKUP(D444,'Desarrollo Curricular'!$E:$F,2,FALSE),IFERROR(VLOOKUP(D444,Investigación!$E:$F,2,FALSE),IFERROR(VLOOKUP(D444,'Vinculación Univ. Sociedad'!$E:$F,2,FALSE),IFERROR(VLOOKUP(D444,'Docencia y Recursos Humanos '!$E:$F,2,FALSE),IFERROR(VLOOKUP(D444,Estudiantes!$E:$F,2,FALSE),IFERROR(VLOOKUP(D444,'Gestion Administrativa'!$E:$F,2,FALSE),IFERROR(VLOOKUP(D444,'Gestion Academica'!$E:$F,2,FALSE),IFERROR(VLOOKUP(D444,Graduados!$E:$F,2,FALSE),IFERROR(VLOOKUP(D444,'Gestión del Conocimiento'!$E:$F,2,FALSE),IFERROR(VLOOKUP(D444,Gobernabilidad!$E:$F,2,FALSE),IFERROR(VLOOKUP(D444,'NIVEL DE ES Y  SISTEMA NACIONAL'!$E:$F,2,FALSE),VLOOKUP(D444,'Lo Esencial'!$E:$F,2,0))))))))))))</f>
        <v>c.1 Los departamentos y las carreras realizan actividades para divulgar los proyectos de vinculación y sus resultados, através del boletin informativo "El Tridentino", medio oficial de la institución                                                                                           d.2 La carrera o unidad académica realiza gestiones ante organismos nacionales o externos para la obtención de recursos para proyectos de vinculación.</v>
      </c>
      <c r="D445" s="31"/>
      <c r="E445" s="112"/>
      <c r="F445" s="112"/>
      <c r="G445" s="112"/>
      <c r="H445" s="92"/>
      <c r="I445" s="92"/>
      <c r="J445" s="92"/>
      <c r="K445" s="132"/>
    </row>
    <row r="446" spans="2:11" ht="15.75" thickBot="1" x14ac:dyDescent="0.3">
      <c r="F446" s="112"/>
      <c r="G446" s="92"/>
      <c r="H446" s="92"/>
      <c r="I446" s="92"/>
    </row>
    <row r="447" spans="2:11" ht="30.75" thickBot="1" x14ac:dyDescent="0.3">
      <c r="C447" s="149" t="s">
        <v>44</v>
      </c>
      <c r="D447" s="149" t="s">
        <v>55</v>
      </c>
      <c r="E447" s="156" t="s">
        <v>57</v>
      </c>
      <c r="F447" s="155" t="s">
        <v>27</v>
      </c>
      <c r="G447" s="153" t="s">
        <v>253</v>
      </c>
      <c r="H447" s="156" t="s">
        <v>46</v>
      </c>
      <c r="I447" s="153" t="s">
        <v>254</v>
      </c>
      <c r="J447" s="153" t="s">
        <v>551</v>
      </c>
      <c r="K447" s="153" t="s">
        <v>552</v>
      </c>
    </row>
    <row r="448" spans="2:11" x14ac:dyDescent="0.25">
      <c r="C448" s="254" t="s">
        <v>582</v>
      </c>
      <c r="D448" s="255"/>
      <c r="E448" s="253">
        <f>HLOOKUP(C448,$AH$2:$BU$3,2,0)</f>
        <v>620</v>
      </c>
      <c r="F448" s="116">
        <f t="shared" ref="F448:F482" si="22">D448*E448</f>
        <v>0</v>
      </c>
      <c r="G448" s="183"/>
      <c r="H448" s="162"/>
      <c r="I448" s="150" t="e">
        <f>VLOOKUP(H448,Presupuesto!$B$8:$C$158,2,0)</f>
        <v>#N/A</v>
      </c>
      <c r="J448" s="252"/>
      <c r="K448" s="117"/>
    </row>
    <row r="449" spans="3:11" x14ac:dyDescent="0.25">
      <c r="C449" s="161" t="s">
        <v>954</v>
      </c>
      <c r="D449" s="180">
        <v>3</v>
      </c>
      <c r="E449" s="143">
        <v>20000</v>
      </c>
      <c r="F449" s="116">
        <f t="shared" si="22"/>
        <v>60000</v>
      </c>
      <c r="G449" s="183" t="s">
        <v>251</v>
      </c>
      <c r="H449" s="162" t="s">
        <v>434</v>
      </c>
      <c r="I449" s="150" t="str">
        <f>VLOOKUP(H449,Presupuesto!$B$8:$C$158,2,0)</f>
        <v>IMPRENTA, PUBLIC. Y REPRODUC. (25300-00)</v>
      </c>
      <c r="J449" s="117" t="s">
        <v>617</v>
      </c>
      <c r="K449" s="117"/>
    </row>
    <row r="450" spans="3:11" hidden="1" x14ac:dyDescent="0.25">
      <c r="C450" s="161"/>
      <c r="D450" s="180"/>
      <c r="E450" s="143"/>
      <c r="F450" s="116">
        <f t="shared" si="22"/>
        <v>0</v>
      </c>
      <c r="G450" s="183"/>
      <c r="H450" s="162"/>
      <c r="I450" s="150" t="e">
        <f>VLOOKUP(H450,Presupuesto!$B$8:$C$158,2,0)</f>
        <v>#N/A</v>
      </c>
      <c r="J450" s="117" t="str">
        <f t="shared" ref="J450:J481" si="23">$J$17</f>
        <v>Desarrollo Curricular</v>
      </c>
      <c r="K450" s="117"/>
    </row>
    <row r="451" spans="3:11" hidden="1" x14ac:dyDescent="0.25">
      <c r="C451" s="161"/>
      <c r="D451" s="180"/>
      <c r="E451" s="143"/>
      <c r="F451" s="116">
        <f t="shared" si="22"/>
        <v>0</v>
      </c>
      <c r="G451" s="183"/>
      <c r="H451" s="162"/>
      <c r="I451" s="150" t="e">
        <f>VLOOKUP(H451,Presupuesto!$B$8:$C$158,2,0)</f>
        <v>#N/A</v>
      </c>
      <c r="J451" s="117" t="str">
        <f t="shared" si="23"/>
        <v>Desarrollo Curricular</v>
      </c>
      <c r="K451" s="117"/>
    </row>
    <row r="452" spans="3:11" hidden="1" x14ac:dyDescent="0.25">
      <c r="C452" s="161"/>
      <c r="D452" s="180"/>
      <c r="E452" s="143"/>
      <c r="F452" s="116">
        <f t="shared" si="22"/>
        <v>0</v>
      </c>
      <c r="G452" s="183"/>
      <c r="H452" s="162"/>
      <c r="I452" s="150" t="e">
        <f>VLOOKUP(H452,Presupuesto!$B$8:$C$158,2,0)</f>
        <v>#N/A</v>
      </c>
      <c r="J452" s="117" t="str">
        <f t="shared" si="23"/>
        <v>Desarrollo Curricular</v>
      </c>
      <c r="K452" s="117"/>
    </row>
    <row r="453" spans="3:11" hidden="1" x14ac:dyDescent="0.25">
      <c r="C453" s="161"/>
      <c r="D453" s="180"/>
      <c r="E453" s="143"/>
      <c r="F453" s="116">
        <f t="shared" si="22"/>
        <v>0</v>
      </c>
      <c r="G453" s="183"/>
      <c r="H453" s="162"/>
      <c r="I453" s="150" t="e">
        <f>VLOOKUP(H453,Presupuesto!$B$8:$C$158,2,0)</f>
        <v>#N/A</v>
      </c>
      <c r="J453" s="117" t="str">
        <f t="shared" si="23"/>
        <v>Desarrollo Curricular</v>
      </c>
      <c r="K453" s="117"/>
    </row>
    <row r="454" spans="3:11" hidden="1" x14ac:dyDescent="0.25">
      <c r="C454" s="161"/>
      <c r="D454" s="180"/>
      <c r="E454" s="143"/>
      <c r="F454" s="116">
        <f t="shared" si="22"/>
        <v>0</v>
      </c>
      <c r="G454" s="183"/>
      <c r="H454" s="162"/>
      <c r="I454" s="150" t="e">
        <f>VLOOKUP(H454,Presupuesto!$B$8:$C$158,2,0)</f>
        <v>#N/A</v>
      </c>
      <c r="J454" s="117" t="str">
        <f t="shared" si="23"/>
        <v>Desarrollo Curricular</v>
      </c>
      <c r="K454" s="117"/>
    </row>
    <row r="455" spans="3:11" hidden="1" x14ac:dyDescent="0.25">
      <c r="C455" s="161"/>
      <c r="D455" s="180"/>
      <c r="E455" s="143"/>
      <c r="F455" s="116">
        <f t="shared" si="22"/>
        <v>0</v>
      </c>
      <c r="G455" s="183"/>
      <c r="H455" s="162"/>
      <c r="I455" s="150" t="e">
        <f>VLOOKUP(H455,Presupuesto!$B$8:$C$158,2,0)</f>
        <v>#N/A</v>
      </c>
      <c r="J455" s="117" t="str">
        <f t="shared" si="23"/>
        <v>Desarrollo Curricular</v>
      </c>
      <c r="K455" s="117"/>
    </row>
    <row r="456" spans="3:11" hidden="1" x14ac:dyDescent="0.25">
      <c r="C456" s="161"/>
      <c r="D456" s="180"/>
      <c r="E456" s="143"/>
      <c r="F456" s="116">
        <f t="shared" si="22"/>
        <v>0</v>
      </c>
      <c r="G456" s="183"/>
      <c r="H456" s="162"/>
      <c r="I456" s="150" t="e">
        <f>VLOOKUP(H456,Presupuesto!$B$8:$C$158,2,0)</f>
        <v>#N/A</v>
      </c>
      <c r="J456" s="117" t="str">
        <f t="shared" si="23"/>
        <v>Desarrollo Curricular</v>
      </c>
      <c r="K456" s="117"/>
    </row>
    <row r="457" spans="3:11" hidden="1" x14ac:dyDescent="0.25">
      <c r="C457" s="161"/>
      <c r="D457" s="180"/>
      <c r="E457" s="143"/>
      <c r="F457" s="116">
        <f t="shared" si="22"/>
        <v>0</v>
      </c>
      <c r="G457" s="183"/>
      <c r="H457" s="162"/>
      <c r="I457" s="150" t="e">
        <f>VLOOKUP(H457,Presupuesto!$B$8:$C$158,2,0)</f>
        <v>#N/A</v>
      </c>
      <c r="J457" s="117" t="str">
        <f t="shared" si="23"/>
        <v>Desarrollo Curricular</v>
      </c>
      <c r="K457" s="117"/>
    </row>
    <row r="458" spans="3:11" hidden="1" x14ac:dyDescent="0.25">
      <c r="C458" s="161"/>
      <c r="D458" s="180"/>
      <c r="E458" s="143"/>
      <c r="F458" s="116">
        <f t="shared" si="22"/>
        <v>0</v>
      </c>
      <c r="G458" s="183"/>
      <c r="H458" s="162"/>
      <c r="I458" s="150" t="e">
        <f>VLOOKUP(H458,Presupuesto!$B$8:$C$158,2,0)</f>
        <v>#N/A</v>
      </c>
      <c r="J458" s="117" t="str">
        <f t="shared" si="23"/>
        <v>Desarrollo Curricular</v>
      </c>
      <c r="K458" s="117"/>
    </row>
    <row r="459" spans="3:11" hidden="1" x14ac:dyDescent="0.25">
      <c r="C459" s="161"/>
      <c r="D459" s="180"/>
      <c r="E459" s="143"/>
      <c r="F459" s="116">
        <f t="shared" si="22"/>
        <v>0</v>
      </c>
      <c r="G459" s="183"/>
      <c r="H459" s="162"/>
      <c r="I459" s="150" t="e">
        <f>VLOOKUP(H459,Presupuesto!$B$8:$C$158,2,0)</f>
        <v>#N/A</v>
      </c>
      <c r="J459" s="117" t="str">
        <f t="shared" si="23"/>
        <v>Desarrollo Curricular</v>
      </c>
      <c r="K459" s="117"/>
    </row>
    <row r="460" spans="3:11" hidden="1" x14ac:dyDescent="0.25">
      <c r="C460" s="161"/>
      <c r="D460" s="180"/>
      <c r="E460" s="143"/>
      <c r="F460" s="116">
        <f t="shared" si="22"/>
        <v>0</v>
      </c>
      <c r="G460" s="183"/>
      <c r="H460" s="162"/>
      <c r="I460" s="150" t="e">
        <f>VLOOKUP(H460,Presupuesto!$B$8:$C$158,2,0)</f>
        <v>#N/A</v>
      </c>
      <c r="J460" s="117" t="str">
        <f t="shared" si="23"/>
        <v>Desarrollo Curricular</v>
      </c>
      <c r="K460" s="117"/>
    </row>
    <row r="461" spans="3:11" hidden="1" x14ac:dyDescent="0.25">
      <c r="C461" s="161"/>
      <c r="D461" s="180"/>
      <c r="E461" s="143"/>
      <c r="F461" s="116">
        <f t="shared" si="22"/>
        <v>0</v>
      </c>
      <c r="G461" s="183"/>
      <c r="H461" s="162"/>
      <c r="I461" s="150" t="e">
        <f>VLOOKUP(H461,Presupuesto!$B$8:$C$158,2,0)</f>
        <v>#N/A</v>
      </c>
      <c r="J461" s="117" t="str">
        <f t="shared" si="23"/>
        <v>Desarrollo Curricular</v>
      </c>
      <c r="K461" s="117"/>
    </row>
    <row r="462" spans="3:11" hidden="1" x14ac:dyDescent="0.25">
      <c r="C462" s="161"/>
      <c r="D462" s="180"/>
      <c r="E462" s="143"/>
      <c r="F462" s="116">
        <f t="shared" si="22"/>
        <v>0</v>
      </c>
      <c r="G462" s="183"/>
      <c r="H462" s="162"/>
      <c r="I462" s="150" t="e">
        <f>VLOOKUP(H462,Presupuesto!$B$8:$C$158,2,0)</f>
        <v>#N/A</v>
      </c>
      <c r="J462" s="117" t="str">
        <f t="shared" si="23"/>
        <v>Desarrollo Curricular</v>
      </c>
      <c r="K462" s="117"/>
    </row>
    <row r="463" spans="3:11" hidden="1" x14ac:dyDescent="0.25">
      <c r="C463" s="161"/>
      <c r="D463" s="180"/>
      <c r="E463" s="143"/>
      <c r="F463" s="116">
        <f t="shared" si="22"/>
        <v>0</v>
      </c>
      <c r="G463" s="183"/>
      <c r="H463" s="162"/>
      <c r="I463" s="150" t="e">
        <f>VLOOKUP(H463,Presupuesto!$B$8:$C$158,2,0)</f>
        <v>#N/A</v>
      </c>
      <c r="J463" s="117" t="str">
        <f t="shared" si="23"/>
        <v>Desarrollo Curricular</v>
      </c>
      <c r="K463" s="117"/>
    </row>
    <row r="464" spans="3:11" hidden="1" x14ac:dyDescent="0.25">
      <c r="C464" s="161"/>
      <c r="D464" s="180"/>
      <c r="E464" s="143"/>
      <c r="F464" s="116">
        <f t="shared" si="22"/>
        <v>0</v>
      </c>
      <c r="G464" s="183"/>
      <c r="H464" s="162"/>
      <c r="I464" s="150" t="e">
        <f>VLOOKUP(H464,Presupuesto!$B$8:$C$158,2,0)</f>
        <v>#N/A</v>
      </c>
      <c r="J464" s="117" t="str">
        <f t="shared" si="23"/>
        <v>Desarrollo Curricular</v>
      </c>
      <c r="K464" s="117"/>
    </row>
    <row r="465" spans="3:11" hidden="1" x14ac:dyDescent="0.25">
      <c r="C465" s="161"/>
      <c r="D465" s="180"/>
      <c r="E465" s="143"/>
      <c r="F465" s="116">
        <f t="shared" si="22"/>
        <v>0</v>
      </c>
      <c r="G465" s="183"/>
      <c r="H465" s="162"/>
      <c r="I465" s="150" t="e">
        <f>VLOOKUP(H465,Presupuesto!$B$8:$C$158,2,0)</f>
        <v>#N/A</v>
      </c>
      <c r="J465" s="117" t="str">
        <f t="shared" si="23"/>
        <v>Desarrollo Curricular</v>
      </c>
      <c r="K465" s="117"/>
    </row>
    <row r="466" spans="3:11" hidden="1" x14ac:dyDescent="0.25">
      <c r="C466" s="161"/>
      <c r="D466" s="180"/>
      <c r="E466" s="143"/>
      <c r="F466" s="116">
        <f t="shared" si="22"/>
        <v>0</v>
      </c>
      <c r="G466" s="183"/>
      <c r="H466" s="162"/>
      <c r="I466" s="150" t="e">
        <f>VLOOKUP(H466,Presupuesto!$B$8:$C$158,2,0)</f>
        <v>#N/A</v>
      </c>
      <c r="J466" s="117" t="str">
        <f t="shared" si="23"/>
        <v>Desarrollo Curricular</v>
      </c>
      <c r="K466" s="117"/>
    </row>
    <row r="467" spans="3:11" hidden="1" x14ac:dyDescent="0.25">
      <c r="C467" s="161"/>
      <c r="D467" s="180"/>
      <c r="E467" s="143"/>
      <c r="F467" s="116">
        <f t="shared" si="22"/>
        <v>0</v>
      </c>
      <c r="G467" s="183"/>
      <c r="H467" s="162"/>
      <c r="I467" s="150" t="e">
        <f>VLOOKUP(H467,Presupuesto!$B$8:$C$158,2,0)</f>
        <v>#N/A</v>
      </c>
      <c r="J467" s="117" t="str">
        <f t="shared" si="23"/>
        <v>Desarrollo Curricular</v>
      </c>
      <c r="K467" s="117"/>
    </row>
    <row r="468" spans="3:11" hidden="1" x14ac:dyDescent="0.25">
      <c r="C468" s="161"/>
      <c r="D468" s="180"/>
      <c r="E468" s="143"/>
      <c r="F468" s="116">
        <f t="shared" si="22"/>
        <v>0</v>
      </c>
      <c r="G468" s="183"/>
      <c r="H468" s="162"/>
      <c r="I468" s="150" t="e">
        <f>VLOOKUP(H468,Presupuesto!$B$8:$C$158,2,0)</f>
        <v>#N/A</v>
      </c>
      <c r="J468" s="117" t="str">
        <f t="shared" si="23"/>
        <v>Desarrollo Curricular</v>
      </c>
      <c r="K468" s="117"/>
    </row>
    <row r="469" spans="3:11" hidden="1" x14ac:dyDescent="0.25">
      <c r="C469" s="161"/>
      <c r="D469" s="180"/>
      <c r="E469" s="143"/>
      <c r="F469" s="116">
        <f t="shared" si="22"/>
        <v>0</v>
      </c>
      <c r="G469" s="183"/>
      <c r="H469" s="162"/>
      <c r="I469" s="150" t="e">
        <f>VLOOKUP(H469,Presupuesto!$B$8:$C$158,2,0)</f>
        <v>#N/A</v>
      </c>
      <c r="J469" s="117" t="str">
        <f t="shared" si="23"/>
        <v>Desarrollo Curricular</v>
      </c>
      <c r="K469" s="117"/>
    </row>
    <row r="470" spans="3:11" hidden="1" x14ac:dyDescent="0.25">
      <c r="C470" s="164"/>
      <c r="D470" s="172"/>
      <c r="E470" s="138"/>
      <c r="F470" s="116">
        <f t="shared" si="22"/>
        <v>0</v>
      </c>
      <c r="G470" s="183"/>
      <c r="H470" s="165"/>
      <c r="I470" s="150" t="e">
        <f>VLOOKUP(H470,Presupuesto!$B$8:$C$158,2,0)</f>
        <v>#N/A</v>
      </c>
      <c r="J470" s="117" t="str">
        <f t="shared" si="23"/>
        <v>Desarrollo Curricular</v>
      </c>
      <c r="K470" s="117"/>
    </row>
    <row r="471" spans="3:11" hidden="1" x14ac:dyDescent="0.25">
      <c r="C471" s="164"/>
      <c r="D471" s="172"/>
      <c r="E471" s="138"/>
      <c r="F471" s="116">
        <f t="shared" si="22"/>
        <v>0</v>
      </c>
      <c r="G471" s="183"/>
      <c r="H471" s="165"/>
      <c r="I471" s="150" t="e">
        <f>VLOOKUP(H471,Presupuesto!$B$8:$C$158,2,0)</f>
        <v>#N/A</v>
      </c>
      <c r="J471" s="117" t="str">
        <f t="shared" si="23"/>
        <v>Desarrollo Curricular</v>
      </c>
      <c r="K471" s="117"/>
    </row>
    <row r="472" spans="3:11" hidden="1" x14ac:dyDescent="0.25">
      <c r="C472" s="164"/>
      <c r="D472" s="172"/>
      <c r="E472" s="138"/>
      <c r="F472" s="116">
        <f t="shared" si="22"/>
        <v>0</v>
      </c>
      <c r="G472" s="183"/>
      <c r="H472" s="165"/>
      <c r="I472" s="150" t="e">
        <f>VLOOKUP(H472,Presupuesto!$B$8:$C$158,2,0)</f>
        <v>#N/A</v>
      </c>
      <c r="J472" s="117" t="str">
        <f t="shared" si="23"/>
        <v>Desarrollo Curricular</v>
      </c>
      <c r="K472" s="117"/>
    </row>
    <row r="473" spans="3:11" hidden="1" x14ac:dyDescent="0.25">
      <c r="C473" s="164"/>
      <c r="D473" s="172"/>
      <c r="E473" s="138"/>
      <c r="F473" s="116">
        <f t="shared" si="22"/>
        <v>0</v>
      </c>
      <c r="G473" s="183"/>
      <c r="H473" s="165"/>
      <c r="I473" s="150" t="e">
        <f>VLOOKUP(H473,Presupuesto!$B$8:$C$158,2,0)</f>
        <v>#N/A</v>
      </c>
      <c r="J473" s="117" t="str">
        <f t="shared" si="23"/>
        <v>Desarrollo Curricular</v>
      </c>
      <c r="K473" s="117"/>
    </row>
    <row r="474" spans="3:11" hidden="1" x14ac:dyDescent="0.25">
      <c r="C474" s="164"/>
      <c r="D474" s="172"/>
      <c r="E474" s="138"/>
      <c r="F474" s="116">
        <f t="shared" si="22"/>
        <v>0</v>
      </c>
      <c r="G474" s="183"/>
      <c r="H474" s="165"/>
      <c r="I474" s="150" t="e">
        <f>VLOOKUP(H474,Presupuesto!$B$8:$C$158,2,0)</f>
        <v>#N/A</v>
      </c>
      <c r="J474" s="117" t="str">
        <f t="shared" si="23"/>
        <v>Desarrollo Curricular</v>
      </c>
      <c r="K474" s="117"/>
    </row>
    <row r="475" spans="3:11" hidden="1" x14ac:dyDescent="0.25">
      <c r="C475" s="164"/>
      <c r="D475" s="172"/>
      <c r="E475" s="138"/>
      <c r="F475" s="116">
        <f t="shared" si="22"/>
        <v>0</v>
      </c>
      <c r="G475" s="183"/>
      <c r="H475" s="165"/>
      <c r="I475" s="150" t="e">
        <f>VLOOKUP(H475,Presupuesto!$B$8:$C$158,2,0)</f>
        <v>#N/A</v>
      </c>
      <c r="J475" s="117" t="str">
        <f t="shared" si="23"/>
        <v>Desarrollo Curricular</v>
      </c>
      <c r="K475" s="117"/>
    </row>
    <row r="476" spans="3:11" hidden="1" x14ac:dyDescent="0.25">
      <c r="C476" s="164"/>
      <c r="D476" s="172"/>
      <c r="E476" s="138"/>
      <c r="F476" s="116">
        <f t="shared" si="22"/>
        <v>0</v>
      </c>
      <c r="G476" s="183"/>
      <c r="H476" s="165"/>
      <c r="I476" s="150" t="e">
        <f>VLOOKUP(H476,Presupuesto!$B$8:$C$158,2,0)</f>
        <v>#N/A</v>
      </c>
      <c r="J476" s="117" t="str">
        <f t="shared" si="23"/>
        <v>Desarrollo Curricular</v>
      </c>
      <c r="K476" s="117"/>
    </row>
    <row r="477" spans="3:11" hidden="1" x14ac:dyDescent="0.25">
      <c r="C477" s="164"/>
      <c r="D477" s="172"/>
      <c r="E477" s="138"/>
      <c r="F477" s="116">
        <f t="shared" si="22"/>
        <v>0</v>
      </c>
      <c r="G477" s="183"/>
      <c r="H477" s="165"/>
      <c r="I477" s="150" t="e">
        <f>VLOOKUP(H477,Presupuesto!$B$8:$C$158,2,0)</f>
        <v>#N/A</v>
      </c>
      <c r="J477" s="117" t="str">
        <f t="shared" si="23"/>
        <v>Desarrollo Curricular</v>
      </c>
      <c r="K477" s="117"/>
    </row>
    <row r="478" spans="3:11" hidden="1" x14ac:dyDescent="0.25">
      <c r="C478" s="166"/>
      <c r="D478" s="172"/>
      <c r="E478" s="138"/>
      <c r="F478" s="116">
        <f t="shared" si="22"/>
        <v>0</v>
      </c>
      <c r="G478" s="183"/>
      <c r="H478" s="167"/>
      <c r="I478" s="150" t="e">
        <f>VLOOKUP(H478,Presupuesto!$B$8:$C$158,2,0)</f>
        <v>#N/A</v>
      </c>
      <c r="J478" s="117" t="str">
        <f t="shared" si="23"/>
        <v>Desarrollo Curricular</v>
      </c>
      <c r="K478" s="117"/>
    </row>
    <row r="479" spans="3:11" hidden="1" x14ac:dyDescent="0.25">
      <c r="C479" s="166"/>
      <c r="D479" s="172"/>
      <c r="E479" s="138"/>
      <c r="F479" s="116">
        <f t="shared" si="22"/>
        <v>0</v>
      </c>
      <c r="G479" s="183"/>
      <c r="H479" s="167"/>
      <c r="I479" s="150" t="e">
        <f>VLOOKUP(H479,Presupuesto!$B$8:$C$158,2,0)</f>
        <v>#N/A</v>
      </c>
      <c r="J479" s="117" t="str">
        <f t="shared" si="23"/>
        <v>Desarrollo Curricular</v>
      </c>
      <c r="K479" s="117"/>
    </row>
    <row r="480" spans="3:11" hidden="1" x14ac:dyDescent="0.25">
      <c r="C480" s="166"/>
      <c r="D480" s="172"/>
      <c r="E480" s="138"/>
      <c r="F480" s="116">
        <f t="shared" si="22"/>
        <v>0</v>
      </c>
      <c r="G480" s="183"/>
      <c r="H480" s="167"/>
      <c r="I480" s="150" t="e">
        <f>VLOOKUP(H480,Presupuesto!$B$8:$C$158,2,0)</f>
        <v>#N/A</v>
      </c>
      <c r="J480" s="117" t="str">
        <f t="shared" si="23"/>
        <v>Desarrollo Curricular</v>
      </c>
      <c r="K480" s="117"/>
    </row>
    <row r="481" spans="2:11" hidden="1" x14ac:dyDescent="0.25">
      <c r="C481" s="166"/>
      <c r="D481" s="172"/>
      <c r="E481" s="138"/>
      <c r="F481" s="116">
        <f t="shared" si="22"/>
        <v>0</v>
      </c>
      <c r="G481" s="183"/>
      <c r="H481" s="167"/>
      <c r="I481" s="150" t="e">
        <f>VLOOKUP(H481,Presupuesto!$B$8:$C$158,2,0)</f>
        <v>#N/A</v>
      </c>
      <c r="J481" s="117" t="str">
        <f t="shared" si="23"/>
        <v>Desarrollo Curricular</v>
      </c>
      <c r="K481" s="117"/>
    </row>
    <row r="482" spans="2:11" ht="15.75" hidden="1" thickBot="1" x14ac:dyDescent="0.3">
      <c r="C482" s="168"/>
      <c r="D482" s="181"/>
      <c r="E482" s="122"/>
      <c r="F482" s="124">
        <f t="shared" si="22"/>
        <v>0</v>
      </c>
      <c r="G482" s="184"/>
      <c r="H482" s="169"/>
      <c r="I482" s="152" t="e">
        <f>VLOOKUP(H482,Presupuesto!$B$8:$C$158,2,0)</f>
        <v>#N/A</v>
      </c>
      <c r="J482" s="125" t="str">
        <f>$J$20</f>
        <v>Desarrollo Curricular</v>
      </c>
      <c r="K482" s="144"/>
    </row>
    <row r="484" spans="2:11" ht="15.75" thickBot="1" x14ac:dyDescent="0.3">
      <c r="F484" s="109"/>
      <c r="G484" s="108"/>
      <c r="H484" s="109"/>
      <c r="I484" s="109"/>
    </row>
    <row r="485" spans="2:11" ht="15.75" thickBot="1" x14ac:dyDescent="0.3">
      <c r="B485" s="391"/>
      <c r="C485" s="179" t="s">
        <v>53</v>
      </c>
      <c r="D485" s="127">
        <f>SUM(F492:F526)</f>
        <v>18600</v>
      </c>
      <c r="F485" s="73"/>
      <c r="G485" s="95"/>
      <c r="H485" s="73"/>
      <c r="I485" s="73"/>
    </row>
    <row r="486" spans="2:11" x14ac:dyDescent="0.25">
      <c r="C486" s="73"/>
      <c r="D486" s="31"/>
      <c r="E486" s="112"/>
      <c r="F486" s="112"/>
      <c r="G486" s="112"/>
      <c r="H486" s="92"/>
      <c r="I486" s="92"/>
      <c r="J486" s="92"/>
      <c r="K486" s="132"/>
    </row>
    <row r="487" spans="2:11" x14ac:dyDescent="0.25">
      <c r="C487" s="73"/>
      <c r="D487" s="31"/>
      <c r="E487" s="112"/>
      <c r="F487" s="112"/>
      <c r="G487" s="112"/>
      <c r="H487" s="92"/>
      <c r="I487" s="92"/>
      <c r="J487" s="92"/>
      <c r="K487" s="132"/>
    </row>
    <row r="488" spans="2:11" ht="15.75" x14ac:dyDescent="0.25">
      <c r="C488" s="232" t="s">
        <v>532</v>
      </c>
      <c r="D488" s="233" t="s">
        <v>1009</v>
      </c>
      <c r="E488" s="112"/>
      <c r="F488" s="112"/>
      <c r="G488" s="112"/>
      <c r="H488" s="92"/>
      <c r="I488" s="92"/>
      <c r="J488" s="92"/>
      <c r="K488" s="132"/>
    </row>
    <row r="489" spans="2:11" ht="18.75" x14ac:dyDescent="0.25">
      <c r="C489" s="240" t="str">
        <f>IFERROR(VLOOKUP(D488,'Desarrollo Curricular'!$E:$F,2,FALSE),IFERROR(VLOOKUP(D488,Investigación!$E:$F,2,FALSE),IFERROR(VLOOKUP(D488,'Vinculación Univ. Sociedad'!$E:$F,2,FALSE),IFERROR(VLOOKUP(D488,'Docencia y Recursos Humanos '!$E:$F,2,FALSE),IFERROR(VLOOKUP(D488,Estudiantes!$E:$F,2,FALSE),IFERROR(VLOOKUP(D488,'Gestion Administrativa'!$E:$F,2,FALSE),IFERROR(VLOOKUP(D488,'Gestion Academica'!$E:$F,2,FALSE),IFERROR(VLOOKUP(D488,Graduados!$E:$F,2,FALSE),IFERROR(VLOOKUP(D488,'Gestión del Conocimiento'!$E:$F,2,FALSE),IFERROR(VLOOKUP(D488,Gobernabilidad!$E:$F,2,FALSE),IFERROR(VLOOKUP(D488,'NIVEL DE ES Y  SISTEMA NACIONAL'!$E:$F,2,FALSE),VLOOKUP(D488,'Lo Esencial'!$E:$F,2,0))))))))))))</f>
        <v>b.2Los Departamentos Académicos negocian y promueven ls sprobación de convenios en el campo de la vinculación.(programa de generación de oportunidades para grupos vulneralbles con acceso al sistema educativo nacional)</v>
      </c>
      <c r="D489" s="31"/>
      <c r="E489" s="112"/>
      <c r="F489" s="112"/>
      <c r="G489" s="112"/>
      <c r="H489" s="92"/>
      <c r="I489" s="92"/>
      <c r="J489" s="92"/>
      <c r="K489" s="132"/>
    </row>
    <row r="490" spans="2:11" ht="15.75" thickBot="1" x14ac:dyDescent="0.3">
      <c r="F490" s="112"/>
      <c r="G490" s="92"/>
      <c r="H490" s="92"/>
      <c r="I490" s="92"/>
    </row>
    <row r="491" spans="2:11" ht="30.75" thickBot="1" x14ac:dyDescent="0.3">
      <c r="C491" s="149" t="s">
        <v>44</v>
      </c>
      <c r="D491" s="149" t="s">
        <v>55</v>
      </c>
      <c r="E491" s="156" t="s">
        <v>57</v>
      </c>
      <c r="F491" s="155" t="s">
        <v>27</v>
      </c>
      <c r="G491" s="153" t="s">
        <v>253</v>
      </c>
      <c r="H491" s="156" t="s">
        <v>46</v>
      </c>
      <c r="I491" s="153" t="s">
        <v>254</v>
      </c>
      <c r="J491" s="153" t="s">
        <v>551</v>
      </c>
      <c r="K491" s="153" t="s">
        <v>552</v>
      </c>
    </row>
    <row r="492" spans="2:11" x14ac:dyDescent="0.25">
      <c r="C492" s="254" t="s">
        <v>582</v>
      </c>
      <c r="D492" s="255">
        <v>30</v>
      </c>
      <c r="E492" s="253">
        <f>HLOOKUP(C492,$AH$2:$BU$3,2,0)</f>
        <v>620</v>
      </c>
      <c r="F492" s="116">
        <f t="shared" ref="F492:F526" si="24">D492*E492</f>
        <v>18600</v>
      </c>
      <c r="G492" s="183" t="s">
        <v>252</v>
      </c>
      <c r="H492" s="162" t="s">
        <v>441</v>
      </c>
      <c r="I492" s="150" t="str">
        <f>VLOOKUP(H492,Presupuesto!$B$8:$C$158,2,0)</f>
        <v>VIATICOS (26200-00)</v>
      </c>
      <c r="J492" s="252" t="s">
        <v>617</v>
      </c>
      <c r="K492" s="117"/>
    </row>
    <row r="493" spans="2:11" hidden="1" x14ac:dyDescent="0.25">
      <c r="C493" s="161"/>
      <c r="D493" s="180">
        <v>20</v>
      </c>
      <c r="E493" s="143"/>
      <c r="F493" s="116">
        <f t="shared" si="24"/>
        <v>0</v>
      </c>
      <c r="G493" s="183"/>
      <c r="H493" s="162"/>
      <c r="I493" s="150" t="e">
        <f>VLOOKUP(H493,Presupuesto!$B$8:$C$158,2,0)</f>
        <v>#N/A</v>
      </c>
      <c r="J493" s="117" t="str">
        <f t="shared" ref="J493:J525" si="25">$J$17</f>
        <v>Desarrollo Curricular</v>
      </c>
      <c r="K493" s="117"/>
    </row>
    <row r="494" spans="2:11" hidden="1" x14ac:dyDescent="0.25">
      <c r="C494" s="161"/>
      <c r="D494" s="180"/>
      <c r="E494" s="143"/>
      <c r="F494" s="116">
        <f t="shared" si="24"/>
        <v>0</v>
      </c>
      <c r="G494" s="183"/>
      <c r="H494" s="162"/>
      <c r="I494" s="150" t="e">
        <f>VLOOKUP(H494,Presupuesto!$B$8:$C$158,2,0)</f>
        <v>#N/A</v>
      </c>
      <c r="J494" s="117" t="str">
        <f t="shared" si="25"/>
        <v>Desarrollo Curricular</v>
      </c>
      <c r="K494" s="117"/>
    </row>
    <row r="495" spans="2:11" hidden="1" x14ac:dyDescent="0.25">
      <c r="C495" s="161"/>
      <c r="D495" s="180"/>
      <c r="E495" s="143"/>
      <c r="F495" s="116">
        <f t="shared" si="24"/>
        <v>0</v>
      </c>
      <c r="G495" s="183"/>
      <c r="H495" s="162"/>
      <c r="I495" s="150" t="e">
        <f>VLOOKUP(H495,Presupuesto!$B$8:$C$158,2,0)</f>
        <v>#N/A</v>
      </c>
      <c r="J495" s="117" t="str">
        <f t="shared" si="25"/>
        <v>Desarrollo Curricular</v>
      </c>
      <c r="K495" s="117"/>
    </row>
    <row r="496" spans="2:11" hidden="1" x14ac:dyDescent="0.25">
      <c r="C496" s="161"/>
      <c r="D496" s="180"/>
      <c r="E496" s="143"/>
      <c r="F496" s="116">
        <f t="shared" si="24"/>
        <v>0</v>
      </c>
      <c r="G496" s="183"/>
      <c r="H496" s="162"/>
      <c r="I496" s="150" t="e">
        <f>VLOOKUP(H496,Presupuesto!$B$8:$C$158,2,0)</f>
        <v>#N/A</v>
      </c>
      <c r="J496" s="117" t="str">
        <f t="shared" si="25"/>
        <v>Desarrollo Curricular</v>
      </c>
      <c r="K496" s="117"/>
    </row>
    <row r="497" spans="3:11" hidden="1" x14ac:dyDescent="0.25">
      <c r="C497" s="161"/>
      <c r="D497" s="180"/>
      <c r="E497" s="143"/>
      <c r="F497" s="116">
        <f t="shared" si="24"/>
        <v>0</v>
      </c>
      <c r="G497" s="183"/>
      <c r="H497" s="162"/>
      <c r="I497" s="150" t="e">
        <f>VLOOKUP(H497,Presupuesto!$B$8:$C$158,2,0)</f>
        <v>#N/A</v>
      </c>
      <c r="J497" s="117" t="str">
        <f t="shared" si="25"/>
        <v>Desarrollo Curricular</v>
      </c>
      <c r="K497" s="117"/>
    </row>
    <row r="498" spans="3:11" hidden="1" x14ac:dyDescent="0.25">
      <c r="C498" s="161"/>
      <c r="D498" s="180"/>
      <c r="E498" s="143"/>
      <c r="F498" s="116">
        <f t="shared" si="24"/>
        <v>0</v>
      </c>
      <c r="G498" s="183"/>
      <c r="H498" s="162"/>
      <c r="I498" s="150" t="e">
        <f>VLOOKUP(H498,Presupuesto!$B$8:$C$158,2,0)</f>
        <v>#N/A</v>
      </c>
      <c r="J498" s="117" t="str">
        <f t="shared" si="25"/>
        <v>Desarrollo Curricular</v>
      </c>
      <c r="K498" s="117"/>
    </row>
    <row r="499" spans="3:11" hidden="1" x14ac:dyDescent="0.25">
      <c r="C499" s="161"/>
      <c r="D499" s="180"/>
      <c r="E499" s="143"/>
      <c r="F499" s="116">
        <f t="shared" si="24"/>
        <v>0</v>
      </c>
      <c r="G499" s="183"/>
      <c r="H499" s="162"/>
      <c r="I499" s="150" t="e">
        <f>VLOOKUP(H499,Presupuesto!$B$8:$C$158,2,0)</f>
        <v>#N/A</v>
      </c>
      <c r="J499" s="117" t="str">
        <f t="shared" si="25"/>
        <v>Desarrollo Curricular</v>
      </c>
      <c r="K499" s="117"/>
    </row>
    <row r="500" spans="3:11" hidden="1" x14ac:dyDescent="0.25">
      <c r="C500" s="161"/>
      <c r="D500" s="180"/>
      <c r="E500" s="143"/>
      <c r="F500" s="116">
        <f t="shared" si="24"/>
        <v>0</v>
      </c>
      <c r="G500" s="183"/>
      <c r="H500" s="162"/>
      <c r="I500" s="150" t="e">
        <f>VLOOKUP(H500,Presupuesto!$B$8:$C$158,2,0)</f>
        <v>#N/A</v>
      </c>
      <c r="J500" s="117" t="str">
        <f t="shared" si="25"/>
        <v>Desarrollo Curricular</v>
      </c>
      <c r="K500" s="117"/>
    </row>
    <row r="501" spans="3:11" hidden="1" x14ac:dyDescent="0.25">
      <c r="C501" s="161"/>
      <c r="D501" s="180"/>
      <c r="E501" s="143"/>
      <c r="F501" s="116">
        <f t="shared" si="24"/>
        <v>0</v>
      </c>
      <c r="G501" s="183"/>
      <c r="H501" s="162"/>
      <c r="I501" s="150" t="e">
        <f>VLOOKUP(H501,Presupuesto!$B$8:$C$158,2,0)</f>
        <v>#N/A</v>
      </c>
      <c r="J501" s="117" t="str">
        <f t="shared" si="25"/>
        <v>Desarrollo Curricular</v>
      </c>
      <c r="K501" s="117"/>
    </row>
    <row r="502" spans="3:11" hidden="1" x14ac:dyDescent="0.25">
      <c r="C502" s="161"/>
      <c r="D502" s="180"/>
      <c r="E502" s="143"/>
      <c r="F502" s="116">
        <f t="shared" si="24"/>
        <v>0</v>
      </c>
      <c r="G502" s="183"/>
      <c r="H502" s="162"/>
      <c r="I502" s="150" t="e">
        <f>VLOOKUP(H502,Presupuesto!$B$8:$C$158,2,0)</f>
        <v>#N/A</v>
      </c>
      <c r="J502" s="117" t="str">
        <f t="shared" si="25"/>
        <v>Desarrollo Curricular</v>
      </c>
      <c r="K502" s="117"/>
    </row>
    <row r="503" spans="3:11" hidden="1" x14ac:dyDescent="0.25">
      <c r="C503" s="161"/>
      <c r="D503" s="180"/>
      <c r="E503" s="143"/>
      <c r="F503" s="116">
        <f t="shared" si="24"/>
        <v>0</v>
      </c>
      <c r="G503" s="183"/>
      <c r="H503" s="162"/>
      <c r="I503" s="150" t="e">
        <f>VLOOKUP(H503,Presupuesto!$B$8:$C$158,2,0)</f>
        <v>#N/A</v>
      </c>
      <c r="J503" s="117" t="str">
        <f t="shared" si="25"/>
        <v>Desarrollo Curricular</v>
      </c>
      <c r="K503" s="117"/>
    </row>
    <row r="504" spans="3:11" hidden="1" x14ac:dyDescent="0.25">
      <c r="C504" s="161"/>
      <c r="D504" s="180"/>
      <c r="E504" s="143"/>
      <c r="F504" s="116">
        <f t="shared" si="24"/>
        <v>0</v>
      </c>
      <c r="G504" s="183"/>
      <c r="H504" s="162"/>
      <c r="I504" s="150" t="e">
        <f>VLOOKUP(H504,Presupuesto!$B$8:$C$158,2,0)</f>
        <v>#N/A</v>
      </c>
      <c r="J504" s="117" t="str">
        <f t="shared" si="25"/>
        <v>Desarrollo Curricular</v>
      </c>
      <c r="K504" s="117"/>
    </row>
    <row r="505" spans="3:11" hidden="1" x14ac:dyDescent="0.25">
      <c r="C505" s="161"/>
      <c r="D505" s="180"/>
      <c r="E505" s="143"/>
      <c r="F505" s="116">
        <f t="shared" si="24"/>
        <v>0</v>
      </c>
      <c r="G505" s="183"/>
      <c r="H505" s="162"/>
      <c r="I505" s="150" t="e">
        <f>VLOOKUP(H505,Presupuesto!$B$8:$C$158,2,0)</f>
        <v>#N/A</v>
      </c>
      <c r="J505" s="117" t="str">
        <f t="shared" si="25"/>
        <v>Desarrollo Curricular</v>
      </c>
      <c r="K505" s="117"/>
    </row>
    <row r="506" spans="3:11" hidden="1" x14ac:dyDescent="0.25">
      <c r="C506" s="161"/>
      <c r="D506" s="180"/>
      <c r="E506" s="143"/>
      <c r="F506" s="116">
        <f t="shared" si="24"/>
        <v>0</v>
      </c>
      <c r="G506" s="183"/>
      <c r="H506" s="162"/>
      <c r="I506" s="150" t="e">
        <f>VLOOKUP(H506,Presupuesto!$B$8:$C$158,2,0)</f>
        <v>#N/A</v>
      </c>
      <c r="J506" s="117" t="str">
        <f t="shared" si="25"/>
        <v>Desarrollo Curricular</v>
      </c>
      <c r="K506" s="117"/>
    </row>
    <row r="507" spans="3:11" hidden="1" x14ac:dyDescent="0.25">
      <c r="C507" s="161"/>
      <c r="D507" s="180"/>
      <c r="E507" s="143"/>
      <c r="F507" s="116">
        <f t="shared" si="24"/>
        <v>0</v>
      </c>
      <c r="G507" s="183"/>
      <c r="H507" s="162"/>
      <c r="I507" s="150" t="e">
        <f>VLOOKUP(H507,Presupuesto!$B$8:$C$158,2,0)</f>
        <v>#N/A</v>
      </c>
      <c r="J507" s="117" t="str">
        <f t="shared" si="25"/>
        <v>Desarrollo Curricular</v>
      </c>
      <c r="K507" s="117"/>
    </row>
    <row r="508" spans="3:11" hidden="1" x14ac:dyDescent="0.25">
      <c r="C508" s="161"/>
      <c r="D508" s="180"/>
      <c r="E508" s="143"/>
      <c r="F508" s="116">
        <f t="shared" si="24"/>
        <v>0</v>
      </c>
      <c r="G508" s="183"/>
      <c r="H508" s="162"/>
      <c r="I508" s="150" t="e">
        <f>VLOOKUP(H508,Presupuesto!$B$8:$C$158,2,0)</f>
        <v>#N/A</v>
      </c>
      <c r="J508" s="117" t="str">
        <f t="shared" si="25"/>
        <v>Desarrollo Curricular</v>
      </c>
      <c r="K508" s="117"/>
    </row>
    <row r="509" spans="3:11" hidden="1" x14ac:dyDescent="0.25">
      <c r="C509" s="161"/>
      <c r="D509" s="180"/>
      <c r="E509" s="143"/>
      <c r="F509" s="116">
        <f t="shared" si="24"/>
        <v>0</v>
      </c>
      <c r="G509" s="183"/>
      <c r="H509" s="162"/>
      <c r="I509" s="150" t="e">
        <f>VLOOKUP(H509,Presupuesto!$B$8:$C$158,2,0)</f>
        <v>#N/A</v>
      </c>
      <c r="J509" s="117" t="str">
        <f t="shared" si="25"/>
        <v>Desarrollo Curricular</v>
      </c>
      <c r="K509" s="117"/>
    </row>
    <row r="510" spans="3:11" hidden="1" x14ac:dyDescent="0.25">
      <c r="C510" s="161"/>
      <c r="D510" s="180"/>
      <c r="E510" s="143"/>
      <c r="F510" s="116">
        <f t="shared" si="24"/>
        <v>0</v>
      </c>
      <c r="G510" s="183"/>
      <c r="H510" s="162"/>
      <c r="I510" s="150" t="e">
        <f>VLOOKUP(H510,Presupuesto!$B$8:$C$158,2,0)</f>
        <v>#N/A</v>
      </c>
      <c r="J510" s="117" t="str">
        <f t="shared" si="25"/>
        <v>Desarrollo Curricular</v>
      </c>
      <c r="K510" s="117"/>
    </row>
    <row r="511" spans="3:11" hidden="1" x14ac:dyDescent="0.25">
      <c r="C511" s="161"/>
      <c r="D511" s="180"/>
      <c r="E511" s="143"/>
      <c r="F511" s="116">
        <f t="shared" si="24"/>
        <v>0</v>
      </c>
      <c r="G511" s="183"/>
      <c r="H511" s="162"/>
      <c r="I511" s="150" t="e">
        <f>VLOOKUP(H511,Presupuesto!$B$8:$C$158,2,0)</f>
        <v>#N/A</v>
      </c>
      <c r="J511" s="117" t="str">
        <f t="shared" si="25"/>
        <v>Desarrollo Curricular</v>
      </c>
      <c r="K511" s="117"/>
    </row>
    <row r="512" spans="3:11" hidden="1" x14ac:dyDescent="0.25">
      <c r="C512" s="161"/>
      <c r="D512" s="180"/>
      <c r="E512" s="143"/>
      <c r="F512" s="116">
        <f t="shared" si="24"/>
        <v>0</v>
      </c>
      <c r="G512" s="183"/>
      <c r="H512" s="162"/>
      <c r="I512" s="150" t="e">
        <f>VLOOKUP(H512,Presupuesto!$B$8:$C$158,2,0)</f>
        <v>#N/A</v>
      </c>
      <c r="J512" s="117" t="str">
        <f t="shared" si="25"/>
        <v>Desarrollo Curricular</v>
      </c>
      <c r="K512" s="117"/>
    </row>
    <row r="513" spans="3:11" hidden="1" x14ac:dyDescent="0.25">
      <c r="C513" s="161"/>
      <c r="D513" s="180"/>
      <c r="E513" s="143"/>
      <c r="F513" s="116">
        <f t="shared" si="24"/>
        <v>0</v>
      </c>
      <c r="G513" s="183"/>
      <c r="H513" s="162"/>
      <c r="I513" s="150" t="e">
        <f>VLOOKUP(H513,Presupuesto!$B$8:$C$158,2,0)</f>
        <v>#N/A</v>
      </c>
      <c r="J513" s="117" t="str">
        <f t="shared" si="25"/>
        <v>Desarrollo Curricular</v>
      </c>
      <c r="K513" s="117"/>
    </row>
    <row r="514" spans="3:11" hidden="1" x14ac:dyDescent="0.25">
      <c r="C514" s="164"/>
      <c r="D514" s="172"/>
      <c r="E514" s="138"/>
      <c r="F514" s="116">
        <f t="shared" si="24"/>
        <v>0</v>
      </c>
      <c r="G514" s="183"/>
      <c r="H514" s="165"/>
      <c r="I514" s="150" t="e">
        <f>VLOOKUP(H514,Presupuesto!$B$8:$C$158,2,0)</f>
        <v>#N/A</v>
      </c>
      <c r="J514" s="117" t="str">
        <f t="shared" si="25"/>
        <v>Desarrollo Curricular</v>
      </c>
      <c r="K514" s="117"/>
    </row>
    <row r="515" spans="3:11" hidden="1" x14ac:dyDescent="0.25">
      <c r="C515" s="164"/>
      <c r="D515" s="172"/>
      <c r="E515" s="138"/>
      <c r="F515" s="116">
        <f t="shared" si="24"/>
        <v>0</v>
      </c>
      <c r="G515" s="183"/>
      <c r="H515" s="165"/>
      <c r="I515" s="150" t="e">
        <f>VLOOKUP(H515,Presupuesto!$B$8:$C$158,2,0)</f>
        <v>#N/A</v>
      </c>
      <c r="J515" s="117" t="str">
        <f t="shared" si="25"/>
        <v>Desarrollo Curricular</v>
      </c>
      <c r="K515" s="117"/>
    </row>
    <row r="516" spans="3:11" hidden="1" x14ac:dyDescent="0.25">
      <c r="C516" s="164"/>
      <c r="D516" s="172"/>
      <c r="E516" s="138"/>
      <c r="F516" s="116">
        <f t="shared" si="24"/>
        <v>0</v>
      </c>
      <c r="G516" s="183"/>
      <c r="H516" s="165"/>
      <c r="I516" s="150" t="e">
        <f>VLOOKUP(H516,Presupuesto!$B$8:$C$158,2,0)</f>
        <v>#N/A</v>
      </c>
      <c r="J516" s="117" t="str">
        <f t="shared" si="25"/>
        <v>Desarrollo Curricular</v>
      </c>
      <c r="K516" s="117"/>
    </row>
    <row r="517" spans="3:11" hidden="1" x14ac:dyDescent="0.25">
      <c r="C517" s="164"/>
      <c r="D517" s="172"/>
      <c r="E517" s="138"/>
      <c r="F517" s="116">
        <f t="shared" si="24"/>
        <v>0</v>
      </c>
      <c r="G517" s="183"/>
      <c r="H517" s="165"/>
      <c r="I517" s="150" t="e">
        <f>VLOOKUP(H517,Presupuesto!$B$8:$C$158,2,0)</f>
        <v>#N/A</v>
      </c>
      <c r="J517" s="117" t="str">
        <f t="shared" si="25"/>
        <v>Desarrollo Curricular</v>
      </c>
      <c r="K517" s="117"/>
    </row>
    <row r="518" spans="3:11" hidden="1" x14ac:dyDescent="0.25">
      <c r="C518" s="164"/>
      <c r="D518" s="172"/>
      <c r="E518" s="138"/>
      <c r="F518" s="116">
        <f t="shared" si="24"/>
        <v>0</v>
      </c>
      <c r="G518" s="183"/>
      <c r="H518" s="165"/>
      <c r="I518" s="150" t="e">
        <f>VLOOKUP(H518,Presupuesto!$B$8:$C$158,2,0)</f>
        <v>#N/A</v>
      </c>
      <c r="J518" s="117" t="str">
        <f t="shared" si="25"/>
        <v>Desarrollo Curricular</v>
      </c>
      <c r="K518" s="117"/>
    </row>
    <row r="519" spans="3:11" hidden="1" x14ac:dyDescent="0.25">
      <c r="C519" s="164"/>
      <c r="D519" s="172"/>
      <c r="E519" s="138"/>
      <c r="F519" s="116">
        <f t="shared" si="24"/>
        <v>0</v>
      </c>
      <c r="G519" s="183"/>
      <c r="H519" s="165"/>
      <c r="I519" s="150" t="e">
        <f>VLOOKUP(H519,Presupuesto!$B$8:$C$158,2,0)</f>
        <v>#N/A</v>
      </c>
      <c r="J519" s="117" t="str">
        <f t="shared" si="25"/>
        <v>Desarrollo Curricular</v>
      </c>
      <c r="K519" s="117"/>
    </row>
    <row r="520" spans="3:11" hidden="1" x14ac:dyDescent="0.25">
      <c r="C520" s="164"/>
      <c r="D520" s="172"/>
      <c r="E520" s="138"/>
      <c r="F520" s="116">
        <f t="shared" si="24"/>
        <v>0</v>
      </c>
      <c r="G520" s="183"/>
      <c r="H520" s="165"/>
      <c r="I520" s="150" t="e">
        <f>VLOOKUP(H520,Presupuesto!$B$8:$C$158,2,0)</f>
        <v>#N/A</v>
      </c>
      <c r="J520" s="117" t="str">
        <f t="shared" si="25"/>
        <v>Desarrollo Curricular</v>
      </c>
      <c r="K520" s="117"/>
    </row>
    <row r="521" spans="3:11" hidden="1" x14ac:dyDescent="0.25">
      <c r="C521" s="164"/>
      <c r="D521" s="172"/>
      <c r="E521" s="138"/>
      <c r="F521" s="116">
        <f t="shared" si="24"/>
        <v>0</v>
      </c>
      <c r="G521" s="183"/>
      <c r="H521" s="165"/>
      <c r="I521" s="150" t="e">
        <f>VLOOKUP(H521,Presupuesto!$B$8:$C$158,2,0)</f>
        <v>#N/A</v>
      </c>
      <c r="J521" s="117" t="str">
        <f t="shared" si="25"/>
        <v>Desarrollo Curricular</v>
      </c>
      <c r="K521" s="117"/>
    </row>
    <row r="522" spans="3:11" hidden="1" x14ac:dyDescent="0.25">
      <c r="C522" s="166"/>
      <c r="D522" s="172"/>
      <c r="E522" s="138"/>
      <c r="F522" s="116">
        <f t="shared" si="24"/>
        <v>0</v>
      </c>
      <c r="G522" s="183"/>
      <c r="H522" s="167"/>
      <c r="I522" s="150" t="e">
        <f>VLOOKUP(H522,Presupuesto!$B$8:$C$158,2,0)</f>
        <v>#N/A</v>
      </c>
      <c r="J522" s="117" t="str">
        <f t="shared" si="25"/>
        <v>Desarrollo Curricular</v>
      </c>
      <c r="K522" s="117"/>
    </row>
    <row r="523" spans="3:11" hidden="1" x14ac:dyDescent="0.25">
      <c r="C523" s="166"/>
      <c r="D523" s="172"/>
      <c r="E523" s="138"/>
      <c r="F523" s="116">
        <f t="shared" si="24"/>
        <v>0</v>
      </c>
      <c r="G523" s="183"/>
      <c r="H523" s="167"/>
      <c r="I523" s="150" t="e">
        <f>VLOOKUP(H523,Presupuesto!$B$8:$C$158,2,0)</f>
        <v>#N/A</v>
      </c>
      <c r="J523" s="117" t="str">
        <f t="shared" si="25"/>
        <v>Desarrollo Curricular</v>
      </c>
      <c r="K523" s="117"/>
    </row>
    <row r="524" spans="3:11" hidden="1" x14ac:dyDescent="0.25">
      <c r="C524" s="166"/>
      <c r="D524" s="172"/>
      <c r="E524" s="138"/>
      <c r="F524" s="116">
        <f t="shared" si="24"/>
        <v>0</v>
      </c>
      <c r="G524" s="183"/>
      <c r="H524" s="167"/>
      <c r="I524" s="150" t="e">
        <f>VLOOKUP(H524,Presupuesto!$B$8:$C$158,2,0)</f>
        <v>#N/A</v>
      </c>
      <c r="J524" s="117" t="str">
        <f t="shared" si="25"/>
        <v>Desarrollo Curricular</v>
      </c>
      <c r="K524" s="117"/>
    </row>
    <row r="525" spans="3:11" hidden="1" x14ac:dyDescent="0.25">
      <c r="C525" s="166"/>
      <c r="D525" s="172"/>
      <c r="E525" s="138"/>
      <c r="F525" s="116">
        <f t="shared" si="24"/>
        <v>0</v>
      </c>
      <c r="G525" s="183"/>
      <c r="H525" s="167"/>
      <c r="I525" s="150" t="e">
        <f>VLOOKUP(H525,Presupuesto!$B$8:$C$158,2,0)</f>
        <v>#N/A</v>
      </c>
      <c r="J525" s="117" t="str">
        <f t="shared" si="25"/>
        <v>Desarrollo Curricular</v>
      </c>
      <c r="K525" s="117"/>
    </row>
    <row r="526" spans="3:11" ht="15.75" hidden="1" thickBot="1" x14ac:dyDescent="0.3">
      <c r="C526" s="168"/>
      <c r="D526" s="181"/>
      <c r="E526" s="122"/>
      <c r="F526" s="124">
        <f t="shared" si="24"/>
        <v>0</v>
      </c>
      <c r="G526" s="184"/>
      <c r="H526" s="169"/>
      <c r="I526" s="152" t="e">
        <f>VLOOKUP(H526,Presupuesto!$B$8:$C$158,2,0)</f>
        <v>#N/A</v>
      </c>
      <c r="J526" s="125" t="str">
        <f>$J$20</f>
        <v>Desarrollo Curricular</v>
      </c>
      <c r="K526" s="144"/>
    </row>
    <row r="527" spans="3:11" hidden="1" x14ac:dyDescent="0.25"/>
    <row r="528" spans="3:11" hidden="1" x14ac:dyDescent="0.25"/>
    <row r="529" spans="3:11" hidden="1" x14ac:dyDescent="0.25"/>
    <row r="531" spans="3:11" ht="15.75" thickBot="1" x14ac:dyDescent="0.3"/>
    <row r="532" spans="3:11" ht="15.75" thickBot="1" x14ac:dyDescent="0.3">
      <c r="C532" s="179" t="s">
        <v>53</v>
      </c>
      <c r="D532" s="127">
        <f>SUM(F539:F552)</f>
        <v>57350</v>
      </c>
      <c r="F532" s="73"/>
      <c r="G532" s="95"/>
      <c r="H532" s="73"/>
      <c r="I532" s="73"/>
    </row>
    <row r="533" spans="3:11" x14ac:dyDescent="0.25">
      <c r="C533" s="73"/>
      <c r="D533" s="31"/>
      <c r="E533" s="112"/>
      <c r="F533" s="112"/>
      <c r="G533" s="112"/>
      <c r="H533" s="92"/>
      <c r="I533" s="92"/>
      <c r="J533" s="92"/>
      <c r="K533" s="132"/>
    </row>
    <row r="534" spans="3:11" x14ac:dyDescent="0.25">
      <c r="C534" s="73"/>
      <c r="D534" s="31"/>
      <c r="E534" s="112"/>
      <c r="F534" s="112"/>
      <c r="G534" s="112"/>
      <c r="H534" s="92"/>
      <c r="I534" s="92"/>
      <c r="J534" s="92"/>
      <c r="K534" s="132"/>
    </row>
    <row r="535" spans="3:11" ht="15.75" x14ac:dyDescent="0.25">
      <c r="C535" s="232" t="s">
        <v>532</v>
      </c>
      <c r="D535" s="233" t="s">
        <v>1019</v>
      </c>
      <c r="E535" s="112"/>
      <c r="F535" s="112"/>
      <c r="G535" s="112"/>
      <c r="H535" s="92"/>
      <c r="I535" s="92"/>
      <c r="J535" s="92"/>
      <c r="K535" s="132"/>
    </row>
    <row r="536" spans="3:11" ht="18.75" x14ac:dyDescent="0.25">
      <c r="C536" s="240" t="str">
        <f>IFERROR(VLOOKUP(D535,'Desarrollo Curricular'!$E:$F,2,FALSE),IFERROR(VLOOKUP(D535,Investigación!$E:$F,2,FALSE),IFERROR(VLOOKUP(D535,'Vinculación Univ. Sociedad'!$E:$F,2,FALSE),IFERROR(VLOOKUP(D535,'Docencia y Recursos Humanos '!$E:$F,2,FALSE),IFERROR(VLOOKUP(D535,Estudiantes!$E:$F,2,FALSE),IFERROR(VLOOKUP(D535,'Gestion Administrativa'!$E:$F,2,FALSE),IFERROR(VLOOKUP(D535,'Gestion Academica'!$E:$F,2,FALSE),IFERROR(VLOOKUP(D535,Graduados!$E:$F,2,FALSE),IFERROR(VLOOKUP(D535,'Gestión del Conocimiento'!$E:$F,2,FALSE),IFERROR(VLOOKUP(D535,Gobernabilidad!$E:$F,2,FALSE),IFERROR(VLOOKUP(D535,'NIVEL DE ES Y  SISTEMA NACIONAL'!$E:$F,2,FALSE),VLOOKUP(D535,'Lo Esencial'!$E:$F,2,0))))))))))))</f>
        <v>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 (encuentros)</v>
      </c>
      <c r="D536" s="31"/>
      <c r="E536" s="112"/>
      <c r="F536" s="112"/>
      <c r="G536" s="112"/>
      <c r="H536" s="92"/>
      <c r="I536" s="92"/>
      <c r="J536" s="92"/>
      <c r="K536" s="132"/>
    </row>
    <row r="537" spans="3:11" ht="15.75" thickBot="1" x14ac:dyDescent="0.3">
      <c r="F537" s="112"/>
      <c r="G537" s="92"/>
      <c r="H537" s="92"/>
      <c r="I537" s="92"/>
    </row>
    <row r="538" spans="3:11" ht="30.75" thickBot="1" x14ac:dyDescent="0.3">
      <c r="C538" s="149" t="s">
        <v>44</v>
      </c>
      <c r="D538" s="149" t="s">
        <v>55</v>
      </c>
      <c r="E538" s="156" t="s">
        <v>57</v>
      </c>
      <c r="F538" s="155" t="s">
        <v>27</v>
      </c>
      <c r="G538" s="153" t="s">
        <v>253</v>
      </c>
      <c r="H538" s="156" t="s">
        <v>46</v>
      </c>
      <c r="I538" s="153" t="s">
        <v>254</v>
      </c>
      <c r="J538" s="153" t="s">
        <v>551</v>
      </c>
      <c r="K538" s="153" t="s">
        <v>552</v>
      </c>
    </row>
    <row r="539" spans="3:11" x14ac:dyDescent="0.25">
      <c r="C539" s="254" t="s">
        <v>584</v>
      </c>
      <c r="D539" s="255">
        <v>10</v>
      </c>
      <c r="E539" s="253">
        <f>HLOOKUP(C539,$AH$2:$BU$3,2,0)</f>
        <v>4935</v>
      </c>
      <c r="F539" s="116">
        <f t="shared" ref="F539:F552" si="26">D539*E539</f>
        <v>49350</v>
      </c>
      <c r="G539" s="183" t="s">
        <v>252</v>
      </c>
      <c r="H539" s="162" t="s">
        <v>441</v>
      </c>
      <c r="I539" s="150" t="str">
        <f>VLOOKUP(H539,Presupuesto!$B$8:$C$158,2,0)</f>
        <v>VIATICOS (26200-00)</v>
      </c>
      <c r="J539" s="252" t="s">
        <v>619</v>
      </c>
      <c r="K539" s="117"/>
    </row>
    <row r="540" spans="3:11" x14ac:dyDescent="0.25">
      <c r="C540" s="161" t="s">
        <v>1101</v>
      </c>
      <c r="D540" s="180">
        <v>100</v>
      </c>
      <c r="E540" s="143">
        <v>80</v>
      </c>
      <c r="F540" s="116">
        <f t="shared" si="26"/>
        <v>8000</v>
      </c>
      <c r="G540" s="183" t="s">
        <v>251</v>
      </c>
      <c r="H540" s="162" t="s">
        <v>451</v>
      </c>
      <c r="I540" s="150" t="str">
        <f>VLOOKUP(H540,Presupuesto!$B$8:$C$158,2,0)</f>
        <v>ALIMENTOS Y BEBIDAS PARA PERSONAS (31100-00)</v>
      </c>
      <c r="J540" s="117" t="s">
        <v>619</v>
      </c>
      <c r="K540" s="117"/>
    </row>
    <row r="541" spans="3:11" hidden="1" x14ac:dyDescent="0.25">
      <c r="C541" s="161"/>
      <c r="D541" s="180"/>
      <c r="E541" s="143"/>
      <c r="F541" s="116">
        <f t="shared" si="26"/>
        <v>0</v>
      </c>
      <c r="G541" s="183"/>
      <c r="H541" s="162"/>
      <c r="I541" s="150" t="e">
        <f>VLOOKUP(H541,Presupuesto!$B$8:$C$158,2,0)</f>
        <v>#N/A</v>
      </c>
      <c r="J541" s="117" t="str">
        <f t="shared" ref="J541:J551" si="27">$J$17</f>
        <v>Desarrollo Curricular</v>
      </c>
      <c r="K541" s="117"/>
    </row>
    <row r="542" spans="3:11" hidden="1" x14ac:dyDescent="0.25">
      <c r="C542" s="161"/>
      <c r="D542" s="180"/>
      <c r="E542" s="143"/>
      <c r="F542" s="116">
        <f t="shared" si="26"/>
        <v>0</v>
      </c>
      <c r="G542" s="183"/>
      <c r="H542" s="162"/>
      <c r="I542" s="150" t="e">
        <f>VLOOKUP(H542,Presupuesto!$B$8:$C$158,2,0)</f>
        <v>#N/A</v>
      </c>
      <c r="J542" s="117" t="str">
        <f t="shared" si="27"/>
        <v>Desarrollo Curricular</v>
      </c>
      <c r="K542" s="117"/>
    </row>
    <row r="543" spans="3:11" hidden="1" x14ac:dyDescent="0.25">
      <c r="C543" s="161"/>
      <c r="D543" s="180"/>
      <c r="E543" s="143"/>
      <c r="F543" s="116">
        <f t="shared" si="26"/>
        <v>0</v>
      </c>
      <c r="G543" s="183"/>
      <c r="H543" s="162"/>
      <c r="I543" s="150" t="e">
        <f>VLOOKUP(H543,Presupuesto!$B$8:$C$158,2,0)</f>
        <v>#N/A</v>
      </c>
      <c r="J543" s="117" t="str">
        <f t="shared" si="27"/>
        <v>Desarrollo Curricular</v>
      </c>
      <c r="K543" s="117"/>
    </row>
    <row r="544" spans="3:11" hidden="1" x14ac:dyDescent="0.25">
      <c r="C544" s="161"/>
      <c r="D544" s="180"/>
      <c r="E544" s="143"/>
      <c r="F544" s="116">
        <f t="shared" si="26"/>
        <v>0</v>
      </c>
      <c r="G544" s="183"/>
      <c r="H544" s="162"/>
      <c r="I544" s="150" t="e">
        <f>VLOOKUP(H544,Presupuesto!$B$8:$C$158,2,0)</f>
        <v>#N/A</v>
      </c>
      <c r="J544" s="117" t="str">
        <f t="shared" si="27"/>
        <v>Desarrollo Curricular</v>
      </c>
      <c r="K544" s="117"/>
    </row>
    <row r="545" spans="3:11" hidden="1" x14ac:dyDescent="0.25">
      <c r="C545" s="161"/>
      <c r="D545" s="180"/>
      <c r="E545" s="143"/>
      <c r="F545" s="116">
        <f t="shared" si="26"/>
        <v>0</v>
      </c>
      <c r="G545" s="183"/>
      <c r="H545" s="162"/>
      <c r="I545" s="150" t="e">
        <f>VLOOKUP(H545,Presupuesto!$B$8:$C$158,2,0)</f>
        <v>#N/A</v>
      </c>
      <c r="J545" s="117" t="str">
        <f t="shared" si="27"/>
        <v>Desarrollo Curricular</v>
      </c>
      <c r="K545" s="117"/>
    </row>
    <row r="546" spans="3:11" hidden="1" x14ac:dyDescent="0.25">
      <c r="C546" s="161"/>
      <c r="D546" s="180"/>
      <c r="E546" s="143"/>
      <c r="F546" s="116">
        <f t="shared" si="26"/>
        <v>0</v>
      </c>
      <c r="G546" s="183"/>
      <c r="H546" s="162"/>
      <c r="I546" s="150" t="e">
        <f>VLOOKUP(H546,Presupuesto!$B$8:$C$158,2,0)</f>
        <v>#N/A</v>
      </c>
      <c r="J546" s="117" t="str">
        <f t="shared" si="27"/>
        <v>Desarrollo Curricular</v>
      </c>
      <c r="K546" s="117"/>
    </row>
    <row r="547" spans="3:11" hidden="1" x14ac:dyDescent="0.25">
      <c r="C547" s="161"/>
      <c r="D547" s="180"/>
      <c r="E547" s="143"/>
      <c r="F547" s="116">
        <f t="shared" si="26"/>
        <v>0</v>
      </c>
      <c r="G547" s="183"/>
      <c r="H547" s="162"/>
      <c r="I547" s="150" t="e">
        <f>VLOOKUP(H547,Presupuesto!$B$8:$C$158,2,0)</f>
        <v>#N/A</v>
      </c>
      <c r="J547" s="117" t="str">
        <f t="shared" si="27"/>
        <v>Desarrollo Curricular</v>
      </c>
      <c r="K547" s="117"/>
    </row>
    <row r="548" spans="3:11" hidden="1" x14ac:dyDescent="0.25">
      <c r="C548" s="166"/>
      <c r="D548" s="172"/>
      <c r="E548" s="138"/>
      <c r="F548" s="116">
        <f t="shared" si="26"/>
        <v>0</v>
      </c>
      <c r="G548" s="183"/>
      <c r="H548" s="167"/>
      <c r="I548" s="150" t="e">
        <f>VLOOKUP(H548,Presupuesto!$B$8:$C$158,2,0)</f>
        <v>#N/A</v>
      </c>
      <c r="J548" s="117" t="str">
        <f t="shared" si="27"/>
        <v>Desarrollo Curricular</v>
      </c>
      <c r="K548" s="117"/>
    </row>
    <row r="549" spans="3:11" hidden="1" x14ac:dyDescent="0.25">
      <c r="C549" s="166"/>
      <c r="D549" s="172"/>
      <c r="E549" s="138"/>
      <c r="F549" s="116">
        <f t="shared" si="26"/>
        <v>0</v>
      </c>
      <c r="G549" s="183"/>
      <c r="H549" s="167"/>
      <c r="I549" s="150" t="e">
        <f>VLOOKUP(H549,Presupuesto!$B$8:$C$158,2,0)</f>
        <v>#N/A</v>
      </c>
      <c r="J549" s="117" t="str">
        <f t="shared" si="27"/>
        <v>Desarrollo Curricular</v>
      </c>
      <c r="K549" s="117"/>
    </row>
    <row r="550" spans="3:11" hidden="1" x14ac:dyDescent="0.25">
      <c r="C550" s="166"/>
      <c r="D550" s="172"/>
      <c r="E550" s="138"/>
      <c r="F550" s="116">
        <f t="shared" si="26"/>
        <v>0</v>
      </c>
      <c r="G550" s="183"/>
      <c r="H550" s="167"/>
      <c r="I550" s="150" t="e">
        <f>VLOOKUP(H550,Presupuesto!$B$8:$C$158,2,0)</f>
        <v>#N/A</v>
      </c>
      <c r="J550" s="117" t="str">
        <f t="shared" si="27"/>
        <v>Desarrollo Curricular</v>
      </c>
      <c r="K550" s="117"/>
    </row>
    <row r="551" spans="3:11" hidden="1" x14ac:dyDescent="0.25">
      <c r="C551" s="166"/>
      <c r="D551" s="172"/>
      <c r="E551" s="138"/>
      <c r="F551" s="116">
        <f t="shared" si="26"/>
        <v>0</v>
      </c>
      <c r="G551" s="183"/>
      <c r="H551" s="167"/>
      <c r="I551" s="150" t="e">
        <f>VLOOKUP(H551,Presupuesto!$B$8:$C$158,2,0)</f>
        <v>#N/A</v>
      </c>
      <c r="J551" s="117" t="str">
        <f t="shared" si="27"/>
        <v>Desarrollo Curricular</v>
      </c>
      <c r="K551" s="117"/>
    </row>
    <row r="552" spans="3:11" ht="15.75" hidden="1" thickBot="1" x14ac:dyDescent="0.3">
      <c r="C552" s="168"/>
      <c r="D552" s="181"/>
      <c r="E552" s="122"/>
      <c r="F552" s="124">
        <f t="shared" si="26"/>
        <v>0</v>
      </c>
      <c r="G552" s="184"/>
      <c r="H552" s="169"/>
      <c r="I552" s="152" t="e">
        <f>VLOOKUP(H552,Presupuesto!$B$8:$C$158,2,0)</f>
        <v>#N/A</v>
      </c>
      <c r="J552" s="125" t="str">
        <f>$J$20</f>
        <v>Desarrollo Curricular</v>
      </c>
      <c r="K552" s="144"/>
    </row>
    <row r="555" spans="3:11" hidden="1" x14ac:dyDescent="0.25"/>
    <row r="556" spans="3:11" hidden="1" x14ac:dyDescent="0.25"/>
    <row r="557" spans="3:11" ht="15.75" thickBot="1" x14ac:dyDescent="0.3"/>
    <row r="558" spans="3:11" ht="15.75" thickBot="1" x14ac:dyDescent="0.3">
      <c r="C558" s="179" t="s">
        <v>53</v>
      </c>
      <c r="D558" s="127">
        <f>SUM(F565:F574)</f>
        <v>134000</v>
      </c>
      <c r="F558" s="73"/>
      <c r="G558" s="95"/>
      <c r="H558" s="73"/>
      <c r="I558" s="73"/>
    </row>
    <row r="559" spans="3:11" x14ac:dyDescent="0.25">
      <c r="C559" s="73"/>
      <c r="D559" s="31"/>
      <c r="E559" s="112"/>
      <c r="F559" s="112"/>
      <c r="G559" s="112"/>
      <c r="H559" s="92"/>
      <c r="I559" s="92"/>
      <c r="J559" s="92"/>
      <c r="K559" s="132"/>
    </row>
    <row r="560" spans="3:11" x14ac:dyDescent="0.25">
      <c r="C560" s="73"/>
      <c r="D560" s="31"/>
      <c r="E560" s="112"/>
      <c r="F560" s="112"/>
      <c r="G560" s="112"/>
      <c r="H560" s="92"/>
      <c r="I560" s="92"/>
      <c r="J560" s="92"/>
      <c r="K560" s="132"/>
    </row>
    <row r="561" spans="3:11" ht="15.75" x14ac:dyDescent="0.25">
      <c r="C561" s="232" t="s">
        <v>532</v>
      </c>
      <c r="D561" s="233" t="s">
        <v>1055</v>
      </c>
      <c r="E561" s="112"/>
      <c r="F561" s="112"/>
      <c r="G561" s="112"/>
      <c r="H561" s="92"/>
      <c r="I561" s="92"/>
      <c r="J561" s="92"/>
      <c r="K561" s="132"/>
    </row>
    <row r="562" spans="3:11" ht="18.75" x14ac:dyDescent="0.25">
      <c r="C562" s="240" t="str">
        <f>IFERROR(VLOOKUP(D561,'Desarrollo Curricular'!$E:$F,2,FALSE),IFERROR(VLOOKUP(D561,Investigación!$E:$F,2,FALSE),IFERROR(VLOOKUP(D561,'Vinculación Univ. Sociedad'!$E:$F,2,FALSE),IFERROR(VLOOKUP(D561,'Docencia y Recursos Humanos '!$E:$F,2,FALSE),IFERROR(VLOOKUP(D561,Estudiantes!$E:$F,2,FALSE),IFERROR(VLOOKUP(D561,'Gestion Administrativa'!$E:$F,2,FALSE),IFERROR(VLOOKUP(D561,'Gestion Academica'!$E:$F,2,FALSE),IFERROR(VLOOKUP(D561,Graduados!$E:$F,2,FALSE),IFERROR(VLOOKUP(D561,'Gestión del Conocimiento'!$E:$F,2,FALSE),IFERROR(VLOOKUP(D561,Gobernabilidad!$E:$F,2,FALSE),IFERROR(VLOOKUP(D561,'NIVEL DE ES Y  SISTEMA NACIONAL'!$E:$F,2,FALSE),VLOOKUP(D561,'Lo Esencial'!$E:$F,2,0))))))))))))</f>
        <v xml:space="preserve">3. Realizacion de giras de practicas a diferentes instutuciones y organizaciones del pais </v>
      </c>
      <c r="D562" s="31"/>
      <c r="E562" s="112"/>
      <c r="F562" s="112"/>
      <c r="G562" s="112"/>
      <c r="H562" s="92"/>
      <c r="I562" s="92"/>
      <c r="J562" s="92"/>
      <c r="K562" s="132"/>
    </row>
    <row r="563" spans="3:11" ht="15.75" thickBot="1" x14ac:dyDescent="0.3">
      <c r="F563" s="112"/>
      <c r="G563" s="92"/>
      <c r="H563" s="92"/>
      <c r="I563" s="92"/>
    </row>
    <row r="564" spans="3:11" ht="30.75" thickBot="1" x14ac:dyDescent="0.3">
      <c r="C564" s="149" t="s">
        <v>44</v>
      </c>
      <c r="D564" s="149" t="s">
        <v>55</v>
      </c>
      <c r="E564" s="156" t="s">
        <v>57</v>
      </c>
      <c r="F564" s="155" t="s">
        <v>27</v>
      </c>
      <c r="G564" s="153" t="s">
        <v>253</v>
      </c>
      <c r="H564" s="156" t="s">
        <v>46</v>
      </c>
      <c r="I564" s="153" t="s">
        <v>254</v>
      </c>
      <c r="J564" s="153" t="s">
        <v>551</v>
      </c>
      <c r="K564" s="153" t="s">
        <v>552</v>
      </c>
    </row>
    <row r="565" spans="3:11" x14ac:dyDescent="0.25">
      <c r="C565" s="254" t="s">
        <v>582</v>
      </c>
      <c r="D565" s="255">
        <v>200</v>
      </c>
      <c r="E565" s="253">
        <f>HLOOKUP(C565,$AH$2:$BU$3,2,0)</f>
        <v>620</v>
      </c>
      <c r="F565" s="116">
        <f t="shared" ref="F565:F574" si="28">D565*E565</f>
        <v>124000</v>
      </c>
      <c r="G565" s="183" t="s">
        <v>251</v>
      </c>
      <c r="H565" s="162" t="s">
        <v>441</v>
      </c>
      <c r="I565" s="150" t="str">
        <f>VLOOKUP(H565,Presupuesto!$B$8:$C$158,2,0)</f>
        <v>VIATICOS (26200-00)</v>
      </c>
      <c r="J565" s="252" t="s">
        <v>619</v>
      </c>
      <c r="K565" s="117"/>
    </row>
    <row r="566" spans="3:11" x14ac:dyDescent="0.25">
      <c r="C566" s="161" t="s">
        <v>1102</v>
      </c>
      <c r="D566" s="180">
        <v>20</v>
      </c>
      <c r="E566" s="143">
        <v>500</v>
      </c>
      <c r="F566" s="116">
        <f t="shared" si="28"/>
        <v>10000</v>
      </c>
      <c r="G566" s="183" t="s">
        <v>251</v>
      </c>
      <c r="H566" s="162" t="s">
        <v>464</v>
      </c>
      <c r="I566" s="150" t="str">
        <f>VLOOKUP(H566,Presupuesto!$B$8:$C$158,2,0)</f>
        <v>COMBUSTIBLES Y LUBRICANTES (35600-00)</v>
      </c>
      <c r="J566" s="117" t="s">
        <v>619</v>
      </c>
      <c r="K566" s="117"/>
    </row>
    <row r="567" spans="3:11" hidden="1" x14ac:dyDescent="0.25">
      <c r="C567" s="161"/>
      <c r="D567" s="180"/>
      <c r="E567" s="143"/>
      <c r="F567" s="116">
        <f t="shared" si="28"/>
        <v>0</v>
      </c>
      <c r="G567" s="183"/>
      <c r="H567" s="162"/>
      <c r="I567" s="150" t="e">
        <f>VLOOKUP(H567,Presupuesto!$B$8:$C$158,2,0)</f>
        <v>#N/A</v>
      </c>
      <c r="J567" s="117" t="str">
        <f t="shared" ref="J567:J574" si="29">$J$17</f>
        <v>Desarrollo Curricular</v>
      </c>
      <c r="K567" s="117"/>
    </row>
    <row r="568" spans="3:11" hidden="1" x14ac:dyDescent="0.25">
      <c r="C568" s="161"/>
      <c r="D568" s="180"/>
      <c r="E568" s="143"/>
      <c r="F568" s="116">
        <f t="shared" si="28"/>
        <v>0</v>
      </c>
      <c r="G568" s="183"/>
      <c r="H568" s="162"/>
      <c r="I568" s="150" t="e">
        <f>VLOOKUP(H568,Presupuesto!$B$8:$C$158,2,0)</f>
        <v>#N/A</v>
      </c>
      <c r="J568" s="117" t="str">
        <f t="shared" si="29"/>
        <v>Desarrollo Curricular</v>
      </c>
      <c r="K568" s="117"/>
    </row>
    <row r="569" spans="3:11" hidden="1" x14ac:dyDescent="0.25">
      <c r="C569" s="161"/>
      <c r="D569" s="180"/>
      <c r="E569" s="143"/>
      <c r="F569" s="116">
        <f t="shared" si="28"/>
        <v>0</v>
      </c>
      <c r="G569" s="183"/>
      <c r="H569" s="162"/>
      <c r="I569" s="150" t="e">
        <f>VLOOKUP(H569,Presupuesto!$B$8:$C$158,2,0)</f>
        <v>#N/A</v>
      </c>
      <c r="J569" s="117" t="str">
        <f t="shared" si="29"/>
        <v>Desarrollo Curricular</v>
      </c>
      <c r="K569" s="117"/>
    </row>
    <row r="570" spans="3:11" hidden="1" x14ac:dyDescent="0.25">
      <c r="C570" s="161"/>
      <c r="D570" s="180"/>
      <c r="E570" s="143"/>
      <c r="F570" s="116">
        <f t="shared" si="28"/>
        <v>0</v>
      </c>
      <c r="G570" s="183"/>
      <c r="H570" s="162"/>
      <c r="I570" s="150" t="e">
        <f>VLOOKUP(H570,Presupuesto!$B$8:$C$158,2,0)</f>
        <v>#N/A</v>
      </c>
      <c r="J570" s="117" t="str">
        <f t="shared" si="29"/>
        <v>Desarrollo Curricular</v>
      </c>
      <c r="K570" s="117"/>
    </row>
    <row r="571" spans="3:11" hidden="1" x14ac:dyDescent="0.25">
      <c r="C571" s="161"/>
      <c r="D571" s="180"/>
      <c r="E571" s="143"/>
      <c r="F571" s="116">
        <f t="shared" si="28"/>
        <v>0</v>
      </c>
      <c r="G571" s="183"/>
      <c r="H571" s="162"/>
      <c r="I571" s="150" t="e">
        <f>VLOOKUP(H571,Presupuesto!$B$8:$C$158,2,0)</f>
        <v>#N/A</v>
      </c>
      <c r="J571" s="117" t="str">
        <f t="shared" si="29"/>
        <v>Desarrollo Curricular</v>
      </c>
      <c r="K571" s="117"/>
    </row>
    <row r="572" spans="3:11" hidden="1" x14ac:dyDescent="0.25">
      <c r="C572" s="161"/>
      <c r="D572" s="180"/>
      <c r="E572" s="143"/>
      <c r="F572" s="116">
        <f t="shared" si="28"/>
        <v>0</v>
      </c>
      <c r="G572" s="183"/>
      <c r="H572" s="162"/>
      <c r="I572" s="150" t="e">
        <f>VLOOKUP(H572,Presupuesto!$B$8:$C$158,2,0)</f>
        <v>#N/A</v>
      </c>
      <c r="J572" s="117" t="str">
        <f t="shared" si="29"/>
        <v>Desarrollo Curricular</v>
      </c>
      <c r="K572" s="117"/>
    </row>
    <row r="573" spans="3:11" hidden="1" x14ac:dyDescent="0.25">
      <c r="C573" s="161"/>
      <c r="D573" s="180"/>
      <c r="E573" s="143"/>
      <c r="F573" s="116">
        <f t="shared" si="28"/>
        <v>0</v>
      </c>
      <c r="G573" s="183"/>
      <c r="H573" s="162"/>
      <c r="I573" s="150" t="e">
        <f>VLOOKUP(H573,Presupuesto!$B$8:$C$158,2,0)</f>
        <v>#N/A</v>
      </c>
      <c r="J573" s="117" t="str">
        <f t="shared" si="29"/>
        <v>Desarrollo Curricular</v>
      </c>
      <c r="K573" s="117"/>
    </row>
    <row r="574" spans="3:11" hidden="1" x14ac:dyDescent="0.25">
      <c r="C574" s="161"/>
      <c r="D574" s="180"/>
      <c r="E574" s="143"/>
      <c r="F574" s="116">
        <f t="shared" si="28"/>
        <v>0</v>
      </c>
      <c r="G574" s="183"/>
      <c r="H574" s="162"/>
      <c r="I574" s="150" t="e">
        <f>VLOOKUP(H574,Presupuesto!$B$8:$C$158,2,0)</f>
        <v>#N/A</v>
      </c>
      <c r="J574" s="117" t="str">
        <f t="shared" si="29"/>
        <v>Desarrollo Curricular</v>
      </c>
      <c r="K574" s="117"/>
    </row>
    <row r="576" spans="3:11" hidden="1" x14ac:dyDescent="0.25"/>
    <row r="577" spans="3:11" hidden="1" x14ac:dyDescent="0.25"/>
    <row r="578" spans="3:11" ht="15.75" thickBot="1" x14ac:dyDescent="0.3"/>
    <row r="579" spans="3:11" ht="15.75" thickBot="1" x14ac:dyDescent="0.3">
      <c r="C579" s="179" t="s">
        <v>53</v>
      </c>
      <c r="D579" s="127">
        <f>SUM(F586:F593)</f>
        <v>90000</v>
      </c>
      <c r="F579" s="73"/>
      <c r="G579" s="95"/>
      <c r="H579" s="73"/>
      <c r="I579" s="73"/>
    </row>
    <row r="580" spans="3:11" x14ac:dyDescent="0.25">
      <c r="C580" s="73"/>
      <c r="D580" s="31"/>
      <c r="E580" s="112"/>
      <c r="F580" s="112"/>
      <c r="G580" s="112"/>
      <c r="H580" s="92"/>
      <c r="I580" s="92"/>
      <c r="J580" s="92"/>
      <c r="K580" s="132"/>
    </row>
    <row r="581" spans="3:11" x14ac:dyDescent="0.25">
      <c r="C581" s="73"/>
      <c r="D581" s="31"/>
      <c r="E581" s="112"/>
      <c r="F581" s="112"/>
      <c r="G581" s="112"/>
      <c r="H581" s="92"/>
      <c r="I581" s="92"/>
      <c r="J581" s="92"/>
      <c r="K581" s="132"/>
    </row>
    <row r="582" spans="3:11" ht="15.75" x14ac:dyDescent="0.25">
      <c r="C582" s="232" t="s">
        <v>532</v>
      </c>
      <c r="D582" s="233" t="s">
        <v>1153</v>
      </c>
      <c r="E582" s="112"/>
      <c r="F582" s="112"/>
      <c r="G582" s="112"/>
      <c r="H582" s="92"/>
      <c r="I582" s="92"/>
      <c r="J582" s="92"/>
      <c r="K582" s="132"/>
    </row>
    <row r="583" spans="3:11" ht="18.75" x14ac:dyDescent="0.25">
      <c r="C583" s="240" t="str">
        <f>IFERROR(VLOOKUP(D582,'Desarrollo Curricular'!$E:$F,2,FALSE),IFERROR(VLOOKUP(D582,Investigación!$E:$F,2,FALSE),IFERROR(VLOOKUP(D582,'Vinculación Univ. Sociedad'!$E:$F,2,FALSE),IFERROR(VLOOKUP(D582,'Docencia y Recursos Humanos '!$E:$F,2,FALSE),IFERROR(VLOOKUP(D582,Estudiantes!$E:$F,2,FALSE),IFERROR(VLOOKUP(D582,'Gestion Administrativa'!$E:$F,2,FALSE),IFERROR(VLOOKUP(D582,'Gestion Academica'!$E:$F,2,FALSE),IFERROR(VLOOKUP(D582,Graduados!$E:$F,2,FALSE),IFERROR(VLOOKUP(D582,'Gestión del Conocimiento'!$E:$F,2,FALSE),IFERROR(VLOOKUP(D582,Gobernabilidad!$E:$F,2,FALSE),IFERROR(VLOOKUP(D582,'NIVEL DE ES Y  SISTEMA NACIONAL'!$E:$F,2,FALSE),VLOOKUP(D582,'Lo Esencial'!$E:$F,2,0))))))))))))</f>
        <v>Elaboracion de Silabus,  planes analíticos o planes de clases, supervisión y seguimiento  de los planes.</v>
      </c>
      <c r="D583" s="31"/>
      <c r="E583" s="112"/>
      <c r="F583" s="112"/>
      <c r="G583" s="112"/>
      <c r="H583" s="92"/>
      <c r="I583" s="92"/>
      <c r="J583" s="92"/>
      <c r="K583" s="132"/>
    </row>
    <row r="584" spans="3:11" ht="15.75" thickBot="1" x14ac:dyDescent="0.3">
      <c r="F584" s="112"/>
      <c r="G584" s="92"/>
      <c r="H584" s="92"/>
      <c r="I584" s="92"/>
    </row>
    <row r="585" spans="3:11" ht="30.75" thickBot="1" x14ac:dyDescent="0.3">
      <c r="C585" s="149" t="s">
        <v>44</v>
      </c>
      <c r="D585" s="149" t="s">
        <v>55</v>
      </c>
      <c r="E585" s="156" t="s">
        <v>57</v>
      </c>
      <c r="F585" s="155" t="s">
        <v>27</v>
      </c>
      <c r="G585" s="153" t="s">
        <v>253</v>
      </c>
      <c r="H585" s="156" t="s">
        <v>46</v>
      </c>
      <c r="I585" s="153" t="s">
        <v>254</v>
      </c>
      <c r="J585" s="153" t="s">
        <v>551</v>
      </c>
      <c r="K585" s="153" t="s">
        <v>552</v>
      </c>
    </row>
    <row r="586" spans="3:11" x14ac:dyDescent="0.25">
      <c r="C586" s="254" t="s">
        <v>582</v>
      </c>
      <c r="D586" s="255">
        <v>0</v>
      </c>
      <c r="E586" s="253">
        <f>HLOOKUP(C586,$AH$2:$BU$3,2,0)</f>
        <v>620</v>
      </c>
      <c r="F586" s="116">
        <f t="shared" ref="F586:F593" si="30">D586*E586</f>
        <v>0</v>
      </c>
      <c r="G586" s="183" t="s">
        <v>251</v>
      </c>
      <c r="H586" s="162" t="s">
        <v>441</v>
      </c>
      <c r="I586" s="150" t="str">
        <f>VLOOKUP(H586,Presupuesto!$B$8:$C$158,2,0)</f>
        <v>VIATICOS (26200-00)</v>
      </c>
      <c r="J586" s="252" t="s">
        <v>619</v>
      </c>
      <c r="K586" s="117"/>
    </row>
    <row r="587" spans="3:11" x14ac:dyDescent="0.25">
      <c r="C587" s="161" t="s">
        <v>1110</v>
      </c>
      <c r="D587" s="180">
        <v>45</v>
      </c>
      <c r="E587" s="143">
        <v>2000</v>
      </c>
      <c r="F587" s="116">
        <f t="shared" si="30"/>
        <v>90000</v>
      </c>
      <c r="G587" s="183" t="s">
        <v>251</v>
      </c>
      <c r="H587" s="162" t="s">
        <v>467</v>
      </c>
      <c r="I587" s="150" t="str">
        <f>VLOOKUP(H587,Presupuesto!$B$8:$C$158,2,0)</f>
        <v>UTILES DE ESCRITORIO, OFICINA Y ENZE¥ANZA (39200-00)</v>
      </c>
      <c r="J587" s="117" t="s">
        <v>619</v>
      </c>
      <c r="K587" s="117"/>
    </row>
    <row r="588" spans="3:11" hidden="1" x14ac:dyDescent="0.25">
      <c r="C588" s="161"/>
      <c r="D588" s="180"/>
      <c r="E588" s="143"/>
      <c r="F588" s="116">
        <f t="shared" si="30"/>
        <v>0</v>
      </c>
      <c r="G588" s="183"/>
      <c r="H588" s="162"/>
      <c r="I588" s="150" t="e">
        <f>VLOOKUP(H588,Presupuesto!$B$8:$C$158,2,0)</f>
        <v>#N/A</v>
      </c>
      <c r="J588" s="117" t="str">
        <f t="shared" ref="J588:J593" si="31">$J$17</f>
        <v>Desarrollo Curricular</v>
      </c>
      <c r="K588" s="117"/>
    </row>
    <row r="589" spans="3:11" hidden="1" x14ac:dyDescent="0.25">
      <c r="C589" s="161"/>
      <c r="D589" s="180"/>
      <c r="E589" s="143"/>
      <c r="F589" s="116">
        <f t="shared" si="30"/>
        <v>0</v>
      </c>
      <c r="G589" s="183"/>
      <c r="H589" s="162"/>
      <c r="I589" s="150" t="e">
        <f>VLOOKUP(H589,Presupuesto!$B$8:$C$158,2,0)</f>
        <v>#N/A</v>
      </c>
      <c r="J589" s="117" t="str">
        <f t="shared" si="31"/>
        <v>Desarrollo Curricular</v>
      </c>
      <c r="K589" s="117"/>
    </row>
    <row r="590" spans="3:11" hidden="1" x14ac:dyDescent="0.25">
      <c r="C590" s="161"/>
      <c r="D590" s="180"/>
      <c r="E590" s="143"/>
      <c r="F590" s="116">
        <f t="shared" si="30"/>
        <v>0</v>
      </c>
      <c r="G590" s="183"/>
      <c r="H590" s="162"/>
      <c r="I590" s="150" t="e">
        <f>VLOOKUP(H590,Presupuesto!$B$8:$C$158,2,0)</f>
        <v>#N/A</v>
      </c>
      <c r="J590" s="117" t="str">
        <f t="shared" si="31"/>
        <v>Desarrollo Curricular</v>
      </c>
      <c r="K590" s="117"/>
    </row>
    <row r="591" spans="3:11" hidden="1" x14ac:dyDescent="0.25">
      <c r="C591" s="161"/>
      <c r="D591" s="180"/>
      <c r="E591" s="143"/>
      <c r="F591" s="116">
        <f t="shared" si="30"/>
        <v>0</v>
      </c>
      <c r="G591" s="183"/>
      <c r="H591" s="162"/>
      <c r="I591" s="150" t="e">
        <f>VLOOKUP(H591,Presupuesto!$B$8:$C$158,2,0)</f>
        <v>#N/A</v>
      </c>
      <c r="J591" s="117" t="str">
        <f t="shared" si="31"/>
        <v>Desarrollo Curricular</v>
      </c>
      <c r="K591" s="117"/>
    </row>
    <row r="592" spans="3:11" hidden="1" x14ac:dyDescent="0.25">
      <c r="C592" s="161"/>
      <c r="D592" s="180"/>
      <c r="E592" s="143"/>
      <c r="F592" s="116">
        <f t="shared" si="30"/>
        <v>0</v>
      </c>
      <c r="G592" s="183"/>
      <c r="H592" s="162"/>
      <c r="I592" s="150" t="e">
        <f>VLOOKUP(H592,Presupuesto!$B$8:$C$158,2,0)</f>
        <v>#N/A</v>
      </c>
      <c r="J592" s="117" t="str">
        <f t="shared" si="31"/>
        <v>Desarrollo Curricular</v>
      </c>
      <c r="K592" s="117"/>
    </row>
    <row r="593" spans="3:11" hidden="1" x14ac:dyDescent="0.25">
      <c r="C593" s="161"/>
      <c r="D593" s="180"/>
      <c r="E593" s="143"/>
      <c r="F593" s="116">
        <f t="shared" si="30"/>
        <v>0</v>
      </c>
      <c r="G593" s="183"/>
      <c r="H593" s="162"/>
      <c r="I593" s="150" t="e">
        <f>VLOOKUP(H593,Presupuesto!$B$8:$C$158,2,0)</f>
        <v>#N/A</v>
      </c>
      <c r="J593" s="117" t="str">
        <f t="shared" si="31"/>
        <v>Desarrollo Curricular</v>
      </c>
      <c r="K593" s="117"/>
    </row>
    <row r="596" spans="3:11" ht="15.75" thickBot="1" x14ac:dyDescent="0.3"/>
    <row r="597" spans="3:11" ht="15.75" thickBot="1" x14ac:dyDescent="0.3">
      <c r="C597" s="179" t="s">
        <v>53</v>
      </c>
      <c r="D597" s="127">
        <f>SUM(F604:F611)</f>
        <v>35000</v>
      </c>
      <c r="F597" s="73"/>
      <c r="G597" s="95"/>
      <c r="H597" s="73"/>
      <c r="I597" s="73"/>
    </row>
    <row r="598" spans="3:11" x14ac:dyDescent="0.25">
      <c r="C598" s="73"/>
      <c r="D598" s="31"/>
      <c r="E598" s="112"/>
      <c r="F598" s="112"/>
      <c r="G598" s="112"/>
      <c r="H598" s="92"/>
      <c r="I598" s="92"/>
      <c r="J598" s="92"/>
      <c r="K598" s="132"/>
    </row>
    <row r="599" spans="3:11" x14ac:dyDescent="0.25">
      <c r="C599" s="73"/>
      <c r="D599" s="31"/>
      <c r="E599" s="112"/>
      <c r="F599" s="112"/>
      <c r="G599" s="112"/>
      <c r="H599" s="92"/>
      <c r="I599" s="92"/>
      <c r="J599" s="92"/>
      <c r="K599" s="132"/>
    </row>
    <row r="600" spans="3:11" ht="15.75" x14ac:dyDescent="0.25">
      <c r="C600" s="232" t="s">
        <v>532</v>
      </c>
      <c r="D600" s="233" t="s">
        <v>1111</v>
      </c>
      <c r="E600" s="112"/>
      <c r="F600" s="112"/>
      <c r="G600" s="112"/>
      <c r="H600" s="92"/>
      <c r="I600" s="92"/>
      <c r="J600" s="92"/>
      <c r="K600" s="132"/>
    </row>
    <row r="601" spans="3:11" ht="18.75" x14ac:dyDescent="0.25">
      <c r="C601" s="240" t="str">
        <f>IFERROR(VLOOKUP(D600,'Desarrollo Curricular'!$E:$F,2,FALSE),IFERROR(VLOOKUP(D600,Investigación!$E:$F,2,FALSE),IFERROR(VLOOKUP(D600,'Vinculación Univ. Sociedad'!$E:$F,2,FALSE),IFERROR(VLOOKUP(D600,'Docencia y Recursos Humanos '!$E:$F,2,FALSE),IFERROR(VLOOKUP(D600,Estudiantes!$E:$F,2,FALSE),IFERROR(VLOOKUP(D600,'Gestion Administrativa'!$E:$F,2,FALSE),IFERROR(VLOOKUP(D600,'Gestion Academica'!$E:$F,2,FALSE),IFERROR(VLOOKUP(D600,Graduados!$E:$F,2,FALSE),IFERROR(VLOOKUP(D600,'Gestión del Conocimiento'!$E:$F,2,FALSE),IFERROR(VLOOKUP(D600,Gobernabilidad!$E:$F,2,FALSE),IFERROR(VLOOKUP(D600,'NIVEL DE ES Y  SISTEMA NACIONAL'!$E:$F,2,FALSE),VLOOKUP(D600,'Lo Esencial'!$E:$F,2,0))))))))))))</f>
        <v>a. 1 Analizar el perfil del egresado de las carreras de acuerdo a las demandas laborales de profesionales.</v>
      </c>
      <c r="D601" s="31"/>
      <c r="E601" s="112"/>
      <c r="F601" s="112"/>
      <c r="G601" s="112"/>
      <c r="H601" s="92"/>
      <c r="I601" s="92"/>
      <c r="J601" s="92"/>
      <c r="K601" s="132"/>
    </row>
    <row r="602" spans="3:11" ht="15.75" thickBot="1" x14ac:dyDescent="0.3">
      <c r="F602" s="112"/>
      <c r="G602" s="92"/>
      <c r="H602" s="92"/>
      <c r="I602" s="92"/>
    </row>
    <row r="603" spans="3:11" ht="30.75" thickBot="1" x14ac:dyDescent="0.3">
      <c r="C603" s="149" t="s">
        <v>44</v>
      </c>
      <c r="D603" s="149" t="s">
        <v>55</v>
      </c>
      <c r="E603" s="156" t="s">
        <v>57</v>
      </c>
      <c r="F603" s="155" t="s">
        <v>27</v>
      </c>
      <c r="G603" s="153" t="s">
        <v>253</v>
      </c>
      <c r="H603" s="156" t="s">
        <v>46</v>
      </c>
      <c r="I603" s="153" t="s">
        <v>254</v>
      </c>
      <c r="J603" s="153" t="s">
        <v>551</v>
      </c>
      <c r="K603" s="153" t="s">
        <v>552</v>
      </c>
    </row>
    <row r="604" spans="3:11" x14ac:dyDescent="0.25">
      <c r="C604" s="254" t="s">
        <v>582</v>
      </c>
      <c r="D604" s="255">
        <v>0</v>
      </c>
      <c r="E604" s="253">
        <f>HLOOKUP(C604,$AH$2:$BU$3,2,0)</f>
        <v>620</v>
      </c>
      <c r="F604" s="116">
        <f t="shared" ref="F604:F611" si="32">D604*E604</f>
        <v>0</v>
      </c>
      <c r="G604" s="183" t="s">
        <v>251</v>
      </c>
      <c r="H604" s="162" t="s">
        <v>441</v>
      </c>
      <c r="I604" s="150" t="str">
        <f>VLOOKUP(H604,Presupuesto!$B$8:$C$158,2,0)</f>
        <v>VIATICOS (26200-00)</v>
      </c>
      <c r="J604" s="252" t="s">
        <v>619</v>
      </c>
      <c r="K604" s="117"/>
    </row>
    <row r="605" spans="3:11" x14ac:dyDescent="0.25">
      <c r="C605" s="161" t="s">
        <v>1114</v>
      </c>
      <c r="D605" s="180">
        <v>10000</v>
      </c>
      <c r="E605" s="143">
        <v>1</v>
      </c>
      <c r="F605" s="116">
        <f t="shared" si="32"/>
        <v>10000</v>
      </c>
      <c r="G605" s="183" t="s">
        <v>251</v>
      </c>
      <c r="H605" s="162" t="s">
        <v>434</v>
      </c>
      <c r="I605" s="150" t="str">
        <f>VLOOKUP(H605,Presupuesto!$B$8:$C$158,2,0)</f>
        <v>IMPRENTA, PUBLIC. Y REPRODUC. (25300-00)</v>
      </c>
      <c r="J605" s="117" t="s">
        <v>247</v>
      </c>
      <c r="K605" s="117"/>
    </row>
    <row r="606" spans="3:11" x14ac:dyDescent="0.25">
      <c r="C606" s="161" t="s">
        <v>1115</v>
      </c>
      <c r="D606" s="180">
        <v>50</v>
      </c>
      <c r="E606" s="143">
        <v>500</v>
      </c>
      <c r="F606" s="116">
        <f t="shared" si="32"/>
        <v>25000</v>
      </c>
      <c r="G606" s="183" t="s">
        <v>251</v>
      </c>
      <c r="H606" s="162" t="s">
        <v>464</v>
      </c>
      <c r="I606" s="150" t="str">
        <f>VLOOKUP(H606,Presupuesto!$B$8:$C$158,2,0)</f>
        <v>COMBUSTIBLES Y LUBRICANTES (35600-00)</v>
      </c>
      <c r="J606" s="117" t="s">
        <v>247</v>
      </c>
      <c r="K606" s="117"/>
    </row>
    <row r="607" spans="3:11" hidden="1" x14ac:dyDescent="0.25">
      <c r="C607" s="161"/>
      <c r="D607" s="180"/>
      <c r="E607" s="143"/>
      <c r="F607" s="116">
        <f t="shared" si="32"/>
        <v>0</v>
      </c>
      <c r="G607" s="183"/>
      <c r="H607" s="162"/>
      <c r="I607" s="150" t="e">
        <f>VLOOKUP(H607,Presupuesto!$B$8:$C$158,2,0)</f>
        <v>#N/A</v>
      </c>
      <c r="J607" s="117" t="str">
        <f t="shared" ref="J607:J611" si="33">$J$17</f>
        <v>Desarrollo Curricular</v>
      </c>
      <c r="K607" s="117"/>
    </row>
    <row r="608" spans="3:11" hidden="1" x14ac:dyDescent="0.25">
      <c r="C608" s="161"/>
      <c r="D608" s="180"/>
      <c r="E608" s="143"/>
      <c r="F608" s="116">
        <f t="shared" si="32"/>
        <v>0</v>
      </c>
      <c r="G608" s="183"/>
      <c r="H608" s="162"/>
      <c r="I608" s="150" t="e">
        <f>VLOOKUP(H608,Presupuesto!$B$8:$C$158,2,0)</f>
        <v>#N/A</v>
      </c>
      <c r="J608" s="117" t="str">
        <f t="shared" si="33"/>
        <v>Desarrollo Curricular</v>
      </c>
      <c r="K608" s="117"/>
    </row>
    <row r="609" spans="3:11" hidden="1" x14ac:dyDescent="0.25">
      <c r="C609" s="161"/>
      <c r="D609" s="180"/>
      <c r="E609" s="143"/>
      <c r="F609" s="116">
        <f t="shared" si="32"/>
        <v>0</v>
      </c>
      <c r="G609" s="183"/>
      <c r="H609" s="162"/>
      <c r="I609" s="150" t="e">
        <f>VLOOKUP(H609,Presupuesto!$B$8:$C$158,2,0)</f>
        <v>#N/A</v>
      </c>
      <c r="J609" s="117" t="str">
        <f t="shared" si="33"/>
        <v>Desarrollo Curricular</v>
      </c>
      <c r="K609" s="117"/>
    </row>
    <row r="610" spans="3:11" hidden="1" x14ac:dyDescent="0.25">
      <c r="C610" s="161"/>
      <c r="D610" s="180"/>
      <c r="E610" s="143"/>
      <c r="F610" s="116">
        <f t="shared" si="32"/>
        <v>0</v>
      </c>
      <c r="G610" s="183"/>
      <c r="H610" s="162"/>
      <c r="I610" s="150" t="e">
        <f>VLOOKUP(H610,Presupuesto!$B$8:$C$158,2,0)</f>
        <v>#N/A</v>
      </c>
      <c r="J610" s="117" t="str">
        <f t="shared" si="33"/>
        <v>Desarrollo Curricular</v>
      </c>
      <c r="K610" s="117"/>
    </row>
    <row r="611" spans="3:11" hidden="1" x14ac:dyDescent="0.25">
      <c r="C611" s="161"/>
      <c r="D611" s="180"/>
      <c r="E611" s="143"/>
      <c r="F611" s="116">
        <f t="shared" si="32"/>
        <v>0</v>
      </c>
      <c r="G611" s="183"/>
      <c r="H611" s="162"/>
      <c r="I611" s="150" t="e">
        <f>VLOOKUP(H611,Presupuesto!$B$8:$C$158,2,0)</f>
        <v>#N/A</v>
      </c>
      <c r="J611" s="117" t="str">
        <f t="shared" si="33"/>
        <v>Desarrollo Curricular</v>
      </c>
      <c r="K611" s="117"/>
    </row>
    <row r="613" spans="3:11" ht="15.75" thickBot="1" x14ac:dyDescent="0.3"/>
    <row r="614" spans="3:11" ht="15.75" thickBot="1" x14ac:dyDescent="0.3">
      <c r="C614" s="179" t="s">
        <v>53</v>
      </c>
      <c r="D614" s="127">
        <f>SUM(F621:F628)</f>
        <v>275000</v>
      </c>
      <c r="F614" s="73"/>
      <c r="G614" s="95"/>
      <c r="H614" s="73"/>
      <c r="I614" s="73"/>
    </row>
    <row r="615" spans="3:11" x14ac:dyDescent="0.25">
      <c r="C615" s="73"/>
      <c r="D615" s="31"/>
      <c r="E615" s="112"/>
      <c r="F615" s="112"/>
      <c r="G615" s="112"/>
      <c r="H615" s="92"/>
      <c r="I615" s="92"/>
      <c r="J615" s="92"/>
      <c r="K615" s="132"/>
    </row>
    <row r="616" spans="3:11" x14ac:dyDescent="0.25">
      <c r="C616" s="73"/>
      <c r="D616" s="31"/>
      <c r="E616" s="112"/>
      <c r="F616" s="112"/>
      <c r="G616" s="112"/>
      <c r="H616" s="92"/>
      <c r="I616" s="92"/>
      <c r="J616" s="92"/>
      <c r="K616" s="132"/>
    </row>
    <row r="617" spans="3:11" ht="15.75" x14ac:dyDescent="0.25">
      <c r="C617" s="232" t="s">
        <v>532</v>
      </c>
      <c r="D617" s="233" t="s">
        <v>1112</v>
      </c>
      <c r="E617" s="112"/>
      <c r="F617" s="112"/>
      <c r="G617" s="112"/>
      <c r="H617" s="92"/>
      <c r="I617" s="92"/>
      <c r="J617" s="92"/>
      <c r="K617" s="132"/>
    </row>
    <row r="618" spans="3:11" ht="18.75" x14ac:dyDescent="0.25">
      <c r="C618" s="240" t="str">
        <f>IFERROR(VLOOKUP(D617,'Desarrollo Curricular'!$E:$F,2,FALSE),IFERROR(VLOOKUP(D617,Investigación!$E:$F,2,FALSE),IFERROR(VLOOKUP(D617,'Vinculación Univ. Sociedad'!$E:$F,2,FALSE),IFERROR(VLOOKUP(D617,'Docencia y Recursos Humanos '!$E:$F,2,FALSE),IFERROR(VLOOKUP(D617,Estudiantes!$E:$F,2,FALSE),IFERROR(VLOOKUP(D617,'Gestion Administrativa'!$E:$F,2,FALSE),IFERROR(VLOOKUP(D617,'Gestion Academica'!$E:$F,2,FALSE),IFERROR(VLOOKUP(D617,Graduados!$E:$F,2,FALSE),IFERROR(VLOOKUP(D617,'Gestión del Conocimiento'!$E:$F,2,FALSE),IFERROR(VLOOKUP(D617,Gobernabilidad!$E:$F,2,FALSE),IFERROR(VLOOKUP(D617,'NIVEL DE ES Y  SISTEMA NACIONAL'!$E:$F,2,FALSE),VLOOKUP(D617,'Lo Esencial'!$E:$F,2,0))))))))))))</f>
        <v>b.1 Realizar encuestas de satisfacción de los egresados. (Primer encuentro de Egresados del CURC)</v>
      </c>
      <c r="D618" s="31"/>
      <c r="E618" s="112"/>
      <c r="F618" s="112"/>
      <c r="G618" s="112"/>
      <c r="H618" s="92"/>
      <c r="I618" s="92"/>
      <c r="J618" s="92"/>
      <c r="K618" s="132"/>
    </row>
    <row r="619" spans="3:11" ht="15.75" thickBot="1" x14ac:dyDescent="0.3">
      <c r="F619" s="112"/>
      <c r="G619" s="92"/>
      <c r="H619" s="92"/>
      <c r="I619" s="92"/>
    </row>
    <row r="620" spans="3:11" ht="30.75" thickBot="1" x14ac:dyDescent="0.3">
      <c r="C620" s="149" t="s">
        <v>44</v>
      </c>
      <c r="D620" s="149" t="s">
        <v>55</v>
      </c>
      <c r="E620" s="156" t="s">
        <v>57</v>
      </c>
      <c r="F620" s="155" t="s">
        <v>27</v>
      </c>
      <c r="G620" s="153" t="s">
        <v>253</v>
      </c>
      <c r="H620" s="156" t="s">
        <v>46</v>
      </c>
      <c r="I620" s="153" t="s">
        <v>254</v>
      </c>
      <c r="J620" s="153" t="s">
        <v>551</v>
      </c>
      <c r="K620" s="153" t="s">
        <v>552</v>
      </c>
    </row>
    <row r="621" spans="3:11" x14ac:dyDescent="0.25">
      <c r="C621" s="254" t="s">
        <v>582</v>
      </c>
      <c r="D621" s="255">
        <v>0</v>
      </c>
      <c r="E621" s="253">
        <f>HLOOKUP(C621,$AH$2:$BU$3,2,0)</f>
        <v>620</v>
      </c>
      <c r="F621" s="116">
        <f t="shared" ref="F621:F628" si="34">D621*E621</f>
        <v>0</v>
      </c>
      <c r="G621" s="183" t="s">
        <v>251</v>
      </c>
      <c r="H621" s="162" t="s">
        <v>441</v>
      </c>
      <c r="I621" s="150" t="str">
        <f>VLOOKUP(H621,Presupuesto!$B$8:$C$158,2,0)</f>
        <v>VIATICOS (26200-00)</v>
      </c>
      <c r="J621" s="252" t="s">
        <v>619</v>
      </c>
      <c r="K621" s="117"/>
    </row>
    <row r="622" spans="3:11" x14ac:dyDescent="0.25">
      <c r="C622" s="161" t="s">
        <v>1114</v>
      </c>
      <c r="D622" s="180">
        <v>10000</v>
      </c>
      <c r="E622" s="143">
        <v>1</v>
      </c>
      <c r="F622" s="116">
        <f t="shared" si="34"/>
        <v>10000</v>
      </c>
      <c r="G622" s="183" t="s">
        <v>251</v>
      </c>
      <c r="H622" s="162" t="s">
        <v>434</v>
      </c>
      <c r="I622" s="150" t="str">
        <f>VLOOKUP(H622,Presupuesto!$B$8:$C$158,2,0)</f>
        <v>IMPRENTA, PUBLIC. Y REPRODUC. (25300-00)</v>
      </c>
      <c r="J622" s="117" t="s">
        <v>619</v>
      </c>
      <c r="K622" s="117"/>
    </row>
    <row r="623" spans="3:11" x14ac:dyDescent="0.25">
      <c r="C623" s="161" t="s">
        <v>1115</v>
      </c>
      <c r="D623" s="180">
        <v>50</v>
      </c>
      <c r="E623" s="143">
        <v>500</v>
      </c>
      <c r="F623" s="116">
        <f t="shared" si="34"/>
        <v>25000</v>
      </c>
      <c r="G623" s="183" t="s">
        <v>251</v>
      </c>
      <c r="H623" s="162" t="s">
        <v>464</v>
      </c>
      <c r="I623" s="150" t="str">
        <f>VLOOKUP(H623,Presupuesto!$B$8:$C$158,2,0)</f>
        <v>COMBUSTIBLES Y LUBRICANTES (35600-00)</v>
      </c>
      <c r="J623" s="117" t="s">
        <v>247</v>
      </c>
      <c r="K623" s="117"/>
    </row>
    <row r="624" spans="3:11" x14ac:dyDescent="0.25">
      <c r="C624" s="161" t="s">
        <v>1116</v>
      </c>
      <c r="D624" s="180">
        <v>800</v>
      </c>
      <c r="E624" s="143">
        <v>100</v>
      </c>
      <c r="F624" s="116">
        <f t="shared" si="34"/>
        <v>80000</v>
      </c>
      <c r="G624" s="183" t="s">
        <v>251</v>
      </c>
      <c r="H624" s="162" t="s">
        <v>451</v>
      </c>
      <c r="I624" s="150" t="str">
        <f>VLOOKUP(H624,Presupuesto!$B$8:$C$158,2,0)</f>
        <v>ALIMENTOS Y BEBIDAS PARA PERSONAS (31100-00)</v>
      </c>
      <c r="J624" s="117" t="s">
        <v>247</v>
      </c>
      <c r="K624" s="117"/>
    </row>
    <row r="625" spans="3:11" x14ac:dyDescent="0.25">
      <c r="C625" s="161" t="s">
        <v>1117</v>
      </c>
      <c r="D625" s="180">
        <v>800</v>
      </c>
      <c r="E625" s="143">
        <v>100</v>
      </c>
      <c r="F625" s="116">
        <f t="shared" si="34"/>
        <v>80000</v>
      </c>
      <c r="G625" s="183" t="s">
        <v>251</v>
      </c>
      <c r="H625" s="162" t="s">
        <v>467</v>
      </c>
      <c r="I625" s="150" t="str">
        <f>VLOOKUP(H625,Presupuesto!$B$8:$C$158,2,0)</f>
        <v>UTILES DE ESCRITORIO, OFICINA Y ENZE¥ANZA (39200-00)</v>
      </c>
      <c r="J625" s="117" t="s">
        <v>247</v>
      </c>
      <c r="K625" s="117"/>
    </row>
    <row r="626" spans="3:11" x14ac:dyDescent="0.25">
      <c r="C626" s="161" t="s">
        <v>1118</v>
      </c>
      <c r="D626" s="180">
        <v>400</v>
      </c>
      <c r="E626" s="143">
        <v>200</v>
      </c>
      <c r="F626" s="116">
        <f t="shared" si="34"/>
        <v>80000</v>
      </c>
      <c r="G626" s="183" t="s">
        <v>251</v>
      </c>
      <c r="H626" s="162" t="s">
        <v>454</v>
      </c>
      <c r="I626" s="150" t="str">
        <f>VLOOKUP(H626,Presupuesto!$B$8:$C$158,2,0)</f>
        <v>ACABADOS Y TEXTILES (32300-00)</v>
      </c>
      <c r="J626" s="117" t="str">
        <f t="shared" ref="J626:J628" si="35">$J$17</f>
        <v>Desarrollo Curricular</v>
      </c>
      <c r="K626" s="117"/>
    </row>
    <row r="627" spans="3:11" x14ac:dyDescent="0.25">
      <c r="C627" s="161"/>
      <c r="D627" s="180"/>
      <c r="E627" s="143"/>
      <c r="F627" s="116">
        <f t="shared" si="34"/>
        <v>0</v>
      </c>
      <c r="G627" s="183"/>
      <c r="H627" s="162"/>
      <c r="I627" s="150" t="e">
        <f>VLOOKUP(H627,Presupuesto!$B$8:$C$158,2,0)</f>
        <v>#N/A</v>
      </c>
      <c r="J627" s="117" t="str">
        <f t="shared" si="35"/>
        <v>Desarrollo Curricular</v>
      </c>
      <c r="K627" s="117"/>
    </row>
    <row r="628" spans="3:11" x14ac:dyDescent="0.25">
      <c r="C628" s="161"/>
      <c r="D628" s="180"/>
      <c r="E628" s="143"/>
      <c r="F628" s="116">
        <f t="shared" si="34"/>
        <v>0</v>
      </c>
      <c r="G628" s="183"/>
      <c r="H628" s="162"/>
      <c r="I628" s="150" t="e">
        <f>VLOOKUP(H628,Presupuesto!$B$8:$C$158,2,0)</f>
        <v>#N/A</v>
      </c>
      <c r="J628" s="117" t="str">
        <f t="shared" si="35"/>
        <v>Desarrollo Curricular</v>
      </c>
      <c r="K628" s="117"/>
    </row>
    <row r="632" spans="3:11" ht="15.75" thickBot="1" x14ac:dyDescent="0.3"/>
    <row r="633" spans="3:11" ht="15.75" thickBot="1" x14ac:dyDescent="0.3">
      <c r="C633" s="179" t="s">
        <v>53</v>
      </c>
      <c r="D633" s="127">
        <f>SUM(F640:F647)</f>
        <v>35000</v>
      </c>
      <c r="F633" s="73"/>
      <c r="G633" s="95"/>
      <c r="H633" s="73"/>
      <c r="I633" s="73"/>
    </row>
    <row r="634" spans="3:11" x14ac:dyDescent="0.25">
      <c r="C634" s="73"/>
      <c r="D634" s="31"/>
      <c r="E634" s="112"/>
      <c r="F634" s="112"/>
      <c r="G634" s="112"/>
      <c r="H634" s="92"/>
      <c r="I634" s="92"/>
      <c r="J634" s="92"/>
      <c r="K634" s="132"/>
    </row>
    <row r="635" spans="3:11" x14ac:dyDescent="0.25">
      <c r="C635" s="73"/>
      <c r="D635" s="31"/>
      <c r="E635" s="112"/>
      <c r="F635" s="112"/>
      <c r="G635" s="112"/>
      <c r="H635" s="92"/>
      <c r="I635" s="92"/>
      <c r="J635" s="92"/>
      <c r="K635" s="132"/>
    </row>
    <row r="636" spans="3:11" ht="15.75" x14ac:dyDescent="0.25">
      <c r="C636" s="232" t="s">
        <v>532</v>
      </c>
      <c r="D636" s="233" t="s">
        <v>900</v>
      </c>
      <c r="E636" s="112"/>
      <c r="F636" s="112"/>
      <c r="G636" s="112"/>
      <c r="H636" s="92"/>
      <c r="I636" s="92"/>
      <c r="J636" s="92"/>
      <c r="K636" s="132"/>
    </row>
    <row r="637" spans="3:11" ht="18.75" x14ac:dyDescent="0.25">
      <c r="C637" s="240" t="str">
        <f>IFERROR(VLOOKUP(D636,'Desarrollo Curricular'!$E:$F,2,FALSE),IFERROR(VLOOKUP(D636,Investigación!$E:$F,2,FALSE),IFERROR(VLOOKUP(D636,'Vinculación Univ. Sociedad'!$E:$F,2,FALSE),IFERROR(VLOOKUP(D636,'Docencia y Recursos Humanos '!$E:$F,2,FALSE),IFERROR(VLOOKUP(D636,Estudiantes!$E:$F,2,FALSE),IFERROR(VLOOKUP(D636,'Gestion Administrativa'!$E:$F,2,FALSE),IFERROR(VLOOKUP(D636,'Gestion Academica'!$E:$F,2,FALSE),IFERROR(VLOOKUP(D636,Graduados!$E:$F,2,FALSE),IFERROR(VLOOKUP(D636,'Gestión del Conocimiento'!$E:$F,2,FALSE),IFERROR(VLOOKUP(D636,Gobernabilidad!$E:$F,2,FALSE),IFERROR(VLOOKUP(D636,'NIVEL DE ES Y  SISTEMA NACIONAL'!$E:$F,2,FALSE),VLOOKUP(D636,'Lo Esencial'!$E:$F,2,0))))))))))))</f>
        <v>e.1 Realizar encuestas de satisfacción comunitaria.</v>
      </c>
      <c r="D637" s="31"/>
      <c r="E637" s="112"/>
      <c r="F637" s="112"/>
      <c r="G637" s="112"/>
      <c r="H637" s="92"/>
      <c r="I637" s="92"/>
      <c r="J637" s="92"/>
      <c r="K637" s="132"/>
    </row>
    <row r="638" spans="3:11" ht="15.75" thickBot="1" x14ac:dyDescent="0.3">
      <c r="F638" s="112"/>
      <c r="G638" s="92"/>
      <c r="H638" s="92"/>
      <c r="I638" s="92"/>
    </row>
    <row r="639" spans="3:11" ht="30.75" thickBot="1" x14ac:dyDescent="0.3">
      <c r="C639" s="149" t="s">
        <v>44</v>
      </c>
      <c r="D639" s="149" t="s">
        <v>55</v>
      </c>
      <c r="E639" s="156" t="s">
        <v>57</v>
      </c>
      <c r="F639" s="155" t="s">
        <v>27</v>
      </c>
      <c r="G639" s="153" t="s">
        <v>253</v>
      </c>
      <c r="H639" s="156" t="s">
        <v>46</v>
      </c>
      <c r="I639" s="153" t="s">
        <v>254</v>
      </c>
      <c r="J639" s="153" t="s">
        <v>551</v>
      </c>
      <c r="K639" s="153" t="s">
        <v>552</v>
      </c>
    </row>
    <row r="640" spans="3:11" x14ac:dyDescent="0.25">
      <c r="C640" s="254" t="s">
        <v>582</v>
      </c>
      <c r="D640" s="255">
        <v>0</v>
      </c>
      <c r="E640" s="253">
        <f>HLOOKUP(C640,$AH$2:$BU$3,2,0)</f>
        <v>620</v>
      </c>
      <c r="F640" s="116">
        <f t="shared" ref="F640:F647" si="36">D640*E640</f>
        <v>0</v>
      </c>
      <c r="G640" s="183" t="s">
        <v>251</v>
      </c>
      <c r="H640" s="162" t="s">
        <v>441</v>
      </c>
      <c r="I640" s="150" t="str">
        <f>VLOOKUP(H640,Presupuesto!$B$8:$C$158,2,0)</f>
        <v>VIATICOS (26200-00)</v>
      </c>
      <c r="J640" s="252" t="s">
        <v>619</v>
      </c>
      <c r="K640" s="117"/>
    </row>
    <row r="641" spans="3:11" x14ac:dyDescent="0.25">
      <c r="C641" s="161" t="s">
        <v>1114</v>
      </c>
      <c r="D641" s="180">
        <v>10000</v>
      </c>
      <c r="E641" s="143">
        <v>1</v>
      </c>
      <c r="F641" s="116">
        <f t="shared" si="36"/>
        <v>10000</v>
      </c>
      <c r="G641" s="183" t="s">
        <v>251</v>
      </c>
      <c r="H641" s="162" t="s">
        <v>434</v>
      </c>
      <c r="I641" s="150" t="str">
        <f>VLOOKUP(H641,Presupuesto!$B$8:$C$158,2,0)</f>
        <v>IMPRENTA, PUBLIC. Y REPRODUC. (25300-00)</v>
      </c>
      <c r="J641" s="117" t="s">
        <v>247</v>
      </c>
      <c r="K641" s="117"/>
    </row>
    <row r="642" spans="3:11" x14ac:dyDescent="0.25">
      <c r="C642" s="161" t="s">
        <v>1115</v>
      </c>
      <c r="D642" s="180">
        <v>50</v>
      </c>
      <c r="E642" s="143">
        <v>500</v>
      </c>
      <c r="F642" s="116">
        <f t="shared" si="36"/>
        <v>25000</v>
      </c>
      <c r="G642" s="183" t="s">
        <v>251</v>
      </c>
      <c r="H642" s="162" t="s">
        <v>464</v>
      </c>
      <c r="I642" s="150" t="str">
        <f>VLOOKUP(H642,Presupuesto!$B$8:$C$158,2,0)</f>
        <v>COMBUSTIBLES Y LUBRICANTES (35600-00)</v>
      </c>
      <c r="J642" s="117" t="s">
        <v>247</v>
      </c>
      <c r="K642" s="117"/>
    </row>
    <row r="643" spans="3:11" x14ac:dyDescent="0.25">
      <c r="C643" s="161"/>
      <c r="D643" s="180"/>
      <c r="E643" s="143"/>
      <c r="F643" s="116">
        <f t="shared" si="36"/>
        <v>0</v>
      </c>
      <c r="G643" s="183"/>
      <c r="H643" s="162"/>
      <c r="I643" s="150" t="e">
        <f>VLOOKUP(H643,Presupuesto!$B$8:$C$158,2,0)</f>
        <v>#N/A</v>
      </c>
      <c r="J643" s="117" t="str">
        <f t="shared" ref="J643:J647" si="37">$J$17</f>
        <v>Desarrollo Curricular</v>
      </c>
      <c r="K643" s="117"/>
    </row>
    <row r="644" spans="3:11" x14ac:dyDescent="0.25">
      <c r="C644" s="161"/>
      <c r="D644" s="180"/>
      <c r="E644" s="143"/>
      <c r="F644" s="116">
        <f t="shared" si="36"/>
        <v>0</v>
      </c>
      <c r="G644" s="183"/>
      <c r="H644" s="162"/>
      <c r="I644" s="150" t="e">
        <f>VLOOKUP(H644,Presupuesto!$B$8:$C$158,2,0)</f>
        <v>#N/A</v>
      </c>
      <c r="J644" s="117" t="str">
        <f t="shared" si="37"/>
        <v>Desarrollo Curricular</v>
      </c>
      <c r="K644" s="117"/>
    </row>
    <row r="645" spans="3:11" x14ac:dyDescent="0.25">
      <c r="C645" s="161"/>
      <c r="D645" s="180"/>
      <c r="E645" s="143"/>
      <c r="F645" s="116">
        <f t="shared" si="36"/>
        <v>0</v>
      </c>
      <c r="G645" s="183"/>
      <c r="H645" s="162"/>
      <c r="I645" s="150" t="e">
        <f>VLOOKUP(H645,Presupuesto!$B$8:$C$158,2,0)</f>
        <v>#N/A</v>
      </c>
      <c r="J645" s="117" t="str">
        <f t="shared" si="37"/>
        <v>Desarrollo Curricular</v>
      </c>
      <c r="K645" s="117"/>
    </row>
    <row r="646" spans="3:11" x14ac:dyDescent="0.25">
      <c r="C646" s="161"/>
      <c r="D646" s="180"/>
      <c r="E646" s="143"/>
      <c r="F646" s="116">
        <f t="shared" si="36"/>
        <v>0</v>
      </c>
      <c r="G646" s="183"/>
      <c r="H646" s="162"/>
      <c r="I646" s="150" t="e">
        <f>VLOOKUP(H646,Presupuesto!$B$8:$C$158,2,0)</f>
        <v>#N/A</v>
      </c>
      <c r="J646" s="117" t="str">
        <f t="shared" si="37"/>
        <v>Desarrollo Curricular</v>
      </c>
      <c r="K646" s="117"/>
    </row>
    <row r="647" spans="3:11" x14ac:dyDescent="0.25">
      <c r="C647" s="161"/>
      <c r="D647" s="180"/>
      <c r="E647" s="143"/>
      <c r="F647" s="116">
        <f t="shared" si="36"/>
        <v>0</v>
      </c>
      <c r="G647" s="183"/>
      <c r="H647" s="162"/>
      <c r="I647" s="150" t="e">
        <f>VLOOKUP(H647,Presupuesto!$B$8:$C$158,2,0)</f>
        <v>#N/A</v>
      </c>
      <c r="J647" s="117" t="str">
        <f t="shared" si="37"/>
        <v>Desarrollo Curricular</v>
      </c>
      <c r="K647" s="117"/>
    </row>
    <row r="652" spans="3:11" ht="15.75" thickBot="1" x14ac:dyDescent="0.3"/>
    <row r="653" spans="3:11" ht="15.75" thickBot="1" x14ac:dyDescent="0.3">
      <c r="C653" s="179" t="s">
        <v>53</v>
      </c>
      <c r="D653" s="127">
        <f>SUM(F660:F667)</f>
        <v>75200</v>
      </c>
      <c r="F653" s="73"/>
      <c r="G653" s="95"/>
      <c r="H653" s="73"/>
      <c r="I653" s="73"/>
    </row>
    <row r="654" spans="3:11" x14ac:dyDescent="0.25">
      <c r="C654" s="73"/>
      <c r="D654" s="31"/>
      <c r="E654" s="112"/>
      <c r="F654" s="112"/>
      <c r="G654" s="112"/>
      <c r="H654" s="92"/>
      <c r="I654" s="92"/>
      <c r="J654" s="92"/>
      <c r="K654" s="132"/>
    </row>
    <row r="655" spans="3:11" x14ac:dyDescent="0.25">
      <c r="C655" s="73"/>
      <c r="D655" s="31"/>
      <c r="E655" s="112"/>
      <c r="F655" s="112"/>
      <c r="G655" s="112"/>
      <c r="H655" s="92"/>
      <c r="I655" s="92"/>
      <c r="J655" s="92"/>
      <c r="K655" s="132"/>
    </row>
    <row r="656" spans="3:11" ht="15.75" x14ac:dyDescent="0.25">
      <c r="C656" s="232" t="s">
        <v>532</v>
      </c>
      <c r="D656" s="233" t="s">
        <v>1132</v>
      </c>
      <c r="E656" s="112"/>
      <c r="F656" s="112"/>
      <c r="G656" s="112"/>
      <c r="H656" s="92"/>
      <c r="I656" s="92"/>
      <c r="J656" s="92"/>
      <c r="K656" s="132"/>
    </row>
    <row r="657" spans="3:11" ht="18.75" x14ac:dyDescent="0.25">
      <c r="C657" s="240" t="str">
        <f>IFERROR(VLOOKUP(D656,'Desarrollo Curricular'!$E:$F,2,FALSE),IFERROR(VLOOKUP(D656,Investigación!$E:$F,2,FALSE),IFERROR(VLOOKUP(D656,'Vinculación Univ. Sociedad'!$E:$F,2,FALSE),IFERROR(VLOOKUP(D656,'Docencia y Recursos Humanos '!$E:$F,2,FALSE),IFERROR(VLOOKUP(D656,Estudiantes!$E:$F,2,FALSE),IFERROR(VLOOKUP(D656,'Gestion Administrativa'!$E:$F,2,FALSE),IFERROR(VLOOKUP(D656,'Gestion Academica'!$E:$F,2,FALSE),IFERROR(VLOOKUP(D656,Graduados!$E:$F,2,FALSE),IFERROR(VLOOKUP(D656,'Gestión del Conocimiento'!$E:$F,2,FALSE),IFERROR(VLOOKUP(D656,Gobernabilidad!$E:$F,2,FALSE),IFERROR(VLOOKUP(D656,'NIVEL DE ES Y  SISTEMA NACIONAL'!$E:$F,2,FALSE),VLOOKUP(D656,'Lo Esencial'!$E:$F,2,0))))))))))))</f>
        <v>Inversión para la gestión de los proyectos culturales.  eventos culturales de arte y deporte. (feria lenca)</v>
      </c>
      <c r="D657" s="31"/>
      <c r="E657" s="112"/>
      <c r="F657" s="112"/>
      <c r="G657" s="112"/>
      <c r="H657" s="92"/>
      <c r="I657" s="92"/>
      <c r="J657" s="92"/>
      <c r="K657" s="132"/>
    </row>
    <row r="658" spans="3:11" ht="15.75" thickBot="1" x14ac:dyDescent="0.3">
      <c r="F658" s="112"/>
      <c r="G658" s="92"/>
      <c r="H658" s="92"/>
      <c r="I658" s="92"/>
    </row>
    <row r="659" spans="3:11" ht="30.75" thickBot="1" x14ac:dyDescent="0.3">
      <c r="C659" s="149" t="s">
        <v>44</v>
      </c>
      <c r="D659" s="149" t="s">
        <v>55</v>
      </c>
      <c r="E659" s="156" t="s">
        <v>57</v>
      </c>
      <c r="F659" s="155" t="s">
        <v>27</v>
      </c>
      <c r="G659" s="153" t="s">
        <v>253</v>
      </c>
      <c r="H659" s="156" t="s">
        <v>46</v>
      </c>
      <c r="I659" s="153" t="s">
        <v>254</v>
      </c>
      <c r="J659" s="153" t="s">
        <v>551</v>
      </c>
      <c r="K659" s="153" t="s">
        <v>552</v>
      </c>
    </row>
    <row r="660" spans="3:11" x14ac:dyDescent="0.25">
      <c r="C660" s="254" t="s">
        <v>582</v>
      </c>
      <c r="D660" s="255">
        <v>0</v>
      </c>
      <c r="E660" s="253">
        <f>HLOOKUP(C660,$AH$2:$BU$3,2,0)</f>
        <v>620</v>
      </c>
      <c r="F660" s="116">
        <f t="shared" ref="F660:F667" si="38">D660*E660</f>
        <v>0</v>
      </c>
      <c r="G660" s="183" t="s">
        <v>251</v>
      </c>
      <c r="H660" s="162" t="s">
        <v>441</v>
      </c>
      <c r="I660" s="150" t="str">
        <f>VLOOKUP(H660,Presupuesto!$B$8:$C$158,2,0)</f>
        <v>VIATICOS (26200-00)</v>
      </c>
      <c r="J660" s="252" t="s">
        <v>621</v>
      </c>
      <c r="K660" s="117"/>
    </row>
    <row r="661" spans="3:11" x14ac:dyDescent="0.25">
      <c r="C661" s="161" t="s">
        <v>1114</v>
      </c>
      <c r="D661" s="180">
        <v>1200</v>
      </c>
      <c r="E661" s="143">
        <v>1</v>
      </c>
      <c r="F661" s="116">
        <f t="shared" si="38"/>
        <v>1200</v>
      </c>
      <c r="G661" s="183" t="s">
        <v>251</v>
      </c>
      <c r="H661" s="162" t="s">
        <v>434</v>
      </c>
      <c r="I661" s="150" t="str">
        <f>VLOOKUP(H661,Presupuesto!$B$8:$C$158,2,0)</f>
        <v>IMPRENTA, PUBLIC. Y REPRODUC. (25300-00)</v>
      </c>
      <c r="J661" s="117" t="s">
        <v>619</v>
      </c>
      <c r="K661" s="117"/>
    </row>
    <row r="662" spans="3:11" x14ac:dyDescent="0.25">
      <c r="C662" s="161" t="s">
        <v>1115</v>
      </c>
      <c r="D662" s="180">
        <v>20</v>
      </c>
      <c r="E662" s="143">
        <v>500</v>
      </c>
      <c r="F662" s="116">
        <f t="shared" si="38"/>
        <v>10000</v>
      </c>
      <c r="G662" s="183" t="s">
        <v>251</v>
      </c>
      <c r="H662" s="162" t="s">
        <v>464</v>
      </c>
      <c r="I662" s="150" t="str">
        <f>VLOOKUP(H662,Presupuesto!$B$8:$C$158,2,0)</f>
        <v>COMBUSTIBLES Y LUBRICANTES (35600-00)</v>
      </c>
      <c r="J662" s="117" t="s">
        <v>621</v>
      </c>
      <c r="K662" s="117"/>
    </row>
    <row r="663" spans="3:11" x14ac:dyDescent="0.25">
      <c r="C663" s="161" t="s">
        <v>1116</v>
      </c>
      <c r="D663" s="180">
        <v>400</v>
      </c>
      <c r="E663" s="143">
        <v>100</v>
      </c>
      <c r="F663" s="116">
        <f t="shared" si="38"/>
        <v>40000</v>
      </c>
      <c r="G663" s="183" t="s">
        <v>251</v>
      </c>
      <c r="H663" s="162" t="s">
        <v>451</v>
      </c>
      <c r="I663" s="150" t="str">
        <f>VLOOKUP(H663,Presupuesto!$B$8:$C$158,2,0)</f>
        <v>ALIMENTOS Y BEBIDAS PARA PERSONAS (31100-00)</v>
      </c>
      <c r="J663" s="117" t="s">
        <v>621</v>
      </c>
      <c r="K663" s="117"/>
    </row>
    <row r="664" spans="3:11" x14ac:dyDescent="0.25">
      <c r="C664" s="161" t="s">
        <v>1117</v>
      </c>
      <c r="D664" s="180">
        <v>200</v>
      </c>
      <c r="E664" s="143">
        <v>100</v>
      </c>
      <c r="F664" s="116">
        <f t="shared" si="38"/>
        <v>20000</v>
      </c>
      <c r="G664" s="183" t="s">
        <v>251</v>
      </c>
      <c r="H664" s="162" t="s">
        <v>467</v>
      </c>
      <c r="I664" s="150" t="str">
        <f>VLOOKUP(H664,Presupuesto!$B$8:$C$158,2,0)</f>
        <v>UTILES DE ESCRITORIO, OFICINA Y ENZE¥ANZA (39200-00)</v>
      </c>
      <c r="J664" s="117" t="s">
        <v>621</v>
      </c>
      <c r="K664" s="117"/>
    </row>
    <row r="665" spans="3:11" x14ac:dyDescent="0.25">
      <c r="C665" s="161" t="s">
        <v>1148</v>
      </c>
      <c r="D665" s="180">
        <v>20</v>
      </c>
      <c r="E665" s="143">
        <v>200</v>
      </c>
      <c r="F665" s="116">
        <f t="shared" si="38"/>
        <v>4000</v>
      </c>
      <c r="G665" s="183" t="s">
        <v>251</v>
      </c>
      <c r="H665" s="162" t="s">
        <v>461</v>
      </c>
      <c r="I665" s="150" t="str">
        <f>VLOOKUP(H665,Presupuesto!$B$8:$C$158,2,0)</f>
        <v>ARTICULOS DE CAUCHO (34300-00)</v>
      </c>
      <c r="J665" s="117" t="s">
        <v>621</v>
      </c>
      <c r="K665" s="117"/>
    </row>
    <row r="666" spans="3:11" x14ac:dyDescent="0.25">
      <c r="C666" s="161"/>
      <c r="D666" s="180"/>
      <c r="E666" s="143"/>
      <c r="F666" s="116">
        <f t="shared" si="38"/>
        <v>0</v>
      </c>
      <c r="G666" s="183" t="s">
        <v>252</v>
      </c>
      <c r="H666" s="162"/>
      <c r="I666" s="150" t="e">
        <f>VLOOKUP(H666,Presupuesto!$B$8:$C$158,2,0)</f>
        <v>#N/A</v>
      </c>
      <c r="J666" s="117" t="str">
        <f t="shared" ref="J666:J667" si="39">$J$17</f>
        <v>Desarrollo Curricular</v>
      </c>
      <c r="K666" s="117"/>
    </row>
    <row r="667" spans="3:11" x14ac:dyDescent="0.25">
      <c r="C667" s="161"/>
      <c r="D667" s="180"/>
      <c r="E667" s="143"/>
      <c r="F667" s="116">
        <f t="shared" si="38"/>
        <v>0</v>
      </c>
      <c r="G667" s="183" t="s">
        <v>252</v>
      </c>
      <c r="H667" s="162"/>
      <c r="I667" s="150" t="e">
        <f>VLOOKUP(H667,Presupuesto!$B$8:$C$158,2,0)</f>
        <v>#N/A</v>
      </c>
      <c r="J667" s="117" t="str">
        <f t="shared" si="39"/>
        <v>Desarrollo Curricular</v>
      </c>
      <c r="K667" s="117"/>
    </row>
    <row r="669" spans="3:11" ht="15.75" thickBot="1" x14ac:dyDescent="0.3"/>
    <row r="670" spans="3:11" ht="15.75" thickBot="1" x14ac:dyDescent="0.3">
      <c r="C670" s="179" t="s">
        <v>53</v>
      </c>
      <c r="D670" s="127">
        <f>SUM(F677:F684)</f>
        <v>41500</v>
      </c>
      <c r="F670" s="73"/>
      <c r="G670" s="95"/>
      <c r="H670" s="73"/>
      <c r="I670" s="73"/>
    </row>
    <row r="671" spans="3:11" x14ac:dyDescent="0.25">
      <c r="C671" s="73"/>
      <c r="D671" s="31"/>
      <c r="E671" s="112"/>
      <c r="F671" s="112"/>
      <c r="G671" s="112"/>
      <c r="H671" s="92"/>
      <c r="I671" s="92"/>
      <c r="J671" s="92"/>
      <c r="K671" s="132"/>
    </row>
    <row r="672" spans="3:11" x14ac:dyDescent="0.25">
      <c r="C672" s="73"/>
      <c r="D672" s="31"/>
      <c r="E672" s="112"/>
      <c r="F672" s="112"/>
      <c r="G672" s="112"/>
      <c r="H672" s="92"/>
      <c r="I672" s="92"/>
      <c r="J672" s="92"/>
      <c r="K672" s="132"/>
    </row>
    <row r="673" spans="3:11" ht="15.75" x14ac:dyDescent="0.25">
      <c r="C673" s="232" t="s">
        <v>532</v>
      </c>
      <c r="D673" s="233" t="s">
        <v>1137</v>
      </c>
      <c r="E673" s="112"/>
      <c r="F673" s="112"/>
      <c r="G673" s="112"/>
      <c r="H673" s="92"/>
      <c r="I673" s="92"/>
      <c r="J673" s="92"/>
      <c r="K673" s="132"/>
    </row>
    <row r="674" spans="3:11" ht="18.75" x14ac:dyDescent="0.25">
      <c r="C674" s="240" t="str">
        <f>IFERROR(VLOOKUP(D673,'Desarrollo Curricular'!$E:$F,2,FALSE),IFERROR(VLOOKUP(D673,Investigación!$E:$F,2,FALSE),IFERROR(VLOOKUP(D673,'Vinculación Univ. Sociedad'!$E:$F,2,FALSE),IFERROR(VLOOKUP(D673,'Docencia y Recursos Humanos '!$E:$F,2,FALSE),IFERROR(VLOOKUP(D673,Estudiantes!$E:$F,2,FALSE),IFERROR(VLOOKUP(D673,'Gestion Administrativa'!$E:$F,2,FALSE),IFERROR(VLOOKUP(D673,'Gestion Academica'!$E:$F,2,FALSE),IFERROR(VLOOKUP(D673,Graduados!$E:$F,2,FALSE),IFERROR(VLOOKUP(D673,'Gestión del Conocimiento'!$E:$F,2,FALSE),IFERROR(VLOOKUP(D673,Gobernabilidad!$E:$F,2,FALSE),IFERROR(VLOOKUP(D673,'NIVEL DE ES Y  SISTEMA NACIONAL'!$E:$F,2,FALSE),VLOOKUP(D673,'Lo Esencial'!$E:$F,2,0))))))))))))</f>
        <v>Inversión para el desarrollo de iniciativas de incidencia para implementar el Programa LO ESENCIAL.</v>
      </c>
      <c r="D674" s="31"/>
      <c r="E674" s="112"/>
      <c r="F674" s="112"/>
      <c r="G674" s="112"/>
      <c r="H674" s="92"/>
      <c r="I674" s="92"/>
      <c r="J674" s="92"/>
      <c r="K674" s="132"/>
    </row>
    <row r="675" spans="3:11" ht="15.75" thickBot="1" x14ac:dyDescent="0.3">
      <c r="F675" s="112"/>
      <c r="G675" s="92"/>
      <c r="H675" s="92"/>
      <c r="I675" s="92"/>
    </row>
    <row r="676" spans="3:11" ht="30.75" thickBot="1" x14ac:dyDescent="0.3">
      <c r="C676" s="149" t="s">
        <v>44</v>
      </c>
      <c r="D676" s="149" t="s">
        <v>55</v>
      </c>
      <c r="E676" s="156" t="s">
        <v>57</v>
      </c>
      <c r="F676" s="155" t="s">
        <v>27</v>
      </c>
      <c r="G676" s="153" t="s">
        <v>253</v>
      </c>
      <c r="H676" s="156" t="s">
        <v>46</v>
      </c>
      <c r="I676" s="153" t="s">
        <v>254</v>
      </c>
      <c r="J676" s="153" t="s">
        <v>551</v>
      </c>
      <c r="K676" s="153" t="s">
        <v>552</v>
      </c>
    </row>
    <row r="677" spans="3:11" x14ac:dyDescent="0.25">
      <c r="C677" s="254" t="s">
        <v>582</v>
      </c>
      <c r="D677" s="255">
        <v>0</v>
      </c>
      <c r="E677" s="253">
        <f>HLOOKUP(C677,$AH$2:$BU$3,2,0)</f>
        <v>620</v>
      </c>
      <c r="F677" s="116">
        <f t="shared" ref="F677:F684" si="40">D677*E677</f>
        <v>0</v>
      </c>
      <c r="G677" s="183" t="s">
        <v>252</v>
      </c>
      <c r="H677" s="162" t="s">
        <v>441</v>
      </c>
      <c r="I677" s="150" t="str">
        <f>VLOOKUP(H677,Presupuesto!$B$8:$C$158,2,0)</f>
        <v>VIATICOS (26200-00)</v>
      </c>
      <c r="J677" s="252" t="s">
        <v>621</v>
      </c>
      <c r="K677" s="117"/>
    </row>
    <row r="678" spans="3:11" x14ac:dyDescent="0.25">
      <c r="C678" s="161" t="s">
        <v>1114</v>
      </c>
      <c r="D678" s="180">
        <v>1500</v>
      </c>
      <c r="E678" s="143">
        <v>1</v>
      </c>
      <c r="F678" s="116">
        <f t="shared" si="40"/>
        <v>1500</v>
      </c>
      <c r="G678" s="183" t="s">
        <v>252</v>
      </c>
      <c r="H678" s="162" t="s">
        <v>434</v>
      </c>
      <c r="I678" s="150" t="str">
        <f>VLOOKUP(H678,Presupuesto!$B$8:$C$158,2,0)</f>
        <v>IMPRENTA, PUBLIC. Y REPRODUC. (25300-00)</v>
      </c>
      <c r="J678" s="117" t="s">
        <v>619</v>
      </c>
      <c r="K678" s="117"/>
    </row>
    <row r="679" spans="3:11" x14ac:dyDescent="0.25">
      <c r="C679" s="161" t="s">
        <v>1115</v>
      </c>
      <c r="D679" s="180">
        <v>20</v>
      </c>
      <c r="E679" s="143">
        <v>500</v>
      </c>
      <c r="F679" s="116">
        <f t="shared" si="40"/>
        <v>10000</v>
      </c>
      <c r="G679" s="183" t="s">
        <v>252</v>
      </c>
      <c r="H679" s="162" t="s">
        <v>464</v>
      </c>
      <c r="I679" s="150" t="str">
        <f>VLOOKUP(H679,Presupuesto!$B$8:$C$158,2,0)</f>
        <v>COMBUSTIBLES Y LUBRICANTES (35600-00)</v>
      </c>
      <c r="J679" s="117" t="s">
        <v>621</v>
      </c>
      <c r="K679" s="117"/>
    </row>
    <row r="680" spans="3:11" x14ac:dyDescent="0.25">
      <c r="C680" s="161" t="s">
        <v>1116</v>
      </c>
      <c r="D680" s="180">
        <v>130</v>
      </c>
      <c r="E680" s="143">
        <v>100</v>
      </c>
      <c r="F680" s="116">
        <f t="shared" si="40"/>
        <v>13000</v>
      </c>
      <c r="G680" s="183" t="s">
        <v>251</v>
      </c>
      <c r="H680" s="162" t="s">
        <v>451</v>
      </c>
      <c r="I680" s="150" t="str">
        <f>VLOOKUP(H680,Presupuesto!$B$8:$C$158,2,0)</f>
        <v>ALIMENTOS Y BEBIDAS PARA PERSONAS (31100-00)</v>
      </c>
      <c r="J680" s="117" t="s">
        <v>621</v>
      </c>
      <c r="K680" s="117"/>
    </row>
    <row r="681" spans="3:11" x14ac:dyDescent="0.25">
      <c r="C681" s="161" t="s">
        <v>1117</v>
      </c>
      <c r="D681" s="180">
        <v>130</v>
      </c>
      <c r="E681" s="143">
        <v>100</v>
      </c>
      <c r="F681" s="116">
        <f t="shared" si="40"/>
        <v>13000</v>
      </c>
      <c r="G681" s="183" t="s">
        <v>252</v>
      </c>
      <c r="H681" s="162" t="s">
        <v>467</v>
      </c>
      <c r="I681" s="150" t="str">
        <f>VLOOKUP(H681,Presupuesto!$B$8:$C$158,2,0)</f>
        <v>UTILES DE ESCRITORIO, OFICINA Y ENZE¥ANZA (39200-00)</v>
      </c>
      <c r="J681" s="117" t="s">
        <v>621</v>
      </c>
      <c r="K681" s="117"/>
    </row>
    <row r="682" spans="3:11" x14ac:dyDescent="0.25">
      <c r="C682" s="161" t="s">
        <v>1148</v>
      </c>
      <c r="D682" s="180">
        <v>20</v>
      </c>
      <c r="E682" s="143">
        <v>200</v>
      </c>
      <c r="F682" s="116">
        <f t="shared" si="40"/>
        <v>4000</v>
      </c>
      <c r="G682" s="183" t="s">
        <v>252</v>
      </c>
      <c r="H682" s="162" t="s">
        <v>461</v>
      </c>
      <c r="I682" s="150" t="str">
        <f>VLOOKUP(H682,Presupuesto!$B$8:$C$158,2,0)</f>
        <v>ARTICULOS DE CAUCHO (34300-00)</v>
      </c>
      <c r="J682" s="117" t="s">
        <v>621</v>
      </c>
      <c r="K682" s="117"/>
    </row>
    <row r="683" spans="3:11" x14ac:dyDescent="0.25">
      <c r="C683" s="161"/>
      <c r="D683" s="180"/>
      <c r="E683" s="143"/>
      <c r="F683" s="116">
        <f t="shared" si="40"/>
        <v>0</v>
      </c>
      <c r="G683" s="183" t="s">
        <v>252</v>
      </c>
      <c r="H683" s="162"/>
      <c r="I683" s="150" t="e">
        <f>VLOOKUP(H683,Presupuesto!$B$8:$C$158,2,0)</f>
        <v>#N/A</v>
      </c>
      <c r="J683" s="117" t="str">
        <f t="shared" ref="J683:J684" si="41">$J$17</f>
        <v>Desarrollo Curricular</v>
      </c>
      <c r="K683" s="117"/>
    </row>
    <row r="684" spans="3:11" x14ac:dyDescent="0.25">
      <c r="C684" s="161"/>
      <c r="D684" s="180"/>
      <c r="E684" s="143"/>
      <c r="F684" s="116">
        <f t="shared" si="40"/>
        <v>0</v>
      </c>
      <c r="G684" s="183" t="s">
        <v>252</v>
      </c>
      <c r="H684" s="162"/>
      <c r="I684" s="150" t="e">
        <f>VLOOKUP(H684,Presupuesto!$B$8:$C$158,2,0)</f>
        <v>#N/A</v>
      </c>
      <c r="J684" s="117" t="str">
        <f t="shared" si="41"/>
        <v>Desarrollo Curricular</v>
      </c>
      <c r="K684" s="117"/>
    </row>
    <row r="688" spans="3:11" ht="15.75" thickBot="1" x14ac:dyDescent="0.3"/>
    <row r="689" spans="3:11" ht="15.75" thickBot="1" x14ac:dyDescent="0.3">
      <c r="C689" s="179" t="s">
        <v>53</v>
      </c>
      <c r="D689" s="127">
        <f>SUM(F696:F703)</f>
        <v>27500</v>
      </c>
      <c r="F689" s="73"/>
      <c r="G689" s="95"/>
      <c r="H689" s="73"/>
      <c r="I689" s="73"/>
    </row>
    <row r="690" spans="3:11" x14ac:dyDescent="0.25">
      <c r="C690" s="73"/>
      <c r="D690" s="31"/>
      <c r="E690" s="112"/>
      <c r="F690" s="112"/>
      <c r="G690" s="112"/>
      <c r="H690" s="92"/>
      <c r="I690" s="92"/>
      <c r="J690" s="92"/>
      <c r="K690" s="132"/>
    </row>
    <row r="691" spans="3:11" x14ac:dyDescent="0.25">
      <c r="C691" s="73"/>
      <c r="D691" s="31"/>
      <c r="E691" s="112"/>
      <c r="F691" s="112"/>
      <c r="G691" s="112"/>
      <c r="H691" s="92"/>
      <c r="I691" s="92"/>
      <c r="J691" s="92"/>
      <c r="K691" s="132"/>
    </row>
    <row r="692" spans="3:11" ht="15.75" x14ac:dyDescent="0.25">
      <c r="C692" s="232" t="s">
        <v>532</v>
      </c>
      <c r="D692" s="233" t="s">
        <v>1143</v>
      </c>
      <c r="E692" s="112"/>
      <c r="F692" s="112"/>
      <c r="G692" s="112"/>
      <c r="H692" s="92"/>
      <c r="I692" s="92"/>
      <c r="J692" s="92"/>
      <c r="K692" s="132"/>
    </row>
    <row r="693" spans="3:11" ht="18.75" x14ac:dyDescent="0.25">
      <c r="C693" s="240" t="str">
        <f>IFERROR(VLOOKUP(D692,'Desarrollo Curricular'!$E:$F,2,FALSE),IFERROR(VLOOKUP(D692,Investigación!$E:$F,2,FALSE),IFERROR(VLOOKUP(D692,'Vinculación Univ. Sociedad'!$E:$F,2,FALSE),IFERROR(VLOOKUP(D692,'Docencia y Recursos Humanos '!$E:$F,2,FALSE),IFERROR(VLOOKUP(D692,Estudiantes!$E:$F,2,FALSE),IFERROR(VLOOKUP(D692,'Gestion Administrativa'!$E:$F,2,FALSE),IFERROR(VLOOKUP(D692,'Gestion Academica'!$E:$F,2,FALSE),IFERROR(VLOOKUP(D692,Graduados!$E:$F,2,FALSE),IFERROR(VLOOKUP(D692,'Gestión del Conocimiento'!$E:$F,2,FALSE),IFERROR(VLOOKUP(D692,Gobernabilidad!$E:$F,2,FALSE),IFERROR(VLOOKUP(D692,'NIVEL DE ES Y  SISTEMA NACIONAL'!$E:$F,2,FALSE),VLOOKUP(D692,'Lo Esencial'!$E:$F,2,0))))))))))))</f>
        <v>Construcción participativa y ejecución en red de proyectos de ciudadanía cultural</v>
      </c>
      <c r="D693" s="31"/>
      <c r="E693" s="112"/>
      <c r="F693" s="112"/>
      <c r="G693" s="112"/>
      <c r="H693" s="92"/>
      <c r="I693" s="92"/>
      <c r="J693" s="92"/>
      <c r="K693" s="132"/>
    </row>
    <row r="694" spans="3:11" ht="15.75" thickBot="1" x14ac:dyDescent="0.3">
      <c r="F694" s="112"/>
      <c r="G694" s="92"/>
      <c r="H694" s="92"/>
      <c r="I694" s="92"/>
    </row>
    <row r="695" spans="3:11" ht="30.75" thickBot="1" x14ac:dyDescent="0.3">
      <c r="C695" s="149" t="s">
        <v>44</v>
      </c>
      <c r="D695" s="149" t="s">
        <v>55</v>
      </c>
      <c r="E695" s="156" t="s">
        <v>57</v>
      </c>
      <c r="F695" s="155" t="s">
        <v>27</v>
      </c>
      <c r="G695" s="153" t="s">
        <v>253</v>
      </c>
      <c r="H695" s="156" t="s">
        <v>46</v>
      </c>
      <c r="I695" s="153" t="s">
        <v>254</v>
      </c>
      <c r="J695" s="153" t="s">
        <v>551</v>
      </c>
      <c r="K695" s="153" t="s">
        <v>552</v>
      </c>
    </row>
    <row r="696" spans="3:11" x14ac:dyDescent="0.25">
      <c r="C696" s="254" t="s">
        <v>582</v>
      </c>
      <c r="D696" s="255">
        <v>0</v>
      </c>
      <c r="E696" s="253">
        <f>HLOOKUP(C696,$AH$2:$BU$3,2,0)</f>
        <v>620</v>
      </c>
      <c r="F696" s="116">
        <f t="shared" ref="F696:F703" si="42">D696*E696</f>
        <v>0</v>
      </c>
      <c r="G696" s="183" t="s">
        <v>252</v>
      </c>
      <c r="H696" s="162" t="s">
        <v>441</v>
      </c>
      <c r="I696" s="150" t="str">
        <f>VLOOKUP(H696,Presupuesto!$B$8:$C$158,2,0)</f>
        <v>VIATICOS (26200-00)</v>
      </c>
      <c r="J696" s="252" t="s">
        <v>621</v>
      </c>
      <c r="K696" s="117"/>
    </row>
    <row r="697" spans="3:11" x14ac:dyDescent="0.25">
      <c r="C697" s="161" t="s">
        <v>1114</v>
      </c>
      <c r="D697" s="180">
        <v>1500</v>
      </c>
      <c r="E697" s="143">
        <v>1</v>
      </c>
      <c r="F697" s="116">
        <f t="shared" si="42"/>
        <v>1500</v>
      </c>
      <c r="G697" s="183" t="s">
        <v>252</v>
      </c>
      <c r="H697" s="162" t="s">
        <v>434</v>
      </c>
      <c r="I697" s="150" t="str">
        <f>VLOOKUP(H697,Presupuesto!$B$8:$C$158,2,0)</f>
        <v>IMPRENTA, PUBLIC. Y REPRODUC. (25300-00)</v>
      </c>
      <c r="J697" s="117" t="s">
        <v>619</v>
      </c>
      <c r="K697" s="117"/>
    </row>
    <row r="698" spans="3:11" x14ac:dyDescent="0.25">
      <c r="C698" s="161" t="s">
        <v>1115</v>
      </c>
      <c r="D698" s="180">
        <v>20</v>
      </c>
      <c r="E698" s="143">
        <v>500</v>
      </c>
      <c r="F698" s="116">
        <f t="shared" si="42"/>
        <v>10000</v>
      </c>
      <c r="G698" s="183" t="s">
        <v>252</v>
      </c>
      <c r="H698" s="162" t="s">
        <v>464</v>
      </c>
      <c r="I698" s="150" t="str">
        <f>VLOOKUP(H698,Presupuesto!$B$8:$C$158,2,0)</f>
        <v>COMBUSTIBLES Y LUBRICANTES (35600-00)</v>
      </c>
      <c r="J698" s="117" t="s">
        <v>621</v>
      </c>
      <c r="K698" s="117"/>
    </row>
    <row r="699" spans="3:11" x14ac:dyDescent="0.25">
      <c r="C699" s="161" t="s">
        <v>1116</v>
      </c>
      <c r="D699" s="180">
        <v>30</v>
      </c>
      <c r="E699" s="143">
        <v>100</v>
      </c>
      <c r="F699" s="116">
        <f t="shared" si="42"/>
        <v>3000</v>
      </c>
      <c r="G699" s="183" t="s">
        <v>251</v>
      </c>
      <c r="H699" s="162" t="s">
        <v>451</v>
      </c>
      <c r="I699" s="150" t="str">
        <f>VLOOKUP(H699,Presupuesto!$B$8:$C$158,2,0)</f>
        <v>ALIMENTOS Y BEBIDAS PARA PERSONAS (31100-00)</v>
      </c>
      <c r="J699" s="117" t="s">
        <v>621</v>
      </c>
      <c r="K699" s="117"/>
    </row>
    <row r="700" spans="3:11" x14ac:dyDescent="0.25">
      <c r="C700" s="161" t="s">
        <v>1117</v>
      </c>
      <c r="D700" s="180">
        <v>130</v>
      </c>
      <c r="E700" s="143">
        <v>100</v>
      </c>
      <c r="F700" s="116">
        <f t="shared" si="42"/>
        <v>13000</v>
      </c>
      <c r="G700" s="183" t="s">
        <v>252</v>
      </c>
      <c r="H700" s="162" t="s">
        <v>467</v>
      </c>
      <c r="I700" s="150" t="str">
        <f>VLOOKUP(H700,Presupuesto!$B$8:$C$158,2,0)</f>
        <v>UTILES DE ESCRITORIO, OFICINA Y ENZE¥ANZA (39200-00)</v>
      </c>
      <c r="J700" s="117" t="s">
        <v>621</v>
      </c>
      <c r="K700" s="117"/>
    </row>
    <row r="701" spans="3:11" x14ac:dyDescent="0.25">
      <c r="C701" s="161" t="s">
        <v>1148</v>
      </c>
      <c r="D701" s="180">
        <v>0</v>
      </c>
      <c r="E701" s="143">
        <v>200</v>
      </c>
      <c r="F701" s="116">
        <f t="shared" si="42"/>
        <v>0</v>
      </c>
      <c r="G701" s="183" t="s">
        <v>252</v>
      </c>
      <c r="H701" s="162" t="s">
        <v>461</v>
      </c>
      <c r="I701" s="150" t="str">
        <f>VLOOKUP(H701,Presupuesto!$B$8:$C$158,2,0)</f>
        <v>ARTICULOS DE CAUCHO (34300-00)</v>
      </c>
      <c r="J701" s="117" t="s">
        <v>621</v>
      </c>
      <c r="K701" s="117"/>
    </row>
    <row r="702" spans="3:11" x14ac:dyDescent="0.25">
      <c r="C702" s="161"/>
      <c r="D702" s="180"/>
      <c r="E702" s="143"/>
      <c r="F702" s="116">
        <f t="shared" si="42"/>
        <v>0</v>
      </c>
      <c r="G702" s="183" t="s">
        <v>252</v>
      </c>
      <c r="H702" s="162"/>
      <c r="I702" s="150" t="e">
        <f>VLOOKUP(H702,Presupuesto!$B$8:$C$158,2,0)</f>
        <v>#N/A</v>
      </c>
      <c r="J702" s="117" t="str">
        <f t="shared" ref="J702:J703" si="43">$J$17</f>
        <v>Desarrollo Curricular</v>
      </c>
      <c r="K702" s="117"/>
    </row>
    <row r="703" spans="3:11" x14ac:dyDescent="0.25">
      <c r="C703" s="161"/>
      <c r="D703" s="180"/>
      <c r="E703" s="143"/>
      <c r="F703" s="116">
        <f t="shared" si="42"/>
        <v>0</v>
      </c>
      <c r="G703" s="183" t="s">
        <v>252</v>
      </c>
      <c r="H703" s="162"/>
      <c r="I703" s="150" t="e">
        <f>VLOOKUP(H703,Presupuesto!$B$8:$C$158,2,0)</f>
        <v>#N/A</v>
      </c>
      <c r="J703" s="117" t="str">
        <f t="shared" si="43"/>
        <v>Desarrollo Curricular</v>
      </c>
      <c r="K703" s="117"/>
    </row>
    <row r="706" spans="3:11" ht="15.75" thickBot="1" x14ac:dyDescent="0.3"/>
    <row r="707" spans="3:11" ht="15.75" thickBot="1" x14ac:dyDescent="0.3">
      <c r="C707" s="179" t="s">
        <v>53</v>
      </c>
      <c r="D707" s="127">
        <f>SUM(F714:F721)</f>
        <v>35000</v>
      </c>
      <c r="F707" s="73"/>
      <c r="G707" s="95"/>
      <c r="H707" s="73"/>
      <c r="I707" s="73"/>
    </row>
    <row r="708" spans="3:11" x14ac:dyDescent="0.25">
      <c r="C708" s="73"/>
      <c r="D708" s="31"/>
      <c r="E708" s="112"/>
      <c r="F708" s="112"/>
      <c r="G708" s="112"/>
      <c r="H708" s="92"/>
      <c r="I708" s="92"/>
      <c r="J708" s="92"/>
      <c r="K708" s="132"/>
    </row>
    <row r="709" spans="3:11" x14ac:dyDescent="0.25">
      <c r="C709" s="73"/>
      <c r="D709" s="31"/>
      <c r="E709" s="112"/>
      <c r="F709" s="112"/>
      <c r="G709" s="112"/>
      <c r="H709" s="92"/>
      <c r="I709" s="92"/>
      <c r="J709" s="92"/>
      <c r="K709" s="132"/>
    </row>
    <row r="710" spans="3:11" ht="15.75" x14ac:dyDescent="0.25">
      <c r="C710" s="232" t="s">
        <v>532</v>
      </c>
      <c r="D710" s="233" t="s">
        <v>1113</v>
      </c>
      <c r="E710" s="112"/>
      <c r="F710" s="112"/>
      <c r="G710" s="112"/>
      <c r="H710" s="92"/>
      <c r="I710" s="92"/>
      <c r="J710" s="92"/>
      <c r="K710" s="132"/>
    </row>
    <row r="711" spans="3:11" ht="18.75" x14ac:dyDescent="0.25">
      <c r="C711" s="240" t="str">
        <f>IFERROR(VLOOKUP(D710,'[1]Desarrollo Curricular'!$E:$F,2,FALSE),IFERROR(VLOOKUP(D710,[1]Investigación!$E:$F,2,FALSE),IFERROR(VLOOKUP(D710,'[1]Vinculación Univ. Sociedad'!$E:$F,2,FALSE),IFERROR(VLOOKUP(D710,'[1]Docencia y Recursos Humanos '!$E:$F,2,FALSE),IFERROR(VLOOKUP(D710,[1]Estudiantes!$E:$F,2,FALSE),IFERROR(VLOOKUP(D710,'[1]Gestion Administrativa'!$E:$F,2,FALSE),IFERROR(VLOOKUP(D710,'[1]Gestion Academica'!$E:$F,2,FALSE),IFERROR(VLOOKUP(D710,[1]Graduados!$E:$F,2,FALSE),IFERROR(VLOOKUP(D710,'[1]Gestión del Conocimiento'!$E:$F,2,FALSE),IFERROR(VLOOKUP(D710,[1]Gobernabilidad!$E:$F,2,FALSE),IFERROR(VLOOKUP(D710,'[1]NIVEL DE ES Y  SISTEMA NACIONAL'!$E:$F,2,FALSE),VLOOKUP(D710,'[1]Lo Esencial'!$E:$F,2,0))))))))))))</f>
        <v>c.1 Realizar encuestas del desempeño laboral de los egresados.</v>
      </c>
      <c r="D711" s="31"/>
      <c r="E711" s="112"/>
      <c r="F711" s="112"/>
      <c r="G711" s="112"/>
      <c r="H711" s="92"/>
      <c r="I711" s="92"/>
      <c r="J711" s="92"/>
      <c r="K711" s="132"/>
    </row>
    <row r="712" spans="3:11" ht="15.75" thickBot="1" x14ac:dyDescent="0.3">
      <c r="F712" s="112"/>
      <c r="G712" s="92"/>
      <c r="H712" s="92"/>
      <c r="I712" s="92"/>
    </row>
    <row r="713" spans="3:11" ht="30.75" thickBot="1" x14ac:dyDescent="0.3">
      <c r="C713" s="149" t="s">
        <v>44</v>
      </c>
      <c r="D713" s="149" t="s">
        <v>55</v>
      </c>
      <c r="E713" s="156" t="s">
        <v>57</v>
      </c>
      <c r="F713" s="155" t="s">
        <v>27</v>
      </c>
      <c r="G713" s="153" t="s">
        <v>253</v>
      </c>
      <c r="H713" s="156" t="s">
        <v>46</v>
      </c>
      <c r="I713" s="153" t="s">
        <v>254</v>
      </c>
      <c r="J713" s="153" t="s">
        <v>551</v>
      </c>
      <c r="K713" s="153" t="s">
        <v>552</v>
      </c>
    </row>
    <row r="714" spans="3:11" x14ac:dyDescent="0.25">
      <c r="C714" s="254" t="s">
        <v>582</v>
      </c>
      <c r="D714" s="255">
        <v>0</v>
      </c>
      <c r="E714" s="253">
        <f>HLOOKUP(C714,$AH$2:$BU$3,2,0)</f>
        <v>620</v>
      </c>
      <c r="F714" s="116">
        <f t="shared" ref="F714:F716" si="44">D714*E714</f>
        <v>0</v>
      </c>
      <c r="G714" s="183" t="s">
        <v>251</v>
      </c>
      <c r="H714" s="162" t="s">
        <v>441</v>
      </c>
      <c r="I714" s="150" t="str">
        <f>VLOOKUP(H714,[1]Presupuesto!$B$8:$C$158,2,0)</f>
        <v>VIATICOS (26200-00)</v>
      </c>
      <c r="J714" s="252" t="s">
        <v>619</v>
      </c>
      <c r="K714" s="117"/>
    </row>
    <row r="715" spans="3:11" x14ac:dyDescent="0.25">
      <c r="C715" s="161" t="s">
        <v>1114</v>
      </c>
      <c r="D715" s="180">
        <v>10000</v>
      </c>
      <c r="E715" s="143">
        <v>1</v>
      </c>
      <c r="F715" s="116">
        <f t="shared" si="44"/>
        <v>10000</v>
      </c>
      <c r="G715" s="183" t="s">
        <v>251</v>
      </c>
      <c r="H715" s="162" t="s">
        <v>434</v>
      </c>
      <c r="I715" s="150" t="str">
        <f>VLOOKUP(H715,[1]Presupuesto!$B$8:$C$158,2,0)</f>
        <v>IMPRENTA, PUBLIC. Y REPRODUC. (25300-00)</v>
      </c>
      <c r="J715" s="117" t="s">
        <v>247</v>
      </c>
      <c r="K715" s="117"/>
    </row>
    <row r="716" spans="3:11" x14ac:dyDescent="0.25">
      <c r="C716" s="161" t="s">
        <v>1115</v>
      </c>
      <c r="D716" s="180">
        <v>50</v>
      </c>
      <c r="E716" s="143">
        <v>500</v>
      </c>
      <c r="F716" s="116">
        <f t="shared" si="44"/>
        <v>25000</v>
      </c>
      <c r="G716" s="183" t="s">
        <v>251</v>
      </c>
      <c r="H716" s="162" t="s">
        <v>464</v>
      </c>
      <c r="I716" s="150" t="str">
        <f>VLOOKUP(H716,[1]Presupuesto!$B$8:$C$158,2,0)</f>
        <v>COMBUSTIBLES Y LUBRICANTES (35600-00)</v>
      </c>
      <c r="J716" s="117" t="s">
        <v>247</v>
      </c>
      <c r="K716" s="117"/>
    </row>
  </sheetData>
  <dataValidations xWindow="892" yWindow="645" count="5">
    <dataValidation type="list" allowBlank="1" showInputMessage="1" showErrorMessage="1" errorTitle="¡Ingreso Inválido!" error="Seleccione una opción de la lista." promptTitle="Tipo de Presupuesto" prompt="Seleccione una opción de la lista." sqref="G17:G51 G61:G95 G105:G139 G149:G183 G193:G227 G272:G306 G316:G350 G360:G394 G404:G438 G448:G482 G492:G526 G565:G574 G586:G593 G539:G552 G604:G611 G621:G628 G640:G647 G660:G667 G677:G684 G696:G703 G714:G716 G230:G262">
      <formula1>$R$2:$S$2</formula1>
    </dataValidation>
    <dataValidation type="list" allowBlank="1" showInputMessage="1" showErrorMessage="1" errorTitle="¡Ingreso Inválido!" error="Seleccione una opción de la lista" promptTitle="Mes Requerido" prompt="Seleccione el mes en el que requiere el recurso." sqref="K17:K51 K61:K95 K105:K139 K149:K183 K193:K227 K272:K306 K316:K350 K360:K394 K404:K438 K448:K482 K492:K526 K565:K574 K586:K593 K539:K552 K604:K611 K621:K628 K640:K647 K660:K667 K677:K684 K696:K703 K714:K716 K230:K262">
      <formula1>$U$2:$AF$2</formula1>
    </dataValidation>
    <dataValidation type="list" allowBlank="1" showInputMessage="1" showErrorMessage="1" errorTitle="¡Ingreso Inválido!" error="Seleccione una opción de la lista." promptTitle="Dimensión Estratégica" prompt="Seleccione una opción de la lista." sqref="J17:J51 J61:J95 J105:J139 J149:J183 J193:J227 J272:J306 J316:J350 J360:J394 J404:J438 J448:J482 J492:J526 J565:J574 J586:J593 J539:J552 J604:J611 J621:J628 J640:J647 J660:J667 J677:J684 J696:J703 J714:J716 J230:J262">
      <formula1>$A$2:$K$2</formula1>
    </dataValidation>
    <dataValidation type="list" allowBlank="1" showInputMessage="1" showErrorMessage="1" errorTitle="¡Ingreso Inválido!" error="Verifique el valor ingresado." promptTitle="Ingrese el Objeto de Gasto" prompt="Ingrese el Objeto de Gasto" sqref="H17:H51 H61:H95 H105:H139 H149:H183 H193:H227 H272:H306 H316:H350 H360:H394 H404:H438 H448:H482 H492:H526 H565:H574 H586:H593 H539:H552 H604:H611 H621:H628 H640:H647 H660:H667 H677:H684 H696:H703 H714:H716 H230:H262">
      <formula1>$A$1:$ET$1</formula1>
    </dataValidation>
    <dataValidation type="list" allowBlank="1" showInputMessage="1" showErrorMessage="1" errorTitle="¡Ingreso Invalido!" error="Seleccione una opción de la lista." promptTitle="Categoria/Zona de Viáticos" prompt="Seleccione una opción de la lista" sqref="C17 C61 C105 C149 C193 C272 C316 C360 C404 C448 C492 C539 C565 C586 C604 C621 C640 C660 C677 C696 C714">
      <formula1>$AH$2:$BU$2</formula1>
    </dataValidation>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1066"/>
  <sheetViews>
    <sheetView showGridLines="0" zoomScale="57" zoomScaleNormal="57" workbookViewId="0">
      <selection activeCell="D1" sqref="D1"/>
    </sheetView>
  </sheetViews>
  <sheetFormatPr baseColWidth="10" defaultColWidth="11.5703125" defaultRowHeight="15" x14ac:dyDescent="0.25"/>
  <cols>
    <col min="1" max="1" width="1.85546875" style="104" customWidth="1"/>
    <col min="2" max="2" width="17" style="104" customWidth="1"/>
    <col min="3" max="3" width="41.7109375" style="104" customWidth="1"/>
    <col min="4" max="4" width="26.85546875" style="104" bestFit="1" customWidth="1"/>
    <col min="5" max="5" width="13.85546875" style="104" customWidth="1"/>
    <col min="6" max="6" width="21.85546875" style="104" customWidth="1"/>
    <col min="7" max="7" width="16.5703125" style="93" customWidth="1"/>
    <col min="8" max="8" width="24.140625" style="104" bestFit="1" customWidth="1"/>
    <col min="9" max="9" width="36" style="104" bestFit="1" customWidth="1"/>
    <col min="10" max="10" width="28.140625" style="104" bestFit="1" customWidth="1"/>
    <col min="11" max="11" width="19.85546875" style="104" bestFit="1" customWidth="1"/>
    <col min="12" max="12" width="12.7109375" style="104" bestFit="1" customWidth="1"/>
    <col min="13" max="16384" width="11.5703125" style="104"/>
  </cols>
  <sheetData>
    <row r="1" spans="1:150" x14ac:dyDescent="0.25">
      <c r="A1" s="211"/>
      <c r="B1" s="214"/>
      <c r="C1" s="205" t="s">
        <v>393</v>
      </c>
      <c r="D1" s="205" t="s">
        <v>394</v>
      </c>
      <c r="E1" s="205" t="s">
        <v>395</v>
      </c>
      <c r="F1" s="205" t="s">
        <v>396</v>
      </c>
      <c r="G1" s="205" t="s">
        <v>397</v>
      </c>
      <c r="H1" s="205" t="s">
        <v>398</v>
      </c>
      <c r="I1" s="205" t="s">
        <v>390</v>
      </c>
      <c r="J1" s="214"/>
      <c r="K1" s="205" t="s">
        <v>400</v>
      </c>
      <c r="L1" s="205" t="s">
        <v>401</v>
      </c>
      <c r="M1" s="205" t="s">
        <v>402</v>
      </c>
      <c r="N1" s="205" t="s">
        <v>403</v>
      </c>
      <c r="O1" s="214"/>
      <c r="P1" s="205" t="s">
        <v>405</v>
      </c>
      <c r="Q1" s="205" t="s">
        <v>406</v>
      </c>
      <c r="R1" s="214"/>
      <c r="S1" s="205" t="s">
        <v>408</v>
      </c>
      <c r="T1" s="205" t="s">
        <v>409</v>
      </c>
      <c r="U1" s="214"/>
      <c r="V1" s="205" t="s">
        <v>411</v>
      </c>
      <c r="W1" s="205" t="s">
        <v>412</v>
      </c>
      <c r="X1" s="205" t="s">
        <v>413</v>
      </c>
      <c r="Y1" s="202"/>
      <c r="Z1" s="214"/>
      <c r="AA1" s="205" t="s">
        <v>414</v>
      </c>
      <c r="AB1" s="205" t="s">
        <v>415</v>
      </c>
      <c r="AC1" s="202"/>
      <c r="AD1" s="214"/>
      <c r="AE1" s="205" t="s">
        <v>416</v>
      </c>
      <c r="AF1" s="202"/>
      <c r="AG1" s="214"/>
      <c r="AH1" s="205" t="s">
        <v>419</v>
      </c>
      <c r="AI1" s="214"/>
      <c r="AJ1" s="205" t="s">
        <v>421</v>
      </c>
      <c r="AK1" s="205" t="s">
        <v>422</v>
      </c>
      <c r="AL1" s="205" t="s">
        <v>423</v>
      </c>
      <c r="AM1" s="214"/>
      <c r="AN1" s="205" t="s">
        <v>425</v>
      </c>
      <c r="AO1" s="205" t="s">
        <v>426</v>
      </c>
      <c r="AP1" s="214"/>
      <c r="AQ1" s="205" t="s">
        <v>428</v>
      </c>
      <c r="AR1" s="205" t="s">
        <v>429</v>
      </c>
      <c r="AS1" s="205" t="s">
        <v>430</v>
      </c>
      <c r="AT1" s="205" t="s">
        <v>431</v>
      </c>
      <c r="AU1" s="214"/>
      <c r="AV1" s="205" t="s">
        <v>433</v>
      </c>
      <c r="AW1" s="205" t="s">
        <v>434</v>
      </c>
      <c r="AX1" s="205" t="s">
        <v>435</v>
      </c>
      <c r="AY1" s="205" t="s">
        <v>436</v>
      </c>
      <c r="AZ1" s="205" t="s">
        <v>437</v>
      </c>
      <c r="BA1" s="205" t="s">
        <v>438</v>
      </c>
      <c r="BB1" s="214">
        <v>21</v>
      </c>
      <c r="BC1" s="205" t="s">
        <v>440</v>
      </c>
      <c r="BD1" s="205" t="s">
        <v>441</v>
      </c>
      <c r="BE1" s="214"/>
      <c r="BF1" s="205" t="s">
        <v>443</v>
      </c>
      <c r="BG1" s="214"/>
      <c r="BH1" s="205" t="s">
        <v>445</v>
      </c>
      <c r="BI1" s="202"/>
      <c r="BJ1" s="214"/>
      <c r="BK1" s="205" t="s">
        <v>446</v>
      </c>
      <c r="BL1" s="214"/>
      <c r="BM1" s="205" t="s">
        <v>447</v>
      </c>
      <c r="BN1" s="205" t="s">
        <v>448</v>
      </c>
      <c r="BO1" s="202"/>
      <c r="BP1" s="214"/>
      <c r="BQ1" s="205" t="s">
        <v>451</v>
      </c>
      <c r="BR1" s="205" t="s">
        <v>452</v>
      </c>
      <c r="BS1" s="214"/>
      <c r="BT1" s="205" t="s">
        <v>454</v>
      </c>
      <c r="BU1" s="214"/>
      <c r="BV1" s="205" t="s">
        <v>456</v>
      </c>
      <c r="BW1" s="205" t="s">
        <v>457</v>
      </c>
      <c r="BX1" s="205" t="s">
        <v>458</v>
      </c>
      <c r="BY1" s="205" t="s">
        <v>459</v>
      </c>
      <c r="BZ1" s="214"/>
      <c r="CA1" s="205" t="s">
        <v>461</v>
      </c>
      <c r="CB1" s="214"/>
      <c r="CC1" s="205" t="s">
        <v>463</v>
      </c>
      <c r="CD1" s="205" t="s">
        <v>464</v>
      </c>
      <c r="CE1" s="205" t="s">
        <v>465</v>
      </c>
      <c r="CF1" s="214"/>
      <c r="CG1" s="205" t="s">
        <v>467</v>
      </c>
      <c r="CH1" s="205" t="s">
        <v>468</v>
      </c>
      <c r="CI1" s="202"/>
      <c r="CJ1" s="214"/>
      <c r="CK1" s="205" t="s">
        <v>469</v>
      </c>
      <c r="CL1" s="202"/>
      <c r="CM1" s="214"/>
      <c r="CN1" s="205" t="s">
        <v>472</v>
      </c>
      <c r="CO1" s="205" t="s">
        <v>473</v>
      </c>
      <c r="CP1" s="214"/>
      <c r="CQ1" s="205" t="s">
        <v>475</v>
      </c>
      <c r="CR1" s="205" t="s">
        <v>476</v>
      </c>
      <c r="CS1" s="205" t="s">
        <v>477</v>
      </c>
      <c r="CT1" s="205" t="s">
        <v>478</v>
      </c>
      <c r="CU1" s="205" t="s">
        <v>479</v>
      </c>
      <c r="CV1" s="214"/>
      <c r="CW1" s="205" t="s">
        <v>481</v>
      </c>
      <c r="CX1" s="214"/>
      <c r="CY1" s="205" t="s">
        <v>483</v>
      </c>
      <c r="CZ1" s="205" t="s">
        <v>484</v>
      </c>
      <c r="DA1" s="205" t="s">
        <v>485</v>
      </c>
      <c r="DB1" s="202"/>
      <c r="DC1" s="214"/>
      <c r="DD1" s="205" t="s">
        <v>486</v>
      </c>
      <c r="DE1" s="205" t="s">
        <v>487</v>
      </c>
      <c r="DF1" s="205" t="s">
        <v>488</v>
      </c>
      <c r="DG1" s="214"/>
      <c r="DH1" s="205" t="s">
        <v>489</v>
      </c>
      <c r="DI1" s="202"/>
      <c r="DJ1" s="214"/>
      <c r="DK1" s="205" t="s">
        <v>490</v>
      </c>
      <c r="DL1" s="202"/>
      <c r="DM1" s="214"/>
      <c r="DN1" s="205" t="s">
        <v>493</v>
      </c>
      <c r="DO1" s="205" t="s">
        <v>494</v>
      </c>
      <c r="DP1" s="205" t="s">
        <v>495</v>
      </c>
      <c r="DQ1" s="214"/>
      <c r="DR1" s="205" t="s">
        <v>497</v>
      </c>
      <c r="DS1" s="214"/>
      <c r="DT1" s="205" t="s">
        <v>499</v>
      </c>
      <c r="DU1" s="214"/>
      <c r="DV1" s="205" t="s">
        <v>501</v>
      </c>
      <c r="DW1" s="214"/>
      <c r="DX1" s="205" t="s">
        <v>503</v>
      </c>
      <c r="DY1" s="202"/>
      <c r="DZ1" s="214"/>
      <c r="EA1" s="205" t="s">
        <v>504</v>
      </c>
      <c r="EB1" s="205" t="s">
        <v>505</v>
      </c>
      <c r="EC1" s="202"/>
      <c r="ED1" s="214"/>
      <c r="EE1" s="205" t="s">
        <v>506</v>
      </c>
      <c r="EF1" s="202"/>
      <c r="EG1" s="214"/>
      <c r="EH1" s="205" t="s">
        <v>509</v>
      </c>
      <c r="EI1" s="205" t="s">
        <v>510</v>
      </c>
      <c r="EJ1" s="214"/>
      <c r="EK1" s="205" t="s">
        <v>512</v>
      </c>
      <c r="EL1" s="202"/>
      <c r="EM1" s="214"/>
      <c r="EN1" s="205" t="s">
        <v>515</v>
      </c>
      <c r="EO1" s="205" t="s">
        <v>516</v>
      </c>
      <c r="EP1" s="214"/>
      <c r="EQ1" s="205" t="s">
        <v>518</v>
      </c>
      <c r="ER1" s="202"/>
      <c r="ES1" s="214"/>
      <c r="ET1" s="205" t="s">
        <v>519</v>
      </c>
    </row>
    <row r="2" spans="1:150" s="142" customFormat="1" x14ac:dyDescent="0.25">
      <c r="A2" s="142" t="s">
        <v>245</v>
      </c>
      <c r="B2" s="142" t="s">
        <v>228</v>
      </c>
      <c r="C2" s="142" t="s">
        <v>617</v>
      </c>
      <c r="D2" s="142" t="s">
        <v>246</v>
      </c>
      <c r="E2" s="142" t="s">
        <v>180</v>
      </c>
      <c r="F2" s="142" t="s">
        <v>618</v>
      </c>
      <c r="G2" s="182" t="s">
        <v>247</v>
      </c>
      <c r="H2" s="142" t="s">
        <v>619</v>
      </c>
      <c r="I2" s="142" t="s">
        <v>620</v>
      </c>
      <c r="J2" s="142" t="s">
        <v>248</v>
      </c>
      <c r="K2" s="142" t="s">
        <v>621</v>
      </c>
      <c r="R2" s="142" t="s">
        <v>251</v>
      </c>
      <c r="S2" s="142" t="s">
        <v>252</v>
      </c>
      <c r="U2" s="142" t="s">
        <v>535</v>
      </c>
      <c r="V2" s="142" t="s">
        <v>553</v>
      </c>
      <c r="W2" s="142" t="s">
        <v>536</v>
      </c>
      <c r="X2" s="142" t="s">
        <v>537</v>
      </c>
      <c r="Y2" s="142" t="s">
        <v>538</v>
      </c>
      <c r="Z2" s="142" t="s">
        <v>539</v>
      </c>
      <c r="AA2" s="142" t="s">
        <v>540</v>
      </c>
      <c r="AB2" s="142" t="s">
        <v>541</v>
      </c>
      <c r="AC2" s="142" t="s">
        <v>542</v>
      </c>
      <c r="AD2" s="142" t="s">
        <v>543</v>
      </c>
      <c r="AE2" s="142" t="s">
        <v>544</v>
      </c>
      <c r="AF2" s="142" t="s">
        <v>545</v>
      </c>
      <c r="AH2" s="142" t="s">
        <v>563</v>
      </c>
      <c r="AI2" s="142" t="s">
        <v>564</v>
      </c>
      <c r="AJ2" s="142" t="s">
        <v>565</v>
      </c>
      <c r="AK2" s="142" t="s">
        <v>566</v>
      </c>
      <c r="AL2" s="142" t="s">
        <v>567</v>
      </c>
      <c r="AM2" s="142" t="s">
        <v>570</v>
      </c>
      <c r="AN2" s="142" t="s">
        <v>568</v>
      </c>
      <c r="AO2" s="142" t="s">
        <v>569</v>
      </c>
      <c r="AP2" s="142" t="s">
        <v>571</v>
      </c>
      <c r="AQ2" s="142" t="s">
        <v>572</v>
      </c>
      <c r="AR2" s="142" t="s">
        <v>573</v>
      </c>
      <c r="AS2" s="142" t="s">
        <v>574</v>
      </c>
      <c r="AT2" s="142" t="s">
        <v>575</v>
      </c>
      <c r="AU2" s="142" t="s">
        <v>576</v>
      </c>
      <c r="AV2" s="142" t="s">
        <v>577</v>
      </c>
      <c r="AW2" s="142" t="s">
        <v>578</v>
      </c>
      <c r="AX2" s="142" t="s">
        <v>579</v>
      </c>
      <c r="AY2" s="142" t="s">
        <v>580</v>
      </c>
      <c r="AZ2" s="142" t="s">
        <v>581</v>
      </c>
      <c r="BA2" s="142" t="s">
        <v>582</v>
      </c>
      <c r="BB2" s="142" t="s">
        <v>583</v>
      </c>
      <c r="BC2" s="142" t="s">
        <v>584</v>
      </c>
      <c r="BD2" s="142" t="s">
        <v>585</v>
      </c>
      <c r="BE2" s="142" t="s">
        <v>586</v>
      </c>
      <c r="BF2" s="142" t="s">
        <v>587</v>
      </c>
      <c r="BG2" s="142" t="s">
        <v>588</v>
      </c>
      <c r="BH2" s="142" t="s">
        <v>589</v>
      </c>
      <c r="BI2" s="142" t="s">
        <v>590</v>
      </c>
      <c r="BJ2" s="142" t="s">
        <v>591</v>
      </c>
      <c r="BK2" s="142" t="s">
        <v>592</v>
      </c>
      <c r="BL2" s="142" t="s">
        <v>593</v>
      </c>
      <c r="BM2" s="142" t="s">
        <v>594</v>
      </c>
      <c r="BN2" s="142" t="s">
        <v>595</v>
      </c>
      <c r="BO2" s="142" t="s">
        <v>596</v>
      </c>
      <c r="BP2" s="142" t="s">
        <v>597</v>
      </c>
      <c r="BQ2" s="142" t="s">
        <v>598</v>
      </c>
      <c r="BR2" s="142" t="s">
        <v>599</v>
      </c>
      <c r="BS2" s="142" t="s">
        <v>600</v>
      </c>
      <c r="BT2" s="142" t="s">
        <v>601</v>
      </c>
      <c r="BU2" s="142" t="s">
        <v>602</v>
      </c>
    </row>
    <row r="3" spans="1:150" x14ac:dyDescent="0.25">
      <c r="AH3" s="104">
        <v>2500</v>
      </c>
      <c r="AI3" s="104">
        <v>1900</v>
      </c>
      <c r="AJ3" s="104">
        <v>1650</v>
      </c>
      <c r="AK3" s="104">
        <v>1580</v>
      </c>
      <c r="AL3" s="104">
        <v>2250</v>
      </c>
      <c r="AM3" s="104">
        <v>1650</v>
      </c>
      <c r="AN3" s="104">
        <v>1400</v>
      </c>
      <c r="AO3" s="104">
        <v>1340</v>
      </c>
      <c r="AP3" s="104">
        <v>2000</v>
      </c>
      <c r="AQ3" s="104">
        <v>1400</v>
      </c>
      <c r="AR3" s="104">
        <v>1150</v>
      </c>
      <c r="AS3" s="104">
        <v>1100</v>
      </c>
      <c r="AT3" s="104">
        <v>1750</v>
      </c>
      <c r="AU3" s="104">
        <v>1150</v>
      </c>
      <c r="AV3" s="104">
        <v>900</v>
      </c>
      <c r="AW3" s="104">
        <v>860</v>
      </c>
      <c r="AX3" s="104">
        <v>1200</v>
      </c>
      <c r="AY3" s="104">
        <v>900</v>
      </c>
      <c r="AZ3" s="104">
        <v>650</v>
      </c>
      <c r="BA3" s="104">
        <v>620</v>
      </c>
      <c r="BB3" s="104">
        <v>5355</v>
      </c>
      <c r="BC3" s="104">
        <v>4935</v>
      </c>
      <c r="BD3" s="104">
        <v>6300</v>
      </c>
      <c r="BE3" s="104">
        <v>5880</v>
      </c>
      <c r="BF3" s="104">
        <v>4725</v>
      </c>
      <c r="BG3" s="104">
        <v>4305</v>
      </c>
      <c r="BH3" s="104">
        <v>5670</v>
      </c>
      <c r="BI3" s="104">
        <v>5250</v>
      </c>
      <c r="BJ3" s="104">
        <v>4095</v>
      </c>
      <c r="BK3" s="104">
        <v>3780</v>
      </c>
      <c r="BL3" s="104">
        <v>5040</v>
      </c>
      <c r="BM3" s="104">
        <v>4620</v>
      </c>
      <c r="BN3" s="104">
        <v>3465</v>
      </c>
      <c r="BO3" s="104">
        <v>3150</v>
      </c>
      <c r="BP3" s="104">
        <v>4410</v>
      </c>
      <c r="BQ3" s="104">
        <v>4095</v>
      </c>
      <c r="BR3" s="104">
        <v>3045</v>
      </c>
      <c r="BS3" s="104">
        <v>2835</v>
      </c>
      <c r="BT3" s="104">
        <v>3885</v>
      </c>
      <c r="BU3" s="104">
        <v>3570</v>
      </c>
    </row>
    <row r="4" spans="1:150" ht="15.75" thickBot="1" x14ac:dyDescent="0.3"/>
    <row r="5" spans="1:150" ht="27" thickBot="1" x14ac:dyDescent="0.3">
      <c r="C5" s="105" t="s">
        <v>528</v>
      </c>
      <c r="D5" s="226">
        <f>SUMIF(C:C,$C$10,D:D)</f>
        <v>65000</v>
      </c>
    </row>
    <row r="6" spans="1:150" x14ac:dyDescent="0.25">
      <c r="C6" s="126"/>
      <c r="D6" s="126"/>
      <c r="E6" s="126"/>
      <c r="F6" s="126"/>
      <c r="G6" s="94"/>
      <c r="H6" s="126"/>
      <c r="I6" s="126"/>
    </row>
    <row r="7" spans="1:150" x14ac:dyDescent="0.25">
      <c r="C7" s="126"/>
      <c r="D7" s="126"/>
      <c r="E7" s="126"/>
      <c r="F7" s="126"/>
      <c r="G7" s="94"/>
      <c r="H7" s="126"/>
      <c r="I7" s="126"/>
    </row>
    <row r="8" spans="1:150" x14ac:dyDescent="0.25">
      <c r="C8" s="126"/>
      <c r="D8" s="126"/>
      <c r="E8" s="126"/>
      <c r="F8" s="126"/>
      <c r="G8" s="94"/>
      <c r="H8" s="126"/>
      <c r="I8" s="126"/>
    </row>
    <row r="9" spans="1:150" ht="15.75" thickBot="1" x14ac:dyDescent="0.3">
      <c r="C9" s="126"/>
      <c r="D9" s="126"/>
      <c r="E9" s="126"/>
      <c r="F9" s="126"/>
      <c r="G9" s="94"/>
      <c r="H9" s="126"/>
      <c r="I9" s="126"/>
      <c r="K9" s="200"/>
    </row>
    <row r="10" spans="1:150" ht="15.75" thickBot="1" x14ac:dyDescent="0.3">
      <c r="B10" s="390"/>
      <c r="C10" s="179" t="s">
        <v>53</v>
      </c>
      <c r="D10" s="127">
        <f>SUM(F17:F51)</f>
        <v>30000</v>
      </c>
      <c r="F10" s="73"/>
      <c r="G10" s="95"/>
      <c r="H10" s="73"/>
      <c r="I10" s="73"/>
    </row>
    <row r="11" spans="1:150" x14ac:dyDescent="0.25">
      <c r="B11" s="112"/>
      <c r="C11" s="73"/>
      <c r="D11" s="31"/>
      <c r="E11" s="112"/>
      <c r="F11" s="112"/>
      <c r="G11" s="112"/>
      <c r="H11" s="92"/>
      <c r="I11" s="92"/>
      <c r="J11" s="92"/>
      <c r="K11" s="132"/>
    </row>
    <row r="12" spans="1:150" x14ac:dyDescent="0.25">
      <c r="B12" s="112"/>
      <c r="C12" s="73"/>
      <c r="D12" s="31"/>
      <c r="E12" s="112"/>
      <c r="F12" s="112"/>
      <c r="G12" s="112"/>
      <c r="H12" s="92"/>
      <c r="I12" s="92"/>
      <c r="J12" s="92"/>
      <c r="K12" s="132"/>
    </row>
    <row r="13" spans="1:150" ht="15.75" x14ac:dyDescent="0.25">
      <c r="B13" s="112"/>
      <c r="C13" s="232" t="s">
        <v>532</v>
      </c>
      <c r="D13" s="233" t="s">
        <v>996</v>
      </c>
      <c r="E13" s="112"/>
      <c r="F13" s="112"/>
      <c r="G13" s="112"/>
      <c r="H13" s="92"/>
      <c r="I13" s="92"/>
      <c r="J13" s="92"/>
      <c r="K13" s="132"/>
    </row>
    <row r="14" spans="1:150" ht="18.75" x14ac:dyDescent="0.25">
      <c r="B14" s="112"/>
      <c r="C14" s="240"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b.1Participación del programa de formación, capacitación y actualización científica en la Universidad, a través de becas, programas, talleres, cursos y seminarios.(dos capacitaciones)</v>
      </c>
      <c r="D14" s="31"/>
      <c r="E14" s="112"/>
      <c r="F14" s="112"/>
      <c r="G14" s="112"/>
      <c r="H14" s="92"/>
      <c r="I14" s="92"/>
      <c r="J14" s="92"/>
      <c r="K14" s="132"/>
    </row>
    <row r="15" spans="1:150" ht="15.75" thickBot="1" x14ac:dyDescent="0.3">
      <c r="F15" s="112"/>
      <c r="G15" s="92"/>
      <c r="H15" s="92"/>
      <c r="I15" s="92"/>
    </row>
    <row r="16" spans="1:150" ht="30.75" thickBot="1" x14ac:dyDescent="0.3">
      <c r="C16" s="149" t="s">
        <v>44</v>
      </c>
      <c r="D16" s="154" t="s">
        <v>55</v>
      </c>
      <c r="E16" s="156" t="s">
        <v>57</v>
      </c>
      <c r="F16" s="155" t="s">
        <v>27</v>
      </c>
      <c r="G16" s="153" t="s">
        <v>253</v>
      </c>
      <c r="H16" s="156" t="s">
        <v>46</v>
      </c>
      <c r="I16" s="153" t="s">
        <v>254</v>
      </c>
      <c r="J16" s="153" t="s">
        <v>551</v>
      </c>
      <c r="K16" s="153" t="s">
        <v>552</v>
      </c>
      <c r="L16" s="153" t="s">
        <v>610</v>
      </c>
    </row>
    <row r="17" spans="3:12" x14ac:dyDescent="0.25">
      <c r="C17" s="161" t="s">
        <v>526</v>
      </c>
      <c r="D17" s="180">
        <v>2</v>
      </c>
      <c r="E17" s="135">
        <v>15000</v>
      </c>
      <c r="F17" s="116">
        <f t="shared" ref="F17:F51" si="0">D17*E17</f>
        <v>30000</v>
      </c>
      <c r="G17" s="183" t="s">
        <v>252</v>
      </c>
      <c r="H17" s="162" t="s">
        <v>440</v>
      </c>
      <c r="I17" s="150" t="str">
        <f>VLOOKUP(H17,Presupuesto!$B$8:$C$158,2,0)</f>
        <v>PASAJES (26100-00)</v>
      </c>
      <c r="J17" s="252" t="s">
        <v>228</v>
      </c>
      <c r="K17" s="117" t="s">
        <v>540</v>
      </c>
      <c r="L17" s="117"/>
    </row>
    <row r="18" spans="3:12" hidden="1" x14ac:dyDescent="0.25">
      <c r="C18" s="161"/>
      <c r="D18" s="180"/>
      <c r="E18" s="143"/>
      <c r="F18" s="116">
        <f t="shared" si="0"/>
        <v>0</v>
      </c>
      <c r="G18" s="183"/>
      <c r="H18" s="162"/>
      <c r="I18" s="150" t="e">
        <f>VLOOKUP(H18,Presupuesto!$B$8:$C$158,2,0)</f>
        <v>#N/A</v>
      </c>
      <c r="J18" s="117" t="str">
        <f>$J$17</f>
        <v>Investigación</v>
      </c>
      <c r="K18" s="117"/>
      <c r="L18" s="117"/>
    </row>
    <row r="19" spans="3:12" hidden="1" x14ac:dyDescent="0.25">
      <c r="C19" s="161"/>
      <c r="D19" s="180"/>
      <c r="E19" s="143"/>
      <c r="F19" s="116">
        <f t="shared" si="0"/>
        <v>0</v>
      </c>
      <c r="G19" s="183"/>
      <c r="H19" s="162"/>
      <c r="I19" s="150" t="e">
        <f>VLOOKUP(H19,Presupuesto!$B$8:$C$158,2,0)</f>
        <v>#N/A</v>
      </c>
      <c r="J19" s="117" t="str">
        <f t="shared" ref="J19:J50" si="1">$J$17</f>
        <v>Investigación</v>
      </c>
      <c r="K19" s="117"/>
      <c r="L19" s="117"/>
    </row>
    <row r="20" spans="3:12" hidden="1" x14ac:dyDescent="0.25">
      <c r="C20" s="161"/>
      <c r="D20" s="180"/>
      <c r="E20" s="143"/>
      <c r="F20" s="116">
        <f t="shared" si="0"/>
        <v>0</v>
      </c>
      <c r="G20" s="183"/>
      <c r="H20" s="162"/>
      <c r="I20" s="150" t="e">
        <f>VLOOKUP(H20,Presupuesto!$B$8:$C$158,2,0)</f>
        <v>#N/A</v>
      </c>
      <c r="J20" s="117" t="str">
        <f t="shared" si="1"/>
        <v>Investigación</v>
      </c>
      <c r="K20" s="117"/>
      <c r="L20" s="117"/>
    </row>
    <row r="21" spans="3:12" hidden="1" x14ac:dyDescent="0.25">
      <c r="C21" s="161"/>
      <c r="D21" s="180"/>
      <c r="E21" s="143"/>
      <c r="F21" s="116">
        <f t="shared" si="0"/>
        <v>0</v>
      </c>
      <c r="G21" s="183"/>
      <c r="H21" s="162"/>
      <c r="I21" s="150" t="e">
        <f>VLOOKUP(H21,Presupuesto!$B$8:$C$158,2,0)</f>
        <v>#N/A</v>
      </c>
      <c r="J21" s="117" t="str">
        <f t="shared" si="1"/>
        <v>Investigación</v>
      </c>
      <c r="K21" s="117"/>
      <c r="L21" s="117"/>
    </row>
    <row r="22" spans="3:12" hidden="1" x14ac:dyDescent="0.25">
      <c r="C22" s="161"/>
      <c r="D22" s="180"/>
      <c r="E22" s="143"/>
      <c r="F22" s="116">
        <f t="shared" si="0"/>
        <v>0</v>
      </c>
      <c r="G22" s="183"/>
      <c r="H22" s="162"/>
      <c r="I22" s="150" t="e">
        <f>VLOOKUP(H22,Presupuesto!$B$8:$C$158,2,0)</f>
        <v>#N/A</v>
      </c>
      <c r="J22" s="117" t="str">
        <f t="shared" si="1"/>
        <v>Investigación</v>
      </c>
      <c r="K22" s="117"/>
      <c r="L22" s="117"/>
    </row>
    <row r="23" spans="3:12" hidden="1" x14ac:dyDescent="0.25">
      <c r="C23" s="161"/>
      <c r="D23" s="180"/>
      <c r="E23" s="143"/>
      <c r="F23" s="116">
        <f t="shared" si="0"/>
        <v>0</v>
      </c>
      <c r="G23" s="183"/>
      <c r="H23" s="162"/>
      <c r="I23" s="150" t="e">
        <f>VLOOKUP(H23,Presupuesto!$B$8:$C$158,2,0)</f>
        <v>#N/A</v>
      </c>
      <c r="J23" s="117" t="str">
        <f t="shared" si="1"/>
        <v>Investigación</v>
      </c>
      <c r="K23" s="117"/>
      <c r="L23" s="117"/>
    </row>
    <row r="24" spans="3:12" hidden="1" x14ac:dyDescent="0.25">
      <c r="C24" s="161"/>
      <c r="D24" s="180"/>
      <c r="E24" s="143"/>
      <c r="F24" s="116">
        <f t="shared" si="0"/>
        <v>0</v>
      </c>
      <c r="G24" s="183"/>
      <c r="H24" s="162"/>
      <c r="I24" s="150" t="e">
        <f>VLOOKUP(H24,Presupuesto!$B$8:$C$158,2,0)</f>
        <v>#N/A</v>
      </c>
      <c r="J24" s="117" t="str">
        <f t="shared" si="1"/>
        <v>Investigación</v>
      </c>
      <c r="K24" s="117"/>
      <c r="L24" s="117"/>
    </row>
    <row r="25" spans="3:12" hidden="1" x14ac:dyDescent="0.25">
      <c r="C25" s="161"/>
      <c r="D25" s="180"/>
      <c r="E25" s="143"/>
      <c r="F25" s="116">
        <f t="shared" si="0"/>
        <v>0</v>
      </c>
      <c r="G25" s="183"/>
      <c r="H25" s="162"/>
      <c r="I25" s="150" t="e">
        <f>VLOOKUP(H25,Presupuesto!$B$8:$C$158,2,0)</f>
        <v>#N/A</v>
      </c>
      <c r="J25" s="117" t="str">
        <f t="shared" si="1"/>
        <v>Investigación</v>
      </c>
      <c r="K25" s="117"/>
      <c r="L25" s="117"/>
    </row>
    <row r="26" spans="3:12" hidden="1" x14ac:dyDescent="0.25">
      <c r="C26" s="161"/>
      <c r="D26" s="180"/>
      <c r="E26" s="143"/>
      <c r="F26" s="116">
        <f t="shared" si="0"/>
        <v>0</v>
      </c>
      <c r="G26" s="183"/>
      <c r="H26" s="162"/>
      <c r="I26" s="150" t="e">
        <f>VLOOKUP(H26,Presupuesto!$B$8:$C$158,2,0)</f>
        <v>#N/A</v>
      </c>
      <c r="J26" s="117" t="str">
        <f t="shared" si="1"/>
        <v>Investigación</v>
      </c>
      <c r="K26" s="117"/>
      <c r="L26" s="117"/>
    </row>
    <row r="27" spans="3:12" hidden="1" x14ac:dyDescent="0.25">
      <c r="C27" s="161"/>
      <c r="D27" s="180"/>
      <c r="E27" s="143"/>
      <c r="F27" s="116">
        <f t="shared" si="0"/>
        <v>0</v>
      </c>
      <c r="G27" s="183"/>
      <c r="H27" s="162"/>
      <c r="I27" s="150" t="e">
        <f>VLOOKUP(H27,Presupuesto!$B$8:$C$158,2,0)</f>
        <v>#N/A</v>
      </c>
      <c r="J27" s="117" t="str">
        <f t="shared" si="1"/>
        <v>Investigación</v>
      </c>
      <c r="K27" s="117"/>
      <c r="L27" s="117"/>
    </row>
    <row r="28" spans="3:12" hidden="1" x14ac:dyDescent="0.25">
      <c r="C28" s="161"/>
      <c r="D28" s="180"/>
      <c r="E28" s="143"/>
      <c r="F28" s="116">
        <f t="shared" si="0"/>
        <v>0</v>
      </c>
      <c r="G28" s="183"/>
      <c r="H28" s="162"/>
      <c r="I28" s="150" t="e">
        <f>VLOOKUP(H28,Presupuesto!$B$8:$C$158,2,0)</f>
        <v>#N/A</v>
      </c>
      <c r="J28" s="117" t="str">
        <f t="shared" si="1"/>
        <v>Investigación</v>
      </c>
      <c r="K28" s="117"/>
      <c r="L28" s="117"/>
    </row>
    <row r="29" spans="3:12" hidden="1" x14ac:dyDescent="0.25">
      <c r="C29" s="161"/>
      <c r="D29" s="180"/>
      <c r="E29" s="143"/>
      <c r="F29" s="116">
        <f t="shared" si="0"/>
        <v>0</v>
      </c>
      <c r="G29" s="183"/>
      <c r="H29" s="162"/>
      <c r="I29" s="150" t="e">
        <f>VLOOKUP(H29,Presupuesto!$B$8:$C$158,2,0)</f>
        <v>#N/A</v>
      </c>
      <c r="J29" s="117" t="str">
        <f t="shared" si="1"/>
        <v>Investigación</v>
      </c>
      <c r="K29" s="117"/>
      <c r="L29" s="117"/>
    </row>
    <row r="30" spans="3:12" hidden="1" x14ac:dyDescent="0.25">
      <c r="C30" s="161"/>
      <c r="D30" s="180"/>
      <c r="E30" s="143"/>
      <c r="F30" s="116">
        <f t="shared" si="0"/>
        <v>0</v>
      </c>
      <c r="G30" s="183"/>
      <c r="H30" s="162"/>
      <c r="I30" s="150" t="e">
        <f>VLOOKUP(H30,Presupuesto!$B$8:$C$158,2,0)</f>
        <v>#N/A</v>
      </c>
      <c r="J30" s="117" t="str">
        <f t="shared" si="1"/>
        <v>Investigación</v>
      </c>
      <c r="K30" s="117"/>
      <c r="L30" s="117"/>
    </row>
    <row r="31" spans="3:12" hidden="1" x14ac:dyDescent="0.25">
      <c r="C31" s="161"/>
      <c r="D31" s="180"/>
      <c r="E31" s="143"/>
      <c r="F31" s="116">
        <f t="shared" si="0"/>
        <v>0</v>
      </c>
      <c r="G31" s="183"/>
      <c r="H31" s="162"/>
      <c r="I31" s="150" t="e">
        <f>VLOOKUP(H31,Presupuesto!$B$8:$C$158,2,0)</f>
        <v>#N/A</v>
      </c>
      <c r="J31" s="117" t="str">
        <f t="shared" si="1"/>
        <v>Investigación</v>
      </c>
      <c r="K31" s="117"/>
      <c r="L31" s="117"/>
    </row>
    <row r="32" spans="3:12" hidden="1" x14ac:dyDescent="0.25">
      <c r="C32" s="161"/>
      <c r="D32" s="180"/>
      <c r="E32" s="143"/>
      <c r="F32" s="116">
        <f t="shared" si="0"/>
        <v>0</v>
      </c>
      <c r="G32" s="183"/>
      <c r="H32" s="162"/>
      <c r="I32" s="150" t="e">
        <f>VLOOKUP(H32,Presupuesto!$B$8:$C$158,2,0)</f>
        <v>#N/A</v>
      </c>
      <c r="J32" s="117" t="str">
        <f t="shared" si="1"/>
        <v>Investigación</v>
      </c>
      <c r="K32" s="117"/>
      <c r="L32" s="117"/>
    </row>
    <row r="33" spans="3:12" hidden="1" x14ac:dyDescent="0.25">
      <c r="C33" s="161"/>
      <c r="D33" s="180"/>
      <c r="E33" s="143"/>
      <c r="F33" s="116">
        <f t="shared" si="0"/>
        <v>0</v>
      </c>
      <c r="G33" s="183"/>
      <c r="H33" s="162"/>
      <c r="I33" s="150" t="e">
        <f>VLOOKUP(H33,Presupuesto!$B$8:$C$158,2,0)</f>
        <v>#N/A</v>
      </c>
      <c r="J33" s="117" t="str">
        <f t="shared" si="1"/>
        <v>Investigación</v>
      </c>
      <c r="K33" s="117"/>
      <c r="L33" s="117"/>
    </row>
    <row r="34" spans="3:12" hidden="1" x14ac:dyDescent="0.25">
      <c r="C34" s="161"/>
      <c r="D34" s="180"/>
      <c r="E34" s="143"/>
      <c r="F34" s="116">
        <f t="shared" si="0"/>
        <v>0</v>
      </c>
      <c r="G34" s="183"/>
      <c r="H34" s="162"/>
      <c r="I34" s="150" t="e">
        <f>VLOOKUP(H34,Presupuesto!$B$8:$C$158,2,0)</f>
        <v>#N/A</v>
      </c>
      <c r="J34" s="117" t="str">
        <f t="shared" si="1"/>
        <v>Investigación</v>
      </c>
      <c r="K34" s="117"/>
      <c r="L34" s="117"/>
    </row>
    <row r="35" spans="3:12" hidden="1" x14ac:dyDescent="0.25">
      <c r="C35" s="161"/>
      <c r="D35" s="180"/>
      <c r="E35" s="143"/>
      <c r="F35" s="116">
        <f t="shared" si="0"/>
        <v>0</v>
      </c>
      <c r="G35" s="183"/>
      <c r="H35" s="162"/>
      <c r="I35" s="150" t="e">
        <f>VLOOKUP(H35,Presupuesto!$B$8:$C$158,2,0)</f>
        <v>#N/A</v>
      </c>
      <c r="J35" s="117" t="str">
        <f t="shared" si="1"/>
        <v>Investigación</v>
      </c>
      <c r="K35" s="117"/>
      <c r="L35" s="117"/>
    </row>
    <row r="36" spans="3:12" hidden="1" x14ac:dyDescent="0.25">
      <c r="C36" s="161"/>
      <c r="D36" s="180"/>
      <c r="E36" s="143"/>
      <c r="F36" s="116">
        <f t="shared" si="0"/>
        <v>0</v>
      </c>
      <c r="G36" s="183"/>
      <c r="H36" s="162"/>
      <c r="I36" s="150" t="e">
        <f>VLOOKUP(H36,Presupuesto!$B$8:$C$158,2,0)</f>
        <v>#N/A</v>
      </c>
      <c r="J36" s="117" t="str">
        <f t="shared" si="1"/>
        <v>Investigación</v>
      </c>
      <c r="K36" s="117"/>
      <c r="L36" s="117"/>
    </row>
    <row r="37" spans="3:12" hidden="1" x14ac:dyDescent="0.25">
      <c r="C37" s="161"/>
      <c r="D37" s="180"/>
      <c r="E37" s="143"/>
      <c r="F37" s="116">
        <f t="shared" si="0"/>
        <v>0</v>
      </c>
      <c r="G37" s="183"/>
      <c r="H37" s="162"/>
      <c r="I37" s="150" t="e">
        <f>VLOOKUP(H37,Presupuesto!$B$8:$C$158,2,0)</f>
        <v>#N/A</v>
      </c>
      <c r="J37" s="117" t="str">
        <f t="shared" si="1"/>
        <v>Investigación</v>
      </c>
      <c r="K37" s="117"/>
      <c r="L37" s="117"/>
    </row>
    <row r="38" spans="3:12" hidden="1" x14ac:dyDescent="0.25">
      <c r="C38" s="161"/>
      <c r="D38" s="180"/>
      <c r="E38" s="143"/>
      <c r="F38" s="116">
        <f t="shared" si="0"/>
        <v>0</v>
      </c>
      <c r="G38" s="183"/>
      <c r="H38" s="162"/>
      <c r="I38" s="150" t="e">
        <f>VLOOKUP(H38,Presupuesto!$B$8:$C$158,2,0)</f>
        <v>#N/A</v>
      </c>
      <c r="J38" s="117" t="str">
        <f t="shared" si="1"/>
        <v>Investigación</v>
      </c>
      <c r="K38" s="117"/>
      <c r="L38" s="117"/>
    </row>
    <row r="39" spans="3:12" hidden="1" x14ac:dyDescent="0.25">
      <c r="C39" s="164"/>
      <c r="D39" s="180"/>
      <c r="E39" s="138"/>
      <c r="F39" s="116">
        <f t="shared" si="0"/>
        <v>0</v>
      </c>
      <c r="G39" s="183"/>
      <c r="H39" s="165"/>
      <c r="I39" s="150" t="e">
        <f>VLOOKUP(H39,Presupuesto!$B$8:$C$158,2,0)</f>
        <v>#N/A</v>
      </c>
      <c r="J39" s="117" t="str">
        <f t="shared" si="1"/>
        <v>Investigación</v>
      </c>
      <c r="K39" s="117"/>
      <c r="L39" s="117"/>
    </row>
    <row r="40" spans="3:12" hidden="1" x14ac:dyDescent="0.25">
      <c r="C40" s="164"/>
      <c r="D40" s="180"/>
      <c r="E40" s="138"/>
      <c r="F40" s="116">
        <f t="shared" si="0"/>
        <v>0</v>
      </c>
      <c r="G40" s="183"/>
      <c r="H40" s="165"/>
      <c r="I40" s="150" t="e">
        <f>VLOOKUP(H40,Presupuesto!$B$8:$C$158,2,0)</f>
        <v>#N/A</v>
      </c>
      <c r="J40" s="117" t="str">
        <f t="shared" si="1"/>
        <v>Investigación</v>
      </c>
      <c r="K40" s="117"/>
      <c r="L40" s="117"/>
    </row>
    <row r="41" spans="3:12" hidden="1" x14ac:dyDescent="0.25">
      <c r="C41" s="164"/>
      <c r="D41" s="180"/>
      <c r="E41" s="138"/>
      <c r="F41" s="116">
        <f t="shared" si="0"/>
        <v>0</v>
      </c>
      <c r="G41" s="183"/>
      <c r="H41" s="165"/>
      <c r="I41" s="150" t="e">
        <f>VLOOKUP(H41,Presupuesto!$B$8:$C$158,2,0)</f>
        <v>#N/A</v>
      </c>
      <c r="J41" s="117" t="str">
        <f t="shared" si="1"/>
        <v>Investigación</v>
      </c>
      <c r="K41" s="117"/>
      <c r="L41" s="117"/>
    </row>
    <row r="42" spans="3:12" hidden="1" x14ac:dyDescent="0.25">
      <c r="C42" s="164"/>
      <c r="D42" s="180"/>
      <c r="E42" s="138"/>
      <c r="F42" s="116">
        <f t="shared" si="0"/>
        <v>0</v>
      </c>
      <c r="G42" s="183"/>
      <c r="H42" s="165"/>
      <c r="I42" s="150" t="e">
        <f>VLOOKUP(H42,Presupuesto!$B$8:$C$158,2,0)</f>
        <v>#N/A</v>
      </c>
      <c r="J42" s="117" t="str">
        <f t="shared" si="1"/>
        <v>Investigación</v>
      </c>
      <c r="K42" s="117"/>
      <c r="L42" s="117"/>
    </row>
    <row r="43" spans="3:12" hidden="1" x14ac:dyDescent="0.25">
      <c r="C43" s="164"/>
      <c r="D43" s="180"/>
      <c r="E43" s="138"/>
      <c r="F43" s="116">
        <f t="shared" si="0"/>
        <v>0</v>
      </c>
      <c r="G43" s="183"/>
      <c r="H43" s="165"/>
      <c r="I43" s="150" t="e">
        <f>VLOOKUP(H43,Presupuesto!$B$8:$C$158,2,0)</f>
        <v>#N/A</v>
      </c>
      <c r="J43" s="117" t="str">
        <f t="shared" si="1"/>
        <v>Investigación</v>
      </c>
      <c r="K43" s="117"/>
      <c r="L43" s="117"/>
    </row>
    <row r="44" spans="3:12" hidden="1" x14ac:dyDescent="0.25">
      <c r="C44" s="164"/>
      <c r="D44" s="180"/>
      <c r="E44" s="138"/>
      <c r="F44" s="116">
        <f t="shared" si="0"/>
        <v>0</v>
      </c>
      <c r="G44" s="183"/>
      <c r="H44" s="165"/>
      <c r="I44" s="150" t="e">
        <f>VLOOKUP(H44,Presupuesto!$B$8:$C$158,2,0)</f>
        <v>#N/A</v>
      </c>
      <c r="J44" s="117" t="str">
        <f t="shared" si="1"/>
        <v>Investigación</v>
      </c>
      <c r="K44" s="117"/>
      <c r="L44" s="117"/>
    </row>
    <row r="45" spans="3:12" hidden="1" x14ac:dyDescent="0.25">
      <c r="C45" s="164"/>
      <c r="D45" s="180"/>
      <c r="E45" s="138"/>
      <c r="F45" s="116">
        <f t="shared" si="0"/>
        <v>0</v>
      </c>
      <c r="G45" s="183"/>
      <c r="H45" s="165"/>
      <c r="I45" s="150" t="e">
        <f>VLOOKUP(H45,Presupuesto!$B$8:$C$158,2,0)</f>
        <v>#N/A</v>
      </c>
      <c r="J45" s="117" t="str">
        <f t="shared" si="1"/>
        <v>Investigación</v>
      </c>
      <c r="K45" s="117"/>
      <c r="L45" s="117"/>
    </row>
    <row r="46" spans="3:12" hidden="1" x14ac:dyDescent="0.25">
      <c r="C46" s="164"/>
      <c r="D46" s="180"/>
      <c r="E46" s="138"/>
      <c r="F46" s="116">
        <f t="shared" si="0"/>
        <v>0</v>
      </c>
      <c r="G46" s="183"/>
      <c r="H46" s="165"/>
      <c r="I46" s="150" t="e">
        <f>VLOOKUP(H46,Presupuesto!$B$8:$C$158,2,0)</f>
        <v>#N/A</v>
      </c>
      <c r="J46" s="117" t="str">
        <f t="shared" si="1"/>
        <v>Investigación</v>
      </c>
      <c r="K46" s="117"/>
      <c r="L46" s="117"/>
    </row>
    <row r="47" spans="3:12" hidden="1" x14ac:dyDescent="0.25">
      <c r="C47" s="166"/>
      <c r="D47" s="180"/>
      <c r="E47" s="138"/>
      <c r="F47" s="116">
        <f t="shared" si="0"/>
        <v>0</v>
      </c>
      <c r="G47" s="183"/>
      <c r="H47" s="167"/>
      <c r="I47" s="150" t="e">
        <f>VLOOKUP(H47,Presupuesto!$B$8:$C$158,2,0)</f>
        <v>#N/A</v>
      </c>
      <c r="J47" s="117" t="str">
        <f t="shared" si="1"/>
        <v>Investigación</v>
      </c>
      <c r="K47" s="117"/>
      <c r="L47" s="117"/>
    </row>
    <row r="48" spans="3:12" hidden="1" x14ac:dyDescent="0.25">
      <c r="C48" s="166"/>
      <c r="D48" s="180"/>
      <c r="E48" s="138"/>
      <c r="F48" s="116">
        <f t="shared" si="0"/>
        <v>0</v>
      </c>
      <c r="G48" s="183"/>
      <c r="H48" s="167"/>
      <c r="I48" s="150" t="e">
        <f>VLOOKUP(H48,Presupuesto!$B$8:$C$158,2,0)</f>
        <v>#N/A</v>
      </c>
      <c r="J48" s="117" t="str">
        <f t="shared" si="1"/>
        <v>Investigación</v>
      </c>
      <c r="K48" s="117"/>
      <c r="L48" s="117"/>
    </row>
    <row r="49" spans="2:12" hidden="1" x14ac:dyDescent="0.25">
      <c r="C49" s="166"/>
      <c r="D49" s="180"/>
      <c r="E49" s="138"/>
      <c r="F49" s="116">
        <f t="shared" si="0"/>
        <v>0</v>
      </c>
      <c r="G49" s="183"/>
      <c r="H49" s="167"/>
      <c r="I49" s="150" t="e">
        <f>VLOOKUP(H49,Presupuesto!$B$8:$C$158,2,0)</f>
        <v>#N/A</v>
      </c>
      <c r="J49" s="117" t="str">
        <f t="shared" si="1"/>
        <v>Investigación</v>
      </c>
      <c r="K49" s="117"/>
      <c r="L49" s="117"/>
    </row>
    <row r="50" spans="2:12" hidden="1" x14ac:dyDescent="0.25">
      <c r="C50" s="166"/>
      <c r="D50" s="180"/>
      <c r="E50" s="138"/>
      <c r="F50" s="116">
        <f t="shared" si="0"/>
        <v>0</v>
      </c>
      <c r="G50" s="183"/>
      <c r="H50" s="167"/>
      <c r="I50" s="150" t="e">
        <f>VLOOKUP(H50,Presupuesto!$B$8:$C$158,2,0)</f>
        <v>#N/A</v>
      </c>
      <c r="J50" s="117" t="str">
        <f t="shared" si="1"/>
        <v>Investigación</v>
      </c>
      <c r="K50" s="117"/>
      <c r="L50" s="117"/>
    </row>
    <row r="51" spans="2:12" ht="15.75" hidden="1" thickBot="1" x14ac:dyDescent="0.3">
      <c r="C51" s="168"/>
      <c r="D51" s="256"/>
      <c r="E51" s="122"/>
      <c r="F51" s="124">
        <f t="shared" si="0"/>
        <v>0</v>
      </c>
      <c r="G51" s="184"/>
      <c r="H51" s="169"/>
      <c r="I51" s="152" t="e">
        <f>VLOOKUP(H51,Presupuesto!$B$8:$C$158,2,0)</f>
        <v>#N/A</v>
      </c>
      <c r="J51" s="125" t="str">
        <f t="shared" ref="J51" si="2">$J$20</f>
        <v>Investigación</v>
      </c>
      <c r="K51" s="144"/>
      <c r="L51" s="144"/>
    </row>
    <row r="52" spans="2:12" x14ac:dyDescent="0.25">
      <c r="F52" s="109"/>
      <c r="G52" s="108"/>
      <c r="H52" s="109"/>
      <c r="I52" s="109"/>
    </row>
    <row r="53" spans="2:12" ht="15.75" thickBot="1" x14ac:dyDescent="0.3">
      <c r="F53" s="109"/>
      <c r="G53" s="108"/>
      <c r="H53" s="109"/>
      <c r="I53" s="109"/>
    </row>
    <row r="54" spans="2:12" ht="15.75" thickBot="1" x14ac:dyDescent="0.3">
      <c r="B54" s="390"/>
      <c r="C54" s="179" t="s">
        <v>53</v>
      </c>
      <c r="D54" s="127">
        <f>SUM(F61:F95)</f>
        <v>5000</v>
      </c>
      <c r="F54" s="73"/>
      <c r="G54" s="95"/>
      <c r="H54" s="73"/>
      <c r="I54" s="73"/>
    </row>
    <row r="55" spans="2:12" x14ac:dyDescent="0.25">
      <c r="C55" s="73"/>
      <c r="D55" s="31"/>
      <c r="E55" s="112"/>
      <c r="F55" s="112"/>
      <c r="G55" s="112"/>
      <c r="H55" s="92"/>
      <c r="I55" s="92"/>
      <c r="J55" s="92"/>
      <c r="K55" s="132"/>
    </row>
    <row r="56" spans="2:12" x14ac:dyDescent="0.25">
      <c r="C56" s="73"/>
      <c r="D56" s="31"/>
      <c r="E56" s="112"/>
      <c r="F56" s="112"/>
      <c r="G56" s="112"/>
      <c r="H56" s="92"/>
      <c r="I56" s="92"/>
      <c r="J56" s="92"/>
      <c r="K56" s="132"/>
    </row>
    <row r="57" spans="2:12" ht="15.75" x14ac:dyDescent="0.25">
      <c r="C57" s="232" t="s">
        <v>532</v>
      </c>
      <c r="D57" s="233" t="s">
        <v>1000</v>
      </c>
      <c r="E57" s="112"/>
      <c r="F57" s="112"/>
      <c r="G57" s="112"/>
      <c r="H57" s="92"/>
      <c r="I57" s="92"/>
      <c r="J57" s="92"/>
      <c r="K57" s="132"/>
    </row>
    <row r="58" spans="2:12" ht="18.75" x14ac:dyDescent="0.25">
      <c r="C58" s="240" t="str">
        <f>IFERROR(VLOOKUP(D57,'Desarrollo Curricular'!$E:$F,2,FALSE),IFERROR(VLOOKUP(D57,Investigación!$E:$F,2,FALSE),IFERROR(VLOOKUP(D57,'Vinculación Univ. Sociedad'!$E:$F,2,FALSE),IFERROR(VLOOKUP(D57,'Docencia y Recursos Humanos '!$E:$F,2,FALSE),IFERROR(VLOOKUP(D57,Estudiantes!$E:$F,2,FALSE),IFERROR(VLOOKUP(D57,'Gestion Administrativa'!$E:$F,2,FALSE),IFERROR(VLOOKUP(D57,'Gestion Academica'!$E:$F,2,FALSE),IFERROR(VLOOKUP(D57,Graduados!$E:$F,2,FALSE),IFERROR(VLOOKUP(D57,'Gestión del Conocimiento'!$E:$F,2,FALSE),IFERROR(VLOOKUP(D57,Gobernabilidad!$E:$F,2,FALSE),IFERROR(VLOOKUP(D57,'NIVEL DE ES Y  SISTEMA NACIONAL'!$E:$F,2,FALSE),VLOOKUP(D57,'Lo Esencial'!$E:$F,2,0))))))))))))</f>
        <v xml:space="preserve">d.1 Elaborar cinco (5) artículos para ser publicados en las revistas cíentificas de la UNAH </v>
      </c>
      <c r="D58" s="31"/>
      <c r="E58" s="112"/>
      <c r="F58" s="112"/>
      <c r="G58" s="112"/>
      <c r="H58" s="92"/>
      <c r="I58" s="92"/>
      <c r="J58" s="92"/>
      <c r="K58" s="132"/>
    </row>
    <row r="59" spans="2:12" ht="15.75" thickBot="1" x14ac:dyDescent="0.3">
      <c r="F59" s="112"/>
      <c r="G59" s="92"/>
      <c r="H59" s="92"/>
      <c r="I59" s="92"/>
    </row>
    <row r="60" spans="2:12" ht="30.75" thickBot="1" x14ac:dyDescent="0.3">
      <c r="C60" s="149" t="s">
        <v>44</v>
      </c>
      <c r="D60" s="154" t="s">
        <v>55</v>
      </c>
      <c r="E60" s="156" t="s">
        <v>57</v>
      </c>
      <c r="F60" s="155" t="s">
        <v>27</v>
      </c>
      <c r="G60" s="153" t="s">
        <v>253</v>
      </c>
      <c r="H60" s="156" t="s">
        <v>46</v>
      </c>
      <c r="I60" s="153" t="s">
        <v>254</v>
      </c>
      <c r="J60" s="153" t="s">
        <v>551</v>
      </c>
      <c r="K60" s="153" t="s">
        <v>552</v>
      </c>
      <c r="L60" s="153" t="s">
        <v>610</v>
      </c>
    </row>
    <row r="61" spans="2:12" x14ac:dyDescent="0.25">
      <c r="C61" s="161" t="s">
        <v>1078</v>
      </c>
      <c r="D61" s="180">
        <v>5</v>
      </c>
      <c r="E61" s="135">
        <v>1000</v>
      </c>
      <c r="F61" s="116">
        <f t="shared" ref="F61:F95" si="3">D61*E61</f>
        <v>5000</v>
      </c>
      <c r="G61" s="183" t="s">
        <v>252</v>
      </c>
      <c r="H61" s="162" t="s">
        <v>434</v>
      </c>
      <c r="I61" s="150" t="str">
        <f>VLOOKUP(H61,Presupuesto!$B$8:$C$158,2,0)</f>
        <v>IMPRENTA, PUBLIC. Y REPRODUC. (25300-00)</v>
      </c>
      <c r="J61" s="252"/>
      <c r="K61" s="117" t="s">
        <v>537</v>
      </c>
      <c r="L61" s="117"/>
    </row>
    <row r="62" spans="2:12" hidden="1" x14ac:dyDescent="0.25">
      <c r="C62" s="161"/>
      <c r="D62" s="180"/>
      <c r="E62" s="143"/>
      <c r="F62" s="116">
        <f t="shared" si="3"/>
        <v>0</v>
      </c>
      <c r="G62" s="183"/>
      <c r="H62" s="162"/>
      <c r="I62" s="150" t="e">
        <f>VLOOKUP(H62,Presupuesto!$B$8:$C$158,2,0)</f>
        <v>#N/A</v>
      </c>
      <c r="J62" s="117" t="str">
        <f>$J$17</f>
        <v>Investigación</v>
      </c>
      <c r="K62" s="117"/>
      <c r="L62" s="117"/>
    </row>
    <row r="63" spans="2:12" hidden="1" x14ac:dyDescent="0.25">
      <c r="C63" s="161"/>
      <c r="D63" s="180"/>
      <c r="E63" s="143"/>
      <c r="F63" s="116">
        <f t="shared" si="3"/>
        <v>0</v>
      </c>
      <c r="G63" s="183"/>
      <c r="H63" s="162"/>
      <c r="I63" s="150" t="e">
        <f>VLOOKUP(H63,Presupuesto!$B$8:$C$158,2,0)</f>
        <v>#N/A</v>
      </c>
      <c r="J63" s="117" t="str">
        <f t="shared" ref="J63:J94" si="4">$J$17</f>
        <v>Investigación</v>
      </c>
      <c r="K63" s="117"/>
      <c r="L63" s="117"/>
    </row>
    <row r="64" spans="2:12" hidden="1" x14ac:dyDescent="0.25">
      <c r="C64" s="161"/>
      <c r="D64" s="180"/>
      <c r="E64" s="143"/>
      <c r="F64" s="116">
        <f t="shared" si="3"/>
        <v>0</v>
      </c>
      <c r="G64" s="183"/>
      <c r="H64" s="162"/>
      <c r="I64" s="150" t="e">
        <f>VLOOKUP(H64,Presupuesto!$B$8:$C$158,2,0)</f>
        <v>#N/A</v>
      </c>
      <c r="J64" s="117" t="str">
        <f t="shared" si="4"/>
        <v>Investigación</v>
      </c>
      <c r="K64" s="117"/>
      <c r="L64" s="117"/>
    </row>
    <row r="65" spans="3:12" hidden="1" x14ac:dyDescent="0.25">
      <c r="C65" s="161"/>
      <c r="D65" s="180"/>
      <c r="E65" s="143"/>
      <c r="F65" s="116">
        <f t="shared" si="3"/>
        <v>0</v>
      </c>
      <c r="G65" s="183"/>
      <c r="H65" s="162"/>
      <c r="I65" s="150" t="e">
        <f>VLOOKUP(H65,Presupuesto!$B$8:$C$158,2,0)</f>
        <v>#N/A</v>
      </c>
      <c r="J65" s="117" t="str">
        <f t="shared" si="4"/>
        <v>Investigación</v>
      </c>
      <c r="K65" s="117"/>
      <c r="L65" s="117"/>
    </row>
    <row r="66" spans="3:12" hidden="1" x14ac:dyDescent="0.25">
      <c r="C66" s="161"/>
      <c r="D66" s="180"/>
      <c r="E66" s="143"/>
      <c r="F66" s="116">
        <f t="shared" si="3"/>
        <v>0</v>
      </c>
      <c r="G66" s="183"/>
      <c r="H66" s="162"/>
      <c r="I66" s="150" t="e">
        <f>VLOOKUP(H66,Presupuesto!$B$8:$C$158,2,0)</f>
        <v>#N/A</v>
      </c>
      <c r="J66" s="117" t="str">
        <f t="shared" si="4"/>
        <v>Investigación</v>
      </c>
      <c r="K66" s="117"/>
      <c r="L66" s="117"/>
    </row>
    <row r="67" spans="3:12" hidden="1" x14ac:dyDescent="0.25">
      <c r="C67" s="161"/>
      <c r="D67" s="180"/>
      <c r="E67" s="143"/>
      <c r="F67" s="116">
        <f t="shared" si="3"/>
        <v>0</v>
      </c>
      <c r="G67" s="183"/>
      <c r="H67" s="162"/>
      <c r="I67" s="150" t="e">
        <f>VLOOKUP(H67,Presupuesto!$B$8:$C$158,2,0)</f>
        <v>#N/A</v>
      </c>
      <c r="J67" s="117" t="str">
        <f t="shared" si="4"/>
        <v>Investigación</v>
      </c>
      <c r="K67" s="117"/>
      <c r="L67" s="117"/>
    </row>
    <row r="68" spans="3:12" hidden="1" x14ac:dyDescent="0.25">
      <c r="C68" s="161"/>
      <c r="D68" s="180"/>
      <c r="E68" s="143"/>
      <c r="F68" s="116">
        <f t="shared" si="3"/>
        <v>0</v>
      </c>
      <c r="G68" s="183"/>
      <c r="H68" s="162"/>
      <c r="I68" s="150" t="e">
        <f>VLOOKUP(H68,Presupuesto!$B$8:$C$158,2,0)</f>
        <v>#N/A</v>
      </c>
      <c r="J68" s="117" t="str">
        <f t="shared" si="4"/>
        <v>Investigación</v>
      </c>
      <c r="K68" s="117"/>
      <c r="L68" s="117"/>
    </row>
    <row r="69" spans="3:12" hidden="1" x14ac:dyDescent="0.25">
      <c r="C69" s="161"/>
      <c r="D69" s="180"/>
      <c r="E69" s="143"/>
      <c r="F69" s="116">
        <f t="shared" si="3"/>
        <v>0</v>
      </c>
      <c r="G69" s="183"/>
      <c r="H69" s="162"/>
      <c r="I69" s="150" t="e">
        <f>VLOOKUP(H69,Presupuesto!$B$8:$C$158,2,0)</f>
        <v>#N/A</v>
      </c>
      <c r="J69" s="117" t="str">
        <f t="shared" si="4"/>
        <v>Investigación</v>
      </c>
      <c r="K69" s="117"/>
      <c r="L69" s="117"/>
    </row>
    <row r="70" spans="3:12" hidden="1" x14ac:dyDescent="0.25">
      <c r="C70" s="161"/>
      <c r="D70" s="180"/>
      <c r="E70" s="143"/>
      <c r="F70" s="116">
        <f t="shared" si="3"/>
        <v>0</v>
      </c>
      <c r="G70" s="183"/>
      <c r="H70" s="162"/>
      <c r="I70" s="150" t="e">
        <f>VLOOKUP(H70,Presupuesto!$B$8:$C$158,2,0)</f>
        <v>#N/A</v>
      </c>
      <c r="J70" s="117" t="str">
        <f t="shared" si="4"/>
        <v>Investigación</v>
      </c>
      <c r="K70" s="117"/>
      <c r="L70" s="117"/>
    </row>
    <row r="71" spans="3:12" hidden="1" x14ac:dyDescent="0.25">
      <c r="C71" s="161"/>
      <c r="D71" s="180"/>
      <c r="E71" s="143"/>
      <c r="F71" s="116">
        <f t="shared" si="3"/>
        <v>0</v>
      </c>
      <c r="G71" s="183"/>
      <c r="H71" s="162"/>
      <c r="I71" s="150" t="e">
        <f>VLOOKUP(H71,Presupuesto!$B$8:$C$158,2,0)</f>
        <v>#N/A</v>
      </c>
      <c r="J71" s="117" t="str">
        <f t="shared" si="4"/>
        <v>Investigación</v>
      </c>
      <c r="K71" s="117"/>
      <c r="L71" s="117"/>
    </row>
    <row r="72" spans="3:12" hidden="1" x14ac:dyDescent="0.25">
      <c r="C72" s="161"/>
      <c r="D72" s="180"/>
      <c r="E72" s="143"/>
      <c r="F72" s="116">
        <f t="shared" si="3"/>
        <v>0</v>
      </c>
      <c r="G72" s="183"/>
      <c r="H72" s="162"/>
      <c r="I72" s="150" t="e">
        <f>VLOOKUP(H72,Presupuesto!$B$8:$C$158,2,0)</f>
        <v>#N/A</v>
      </c>
      <c r="J72" s="117" t="str">
        <f t="shared" si="4"/>
        <v>Investigación</v>
      </c>
      <c r="K72" s="117"/>
      <c r="L72" s="117"/>
    </row>
    <row r="73" spans="3:12" hidden="1" x14ac:dyDescent="0.25">
      <c r="C73" s="161"/>
      <c r="D73" s="180"/>
      <c r="E73" s="143"/>
      <c r="F73" s="116">
        <f t="shared" si="3"/>
        <v>0</v>
      </c>
      <c r="G73" s="183"/>
      <c r="H73" s="162"/>
      <c r="I73" s="150" t="e">
        <f>VLOOKUP(H73,Presupuesto!$B$8:$C$158,2,0)</f>
        <v>#N/A</v>
      </c>
      <c r="J73" s="117" t="str">
        <f t="shared" si="4"/>
        <v>Investigación</v>
      </c>
      <c r="K73" s="117"/>
      <c r="L73" s="117"/>
    </row>
    <row r="74" spans="3:12" hidden="1" x14ac:dyDescent="0.25">
      <c r="C74" s="161"/>
      <c r="D74" s="180"/>
      <c r="E74" s="143"/>
      <c r="F74" s="116">
        <f t="shared" si="3"/>
        <v>0</v>
      </c>
      <c r="G74" s="183"/>
      <c r="H74" s="162"/>
      <c r="I74" s="150" t="e">
        <f>VLOOKUP(H74,Presupuesto!$B$8:$C$158,2,0)</f>
        <v>#N/A</v>
      </c>
      <c r="J74" s="117" t="str">
        <f t="shared" si="4"/>
        <v>Investigación</v>
      </c>
      <c r="K74" s="117"/>
      <c r="L74" s="117"/>
    </row>
    <row r="75" spans="3:12" hidden="1" x14ac:dyDescent="0.25">
      <c r="C75" s="161"/>
      <c r="D75" s="180"/>
      <c r="E75" s="143"/>
      <c r="F75" s="116">
        <f t="shared" si="3"/>
        <v>0</v>
      </c>
      <c r="G75" s="183"/>
      <c r="H75" s="162"/>
      <c r="I75" s="150" t="e">
        <f>VLOOKUP(H75,Presupuesto!$B$8:$C$158,2,0)</f>
        <v>#N/A</v>
      </c>
      <c r="J75" s="117" t="str">
        <f t="shared" si="4"/>
        <v>Investigación</v>
      </c>
      <c r="K75" s="117"/>
      <c r="L75" s="117"/>
    </row>
    <row r="76" spans="3:12" hidden="1" x14ac:dyDescent="0.25">
      <c r="C76" s="161"/>
      <c r="D76" s="180"/>
      <c r="E76" s="143"/>
      <c r="F76" s="116">
        <f t="shared" si="3"/>
        <v>0</v>
      </c>
      <c r="G76" s="183"/>
      <c r="H76" s="162"/>
      <c r="I76" s="150" t="e">
        <f>VLOOKUP(H76,Presupuesto!$B$8:$C$158,2,0)</f>
        <v>#N/A</v>
      </c>
      <c r="J76" s="117" t="str">
        <f t="shared" si="4"/>
        <v>Investigación</v>
      </c>
      <c r="K76" s="117"/>
      <c r="L76" s="117"/>
    </row>
    <row r="77" spans="3:12" hidden="1" x14ac:dyDescent="0.25">
      <c r="C77" s="161"/>
      <c r="D77" s="180"/>
      <c r="E77" s="143"/>
      <c r="F77" s="116">
        <f t="shared" si="3"/>
        <v>0</v>
      </c>
      <c r="G77" s="183"/>
      <c r="H77" s="162"/>
      <c r="I77" s="150" t="e">
        <f>VLOOKUP(H77,Presupuesto!$B$8:$C$158,2,0)</f>
        <v>#N/A</v>
      </c>
      <c r="J77" s="117" t="str">
        <f t="shared" si="4"/>
        <v>Investigación</v>
      </c>
      <c r="K77" s="117"/>
      <c r="L77" s="117"/>
    </row>
    <row r="78" spans="3:12" hidden="1" x14ac:dyDescent="0.25">
      <c r="C78" s="161"/>
      <c r="D78" s="180"/>
      <c r="E78" s="143"/>
      <c r="F78" s="116">
        <f t="shared" si="3"/>
        <v>0</v>
      </c>
      <c r="G78" s="183"/>
      <c r="H78" s="162"/>
      <c r="I78" s="150" t="e">
        <f>VLOOKUP(H78,Presupuesto!$B$8:$C$158,2,0)</f>
        <v>#N/A</v>
      </c>
      <c r="J78" s="117" t="str">
        <f t="shared" si="4"/>
        <v>Investigación</v>
      </c>
      <c r="K78" s="117"/>
      <c r="L78" s="117"/>
    </row>
    <row r="79" spans="3:12" hidden="1" x14ac:dyDescent="0.25">
      <c r="C79" s="161"/>
      <c r="D79" s="180"/>
      <c r="E79" s="143"/>
      <c r="F79" s="116">
        <f t="shared" si="3"/>
        <v>0</v>
      </c>
      <c r="G79" s="183"/>
      <c r="H79" s="162"/>
      <c r="I79" s="150" t="e">
        <f>VLOOKUP(H79,Presupuesto!$B$8:$C$158,2,0)</f>
        <v>#N/A</v>
      </c>
      <c r="J79" s="117" t="str">
        <f t="shared" si="4"/>
        <v>Investigación</v>
      </c>
      <c r="K79" s="117"/>
      <c r="L79" s="117"/>
    </row>
    <row r="80" spans="3:12" hidden="1" x14ac:dyDescent="0.25">
      <c r="C80" s="161"/>
      <c r="D80" s="180"/>
      <c r="E80" s="143"/>
      <c r="F80" s="116">
        <f t="shared" si="3"/>
        <v>0</v>
      </c>
      <c r="G80" s="183"/>
      <c r="H80" s="162"/>
      <c r="I80" s="150" t="e">
        <f>VLOOKUP(H80,Presupuesto!$B$8:$C$158,2,0)</f>
        <v>#N/A</v>
      </c>
      <c r="J80" s="117" t="str">
        <f t="shared" si="4"/>
        <v>Investigación</v>
      </c>
      <c r="K80" s="117"/>
      <c r="L80" s="117"/>
    </row>
    <row r="81" spans="3:12" hidden="1" x14ac:dyDescent="0.25">
      <c r="C81" s="161"/>
      <c r="D81" s="180"/>
      <c r="E81" s="143"/>
      <c r="F81" s="116">
        <f t="shared" si="3"/>
        <v>0</v>
      </c>
      <c r="G81" s="183"/>
      <c r="H81" s="162"/>
      <c r="I81" s="150" t="e">
        <f>VLOOKUP(H81,Presupuesto!$B$8:$C$158,2,0)</f>
        <v>#N/A</v>
      </c>
      <c r="J81" s="117" t="str">
        <f t="shared" si="4"/>
        <v>Investigación</v>
      </c>
      <c r="K81" s="117"/>
      <c r="L81" s="117"/>
    </row>
    <row r="82" spans="3:12" hidden="1" x14ac:dyDescent="0.25">
      <c r="C82" s="161"/>
      <c r="D82" s="180"/>
      <c r="E82" s="143"/>
      <c r="F82" s="116">
        <f t="shared" si="3"/>
        <v>0</v>
      </c>
      <c r="G82" s="183"/>
      <c r="H82" s="162"/>
      <c r="I82" s="150" t="e">
        <f>VLOOKUP(H82,Presupuesto!$B$8:$C$158,2,0)</f>
        <v>#N/A</v>
      </c>
      <c r="J82" s="117" t="str">
        <f t="shared" si="4"/>
        <v>Investigación</v>
      </c>
      <c r="K82" s="117"/>
      <c r="L82" s="117"/>
    </row>
    <row r="83" spans="3:12" hidden="1" x14ac:dyDescent="0.25">
      <c r="C83" s="164"/>
      <c r="D83" s="180"/>
      <c r="E83" s="138"/>
      <c r="F83" s="116">
        <f t="shared" si="3"/>
        <v>0</v>
      </c>
      <c r="G83" s="183"/>
      <c r="H83" s="165"/>
      <c r="I83" s="150" t="e">
        <f>VLOOKUP(H83,Presupuesto!$B$8:$C$158,2,0)</f>
        <v>#N/A</v>
      </c>
      <c r="J83" s="117" t="str">
        <f t="shared" si="4"/>
        <v>Investigación</v>
      </c>
      <c r="K83" s="117"/>
      <c r="L83" s="117"/>
    </row>
    <row r="84" spans="3:12" hidden="1" x14ac:dyDescent="0.25">
      <c r="C84" s="164"/>
      <c r="D84" s="180"/>
      <c r="E84" s="138"/>
      <c r="F84" s="116">
        <f t="shared" si="3"/>
        <v>0</v>
      </c>
      <c r="G84" s="183"/>
      <c r="H84" s="165"/>
      <c r="I84" s="150" t="e">
        <f>VLOOKUP(H84,Presupuesto!$B$8:$C$158,2,0)</f>
        <v>#N/A</v>
      </c>
      <c r="J84" s="117" t="str">
        <f t="shared" si="4"/>
        <v>Investigación</v>
      </c>
      <c r="K84" s="117"/>
      <c r="L84" s="117"/>
    </row>
    <row r="85" spans="3:12" hidden="1" x14ac:dyDescent="0.25">
      <c r="C85" s="164"/>
      <c r="D85" s="180"/>
      <c r="E85" s="138"/>
      <c r="F85" s="116">
        <f t="shared" si="3"/>
        <v>0</v>
      </c>
      <c r="G85" s="183"/>
      <c r="H85" s="165"/>
      <c r="I85" s="150" t="e">
        <f>VLOOKUP(H85,Presupuesto!$B$8:$C$158,2,0)</f>
        <v>#N/A</v>
      </c>
      <c r="J85" s="117" t="str">
        <f t="shared" si="4"/>
        <v>Investigación</v>
      </c>
      <c r="K85" s="117"/>
      <c r="L85" s="117"/>
    </row>
    <row r="86" spans="3:12" hidden="1" x14ac:dyDescent="0.25">
      <c r="C86" s="164"/>
      <c r="D86" s="180"/>
      <c r="E86" s="138"/>
      <c r="F86" s="116">
        <f t="shared" si="3"/>
        <v>0</v>
      </c>
      <c r="G86" s="183"/>
      <c r="H86" s="165"/>
      <c r="I86" s="150" t="e">
        <f>VLOOKUP(H86,Presupuesto!$B$8:$C$158,2,0)</f>
        <v>#N/A</v>
      </c>
      <c r="J86" s="117" t="str">
        <f t="shared" si="4"/>
        <v>Investigación</v>
      </c>
      <c r="K86" s="117"/>
      <c r="L86" s="117"/>
    </row>
    <row r="87" spans="3:12" hidden="1" x14ac:dyDescent="0.25">
      <c r="C87" s="164"/>
      <c r="D87" s="180"/>
      <c r="E87" s="138"/>
      <c r="F87" s="116">
        <f t="shared" si="3"/>
        <v>0</v>
      </c>
      <c r="G87" s="183"/>
      <c r="H87" s="165"/>
      <c r="I87" s="150" t="e">
        <f>VLOOKUP(H87,Presupuesto!$B$8:$C$158,2,0)</f>
        <v>#N/A</v>
      </c>
      <c r="J87" s="117" t="str">
        <f t="shared" si="4"/>
        <v>Investigación</v>
      </c>
      <c r="K87" s="117"/>
      <c r="L87" s="117"/>
    </row>
    <row r="88" spans="3:12" hidden="1" x14ac:dyDescent="0.25">
      <c r="C88" s="164"/>
      <c r="D88" s="180"/>
      <c r="E88" s="138"/>
      <c r="F88" s="116">
        <f t="shared" si="3"/>
        <v>0</v>
      </c>
      <c r="G88" s="183"/>
      <c r="H88" s="165"/>
      <c r="I88" s="150" t="e">
        <f>VLOOKUP(H88,Presupuesto!$B$8:$C$158,2,0)</f>
        <v>#N/A</v>
      </c>
      <c r="J88" s="117" t="str">
        <f t="shared" si="4"/>
        <v>Investigación</v>
      </c>
      <c r="K88" s="117"/>
      <c r="L88" s="117"/>
    </row>
    <row r="89" spans="3:12" hidden="1" x14ac:dyDescent="0.25">
      <c r="C89" s="164"/>
      <c r="D89" s="180"/>
      <c r="E89" s="138"/>
      <c r="F89" s="116">
        <f t="shared" si="3"/>
        <v>0</v>
      </c>
      <c r="G89" s="183"/>
      <c r="H89" s="165"/>
      <c r="I89" s="150" t="e">
        <f>VLOOKUP(H89,Presupuesto!$B$8:$C$158,2,0)</f>
        <v>#N/A</v>
      </c>
      <c r="J89" s="117" t="str">
        <f t="shared" si="4"/>
        <v>Investigación</v>
      </c>
      <c r="K89" s="117"/>
      <c r="L89" s="117"/>
    </row>
    <row r="90" spans="3:12" hidden="1" x14ac:dyDescent="0.25">
      <c r="C90" s="164"/>
      <c r="D90" s="180"/>
      <c r="E90" s="138"/>
      <c r="F90" s="116">
        <f t="shared" si="3"/>
        <v>0</v>
      </c>
      <c r="G90" s="183"/>
      <c r="H90" s="165"/>
      <c r="I90" s="150" t="e">
        <f>VLOOKUP(H90,Presupuesto!$B$8:$C$158,2,0)</f>
        <v>#N/A</v>
      </c>
      <c r="J90" s="117" t="str">
        <f t="shared" si="4"/>
        <v>Investigación</v>
      </c>
      <c r="K90" s="117"/>
      <c r="L90" s="117"/>
    </row>
    <row r="91" spans="3:12" hidden="1" x14ac:dyDescent="0.25">
      <c r="C91" s="166"/>
      <c r="D91" s="180"/>
      <c r="E91" s="138"/>
      <c r="F91" s="116">
        <f t="shared" si="3"/>
        <v>0</v>
      </c>
      <c r="G91" s="183"/>
      <c r="H91" s="167"/>
      <c r="I91" s="150" t="e">
        <f>VLOOKUP(H91,Presupuesto!$B$8:$C$158,2,0)</f>
        <v>#N/A</v>
      </c>
      <c r="J91" s="117" t="str">
        <f t="shared" si="4"/>
        <v>Investigación</v>
      </c>
      <c r="K91" s="117"/>
      <c r="L91" s="117"/>
    </row>
    <row r="92" spans="3:12" hidden="1" x14ac:dyDescent="0.25">
      <c r="C92" s="166"/>
      <c r="D92" s="180"/>
      <c r="E92" s="138"/>
      <c r="F92" s="116">
        <f t="shared" si="3"/>
        <v>0</v>
      </c>
      <c r="G92" s="183"/>
      <c r="H92" s="167"/>
      <c r="I92" s="150" t="e">
        <f>VLOOKUP(H92,Presupuesto!$B$8:$C$158,2,0)</f>
        <v>#N/A</v>
      </c>
      <c r="J92" s="117" t="str">
        <f t="shared" si="4"/>
        <v>Investigación</v>
      </c>
      <c r="K92" s="117"/>
      <c r="L92" s="117"/>
    </row>
    <row r="93" spans="3:12" hidden="1" x14ac:dyDescent="0.25">
      <c r="C93" s="166"/>
      <c r="D93" s="180"/>
      <c r="E93" s="138"/>
      <c r="F93" s="116">
        <f t="shared" si="3"/>
        <v>0</v>
      </c>
      <c r="G93" s="183"/>
      <c r="H93" s="167"/>
      <c r="I93" s="150" t="e">
        <f>VLOOKUP(H93,Presupuesto!$B$8:$C$158,2,0)</f>
        <v>#N/A</v>
      </c>
      <c r="J93" s="117" t="str">
        <f t="shared" si="4"/>
        <v>Investigación</v>
      </c>
      <c r="K93" s="117"/>
      <c r="L93" s="117"/>
    </row>
    <row r="94" spans="3:12" hidden="1" x14ac:dyDescent="0.25">
      <c r="C94" s="166"/>
      <c r="D94" s="180"/>
      <c r="E94" s="138"/>
      <c r="F94" s="116">
        <f t="shared" si="3"/>
        <v>0</v>
      </c>
      <c r="G94" s="183"/>
      <c r="H94" s="167"/>
      <c r="I94" s="150" t="e">
        <f>VLOOKUP(H94,Presupuesto!$B$8:$C$158,2,0)</f>
        <v>#N/A</v>
      </c>
      <c r="J94" s="117" t="str">
        <f t="shared" si="4"/>
        <v>Investigación</v>
      </c>
      <c r="K94" s="117"/>
      <c r="L94" s="117"/>
    </row>
    <row r="95" spans="3:12" ht="15.75" hidden="1" thickBot="1" x14ac:dyDescent="0.3">
      <c r="C95" s="168"/>
      <c r="D95" s="256"/>
      <c r="E95" s="122"/>
      <c r="F95" s="124">
        <f t="shared" si="3"/>
        <v>0</v>
      </c>
      <c r="G95" s="184"/>
      <c r="H95" s="169"/>
      <c r="I95" s="152" t="e">
        <f>VLOOKUP(H95,Presupuesto!$B$8:$C$158,2,0)</f>
        <v>#N/A</v>
      </c>
      <c r="J95" s="125" t="str">
        <f t="shared" ref="J95" si="5">$J$20</f>
        <v>Investigación</v>
      </c>
      <c r="K95" s="144"/>
      <c r="L95" s="144"/>
    </row>
    <row r="96" spans="3:12" x14ac:dyDescent="0.25">
      <c r="C96" s="175"/>
      <c r="D96" s="130"/>
      <c r="E96" s="130"/>
      <c r="F96" s="130">
        <f t="shared" ref="F96:F97" si="6">D96*E96</f>
        <v>0</v>
      </c>
      <c r="G96" s="185"/>
      <c r="H96" s="71"/>
      <c r="I96" s="71"/>
    </row>
    <row r="97" spans="2:12" ht="15.75" thickBot="1" x14ac:dyDescent="0.3">
      <c r="C97" s="175"/>
      <c r="D97" s="130"/>
      <c r="E97" s="130"/>
      <c r="F97" s="130">
        <f t="shared" si="6"/>
        <v>0</v>
      </c>
      <c r="G97" s="185"/>
      <c r="H97" s="71"/>
      <c r="I97" s="71"/>
    </row>
    <row r="98" spans="2:12" ht="15.75" thickBot="1" x14ac:dyDescent="0.3">
      <c r="B98" s="390"/>
      <c r="C98" s="179" t="s">
        <v>53</v>
      </c>
      <c r="D98" s="127">
        <f>SUM(F105:F139)</f>
        <v>30000</v>
      </c>
      <c r="F98" s="73"/>
      <c r="G98" s="95"/>
      <c r="H98" s="73"/>
      <c r="I98" s="73"/>
    </row>
    <row r="99" spans="2:12" x14ac:dyDescent="0.25">
      <c r="C99" s="73"/>
      <c r="D99" s="31"/>
      <c r="E99" s="112"/>
      <c r="F99" s="112"/>
      <c r="G99" s="112"/>
      <c r="H99" s="92"/>
      <c r="I99" s="92"/>
      <c r="J99" s="92"/>
      <c r="K99" s="132"/>
    </row>
    <row r="100" spans="2:12" x14ac:dyDescent="0.25">
      <c r="C100" s="73"/>
      <c r="D100" s="31"/>
      <c r="E100" s="112"/>
      <c r="F100" s="112"/>
      <c r="G100" s="112"/>
      <c r="H100" s="92"/>
      <c r="I100" s="92"/>
      <c r="J100" s="92"/>
      <c r="K100" s="132"/>
    </row>
    <row r="101" spans="2:12" ht="15.75" x14ac:dyDescent="0.25">
      <c r="C101" s="232" t="s">
        <v>532</v>
      </c>
      <c r="D101" s="233" t="s">
        <v>1002</v>
      </c>
      <c r="E101" s="112"/>
      <c r="F101" s="112"/>
      <c r="G101" s="112"/>
      <c r="H101" s="92"/>
      <c r="I101" s="92"/>
      <c r="J101" s="92"/>
      <c r="K101" s="132"/>
    </row>
    <row r="102" spans="2:12" ht="18.75" x14ac:dyDescent="0.25">
      <c r="C102" s="240" t="str">
        <f>IFERROR(VLOOKUP(D101,'Desarrollo Curricular'!$E:$F,2,FALSE),IFERROR(VLOOKUP(D101,Investigación!$E:$F,2,FALSE),IFERROR(VLOOKUP(D101,'Vinculación Univ. Sociedad'!$E:$F,2,FALSE),IFERROR(VLOOKUP(D101,'Docencia y Recursos Humanos '!$E:$F,2,FALSE),IFERROR(VLOOKUP(D101,Estudiantes!$E:$F,2,FALSE),IFERROR(VLOOKUP(D101,'Gestion Administrativa'!$E:$F,2,FALSE),IFERROR(VLOOKUP(D101,'Gestion Academica'!$E:$F,2,FALSE),IFERROR(VLOOKUP(D101,Graduados!$E:$F,2,FALSE),IFERROR(VLOOKUP(D101,'Gestión del Conocimiento'!$E:$F,2,FALSE),IFERROR(VLOOKUP(D101,Gobernabilidad!$E:$F,2,FALSE),IFERROR(VLOOKUP(D101,'NIVEL DE ES Y  SISTEMA NACIONAL'!$E:$F,2,FALSE),VLOOKUP(D101,'Lo Esencial'!$E:$F,2,0))))))))))))</f>
        <v>d.3 Publicación de dos artículos en revistas científicas del exterior aquellos trabajos científicos importantes.</v>
      </c>
      <c r="D102" s="31"/>
      <c r="E102" s="112"/>
      <c r="F102" s="112"/>
      <c r="G102" s="112"/>
      <c r="H102" s="92"/>
      <c r="I102" s="92"/>
      <c r="J102" s="92"/>
      <c r="K102" s="132"/>
    </row>
    <row r="103" spans="2:12" ht="15.75" thickBot="1" x14ac:dyDescent="0.3">
      <c r="F103" s="112"/>
      <c r="G103" s="92"/>
      <c r="H103" s="92"/>
      <c r="I103" s="92"/>
    </row>
    <row r="104" spans="2:12" ht="30.75" thickBot="1" x14ac:dyDescent="0.3">
      <c r="C104" s="149" t="s">
        <v>44</v>
      </c>
      <c r="D104" s="154" t="s">
        <v>55</v>
      </c>
      <c r="E104" s="156" t="s">
        <v>57</v>
      </c>
      <c r="F104" s="155" t="s">
        <v>27</v>
      </c>
      <c r="G104" s="153" t="s">
        <v>253</v>
      </c>
      <c r="H104" s="156" t="s">
        <v>46</v>
      </c>
      <c r="I104" s="153" t="s">
        <v>254</v>
      </c>
      <c r="J104" s="153" t="s">
        <v>551</v>
      </c>
      <c r="K104" s="153" t="s">
        <v>552</v>
      </c>
      <c r="L104" s="153" t="s">
        <v>610</v>
      </c>
    </row>
    <row r="105" spans="2:12" x14ac:dyDescent="0.25">
      <c r="C105" s="161" t="s">
        <v>1079</v>
      </c>
      <c r="D105" s="180">
        <v>2</v>
      </c>
      <c r="E105" s="135">
        <v>15000</v>
      </c>
      <c r="F105" s="116">
        <f t="shared" ref="F105:F139" si="7">D105*E105</f>
        <v>30000</v>
      </c>
      <c r="G105" s="183" t="s">
        <v>252</v>
      </c>
      <c r="H105" s="162" t="s">
        <v>434</v>
      </c>
      <c r="I105" s="150" t="str">
        <f>VLOOKUP(H105,Presupuesto!$B$8:$C$158,2,0)</f>
        <v>IMPRENTA, PUBLIC. Y REPRODUC. (25300-00)</v>
      </c>
      <c r="J105" s="252"/>
      <c r="K105" s="117" t="s">
        <v>539</v>
      </c>
      <c r="L105" s="117"/>
    </row>
    <row r="106" spans="2:12" hidden="1" x14ac:dyDescent="0.25">
      <c r="C106" s="161"/>
      <c r="D106" s="180"/>
      <c r="E106" s="143"/>
      <c r="F106" s="116">
        <f t="shared" si="7"/>
        <v>0</v>
      </c>
      <c r="G106" s="183"/>
      <c r="H106" s="162"/>
      <c r="I106" s="150" t="e">
        <f>VLOOKUP(H106,Presupuesto!$B$8:$C$158,2,0)</f>
        <v>#N/A</v>
      </c>
      <c r="J106" s="117" t="str">
        <f>$J$17</f>
        <v>Investigación</v>
      </c>
      <c r="K106" s="117"/>
      <c r="L106" s="117"/>
    </row>
    <row r="107" spans="2:12" hidden="1" x14ac:dyDescent="0.25">
      <c r="C107" s="161"/>
      <c r="D107" s="180"/>
      <c r="E107" s="143"/>
      <c r="F107" s="116">
        <f t="shared" si="7"/>
        <v>0</v>
      </c>
      <c r="G107" s="183"/>
      <c r="H107" s="162"/>
      <c r="I107" s="150" t="e">
        <f>VLOOKUP(H107,Presupuesto!$B$8:$C$158,2,0)</f>
        <v>#N/A</v>
      </c>
      <c r="J107" s="117" t="str">
        <f t="shared" ref="J107:J138" si="8">$J$17</f>
        <v>Investigación</v>
      </c>
      <c r="K107" s="117"/>
      <c r="L107" s="117"/>
    </row>
    <row r="108" spans="2:12" hidden="1" x14ac:dyDescent="0.25">
      <c r="C108" s="161"/>
      <c r="D108" s="180"/>
      <c r="E108" s="143"/>
      <c r="F108" s="116">
        <f t="shared" si="7"/>
        <v>0</v>
      </c>
      <c r="G108" s="183"/>
      <c r="H108" s="162"/>
      <c r="I108" s="150" t="e">
        <f>VLOOKUP(H108,Presupuesto!$B$8:$C$158,2,0)</f>
        <v>#N/A</v>
      </c>
      <c r="J108" s="117" t="str">
        <f t="shared" si="8"/>
        <v>Investigación</v>
      </c>
      <c r="K108" s="117"/>
      <c r="L108" s="117"/>
    </row>
    <row r="109" spans="2:12" hidden="1" x14ac:dyDescent="0.25">
      <c r="C109" s="161"/>
      <c r="D109" s="180"/>
      <c r="E109" s="143"/>
      <c r="F109" s="116">
        <f t="shared" si="7"/>
        <v>0</v>
      </c>
      <c r="G109" s="183"/>
      <c r="H109" s="162"/>
      <c r="I109" s="150" t="e">
        <f>VLOOKUP(H109,Presupuesto!$B$8:$C$158,2,0)</f>
        <v>#N/A</v>
      </c>
      <c r="J109" s="117" t="str">
        <f t="shared" si="8"/>
        <v>Investigación</v>
      </c>
      <c r="K109" s="117"/>
      <c r="L109" s="117"/>
    </row>
    <row r="110" spans="2:12" hidden="1" x14ac:dyDescent="0.25">
      <c r="C110" s="161"/>
      <c r="D110" s="180"/>
      <c r="E110" s="143"/>
      <c r="F110" s="116">
        <f t="shared" si="7"/>
        <v>0</v>
      </c>
      <c r="G110" s="183"/>
      <c r="H110" s="162"/>
      <c r="I110" s="150" t="e">
        <f>VLOOKUP(H110,Presupuesto!$B$8:$C$158,2,0)</f>
        <v>#N/A</v>
      </c>
      <c r="J110" s="117" t="str">
        <f t="shared" si="8"/>
        <v>Investigación</v>
      </c>
      <c r="K110" s="117"/>
      <c r="L110" s="117"/>
    </row>
    <row r="111" spans="2:12" hidden="1" x14ac:dyDescent="0.25">
      <c r="C111" s="161"/>
      <c r="D111" s="180"/>
      <c r="E111" s="143"/>
      <c r="F111" s="116">
        <f t="shared" si="7"/>
        <v>0</v>
      </c>
      <c r="G111" s="183"/>
      <c r="H111" s="162"/>
      <c r="I111" s="150" t="e">
        <f>VLOOKUP(H111,Presupuesto!$B$8:$C$158,2,0)</f>
        <v>#N/A</v>
      </c>
      <c r="J111" s="117" t="str">
        <f t="shared" si="8"/>
        <v>Investigación</v>
      </c>
      <c r="K111" s="117"/>
      <c r="L111" s="117"/>
    </row>
    <row r="112" spans="2:12" hidden="1" x14ac:dyDescent="0.25">
      <c r="C112" s="161"/>
      <c r="D112" s="180"/>
      <c r="E112" s="143"/>
      <c r="F112" s="116">
        <f t="shared" si="7"/>
        <v>0</v>
      </c>
      <c r="G112" s="183"/>
      <c r="H112" s="162"/>
      <c r="I112" s="150" t="e">
        <f>VLOOKUP(H112,Presupuesto!$B$8:$C$158,2,0)</f>
        <v>#N/A</v>
      </c>
      <c r="J112" s="117" t="str">
        <f t="shared" si="8"/>
        <v>Investigación</v>
      </c>
      <c r="K112" s="117"/>
      <c r="L112" s="117"/>
    </row>
    <row r="113" spans="3:12" hidden="1" x14ac:dyDescent="0.25">
      <c r="C113" s="161"/>
      <c r="D113" s="180"/>
      <c r="E113" s="143"/>
      <c r="F113" s="116">
        <f t="shared" si="7"/>
        <v>0</v>
      </c>
      <c r="G113" s="183"/>
      <c r="H113" s="162"/>
      <c r="I113" s="150" t="e">
        <f>VLOOKUP(H113,Presupuesto!$B$8:$C$158,2,0)</f>
        <v>#N/A</v>
      </c>
      <c r="J113" s="117" t="str">
        <f t="shared" si="8"/>
        <v>Investigación</v>
      </c>
      <c r="K113" s="117"/>
      <c r="L113" s="117"/>
    </row>
    <row r="114" spans="3:12" hidden="1" x14ac:dyDescent="0.25">
      <c r="C114" s="161"/>
      <c r="D114" s="180"/>
      <c r="E114" s="143"/>
      <c r="F114" s="116">
        <f t="shared" si="7"/>
        <v>0</v>
      </c>
      <c r="G114" s="183"/>
      <c r="H114" s="162"/>
      <c r="I114" s="150" t="e">
        <f>VLOOKUP(H114,Presupuesto!$B$8:$C$158,2,0)</f>
        <v>#N/A</v>
      </c>
      <c r="J114" s="117" t="str">
        <f t="shared" si="8"/>
        <v>Investigación</v>
      </c>
      <c r="K114" s="117"/>
      <c r="L114" s="117"/>
    </row>
    <row r="115" spans="3:12" hidden="1" x14ac:dyDescent="0.25">
      <c r="C115" s="161"/>
      <c r="D115" s="180"/>
      <c r="E115" s="143"/>
      <c r="F115" s="116">
        <f t="shared" si="7"/>
        <v>0</v>
      </c>
      <c r="G115" s="183"/>
      <c r="H115" s="162"/>
      <c r="I115" s="150" t="e">
        <f>VLOOKUP(H115,Presupuesto!$B$8:$C$158,2,0)</f>
        <v>#N/A</v>
      </c>
      <c r="J115" s="117" t="str">
        <f t="shared" si="8"/>
        <v>Investigación</v>
      </c>
      <c r="K115" s="117"/>
      <c r="L115" s="117"/>
    </row>
    <row r="116" spans="3:12" hidden="1" x14ac:dyDescent="0.25">
      <c r="C116" s="161"/>
      <c r="D116" s="180"/>
      <c r="E116" s="143"/>
      <c r="F116" s="116">
        <f t="shared" si="7"/>
        <v>0</v>
      </c>
      <c r="G116" s="183"/>
      <c r="H116" s="162"/>
      <c r="I116" s="150" t="e">
        <f>VLOOKUP(H116,Presupuesto!$B$8:$C$158,2,0)</f>
        <v>#N/A</v>
      </c>
      <c r="J116" s="117" t="str">
        <f t="shared" si="8"/>
        <v>Investigación</v>
      </c>
      <c r="K116" s="117"/>
      <c r="L116" s="117"/>
    </row>
    <row r="117" spans="3:12" hidden="1" x14ac:dyDescent="0.25">
      <c r="C117" s="161"/>
      <c r="D117" s="180"/>
      <c r="E117" s="143"/>
      <c r="F117" s="116">
        <f t="shared" si="7"/>
        <v>0</v>
      </c>
      <c r="G117" s="183"/>
      <c r="H117" s="162"/>
      <c r="I117" s="150" t="e">
        <f>VLOOKUP(H117,Presupuesto!$B$8:$C$158,2,0)</f>
        <v>#N/A</v>
      </c>
      <c r="J117" s="117" t="str">
        <f t="shared" si="8"/>
        <v>Investigación</v>
      </c>
      <c r="K117" s="117"/>
      <c r="L117" s="117"/>
    </row>
    <row r="118" spans="3:12" hidden="1" x14ac:dyDescent="0.25">
      <c r="C118" s="161"/>
      <c r="D118" s="180"/>
      <c r="E118" s="143"/>
      <c r="F118" s="116">
        <f t="shared" si="7"/>
        <v>0</v>
      </c>
      <c r="G118" s="183"/>
      <c r="H118" s="162"/>
      <c r="I118" s="150" t="e">
        <f>VLOOKUP(H118,Presupuesto!$B$8:$C$158,2,0)</f>
        <v>#N/A</v>
      </c>
      <c r="J118" s="117" t="str">
        <f t="shared" si="8"/>
        <v>Investigación</v>
      </c>
      <c r="K118" s="117"/>
      <c r="L118" s="117"/>
    </row>
    <row r="119" spans="3:12" hidden="1" x14ac:dyDescent="0.25">
      <c r="C119" s="161"/>
      <c r="D119" s="180"/>
      <c r="E119" s="143"/>
      <c r="F119" s="116">
        <f t="shared" si="7"/>
        <v>0</v>
      </c>
      <c r="G119" s="183"/>
      <c r="H119" s="162"/>
      <c r="I119" s="150" t="e">
        <f>VLOOKUP(H119,Presupuesto!$B$8:$C$158,2,0)</f>
        <v>#N/A</v>
      </c>
      <c r="J119" s="117" t="str">
        <f t="shared" si="8"/>
        <v>Investigación</v>
      </c>
      <c r="K119" s="117"/>
      <c r="L119" s="117"/>
    </row>
    <row r="120" spans="3:12" hidden="1" x14ac:dyDescent="0.25">
      <c r="C120" s="161"/>
      <c r="D120" s="180"/>
      <c r="E120" s="143"/>
      <c r="F120" s="116">
        <f t="shared" si="7"/>
        <v>0</v>
      </c>
      <c r="G120" s="183"/>
      <c r="H120" s="162"/>
      <c r="I120" s="150" t="e">
        <f>VLOOKUP(H120,Presupuesto!$B$8:$C$158,2,0)</f>
        <v>#N/A</v>
      </c>
      <c r="J120" s="117" t="str">
        <f t="shared" si="8"/>
        <v>Investigación</v>
      </c>
      <c r="K120" s="117"/>
      <c r="L120" s="117"/>
    </row>
    <row r="121" spans="3:12" hidden="1" x14ac:dyDescent="0.25">
      <c r="C121" s="161"/>
      <c r="D121" s="180"/>
      <c r="E121" s="143"/>
      <c r="F121" s="116">
        <f t="shared" si="7"/>
        <v>0</v>
      </c>
      <c r="G121" s="183"/>
      <c r="H121" s="162"/>
      <c r="I121" s="150" t="e">
        <f>VLOOKUP(H121,Presupuesto!$B$8:$C$158,2,0)</f>
        <v>#N/A</v>
      </c>
      <c r="J121" s="117" t="str">
        <f t="shared" si="8"/>
        <v>Investigación</v>
      </c>
      <c r="K121" s="117"/>
      <c r="L121" s="117"/>
    </row>
    <row r="122" spans="3:12" hidden="1" x14ac:dyDescent="0.25">
      <c r="C122" s="161"/>
      <c r="D122" s="180"/>
      <c r="E122" s="143"/>
      <c r="F122" s="116">
        <f t="shared" si="7"/>
        <v>0</v>
      </c>
      <c r="G122" s="183"/>
      <c r="H122" s="162"/>
      <c r="I122" s="150" t="e">
        <f>VLOOKUP(H122,Presupuesto!$B$8:$C$158,2,0)</f>
        <v>#N/A</v>
      </c>
      <c r="J122" s="117" t="str">
        <f t="shared" si="8"/>
        <v>Investigación</v>
      </c>
      <c r="K122" s="117"/>
      <c r="L122" s="117"/>
    </row>
    <row r="123" spans="3:12" hidden="1" x14ac:dyDescent="0.25">
      <c r="C123" s="161"/>
      <c r="D123" s="180"/>
      <c r="E123" s="143"/>
      <c r="F123" s="116">
        <f t="shared" si="7"/>
        <v>0</v>
      </c>
      <c r="G123" s="183"/>
      <c r="H123" s="162"/>
      <c r="I123" s="150" t="e">
        <f>VLOOKUP(H123,Presupuesto!$B$8:$C$158,2,0)</f>
        <v>#N/A</v>
      </c>
      <c r="J123" s="117" t="str">
        <f t="shared" si="8"/>
        <v>Investigación</v>
      </c>
      <c r="K123" s="117"/>
      <c r="L123" s="117"/>
    </row>
    <row r="124" spans="3:12" hidden="1" x14ac:dyDescent="0.25">
      <c r="C124" s="161"/>
      <c r="D124" s="180"/>
      <c r="E124" s="143"/>
      <c r="F124" s="116">
        <f t="shared" si="7"/>
        <v>0</v>
      </c>
      <c r="G124" s="183"/>
      <c r="H124" s="162"/>
      <c r="I124" s="150" t="e">
        <f>VLOOKUP(H124,Presupuesto!$B$8:$C$158,2,0)</f>
        <v>#N/A</v>
      </c>
      <c r="J124" s="117" t="str">
        <f t="shared" si="8"/>
        <v>Investigación</v>
      </c>
      <c r="K124" s="117"/>
      <c r="L124" s="117"/>
    </row>
    <row r="125" spans="3:12" hidden="1" x14ac:dyDescent="0.25">
      <c r="C125" s="161"/>
      <c r="D125" s="180"/>
      <c r="E125" s="143"/>
      <c r="F125" s="116">
        <f t="shared" si="7"/>
        <v>0</v>
      </c>
      <c r="G125" s="183"/>
      <c r="H125" s="162"/>
      <c r="I125" s="150" t="e">
        <f>VLOOKUP(H125,Presupuesto!$B$8:$C$158,2,0)</f>
        <v>#N/A</v>
      </c>
      <c r="J125" s="117" t="str">
        <f t="shared" si="8"/>
        <v>Investigación</v>
      </c>
      <c r="K125" s="117"/>
      <c r="L125" s="117"/>
    </row>
    <row r="126" spans="3:12" hidden="1" x14ac:dyDescent="0.25">
      <c r="C126" s="161"/>
      <c r="D126" s="180"/>
      <c r="E126" s="143"/>
      <c r="F126" s="116">
        <f t="shared" si="7"/>
        <v>0</v>
      </c>
      <c r="G126" s="183"/>
      <c r="H126" s="162"/>
      <c r="I126" s="150" t="e">
        <f>VLOOKUP(H126,Presupuesto!$B$8:$C$158,2,0)</f>
        <v>#N/A</v>
      </c>
      <c r="J126" s="117" t="str">
        <f t="shared" si="8"/>
        <v>Investigación</v>
      </c>
      <c r="K126" s="117"/>
      <c r="L126" s="117"/>
    </row>
    <row r="127" spans="3:12" hidden="1" x14ac:dyDescent="0.25">
      <c r="C127" s="164"/>
      <c r="D127" s="180"/>
      <c r="E127" s="138"/>
      <c r="F127" s="116">
        <f t="shared" si="7"/>
        <v>0</v>
      </c>
      <c r="G127" s="183"/>
      <c r="H127" s="165"/>
      <c r="I127" s="150" t="e">
        <f>VLOOKUP(H127,Presupuesto!$B$8:$C$158,2,0)</f>
        <v>#N/A</v>
      </c>
      <c r="J127" s="117" t="str">
        <f t="shared" si="8"/>
        <v>Investigación</v>
      </c>
      <c r="K127" s="117"/>
      <c r="L127" s="117"/>
    </row>
    <row r="128" spans="3:12" hidden="1" x14ac:dyDescent="0.25">
      <c r="C128" s="164"/>
      <c r="D128" s="180"/>
      <c r="E128" s="138"/>
      <c r="F128" s="116">
        <f t="shared" si="7"/>
        <v>0</v>
      </c>
      <c r="G128" s="183"/>
      <c r="H128" s="165"/>
      <c r="I128" s="150" t="e">
        <f>VLOOKUP(H128,Presupuesto!$B$8:$C$158,2,0)</f>
        <v>#N/A</v>
      </c>
      <c r="J128" s="117" t="str">
        <f t="shared" si="8"/>
        <v>Investigación</v>
      </c>
      <c r="K128" s="117"/>
      <c r="L128" s="117"/>
    </row>
    <row r="129" spans="3:12" hidden="1" x14ac:dyDescent="0.25">
      <c r="C129" s="164"/>
      <c r="D129" s="180"/>
      <c r="E129" s="138"/>
      <c r="F129" s="116">
        <f t="shared" si="7"/>
        <v>0</v>
      </c>
      <c r="G129" s="183"/>
      <c r="H129" s="165"/>
      <c r="I129" s="150" t="e">
        <f>VLOOKUP(H129,Presupuesto!$B$8:$C$158,2,0)</f>
        <v>#N/A</v>
      </c>
      <c r="J129" s="117" t="str">
        <f t="shared" si="8"/>
        <v>Investigación</v>
      </c>
      <c r="K129" s="117"/>
      <c r="L129" s="117"/>
    </row>
    <row r="130" spans="3:12" hidden="1" x14ac:dyDescent="0.25">
      <c r="C130" s="164"/>
      <c r="D130" s="180"/>
      <c r="E130" s="138"/>
      <c r="F130" s="116">
        <f t="shared" si="7"/>
        <v>0</v>
      </c>
      <c r="G130" s="183"/>
      <c r="H130" s="165"/>
      <c r="I130" s="150" t="e">
        <f>VLOOKUP(H130,Presupuesto!$B$8:$C$158,2,0)</f>
        <v>#N/A</v>
      </c>
      <c r="J130" s="117" t="str">
        <f t="shared" si="8"/>
        <v>Investigación</v>
      </c>
      <c r="K130" s="117"/>
      <c r="L130" s="117"/>
    </row>
    <row r="131" spans="3:12" hidden="1" x14ac:dyDescent="0.25">
      <c r="C131" s="164"/>
      <c r="D131" s="180"/>
      <c r="E131" s="138"/>
      <c r="F131" s="116">
        <f t="shared" si="7"/>
        <v>0</v>
      </c>
      <c r="G131" s="183"/>
      <c r="H131" s="165"/>
      <c r="I131" s="150" t="e">
        <f>VLOOKUP(H131,Presupuesto!$B$8:$C$158,2,0)</f>
        <v>#N/A</v>
      </c>
      <c r="J131" s="117" t="str">
        <f t="shared" si="8"/>
        <v>Investigación</v>
      </c>
      <c r="K131" s="117"/>
      <c r="L131" s="117"/>
    </row>
    <row r="132" spans="3:12" hidden="1" x14ac:dyDescent="0.25">
      <c r="C132" s="164"/>
      <c r="D132" s="180"/>
      <c r="E132" s="138"/>
      <c r="F132" s="116">
        <f t="shared" si="7"/>
        <v>0</v>
      </c>
      <c r="G132" s="183"/>
      <c r="H132" s="165"/>
      <c r="I132" s="150" t="e">
        <f>VLOOKUP(H132,Presupuesto!$B$8:$C$158,2,0)</f>
        <v>#N/A</v>
      </c>
      <c r="J132" s="117" t="str">
        <f t="shared" si="8"/>
        <v>Investigación</v>
      </c>
      <c r="K132" s="117"/>
      <c r="L132" s="117"/>
    </row>
    <row r="133" spans="3:12" hidden="1" x14ac:dyDescent="0.25">
      <c r="C133" s="164"/>
      <c r="D133" s="180"/>
      <c r="E133" s="138"/>
      <c r="F133" s="116">
        <f t="shared" si="7"/>
        <v>0</v>
      </c>
      <c r="G133" s="183"/>
      <c r="H133" s="165"/>
      <c r="I133" s="150" t="e">
        <f>VLOOKUP(H133,Presupuesto!$B$8:$C$158,2,0)</f>
        <v>#N/A</v>
      </c>
      <c r="J133" s="117" t="str">
        <f t="shared" si="8"/>
        <v>Investigación</v>
      </c>
      <c r="K133" s="117"/>
      <c r="L133" s="117"/>
    </row>
    <row r="134" spans="3:12" hidden="1" x14ac:dyDescent="0.25">
      <c r="C134" s="164"/>
      <c r="D134" s="180"/>
      <c r="E134" s="138"/>
      <c r="F134" s="116">
        <f t="shared" si="7"/>
        <v>0</v>
      </c>
      <c r="G134" s="183"/>
      <c r="H134" s="165"/>
      <c r="I134" s="150" t="e">
        <f>VLOOKUP(H134,Presupuesto!$B$8:$C$158,2,0)</f>
        <v>#N/A</v>
      </c>
      <c r="J134" s="117" t="str">
        <f t="shared" si="8"/>
        <v>Investigación</v>
      </c>
      <c r="K134" s="117"/>
      <c r="L134" s="117"/>
    </row>
    <row r="135" spans="3:12" hidden="1" x14ac:dyDescent="0.25">
      <c r="C135" s="166"/>
      <c r="D135" s="180"/>
      <c r="E135" s="138"/>
      <c r="F135" s="116">
        <f t="shared" si="7"/>
        <v>0</v>
      </c>
      <c r="G135" s="183"/>
      <c r="H135" s="167"/>
      <c r="I135" s="150" t="e">
        <f>VLOOKUP(H135,Presupuesto!$B$8:$C$158,2,0)</f>
        <v>#N/A</v>
      </c>
      <c r="J135" s="117" t="str">
        <f t="shared" si="8"/>
        <v>Investigación</v>
      </c>
      <c r="K135" s="117"/>
      <c r="L135" s="117"/>
    </row>
    <row r="136" spans="3:12" hidden="1" x14ac:dyDescent="0.25">
      <c r="C136" s="166"/>
      <c r="D136" s="180"/>
      <c r="E136" s="138"/>
      <c r="F136" s="116">
        <f t="shared" si="7"/>
        <v>0</v>
      </c>
      <c r="G136" s="183"/>
      <c r="H136" s="167"/>
      <c r="I136" s="150" t="e">
        <f>VLOOKUP(H136,Presupuesto!$B$8:$C$158,2,0)</f>
        <v>#N/A</v>
      </c>
      <c r="J136" s="117" t="str">
        <f t="shared" si="8"/>
        <v>Investigación</v>
      </c>
      <c r="K136" s="117"/>
      <c r="L136" s="117"/>
    </row>
    <row r="137" spans="3:12" hidden="1" x14ac:dyDescent="0.25">
      <c r="C137" s="166"/>
      <c r="D137" s="180"/>
      <c r="E137" s="138"/>
      <c r="F137" s="116">
        <f t="shared" si="7"/>
        <v>0</v>
      </c>
      <c r="G137" s="183"/>
      <c r="H137" s="167"/>
      <c r="I137" s="150" t="e">
        <f>VLOOKUP(H137,Presupuesto!$B$8:$C$158,2,0)</f>
        <v>#N/A</v>
      </c>
      <c r="J137" s="117" t="str">
        <f t="shared" si="8"/>
        <v>Investigación</v>
      </c>
      <c r="K137" s="117"/>
      <c r="L137" s="117"/>
    </row>
    <row r="138" spans="3:12" hidden="1" x14ac:dyDescent="0.25">
      <c r="C138" s="166"/>
      <c r="D138" s="180"/>
      <c r="E138" s="138"/>
      <c r="F138" s="116">
        <f t="shared" si="7"/>
        <v>0</v>
      </c>
      <c r="G138" s="183"/>
      <c r="H138" s="167"/>
      <c r="I138" s="150" t="e">
        <f>VLOOKUP(H138,Presupuesto!$B$8:$C$158,2,0)</f>
        <v>#N/A</v>
      </c>
      <c r="J138" s="117" t="str">
        <f t="shared" si="8"/>
        <v>Investigación</v>
      </c>
      <c r="K138" s="117"/>
      <c r="L138" s="117"/>
    </row>
    <row r="139" spans="3:12" ht="15.75" hidden="1" thickBot="1" x14ac:dyDescent="0.3">
      <c r="C139" s="168"/>
      <c r="D139" s="256"/>
      <c r="E139" s="122"/>
      <c r="F139" s="124">
        <f t="shared" si="7"/>
        <v>0</v>
      </c>
      <c r="G139" s="184"/>
      <c r="H139" s="169"/>
      <c r="I139" s="152" t="e">
        <f>VLOOKUP(H139,Presupuesto!$B$8:$C$158,2,0)</f>
        <v>#N/A</v>
      </c>
      <c r="J139" s="125" t="str">
        <f t="shared" ref="J139" si="9">$J$20</f>
        <v>Investigación</v>
      </c>
      <c r="K139" s="144"/>
      <c r="L139" s="144"/>
    </row>
    <row r="140" spans="3:12" x14ac:dyDescent="0.25">
      <c r="F140" s="109"/>
      <c r="G140" s="108"/>
      <c r="H140" s="109"/>
      <c r="I140" s="109"/>
    </row>
    <row r="141" spans="3:12" x14ac:dyDescent="0.25">
      <c r="F141" s="109"/>
      <c r="G141" s="108"/>
      <c r="H141" s="109"/>
      <c r="I141" s="109"/>
    </row>
    <row r="142" spans="3:12" ht="15.75" hidden="1" thickBot="1" x14ac:dyDescent="0.3">
      <c r="C142" s="179" t="s">
        <v>53</v>
      </c>
      <c r="D142" s="127">
        <f>SUM(F149:F183)</f>
        <v>0</v>
      </c>
      <c r="F142" s="73"/>
      <c r="G142" s="95"/>
      <c r="H142" s="73"/>
      <c r="I142" s="73"/>
    </row>
    <row r="143" spans="3:12" hidden="1" x14ac:dyDescent="0.25">
      <c r="C143" s="73"/>
      <c r="D143" s="31"/>
      <c r="E143" s="112"/>
      <c r="F143" s="112"/>
      <c r="G143" s="112"/>
      <c r="H143" s="92"/>
      <c r="I143" s="92"/>
      <c r="J143" s="92"/>
      <c r="K143" s="132"/>
    </row>
    <row r="144" spans="3:12" hidden="1" x14ac:dyDescent="0.25">
      <c r="C144" s="73"/>
      <c r="D144" s="31"/>
      <c r="E144" s="112"/>
      <c r="F144" s="112"/>
      <c r="G144" s="112"/>
      <c r="H144" s="92"/>
      <c r="I144" s="92"/>
      <c r="J144" s="92"/>
      <c r="K144" s="132"/>
    </row>
    <row r="145" spans="3:12" ht="15.75" hidden="1" x14ac:dyDescent="0.25">
      <c r="C145" s="232" t="s">
        <v>532</v>
      </c>
      <c r="D145" s="233"/>
      <c r="E145" s="112"/>
      <c r="F145" s="112"/>
      <c r="G145" s="112"/>
      <c r="H145" s="92"/>
      <c r="I145" s="92"/>
      <c r="J145" s="92"/>
      <c r="K145" s="132"/>
    </row>
    <row r="146" spans="3:12" ht="18.75" hidden="1" x14ac:dyDescent="0.25">
      <c r="C146" s="240" t="e">
        <f>IFERROR(VLOOKUP(D145,'Desarrollo Curricular'!$E:$F,2,FALSE),IFERROR(VLOOKUP(D145,Investigación!$E:$F,2,FALSE),IFERROR(VLOOKUP(D145,'Vinculación Univ. Sociedad'!$E:$F,2,FALSE),IFERROR(VLOOKUP(D145,'Docencia y Recursos Humanos '!$E:$F,2,FALSE),IFERROR(VLOOKUP(D145,Estudiantes!$E:$F,2,FALSE),IFERROR(VLOOKUP(D145,'Gestion Administrativa'!$E:$F,2,FALSE),IFERROR(VLOOKUP(D145,'Gestion Academica'!$E:$F,2,FALSE),IFERROR(VLOOKUP(D145,Graduados!$E:$F,2,FALSE),IFERROR(VLOOKUP(D145,'Gestión del Conocimiento'!$E:$F,2,FALSE),IFERROR(VLOOKUP(D145,Gobernabilidad!$E:$F,2,FALSE),IFERROR(VLOOKUP(D145,'NIVEL DE ES Y  SISTEMA NACIONAL'!$E:$F,2,FALSE),VLOOKUP(D145,'Lo Esencial'!$E:$F,2,0))))))))))))</f>
        <v>#N/A</v>
      </c>
      <c r="D146" s="31"/>
      <c r="E146" s="112"/>
      <c r="F146" s="112"/>
      <c r="G146" s="112"/>
      <c r="H146" s="92"/>
      <c r="I146" s="92"/>
      <c r="J146" s="92"/>
      <c r="K146" s="132"/>
    </row>
    <row r="147" spans="3:12" ht="15.75" hidden="1" thickBot="1" x14ac:dyDescent="0.3">
      <c r="F147" s="112"/>
      <c r="G147" s="92"/>
      <c r="H147" s="92"/>
      <c r="I147" s="92"/>
    </row>
    <row r="148" spans="3:12" ht="30.75" hidden="1" thickBot="1" x14ac:dyDescent="0.3">
      <c r="C148" s="149" t="s">
        <v>44</v>
      </c>
      <c r="D148" s="154" t="s">
        <v>55</v>
      </c>
      <c r="E148" s="156" t="s">
        <v>57</v>
      </c>
      <c r="F148" s="155" t="s">
        <v>27</v>
      </c>
      <c r="G148" s="153" t="s">
        <v>253</v>
      </c>
      <c r="H148" s="156" t="s">
        <v>46</v>
      </c>
      <c r="I148" s="153" t="s">
        <v>254</v>
      </c>
      <c r="J148" s="153" t="s">
        <v>551</v>
      </c>
      <c r="K148" s="153" t="s">
        <v>552</v>
      </c>
      <c r="L148" s="153" t="s">
        <v>610</v>
      </c>
    </row>
    <row r="149" spans="3:12" hidden="1" x14ac:dyDescent="0.25">
      <c r="C149" s="161"/>
      <c r="D149" s="180"/>
      <c r="E149" s="135"/>
      <c r="F149" s="116">
        <f t="shared" ref="F149:F183" si="10">D149*E149</f>
        <v>0</v>
      </c>
      <c r="G149" s="183"/>
      <c r="H149" s="162"/>
      <c r="I149" s="150" t="e">
        <f>VLOOKUP(H149,Presupuesto!$B$8:$C$158,2,0)</f>
        <v>#N/A</v>
      </c>
      <c r="J149" s="252"/>
      <c r="K149" s="117"/>
      <c r="L149" s="117"/>
    </row>
    <row r="150" spans="3:12" hidden="1" x14ac:dyDescent="0.25">
      <c r="C150" s="161"/>
      <c r="D150" s="180"/>
      <c r="E150" s="143"/>
      <c r="F150" s="116">
        <f t="shared" si="10"/>
        <v>0</v>
      </c>
      <c r="G150" s="183"/>
      <c r="H150" s="162"/>
      <c r="I150" s="150" t="e">
        <f>VLOOKUP(H150,Presupuesto!$B$8:$C$158,2,0)</f>
        <v>#N/A</v>
      </c>
      <c r="J150" s="117" t="str">
        <f>$J$17</f>
        <v>Investigación</v>
      </c>
      <c r="K150" s="117"/>
      <c r="L150" s="117"/>
    </row>
    <row r="151" spans="3:12" hidden="1" x14ac:dyDescent="0.25">
      <c r="C151" s="161"/>
      <c r="D151" s="180"/>
      <c r="E151" s="143"/>
      <c r="F151" s="116">
        <f t="shared" si="10"/>
        <v>0</v>
      </c>
      <c r="G151" s="183"/>
      <c r="H151" s="162"/>
      <c r="I151" s="150" t="e">
        <f>VLOOKUP(H151,Presupuesto!$B$8:$C$158,2,0)</f>
        <v>#N/A</v>
      </c>
      <c r="J151" s="117" t="str">
        <f t="shared" ref="J151:J182" si="11">$J$17</f>
        <v>Investigación</v>
      </c>
      <c r="K151" s="117"/>
      <c r="L151" s="117"/>
    </row>
    <row r="152" spans="3:12" hidden="1" x14ac:dyDescent="0.25">
      <c r="C152" s="161"/>
      <c r="D152" s="180"/>
      <c r="E152" s="143"/>
      <c r="F152" s="116">
        <f t="shared" si="10"/>
        <v>0</v>
      </c>
      <c r="G152" s="183"/>
      <c r="H152" s="162"/>
      <c r="I152" s="150" t="e">
        <f>VLOOKUP(H152,Presupuesto!$B$8:$C$158,2,0)</f>
        <v>#N/A</v>
      </c>
      <c r="J152" s="117" t="str">
        <f t="shared" si="11"/>
        <v>Investigación</v>
      </c>
      <c r="K152" s="117"/>
      <c r="L152" s="117"/>
    </row>
    <row r="153" spans="3:12" hidden="1" x14ac:dyDescent="0.25">
      <c r="C153" s="161"/>
      <c r="D153" s="180"/>
      <c r="E153" s="143"/>
      <c r="F153" s="116">
        <f t="shared" si="10"/>
        <v>0</v>
      </c>
      <c r="G153" s="183"/>
      <c r="H153" s="162"/>
      <c r="I153" s="150" t="e">
        <f>VLOOKUP(H153,Presupuesto!$B$8:$C$158,2,0)</f>
        <v>#N/A</v>
      </c>
      <c r="J153" s="117" t="str">
        <f t="shared" si="11"/>
        <v>Investigación</v>
      </c>
      <c r="K153" s="117"/>
      <c r="L153" s="117"/>
    </row>
    <row r="154" spans="3:12" hidden="1" x14ac:dyDescent="0.25">
      <c r="C154" s="161"/>
      <c r="D154" s="180"/>
      <c r="E154" s="143"/>
      <c r="F154" s="116">
        <f t="shared" si="10"/>
        <v>0</v>
      </c>
      <c r="G154" s="183"/>
      <c r="H154" s="162"/>
      <c r="I154" s="150" t="e">
        <f>VLOOKUP(H154,Presupuesto!$B$8:$C$158,2,0)</f>
        <v>#N/A</v>
      </c>
      <c r="J154" s="117" t="str">
        <f t="shared" si="11"/>
        <v>Investigación</v>
      </c>
      <c r="K154" s="117"/>
      <c r="L154" s="117"/>
    </row>
    <row r="155" spans="3:12" hidden="1" x14ac:dyDescent="0.25">
      <c r="C155" s="161"/>
      <c r="D155" s="180"/>
      <c r="E155" s="143"/>
      <c r="F155" s="116">
        <f t="shared" si="10"/>
        <v>0</v>
      </c>
      <c r="G155" s="183"/>
      <c r="H155" s="162"/>
      <c r="I155" s="150" t="e">
        <f>VLOOKUP(H155,Presupuesto!$B$8:$C$158,2,0)</f>
        <v>#N/A</v>
      </c>
      <c r="J155" s="117" t="str">
        <f t="shared" si="11"/>
        <v>Investigación</v>
      </c>
      <c r="K155" s="117"/>
      <c r="L155" s="117"/>
    </row>
    <row r="156" spans="3:12" hidden="1" x14ac:dyDescent="0.25">
      <c r="C156" s="161"/>
      <c r="D156" s="180"/>
      <c r="E156" s="143"/>
      <c r="F156" s="116">
        <f t="shared" si="10"/>
        <v>0</v>
      </c>
      <c r="G156" s="183"/>
      <c r="H156" s="162"/>
      <c r="I156" s="150" t="e">
        <f>VLOOKUP(H156,Presupuesto!$B$8:$C$158,2,0)</f>
        <v>#N/A</v>
      </c>
      <c r="J156" s="117" t="str">
        <f t="shared" si="11"/>
        <v>Investigación</v>
      </c>
      <c r="K156" s="117"/>
      <c r="L156" s="117"/>
    </row>
    <row r="157" spans="3:12" hidden="1" x14ac:dyDescent="0.25">
      <c r="C157" s="161"/>
      <c r="D157" s="180"/>
      <c r="E157" s="143"/>
      <c r="F157" s="116">
        <f t="shared" si="10"/>
        <v>0</v>
      </c>
      <c r="G157" s="183"/>
      <c r="H157" s="162"/>
      <c r="I157" s="150" t="e">
        <f>VLOOKUP(H157,Presupuesto!$B$8:$C$158,2,0)</f>
        <v>#N/A</v>
      </c>
      <c r="J157" s="117" t="str">
        <f t="shared" si="11"/>
        <v>Investigación</v>
      </c>
      <c r="K157" s="117"/>
      <c r="L157" s="117"/>
    </row>
    <row r="158" spans="3:12" hidden="1" x14ac:dyDescent="0.25">
      <c r="C158" s="161"/>
      <c r="D158" s="180"/>
      <c r="E158" s="143"/>
      <c r="F158" s="116">
        <f t="shared" si="10"/>
        <v>0</v>
      </c>
      <c r="G158" s="183"/>
      <c r="H158" s="162"/>
      <c r="I158" s="150" t="e">
        <f>VLOOKUP(H158,Presupuesto!$B$8:$C$158,2,0)</f>
        <v>#N/A</v>
      </c>
      <c r="J158" s="117" t="str">
        <f t="shared" si="11"/>
        <v>Investigación</v>
      </c>
      <c r="K158" s="117"/>
      <c r="L158" s="117"/>
    </row>
    <row r="159" spans="3:12" hidden="1" x14ac:dyDescent="0.25">
      <c r="C159" s="161"/>
      <c r="D159" s="180"/>
      <c r="E159" s="143"/>
      <c r="F159" s="116">
        <f t="shared" si="10"/>
        <v>0</v>
      </c>
      <c r="G159" s="183"/>
      <c r="H159" s="162"/>
      <c r="I159" s="150" t="e">
        <f>VLOOKUP(H159,Presupuesto!$B$8:$C$158,2,0)</f>
        <v>#N/A</v>
      </c>
      <c r="J159" s="117" t="str">
        <f t="shared" si="11"/>
        <v>Investigación</v>
      </c>
      <c r="K159" s="117"/>
      <c r="L159" s="117"/>
    </row>
    <row r="160" spans="3:12" hidden="1" x14ac:dyDescent="0.25">
      <c r="C160" s="161"/>
      <c r="D160" s="180"/>
      <c r="E160" s="143"/>
      <c r="F160" s="116">
        <f t="shared" si="10"/>
        <v>0</v>
      </c>
      <c r="G160" s="183"/>
      <c r="H160" s="162"/>
      <c r="I160" s="150" t="e">
        <f>VLOOKUP(H160,Presupuesto!$B$8:$C$158,2,0)</f>
        <v>#N/A</v>
      </c>
      <c r="J160" s="117" t="str">
        <f t="shared" si="11"/>
        <v>Investigación</v>
      </c>
      <c r="K160" s="117"/>
      <c r="L160" s="117"/>
    </row>
    <row r="161" spans="3:12" hidden="1" x14ac:dyDescent="0.25">
      <c r="C161" s="161"/>
      <c r="D161" s="180"/>
      <c r="E161" s="143"/>
      <c r="F161" s="116">
        <f t="shared" si="10"/>
        <v>0</v>
      </c>
      <c r="G161" s="183"/>
      <c r="H161" s="162"/>
      <c r="I161" s="150" t="e">
        <f>VLOOKUP(H161,Presupuesto!$B$8:$C$158,2,0)</f>
        <v>#N/A</v>
      </c>
      <c r="J161" s="117" t="str">
        <f t="shared" si="11"/>
        <v>Investigación</v>
      </c>
      <c r="K161" s="117"/>
      <c r="L161" s="117"/>
    </row>
    <row r="162" spans="3:12" hidden="1" x14ac:dyDescent="0.25">
      <c r="C162" s="161"/>
      <c r="D162" s="180"/>
      <c r="E162" s="143"/>
      <c r="F162" s="116">
        <f t="shared" si="10"/>
        <v>0</v>
      </c>
      <c r="G162" s="183"/>
      <c r="H162" s="162"/>
      <c r="I162" s="150" t="e">
        <f>VLOOKUP(H162,Presupuesto!$B$8:$C$158,2,0)</f>
        <v>#N/A</v>
      </c>
      <c r="J162" s="117" t="str">
        <f t="shared" si="11"/>
        <v>Investigación</v>
      </c>
      <c r="K162" s="117"/>
      <c r="L162" s="117"/>
    </row>
    <row r="163" spans="3:12" hidden="1" x14ac:dyDescent="0.25">
      <c r="C163" s="161"/>
      <c r="D163" s="180"/>
      <c r="E163" s="143"/>
      <c r="F163" s="116">
        <f t="shared" si="10"/>
        <v>0</v>
      </c>
      <c r="G163" s="183"/>
      <c r="H163" s="162"/>
      <c r="I163" s="150" t="e">
        <f>VLOOKUP(H163,Presupuesto!$B$8:$C$158,2,0)</f>
        <v>#N/A</v>
      </c>
      <c r="J163" s="117" t="str">
        <f t="shared" si="11"/>
        <v>Investigación</v>
      </c>
      <c r="K163" s="117"/>
      <c r="L163" s="117"/>
    </row>
    <row r="164" spans="3:12" hidden="1" x14ac:dyDescent="0.25">
      <c r="C164" s="161"/>
      <c r="D164" s="180"/>
      <c r="E164" s="143"/>
      <c r="F164" s="116">
        <f t="shared" si="10"/>
        <v>0</v>
      </c>
      <c r="G164" s="183"/>
      <c r="H164" s="162"/>
      <c r="I164" s="150" t="e">
        <f>VLOOKUP(H164,Presupuesto!$B$8:$C$158,2,0)</f>
        <v>#N/A</v>
      </c>
      <c r="J164" s="117" t="str">
        <f t="shared" si="11"/>
        <v>Investigación</v>
      </c>
      <c r="K164" s="117"/>
      <c r="L164" s="117"/>
    </row>
    <row r="165" spans="3:12" hidden="1" x14ac:dyDescent="0.25">
      <c r="C165" s="161"/>
      <c r="D165" s="180"/>
      <c r="E165" s="143"/>
      <c r="F165" s="116">
        <f t="shared" si="10"/>
        <v>0</v>
      </c>
      <c r="G165" s="183"/>
      <c r="H165" s="162"/>
      <c r="I165" s="150" t="e">
        <f>VLOOKUP(H165,Presupuesto!$B$8:$C$158,2,0)</f>
        <v>#N/A</v>
      </c>
      <c r="J165" s="117" t="str">
        <f t="shared" si="11"/>
        <v>Investigación</v>
      </c>
      <c r="K165" s="117"/>
      <c r="L165" s="117"/>
    </row>
    <row r="166" spans="3:12" hidden="1" x14ac:dyDescent="0.25">
      <c r="C166" s="161"/>
      <c r="D166" s="180"/>
      <c r="E166" s="143"/>
      <c r="F166" s="116">
        <f t="shared" si="10"/>
        <v>0</v>
      </c>
      <c r="G166" s="183"/>
      <c r="H166" s="162"/>
      <c r="I166" s="150" t="e">
        <f>VLOOKUP(H166,Presupuesto!$B$8:$C$158,2,0)</f>
        <v>#N/A</v>
      </c>
      <c r="J166" s="117" t="str">
        <f t="shared" si="11"/>
        <v>Investigación</v>
      </c>
      <c r="K166" s="117"/>
      <c r="L166" s="117"/>
    </row>
    <row r="167" spans="3:12" hidden="1" x14ac:dyDescent="0.25">
      <c r="C167" s="161"/>
      <c r="D167" s="180"/>
      <c r="E167" s="143"/>
      <c r="F167" s="116">
        <f t="shared" si="10"/>
        <v>0</v>
      </c>
      <c r="G167" s="183"/>
      <c r="H167" s="162"/>
      <c r="I167" s="150" t="e">
        <f>VLOOKUP(H167,Presupuesto!$B$8:$C$158,2,0)</f>
        <v>#N/A</v>
      </c>
      <c r="J167" s="117" t="str">
        <f t="shared" si="11"/>
        <v>Investigación</v>
      </c>
      <c r="K167" s="117"/>
      <c r="L167" s="117"/>
    </row>
    <row r="168" spans="3:12" hidden="1" x14ac:dyDescent="0.25">
      <c r="C168" s="161"/>
      <c r="D168" s="180"/>
      <c r="E168" s="143"/>
      <c r="F168" s="116">
        <f t="shared" si="10"/>
        <v>0</v>
      </c>
      <c r="G168" s="183"/>
      <c r="H168" s="162"/>
      <c r="I168" s="150" t="e">
        <f>VLOOKUP(H168,Presupuesto!$B$8:$C$158,2,0)</f>
        <v>#N/A</v>
      </c>
      <c r="J168" s="117" t="str">
        <f t="shared" si="11"/>
        <v>Investigación</v>
      </c>
      <c r="K168" s="117"/>
      <c r="L168" s="117"/>
    </row>
    <row r="169" spans="3:12" hidden="1" x14ac:dyDescent="0.25">
      <c r="C169" s="161"/>
      <c r="D169" s="180"/>
      <c r="E169" s="143"/>
      <c r="F169" s="116">
        <f t="shared" si="10"/>
        <v>0</v>
      </c>
      <c r="G169" s="183"/>
      <c r="H169" s="162"/>
      <c r="I169" s="150" t="e">
        <f>VLOOKUP(H169,Presupuesto!$B$8:$C$158,2,0)</f>
        <v>#N/A</v>
      </c>
      <c r="J169" s="117" t="str">
        <f t="shared" si="11"/>
        <v>Investigación</v>
      </c>
      <c r="K169" s="117"/>
      <c r="L169" s="117"/>
    </row>
    <row r="170" spans="3:12" hidden="1" x14ac:dyDescent="0.25">
      <c r="C170" s="161"/>
      <c r="D170" s="180"/>
      <c r="E170" s="143"/>
      <c r="F170" s="116">
        <f t="shared" si="10"/>
        <v>0</v>
      </c>
      <c r="G170" s="183"/>
      <c r="H170" s="162"/>
      <c r="I170" s="150" t="e">
        <f>VLOOKUP(H170,Presupuesto!$B$8:$C$158,2,0)</f>
        <v>#N/A</v>
      </c>
      <c r="J170" s="117" t="str">
        <f t="shared" si="11"/>
        <v>Investigación</v>
      </c>
      <c r="K170" s="117"/>
      <c r="L170" s="117"/>
    </row>
    <row r="171" spans="3:12" hidden="1" x14ac:dyDescent="0.25">
      <c r="C171" s="164"/>
      <c r="D171" s="180"/>
      <c r="E171" s="138"/>
      <c r="F171" s="116">
        <f t="shared" si="10"/>
        <v>0</v>
      </c>
      <c r="G171" s="183"/>
      <c r="H171" s="165"/>
      <c r="I171" s="150" t="e">
        <f>VLOOKUP(H171,Presupuesto!$B$8:$C$158,2,0)</f>
        <v>#N/A</v>
      </c>
      <c r="J171" s="117" t="str">
        <f t="shared" si="11"/>
        <v>Investigación</v>
      </c>
      <c r="K171" s="117"/>
      <c r="L171" s="117"/>
    </row>
    <row r="172" spans="3:12" hidden="1" x14ac:dyDescent="0.25">
      <c r="C172" s="164"/>
      <c r="D172" s="180"/>
      <c r="E172" s="138"/>
      <c r="F172" s="116">
        <f t="shared" si="10"/>
        <v>0</v>
      </c>
      <c r="G172" s="183"/>
      <c r="H172" s="165"/>
      <c r="I172" s="150" t="e">
        <f>VLOOKUP(H172,Presupuesto!$B$8:$C$158,2,0)</f>
        <v>#N/A</v>
      </c>
      <c r="J172" s="117" t="str">
        <f t="shared" si="11"/>
        <v>Investigación</v>
      </c>
      <c r="K172" s="117"/>
      <c r="L172" s="117"/>
    </row>
    <row r="173" spans="3:12" hidden="1" x14ac:dyDescent="0.25">
      <c r="C173" s="164"/>
      <c r="D173" s="180"/>
      <c r="E173" s="138"/>
      <c r="F173" s="116">
        <f t="shared" si="10"/>
        <v>0</v>
      </c>
      <c r="G173" s="183"/>
      <c r="H173" s="165"/>
      <c r="I173" s="150" t="e">
        <f>VLOOKUP(H173,Presupuesto!$B$8:$C$158,2,0)</f>
        <v>#N/A</v>
      </c>
      <c r="J173" s="117" t="str">
        <f t="shared" si="11"/>
        <v>Investigación</v>
      </c>
      <c r="K173" s="117"/>
      <c r="L173" s="117"/>
    </row>
    <row r="174" spans="3:12" hidden="1" x14ac:dyDescent="0.25">
      <c r="C174" s="164"/>
      <c r="D174" s="180"/>
      <c r="E174" s="138"/>
      <c r="F174" s="116">
        <f t="shared" si="10"/>
        <v>0</v>
      </c>
      <c r="G174" s="183"/>
      <c r="H174" s="165"/>
      <c r="I174" s="150" t="e">
        <f>VLOOKUP(H174,Presupuesto!$B$8:$C$158,2,0)</f>
        <v>#N/A</v>
      </c>
      <c r="J174" s="117" t="str">
        <f t="shared" si="11"/>
        <v>Investigación</v>
      </c>
      <c r="K174" s="117"/>
      <c r="L174" s="117"/>
    </row>
    <row r="175" spans="3:12" hidden="1" x14ac:dyDescent="0.25">
      <c r="C175" s="164"/>
      <c r="D175" s="180"/>
      <c r="E175" s="138"/>
      <c r="F175" s="116">
        <f t="shared" si="10"/>
        <v>0</v>
      </c>
      <c r="G175" s="183"/>
      <c r="H175" s="165"/>
      <c r="I175" s="150" t="e">
        <f>VLOOKUP(H175,Presupuesto!$B$8:$C$158,2,0)</f>
        <v>#N/A</v>
      </c>
      <c r="J175" s="117" t="str">
        <f t="shared" si="11"/>
        <v>Investigación</v>
      </c>
      <c r="K175" s="117"/>
      <c r="L175" s="117"/>
    </row>
    <row r="176" spans="3:12" hidden="1" x14ac:dyDescent="0.25">
      <c r="C176" s="164"/>
      <c r="D176" s="180"/>
      <c r="E176" s="138"/>
      <c r="F176" s="116">
        <f t="shared" si="10"/>
        <v>0</v>
      </c>
      <c r="G176" s="183"/>
      <c r="H176" s="165"/>
      <c r="I176" s="150" t="e">
        <f>VLOOKUP(H176,Presupuesto!$B$8:$C$158,2,0)</f>
        <v>#N/A</v>
      </c>
      <c r="J176" s="117" t="str">
        <f t="shared" si="11"/>
        <v>Investigación</v>
      </c>
      <c r="K176" s="117"/>
      <c r="L176" s="117"/>
    </row>
    <row r="177" spans="3:12" hidden="1" x14ac:dyDescent="0.25">
      <c r="C177" s="164"/>
      <c r="D177" s="180"/>
      <c r="E177" s="138"/>
      <c r="F177" s="116">
        <f t="shared" si="10"/>
        <v>0</v>
      </c>
      <c r="G177" s="183"/>
      <c r="H177" s="165"/>
      <c r="I177" s="150" t="e">
        <f>VLOOKUP(H177,Presupuesto!$B$8:$C$158,2,0)</f>
        <v>#N/A</v>
      </c>
      <c r="J177" s="117" t="str">
        <f t="shared" si="11"/>
        <v>Investigación</v>
      </c>
      <c r="K177" s="117"/>
      <c r="L177" s="117"/>
    </row>
    <row r="178" spans="3:12" hidden="1" x14ac:dyDescent="0.25">
      <c r="C178" s="164"/>
      <c r="D178" s="180"/>
      <c r="E178" s="138"/>
      <c r="F178" s="116">
        <f t="shared" si="10"/>
        <v>0</v>
      </c>
      <c r="G178" s="183"/>
      <c r="H178" s="165"/>
      <c r="I178" s="150" t="e">
        <f>VLOOKUP(H178,Presupuesto!$B$8:$C$158,2,0)</f>
        <v>#N/A</v>
      </c>
      <c r="J178" s="117" t="str">
        <f t="shared" si="11"/>
        <v>Investigación</v>
      </c>
      <c r="K178" s="117"/>
      <c r="L178" s="117"/>
    </row>
    <row r="179" spans="3:12" hidden="1" x14ac:dyDescent="0.25">
      <c r="C179" s="166"/>
      <c r="D179" s="180"/>
      <c r="E179" s="138"/>
      <c r="F179" s="116">
        <f t="shared" si="10"/>
        <v>0</v>
      </c>
      <c r="G179" s="183"/>
      <c r="H179" s="167"/>
      <c r="I179" s="150" t="e">
        <f>VLOOKUP(H179,Presupuesto!$B$8:$C$158,2,0)</f>
        <v>#N/A</v>
      </c>
      <c r="J179" s="117" t="str">
        <f t="shared" si="11"/>
        <v>Investigación</v>
      </c>
      <c r="K179" s="117"/>
      <c r="L179" s="117"/>
    </row>
    <row r="180" spans="3:12" hidden="1" x14ac:dyDescent="0.25">
      <c r="C180" s="166"/>
      <c r="D180" s="180"/>
      <c r="E180" s="138"/>
      <c r="F180" s="116">
        <f t="shared" si="10"/>
        <v>0</v>
      </c>
      <c r="G180" s="183"/>
      <c r="H180" s="167"/>
      <c r="I180" s="150" t="e">
        <f>VLOOKUP(H180,Presupuesto!$B$8:$C$158,2,0)</f>
        <v>#N/A</v>
      </c>
      <c r="J180" s="117" t="str">
        <f t="shared" si="11"/>
        <v>Investigación</v>
      </c>
      <c r="K180" s="117"/>
      <c r="L180" s="117"/>
    </row>
    <row r="181" spans="3:12" hidden="1" x14ac:dyDescent="0.25">
      <c r="C181" s="166"/>
      <c r="D181" s="180"/>
      <c r="E181" s="138"/>
      <c r="F181" s="116">
        <f t="shared" si="10"/>
        <v>0</v>
      </c>
      <c r="G181" s="183"/>
      <c r="H181" s="167"/>
      <c r="I181" s="150" t="e">
        <f>VLOOKUP(H181,Presupuesto!$B$8:$C$158,2,0)</f>
        <v>#N/A</v>
      </c>
      <c r="J181" s="117" t="str">
        <f t="shared" si="11"/>
        <v>Investigación</v>
      </c>
      <c r="K181" s="117"/>
      <c r="L181" s="117"/>
    </row>
    <row r="182" spans="3:12" hidden="1" x14ac:dyDescent="0.25">
      <c r="C182" s="166"/>
      <c r="D182" s="180"/>
      <c r="E182" s="138"/>
      <c r="F182" s="116">
        <f t="shared" si="10"/>
        <v>0</v>
      </c>
      <c r="G182" s="183"/>
      <c r="H182" s="167"/>
      <c r="I182" s="150" t="e">
        <f>VLOOKUP(H182,Presupuesto!$B$8:$C$158,2,0)</f>
        <v>#N/A</v>
      </c>
      <c r="J182" s="117" t="str">
        <f t="shared" si="11"/>
        <v>Investigación</v>
      </c>
      <c r="K182" s="117"/>
      <c r="L182" s="117"/>
    </row>
    <row r="183" spans="3:12" ht="15.75" hidden="1" thickBot="1" x14ac:dyDescent="0.3">
      <c r="C183" s="168"/>
      <c r="D183" s="256"/>
      <c r="E183" s="122"/>
      <c r="F183" s="124">
        <f t="shared" si="10"/>
        <v>0</v>
      </c>
      <c r="G183" s="184"/>
      <c r="H183" s="169"/>
      <c r="I183" s="152" t="e">
        <f>VLOOKUP(H183,Presupuesto!$B$8:$C$158,2,0)</f>
        <v>#N/A</v>
      </c>
      <c r="J183" s="125" t="str">
        <f t="shared" ref="J183" si="12">$J$20</f>
        <v>Investigación</v>
      </c>
      <c r="K183" s="144"/>
      <c r="L183" s="144"/>
    </row>
    <row r="184" spans="3:12" hidden="1" x14ac:dyDescent="0.25">
      <c r="C184" s="175"/>
      <c r="D184" s="130"/>
      <c r="E184" s="130"/>
      <c r="F184" s="130">
        <f t="shared" ref="F184:F185" si="13">D184*E184</f>
        <v>0</v>
      </c>
      <c r="G184" s="185"/>
      <c r="H184" s="71"/>
      <c r="I184" s="71"/>
    </row>
    <row r="185" spans="3:12" ht="15.75" hidden="1" thickBot="1" x14ac:dyDescent="0.3">
      <c r="C185" s="175"/>
      <c r="D185" s="130"/>
      <c r="E185" s="130"/>
      <c r="F185" s="130">
        <f t="shared" si="13"/>
        <v>0</v>
      </c>
      <c r="G185" s="185"/>
      <c r="H185" s="71"/>
      <c r="I185" s="71"/>
    </row>
    <row r="186" spans="3:12" ht="15.75" hidden="1" thickBot="1" x14ac:dyDescent="0.3">
      <c r="C186" s="179" t="s">
        <v>53</v>
      </c>
      <c r="D186" s="127">
        <f>SUM(F193:F227)</f>
        <v>0</v>
      </c>
      <c r="F186" s="73"/>
      <c r="G186" s="95"/>
      <c r="H186" s="73"/>
      <c r="I186" s="73"/>
    </row>
    <row r="187" spans="3:12" hidden="1" x14ac:dyDescent="0.25">
      <c r="C187" s="73"/>
      <c r="D187" s="31"/>
      <c r="E187" s="112"/>
      <c r="F187" s="112"/>
      <c r="G187" s="112"/>
      <c r="H187" s="92"/>
      <c r="I187" s="92"/>
      <c r="J187" s="92"/>
      <c r="K187" s="132"/>
    </row>
    <row r="188" spans="3:12" hidden="1" x14ac:dyDescent="0.25">
      <c r="C188" s="73"/>
      <c r="D188" s="31"/>
      <c r="E188" s="112"/>
      <c r="F188" s="112"/>
      <c r="G188" s="112"/>
      <c r="H188" s="92"/>
      <c r="I188" s="92"/>
      <c r="J188" s="92"/>
      <c r="K188" s="132"/>
    </row>
    <row r="189" spans="3:12" ht="15.75" hidden="1" x14ac:dyDescent="0.25">
      <c r="C189" s="232" t="s">
        <v>532</v>
      </c>
      <c r="D189" s="233"/>
      <c r="E189" s="112"/>
      <c r="F189" s="112"/>
      <c r="G189" s="112"/>
      <c r="H189" s="92"/>
      <c r="I189" s="92"/>
      <c r="J189" s="92"/>
      <c r="K189" s="132"/>
    </row>
    <row r="190" spans="3:12" ht="18.75" hidden="1" x14ac:dyDescent="0.25">
      <c r="C190" s="240" t="e">
        <f>IFERROR(VLOOKUP(D189,'Desarrollo Curricular'!$E:$F,2,FALSE),IFERROR(VLOOKUP(D189,Investigación!$E:$F,2,FALSE),IFERROR(VLOOKUP(D189,'Vinculación Univ. Sociedad'!$E:$F,2,FALSE),IFERROR(VLOOKUP(D189,'Docencia y Recursos Humanos '!$E:$F,2,FALSE),IFERROR(VLOOKUP(D189,Estudiantes!$E:$F,2,FALSE),IFERROR(VLOOKUP(D189,'Gestion Administrativa'!$E:$F,2,FALSE),IFERROR(VLOOKUP(D189,'Gestion Academica'!$E:$F,2,FALSE),IFERROR(VLOOKUP(D189,Graduados!$E:$F,2,FALSE),IFERROR(VLOOKUP(D189,'Gestión del Conocimiento'!$E:$F,2,FALSE),IFERROR(VLOOKUP(D189,Gobernabilidad!$E:$F,2,FALSE),IFERROR(VLOOKUP(D189,'NIVEL DE ES Y  SISTEMA NACIONAL'!$E:$F,2,FALSE),VLOOKUP(D189,'Lo Esencial'!$E:$F,2,0))))))))))))</f>
        <v>#N/A</v>
      </c>
      <c r="D190" s="31"/>
      <c r="E190" s="112"/>
      <c r="F190" s="112"/>
      <c r="G190" s="112"/>
      <c r="H190" s="92"/>
      <c r="I190" s="92"/>
      <c r="J190" s="92"/>
      <c r="K190" s="132"/>
    </row>
    <row r="191" spans="3:12" ht="15.75" hidden="1" thickBot="1" x14ac:dyDescent="0.3">
      <c r="F191" s="112"/>
      <c r="G191" s="92"/>
      <c r="H191" s="92"/>
      <c r="I191" s="92"/>
    </row>
    <row r="192" spans="3:12" ht="30.75" hidden="1" thickBot="1" x14ac:dyDescent="0.3">
      <c r="C192" s="149" t="s">
        <v>44</v>
      </c>
      <c r="D192" s="154" t="s">
        <v>55</v>
      </c>
      <c r="E192" s="156" t="s">
        <v>57</v>
      </c>
      <c r="F192" s="155" t="s">
        <v>27</v>
      </c>
      <c r="G192" s="153" t="s">
        <v>253</v>
      </c>
      <c r="H192" s="156" t="s">
        <v>46</v>
      </c>
      <c r="I192" s="153" t="s">
        <v>254</v>
      </c>
      <c r="J192" s="153" t="s">
        <v>551</v>
      </c>
      <c r="K192" s="153" t="s">
        <v>552</v>
      </c>
      <c r="L192" s="153" t="s">
        <v>610</v>
      </c>
    </row>
    <row r="193" spans="3:12" hidden="1" x14ac:dyDescent="0.25">
      <c r="C193" s="161"/>
      <c r="D193" s="180"/>
      <c r="E193" s="135"/>
      <c r="F193" s="116">
        <f t="shared" ref="F193:F227" si="14">D193*E193</f>
        <v>0</v>
      </c>
      <c r="G193" s="183"/>
      <c r="H193" s="162"/>
      <c r="I193" s="150" t="e">
        <f>VLOOKUP(H193,Presupuesto!$B$8:$C$158,2,0)</f>
        <v>#N/A</v>
      </c>
      <c r="J193" s="252"/>
      <c r="K193" s="117"/>
      <c r="L193" s="117"/>
    </row>
    <row r="194" spans="3:12" hidden="1" x14ac:dyDescent="0.25">
      <c r="C194" s="161"/>
      <c r="D194" s="180"/>
      <c r="E194" s="143"/>
      <c r="F194" s="116">
        <f t="shared" si="14"/>
        <v>0</v>
      </c>
      <c r="G194" s="183"/>
      <c r="H194" s="162"/>
      <c r="I194" s="150" t="e">
        <f>VLOOKUP(H194,Presupuesto!$B$8:$C$158,2,0)</f>
        <v>#N/A</v>
      </c>
      <c r="J194" s="117" t="str">
        <f>$J$17</f>
        <v>Investigación</v>
      </c>
      <c r="K194" s="117"/>
      <c r="L194" s="117"/>
    </row>
    <row r="195" spans="3:12" hidden="1" x14ac:dyDescent="0.25">
      <c r="C195" s="161"/>
      <c r="D195" s="180"/>
      <c r="E195" s="143"/>
      <c r="F195" s="116">
        <f t="shared" si="14"/>
        <v>0</v>
      </c>
      <c r="G195" s="183"/>
      <c r="H195" s="162"/>
      <c r="I195" s="150" t="e">
        <f>VLOOKUP(H195,Presupuesto!$B$8:$C$158,2,0)</f>
        <v>#N/A</v>
      </c>
      <c r="J195" s="117" t="str">
        <f t="shared" ref="J195:J226" si="15">$J$17</f>
        <v>Investigación</v>
      </c>
      <c r="K195" s="117"/>
      <c r="L195" s="117"/>
    </row>
    <row r="196" spans="3:12" hidden="1" x14ac:dyDescent="0.25">
      <c r="C196" s="161"/>
      <c r="D196" s="180"/>
      <c r="E196" s="143"/>
      <c r="F196" s="116">
        <f t="shared" si="14"/>
        <v>0</v>
      </c>
      <c r="G196" s="183"/>
      <c r="H196" s="162"/>
      <c r="I196" s="150" t="e">
        <f>VLOOKUP(H196,Presupuesto!$B$8:$C$158,2,0)</f>
        <v>#N/A</v>
      </c>
      <c r="J196" s="117" t="str">
        <f t="shared" si="15"/>
        <v>Investigación</v>
      </c>
      <c r="K196" s="117"/>
      <c r="L196" s="117"/>
    </row>
    <row r="197" spans="3:12" hidden="1" x14ac:dyDescent="0.25">
      <c r="C197" s="161"/>
      <c r="D197" s="180"/>
      <c r="E197" s="143"/>
      <c r="F197" s="116">
        <f t="shared" si="14"/>
        <v>0</v>
      </c>
      <c r="G197" s="183"/>
      <c r="H197" s="162"/>
      <c r="I197" s="150" t="e">
        <f>VLOOKUP(H197,Presupuesto!$B$8:$C$158,2,0)</f>
        <v>#N/A</v>
      </c>
      <c r="J197" s="117" t="str">
        <f t="shared" si="15"/>
        <v>Investigación</v>
      </c>
      <c r="K197" s="117"/>
      <c r="L197" s="117"/>
    </row>
    <row r="198" spans="3:12" hidden="1" x14ac:dyDescent="0.25">
      <c r="C198" s="161"/>
      <c r="D198" s="180"/>
      <c r="E198" s="143"/>
      <c r="F198" s="116">
        <f t="shared" si="14"/>
        <v>0</v>
      </c>
      <c r="G198" s="183"/>
      <c r="H198" s="162"/>
      <c r="I198" s="150" t="e">
        <f>VLOOKUP(H198,Presupuesto!$B$8:$C$158,2,0)</f>
        <v>#N/A</v>
      </c>
      <c r="J198" s="117" t="str">
        <f t="shared" si="15"/>
        <v>Investigación</v>
      </c>
      <c r="K198" s="117"/>
      <c r="L198" s="117"/>
    </row>
    <row r="199" spans="3:12" hidden="1" x14ac:dyDescent="0.25">
      <c r="C199" s="161"/>
      <c r="D199" s="180"/>
      <c r="E199" s="143"/>
      <c r="F199" s="116">
        <f t="shared" si="14"/>
        <v>0</v>
      </c>
      <c r="G199" s="183"/>
      <c r="H199" s="162"/>
      <c r="I199" s="150" t="e">
        <f>VLOOKUP(H199,Presupuesto!$B$8:$C$158,2,0)</f>
        <v>#N/A</v>
      </c>
      <c r="J199" s="117" t="str">
        <f t="shared" si="15"/>
        <v>Investigación</v>
      </c>
      <c r="K199" s="117"/>
      <c r="L199" s="117"/>
    </row>
    <row r="200" spans="3:12" hidden="1" x14ac:dyDescent="0.25">
      <c r="C200" s="161"/>
      <c r="D200" s="180"/>
      <c r="E200" s="143"/>
      <c r="F200" s="116">
        <f t="shared" si="14"/>
        <v>0</v>
      </c>
      <c r="G200" s="183"/>
      <c r="H200" s="162"/>
      <c r="I200" s="150" t="e">
        <f>VLOOKUP(H200,Presupuesto!$B$8:$C$158,2,0)</f>
        <v>#N/A</v>
      </c>
      <c r="J200" s="117" t="str">
        <f t="shared" si="15"/>
        <v>Investigación</v>
      </c>
      <c r="K200" s="117"/>
      <c r="L200" s="117"/>
    </row>
    <row r="201" spans="3:12" hidden="1" x14ac:dyDescent="0.25">
      <c r="C201" s="161"/>
      <c r="D201" s="180"/>
      <c r="E201" s="143"/>
      <c r="F201" s="116">
        <f t="shared" si="14"/>
        <v>0</v>
      </c>
      <c r="G201" s="183"/>
      <c r="H201" s="162"/>
      <c r="I201" s="150" t="e">
        <f>VLOOKUP(H201,Presupuesto!$B$8:$C$158,2,0)</f>
        <v>#N/A</v>
      </c>
      <c r="J201" s="117" t="str">
        <f t="shared" si="15"/>
        <v>Investigación</v>
      </c>
      <c r="K201" s="117"/>
      <c r="L201" s="117"/>
    </row>
    <row r="202" spans="3:12" hidden="1" x14ac:dyDescent="0.25">
      <c r="C202" s="161"/>
      <c r="D202" s="180"/>
      <c r="E202" s="143"/>
      <c r="F202" s="116">
        <f t="shared" si="14"/>
        <v>0</v>
      </c>
      <c r="G202" s="183"/>
      <c r="H202" s="162"/>
      <c r="I202" s="150" t="e">
        <f>VLOOKUP(H202,Presupuesto!$B$8:$C$158,2,0)</f>
        <v>#N/A</v>
      </c>
      <c r="J202" s="117" t="str">
        <f t="shared" si="15"/>
        <v>Investigación</v>
      </c>
      <c r="K202" s="117"/>
      <c r="L202" s="117"/>
    </row>
    <row r="203" spans="3:12" hidden="1" x14ac:dyDescent="0.25">
      <c r="C203" s="161"/>
      <c r="D203" s="180"/>
      <c r="E203" s="143"/>
      <c r="F203" s="116">
        <f t="shared" si="14"/>
        <v>0</v>
      </c>
      <c r="G203" s="183"/>
      <c r="H203" s="162"/>
      <c r="I203" s="150" t="e">
        <f>VLOOKUP(H203,Presupuesto!$B$8:$C$158,2,0)</f>
        <v>#N/A</v>
      </c>
      <c r="J203" s="117" t="str">
        <f t="shared" si="15"/>
        <v>Investigación</v>
      </c>
      <c r="K203" s="117"/>
      <c r="L203" s="117"/>
    </row>
    <row r="204" spans="3:12" hidden="1" x14ac:dyDescent="0.25">
      <c r="C204" s="161"/>
      <c r="D204" s="180"/>
      <c r="E204" s="143"/>
      <c r="F204" s="116">
        <f t="shared" si="14"/>
        <v>0</v>
      </c>
      <c r="G204" s="183"/>
      <c r="H204" s="162"/>
      <c r="I204" s="150" t="e">
        <f>VLOOKUP(H204,Presupuesto!$B$8:$C$158,2,0)</f>
        <v>#N/A</v>
      </c>
      <c r="J204" s="117" t="str">
        <f t="shared" si="15"/>
        <v>Investigación</v>
      </c>
      <c r="K204" s="117"/>
      <c r="L204" s="117"/>
    </row>
    <row r="205" spans="3:12" hidden="1" x14ac:dyDescent="0.25">
      <c r="C205" s="161"/>
      <c r="D205" s="180"/>
      <c r="E205" s="143"/>
      <c r="F205" s="116">
        <f t="shared" si="14"/>
        <v>0</v>
      </c>
      <c r="G205" s="183"/>
      <c r="H205" s="162"/>
      <c r="I205" s="150" t="e">
        <f>VLOOKUP(H205,Presupuesto!$B$8:$C$158,2,0)</f>
        <v>#N/A</v>
      </c>
      <c r="J205" s="117" t="str">
        <f t="shared" si="15"/>
        <v>Investigación</v>
      </c>
      <c r="K205" s="117"/>
      <c r="L205" s="117"/>
    </row>
    <row r="206" spans="3:12" hidden="1" x14ac:dyDescent="0.25">
      <c r="C206" s="161"/>
      <c r="D206" s="180"/>
      <c r="E206" s="143"/>
      <c r="F206" s="116">
        <f t="shared" si="14"/>
        <v>0</v>
      </c>
      <c r="G206" s="183"/>
      <c r="H206" s="162"/>
      <c r="I206" s="150" t="e">
        <f>VLOOKUP(H206,Presupuesto!$B$8:$C$158,2,0)</f>
        <v>#N/A</v>
      </c>
      <c r="J206" s="117" t="str">
        <f t="shared" si="15"/>
        <v>Investigación</v>
      </c>
      <c r="K206" s="117"/>
      <c r="L206" s="117"/>
    </row>
    <row r="207" spans="3:12" hidden="1" x14ac:dyDescent="0.25">
      <c r="C207" s="161"/>
      <c r="D207" s="180"/>
      <c r="E207" s="143"/>
      <c r="F207" s="116">
        <f t="shared" si="14"/>
        <v>0</v>
      </c>
      <c r="G207" s="183"/>
      <c r="H207" s="162"/>
      <c r="I207" s="150" t="e">
        <f>VLOOKUP(H207,Presupuesto!$B$8:$C$158,2,0)</f>
        <v>#N/A</v>
      </c>
      <c r="J207" s="117" t="str">
        <f t="shared" si="15"/>
        <v>Investigación</v>
      </c>
      <c r="K207" s="117"/>
      <c r="L207" s="117"/>
    </row>
    <row r="208" spans="3:12" hidden="1" x14ac:dyDescent="0.25">
      <c r="C208" s="161"/>
      <c r="D208" s="180"/>
      <c r="E208" s="143"/>
      <c r="F208" s="116">
        <f t="shared" si="14"/>
        <v>0</v>
      </c>
      <c r="G208" s="183"/>
      <c r="H208" s="162"/>
      <c r="I208" s="150" t="e">
        <f>VLOOKUP(H208,Presupuesto!$B$8:$C$158,2,0)</f>
        <v>#N/A</v>
      </c>
      <c r="J208" s="117" t="str">
        <f t="shared" si="15"/>
        <v>Investigación</v>
      </c>
      <c r="K208" s="117"/>
      <c r="L208" s="117"/>
    </row>
    <row r="209" spans="3:12" hidden="1" x14ac:dyDescent="0.25">
      <c r="C209" s="161"/>
      <c r="D209" s="180"/>
      <c r="E209" s="143"/>
      <c r="F209" s="116">
        <f t="shared" si="14"/>
        <v>0</v>
      </c>
      <c r="G209" s="183"/>
      <c r="H209" s="162"/>
      <c r="I209" s="150" t="e">
        <f>VLOOKUP(H209,Presupuesto!$B$8:$C$158,2,0)</f>
        <v>#N/A</v>
      </c>
      <c r="J209" s="117" t="str">
        <f t="shared" si="15"/>
        <v>Investigación</v>
      </c>
      <c r="K209" s="117"/>
      <c r="L209" s="117"/>
    </row>
    <row r="210" spans="3:12" hidden="1" x14ac:dyDescent="0.25">
      <c r="C210" s="161"/>
      <c r="D210" s="180"/>
      <c r="E210" s="143"/>
      <c r="F210" s="116">
        <f t="shared" si="14"/>
        <v>0</v>
      </c>
      <c r="G210" s="183"/>
      <c r="H210" s="162"/>
      <c r="I210" s="150" t="e">
        <f>VLOOKUP(H210,Presupuesto!$B$8:$C$158,2,0)</f>
        <v>#N/A</v>
      </c>
      <c r="J210" s="117" t="str">
        <f t="shared" si="15"/>
        <v>Investigación</v>
      </c>
      <c r="K210" s="117"/>
      <c r="L210" s="117"/>
    </row>
    <row r="211" spans="3:12" hidden="1" x14ac:dyDescent="0.25">
      <c r="C211" s="161"/>
      <c r="D211" s="180"/>
      <c r="E211" s="143"/>
      <c r="F211" s="116">
        <f t="shared" si="14"/>
        <v>0</v>
      </c>
      <c r="G211" s="183"/>
      <c r="H211" s="162"/>
      <c r="I211" s="150" t="e">
        <f>VLOOKUP(H211,Presupuesto!$B$8:$C$158,2,0)</f>
        <v>#N/A</v>
      </c>
      <c r="J211" s="117" t="str">
        <f t="shared" si="15"/>
        <v>Investigación</v>
      </c>
      <c r="K211" s="117"/>
      <c r="L211" s="117"/>
    </row>
    <row r="212" spans="3:12" hidden="1" x14ac:dyDescent="0.25">
      <c r="C212" s="161"/>
      <c r="D212" s="180"/>
      <c r="E212" s="143"/>
      <c r="F212" s="116">
        <f t="shared" si="14"/>
        <v>0</v>
      </c>
      <c r="G212" s="183"/>
      <c r="H212" s="162"/>
      <c r="I212" s="150" t="e">
        <f>VLOOKUP(H212,Presupuesto!$B$8:$C$158,2,0)</f>
        <v>#N/A</v>
      </c>
      <c r="J212" s="117" t="str">
        <f t="shared" si="15"/>
        <v>Investigación</v>
      </c>
      <c r="K212" s="117"/>
      <c r="L212" s="117"/>
    </row>
    <row r="213" spans="3:12" hidden="1" x14ac:dyDescent="0.25">
      <c r="C213" s="161"/>
      <c r="D213" s="180"/>
      <c r="E213" s="143"/>
      <c r="F213" s="116">
        <f t="shared" si="14"/>
        <v>0</v>
      </c>
      <c r="G213" s="183"/>
      <c r="H213" s="162"/>
      <c r="I213" s="150" t="e">
        <f>VLOOKUP(H213,Presupuesto!$B$8:$C$158,2,0)</f>
        <v>#N/A</v>
      </c>
      <c r="J213" s="117" t="str">
        <f t="shared" si="15"/>
        <v>Investigación</v>
      </c>
      <c r="K213" s="117"/>
      <c r="L213" s="117"/>
    </row>
    <row r="214" spans="3:12" hidden="1" x14ac:dyDescent="0.25">
      <c r="C214" s="161"/>
      <c r="D214" s="180"/>
      <c r="E214" s="143"/>
      <c r="F214" s="116">
        <f t="shared" si="14"/>
        <v>0</v>
      </c>
      <c r="G214" s="183"/>
      <c r="H214" s="162"/>
      <c r="I214" s="150" t="e">
        <f>VLOOKUP(H214,Presupuesto!$B$8:$C$158,2,0)</f>
        <v>#N/A</v>
      </c>
      <c r="J214" s="117" t="str">
        <f t="shared" si="15"/>
        <v>Investigación</v>
      </c>
      <c r="K214" s="117"/>
      <c r="L214" s="117"/>
    </row>
    <row r="215" spans="3:12" hidden="1" x14ac:dyDescent="0.25">
      <c r="C215" s="164"/>
      <c r="D215" s="180"/>
      <c r="E215" s="138"/>
      <c r="F215" s="116">
        <f t="shared" si="14"/>
        <v>0</v>
      </c>
      <c r="G215" s="183"/>
      <c r="H215" s="165"/>
      <c r="I215" s="150" t="e">
        <f>VLOOKUP(H215,Presupuesto!$B$8:$C$158,2,0)</f>
        <v>#N/A</v>
      </c>
      <c r="J215" s="117" t="str">
        <f t="shared" si="15"/>
        <v>Investigación</v>
      </c>
      <c r="K215" s="117"/>
      <c r="L215" s="117"/>
    </row>
    <row r="216" spans="3:12" hidden="1" x14ac:dyDescent="0.25">
      <c r="C216" s="164"/>
      <c r="D216" s="180"/>
      <c r="E216" s="138"/>
      <c r="F216" s="116">
        <f t="shared" si="14"/>
        <v>0</v>
      </c>
      <c r="G216" s="183"/>
      <c r="H216" s="165"/>
      <c r="I216" s="150" t="e">
        <f>VLOOKUP(H216,Presupuesto!$B$8:$C$158,2,0)</f>
        <v>#N/A</v>
      </c>
      <c r="J216" s="117" t="str">
        <f t="shared" si="15"/>
        <v>Investigación</v>
      </c>
      <c r="K216" s="117"/>
      <c r="L216" s="117"/>
    </row>
    <row r="217" spans="3:12" hidden="1" x14ac:dyDescent="0.25">
      <c r="C217" s="164"/>
      <c r="D217" s="180"/>
      <c r="E217" s="138"/>
      <c r="F217" s="116">
        <f t="shared" si="14"/>
        <v>0</v>
      </c>
      <c r="G217" s="183"/>
      <c r="H217" s="165"/>
      <c r="I217" s="150" t="e">
        <f>VLOOKUP(H217,Presupuesto!$B$8:$C$158,2,0)</f>
        <v>#N/A</v>
      </c>
      <c r="J217" s="117" t="str">
        <f t="shared" si="15"/>
        <v>Investigación</v>
      </c>
      <c r="K217" s="117"/>
      <c r="L217" s="117"/>
    </row>
    <row r="218" spans="3:12" hidden="1" x14ac:dyDescent="0.25">
      <c r="C218" s="164"/>
      <c r="D218" s="180"/>
      <c r="E218" s="138"/>
      <c r="F218" s="116">
        <f t="shared" si="14"/>
        <v>0</v>
      </c>
      <c r="G218" s="183"/>
      <c r="H218" s="165"/>
      <c r="I218" s="150" t="e">
        <f>VLOOKUP(H218,Presupuesto!$B$8:$C$158,2,0)</f>
        <v>#N/A</v>
      </c>
      <c r="J218" s="117" t="str">
        <f t="shared" si="15"/>
        <v>Investigación</v>
      </c>
      <c r="K218" s="117"/>
      <c r="L218" s="117"/>
    </row>
    <row r="219" spans="3:12" hidden="1" x14ac:dyDescent="0.25">
      <c r="C219" s="164"/>
      <c r="D219" s="180"/>
      <c r="E219" s="138"/>
      <c r="F219" s="116">
        <f t="shared" si="14"/>
        <v>0</v>
      </c>
      <c r="G219" s="183"/>
      <c r="H219" s="165"/>
      <c r="I219" s="150" t="e">
        <f>VLOOKUP(H219,Presupuesto!$B$8:$C$158,2,0)</f>
        <v>#N/A</v>
      </c>
      <c r="J219" s="117" t="str">
        <f t="shared" si="15"/>
        <v>Investigación</v>
      </c>
      <c r="K219" s="117"/>
      <c r="L219" s="117"/>
    </row>
    <row r="220" spans="3:12" hidden="1" x14ac:dyDescent="0.25">
      <c r="C220" s="164"/>
      <c r="D220" s="180"/>
      <c r="E220" s="138"/>
      <c r="F220" s="116">
        <f t="shared" si="14"/>
        <v>0</v>
      </c>
      <c r="G220" s="183"/>
      <c r="H220" s="165"/>
      <c r="I220" s="150" t="e">
        <f>VLOOKUP(H220,Presupuesto!$B$8:$C$158,2,0)</f>
        <v>#N/A</v>
      </c>
      <c r="J220" s="117" t="str">
        <f t="shared" si="15"/>
        <v>Investigación</v>
      </c>
      <c r="K220" s="117"/>
      <c r="L220" s="117"/>
    </row>
    <row r="221" spans="3:12" hidden="1" x14ac:dyDescent="0.25">
      <c r="C221" s="164"/>
      <c r="D221" s="180"/>
      <c r="E221" s="138"/>
      <c r="F221" s="116">
        <f t="shared" si="14"/>
        <v>0</v>
      </c>
      <c r="G221" s="183"/>
      <c r="H221" s="165"/>
      <c r="I221" s="150" t="e">
        <f>VLOOKUP(H221,Presupuesto!$B$8:$C$158,2,0)</f>
        <v>#N/A</v>
      </c>
      <c r="J221" s="117" t="str">
        <f t="shared" si="15"/>
        <v>Investigación</v>
      </c>
      <c r="K221" s="117"/>
      <c r="L221" s="117"/>
    </row>
    <row r="222" spans="3:12" hidden="1" x14ac:dyDescent="0.25">
      <c r="C222" s="164"/>
      <c r="D222" s="180"/>
      <c r="E222" s="138"/>
      <c r="F222" s="116">
        <f t="shared" si="14"/>
        <v>0</v>
      </c>
      <c r="G222" s="183"/>
      <c r="H222" s="165"/>
      <c r="I222" s="150" t="e">
        <f>VLOOKUP(H222,Presupuesto!$B$8:$C$158,2,0)</f>
        <v>#N/A</v>
      </c>
      <c r="J222" s="117" t="str">
        <f t="shared" si="15"/>
        <v>Investigación</v>
      </c>
      <c r="K222" s="117"/>
      <c r="L222" s="117"/>
    </row>
    <row r="223" spans="3:12" hidden="1" x14ac:dyDescent="0.25">
      <c r="C223" s="166"/>
      <c r="D223" s="180"/>
      <c r="E223" s="138"/>
      <c r="F223" s="116">
        <f t="shared" si="14"/>
        <v>0</v>
      </c>
      <c r="G223" s="183"/>
      <c r="H223" s="167"/>
      <c r="I223" s="150" t="e">
        <f>VLOOKUP(H223,Presupuesto!$B$8:$C$158,2,0)</f>
        <v>#N/A</v>
      </c>
      <c r="J223" s="117" t="str">
        <f t="shared" si="15"/>
        <v>Investigación</v>
      </c>
      <c r="K223" s="117"/>
      <c r="L223" s="117"/>
    </row>
    <row r="224" spans="3:12" hidden="1" x14ac:dyDescent="0.25">
      <c r="C224" s="166"/>
      <c r="D224" s="180"/>
      <c r="E224" s="138"/>
      <c r="F224" s="116">
        <f t="shared" si="14"/>
        <v>0</v>
      </c>
      <c r="G224" s="183"/>
      <c r="H224" s="167"/>
      <c r="I224" s="150" t="e">
        <f>VLOOKUP(H224,Presupuesto!$B$8:$C$158,2,0)</f>
        <v>#N/A</v>
      </c>
      <c r="J224" s="117" t="str">
        <f t="shared" si="15"/>
        <v>Investigación</v>
      </c>
      <c r="K224" s="117"/>
      <c r="L224" s="117"/>
    </row>
    <row r="225" spans="3:12" hidden="1" x14ac:dyDescent="0.25">
      <c r="C225" s="166"/>
      <c r="D225" s="180"/>
      <c r="E225" s="138"/>
      <c r="F225" s="116">
        <f t="shared" si="14"/>
        <v>0</v>
      </c>
      <c r="G225" s="183"/>
      <c r="H225" s="167"/>
      <c r="I225" s="150" t="e">
        <f>VLOOKUP(H225,Presupuesto!$B$8:$C$158,2,0)</f>
        <v>#N/A</v>
      </c>
      <c r="J225" s="117" t="str">
        <f t="shared" si="15"/>
        <v>Investigación</v>
      </c>
      <c r="K225" s="117"/>
      <c r="L225" s="117"/>
    </row>
    <row r="226" spans="3:12" hidden="1" x14ac:dyDescent="0.25">
      <c r="C226" s="166"/>
      <c r="D226" s="180"/>
      <c r="E226" s="138"/>
      <c r="F226" s="116">
        <f t="shared" si="14"/>
        <v>0</v>
      </c>
      <c r="G226" s="183"/>
      <c r="H226" s="167"/>
      <c r="I226" s="150" t="e">
        <f>VLOOKUP(H226,Presupuesto!$B$8:$C$158,2,0)</f>
        <v>#N/A</v>
      </c>
      <c r="J226" s="117" t="str">
        <f t="shared" si="15"/>
        <v>Investigación</v>
      </c>
      <c r="K226" s="117"/>
      <c r="L226" s="117"/>
    </row>
    <row r="227" spans="3:12" ht="15.75" hidden="1" thickBot="1" x14ac:dyDescent="0.3">
      <c r="C227" s="168"/>
      <c r="D227" s="256"/>
      <c r="E227" s="122"/>
      <c r="F227" s="124">
        <f t="shared" si="14"/>
        <v>0</v>
      </c>
      <c r="G227" s="184"/>
      <c r="H227" s="169"/>
      <c r="I227" s="152" t="e">
        <f>VLOOKUP(H227,Presupuesto!$B$8:$C$158,2,0)</f>
        <v>#N/A</v>
      </c>
      <c r="J227" s="125" t="str">
        <f t="shared" ref="J227" si="16">$J$20</f>
        <v>Investigación</v>
      </c>
      <c r="K227" s="144"/>
      <c r="L227" s="144"/>
    </row>
    <row r="228" spans="3:12" hidden="1" x14ac:dyDescent="0.25">
      <c r="F228" s="109"/>
      <c r="G228" s="108"/>
      <c r="H228" s="109"/>
      <c r="I228" s="109"/>
    </row>
    <row r="229" spans="3:12" ht="15.75" hidden="1" thickBot="1" x14ac:dyDescent="0.3">
      <c r="F229" s="109"/>
      <c r="G229" s="108"/>
      <c r="H229" s="109"/>
      <c r="I229" s="109"/>
    </row>
    <row r="230" spans="3:12" ht="15.75" hidden="1" thickBot="1" x14ac:dyDescent="0.3">
      <c r="C230" s="179" t="s">
        <v>53</v>
      </c>
      <c r="D230" s="127">
        <f>SUM(F237:F271)</f>
        <v>0</v>
      </c>
      <c r="F230" s="73"/>
      <c r="G230" s="95"/>
      <c r="H230" s="73"/>
      <c r="I230" s="73"/>
    </row>
    <row r="231" spans="3:12" hidden="1" x14ac:dyDescent="0.25">
      <c r="C231" s="73"/>
      <c r="D231" s="31"/>
      <c r="E231" s="112"/>
      <c r="F231" s="112"/>
      <c r="G231" s="112"/>
      <c r="H231" s="92"/>
      <c r="I231" s="92"/>
      <c r="J231" s="92"/>
      <c r="K231" s="132"/>
    </row>
    <row r="232" spans="3:12" hidden="1" x14ac:dyDescent="0.25">
      <c r="C232" s="73"/>
      <c r="D232" s="31"/>
      <c r="E232" s="112"/>
      <c r="F232" s="112"/>
      <c r="G232" s="112"/>
      <c r="H232" s="92"/>
      <c r="I232" s="92"/>
      <c r="J232" s="92"/>
      <c r="K232" s="132"/>
    </row>
    <row r="233" spans="3:12" ht="15.75" hidden="1" x14ac:dyDescent="0.25">
      <c r="C233" s="232" t="s">
        <v>532</v>
      </c>
      <c r="D233" s="233"/>
      <c r="E233" s="112"/>
      <c r="F233" s="112"/>
      <c r="G233" s="112"/>
      <c r="H233" s="92"/>
      <c r="I233" s="92"/>
      <c r="J233" s="92"/>
      <c r="K233" s="132"/>
    </row>
    <row r="234" spans="3:12" ht="18.75" hidden="1" x14ac:dyDescent="0.25">
      <c r="C234" s="240" t="e">
        <f>IFERROR(VLOOKUP(D233,'Desarrollo Curricular'!$E:$F,2,FALSE),IFERROR(VLOOKUP(D233,Investigación!$E:$F,2,FALSE),IFERROR(VLOOKUP(D233,'Vinculación Univ. Sociedad'!$E:$F,2,FALSE),IFERROR(VLOOKUP(D233,'Docencia y Recursos Humanos '!$E:$F,2,FALSE),IFERROR(VLOOKUP(D233,Estudiantes!$E:$F,2,FALSE),IFERROR(VLOOKUP(D233,'Gestion Administrativa'!$E:$F,2,FALSE),IFERROR(VLOOKUP(D233,'Gestion Academica'!$E:$F,2,FALSE),IFERROR(VLOOKUP(D233,Graduados!$E:$F,2,FALSE),IFERROR(VLOOKUP(D233,'Gestión del Conocimiento'!$E:$F,2,FALSE),IFERROR(VLOOKUP(D233,Gobernabilidad!$E:$F,2,FALSE),IFERROR(VLOOKUP(D233,'NIVEL DE ES Y  SISTEMA NACIONAL'!$E:$F,2,FALSE),VLOOKUP(D233,'Lo Esencial'!$E:$F,2,0))))))))))))</f>
        <v>#N/A</v>
      </c>
      <c r="D234" s="31"/>
      <c r="E234" s="112"/>
      <c r="F234" s="112"/>
      <c r="G234" s="112"/>
      <c r="H234" s="92"/>
      <c r="I234" s="92"/>
      <c r="J234" s="92"/>
      <c r="K234" s="132"/>
    </row>
    <row r="235" spans="3:12" ht="15.75" hidden="1" thickBot="1" x14ac:dyDescent="0.3">
      <c r="F235" s="112"/>
      <c r="G235" s="92"/>
      <c r="H235" s="92"/>
      <c r="I235" s="92"/>
    </row>
    <row r="236" spans="3:12" ht="30.75" hidden="1" thickBot="1" x14ac:dyDescent="0.3">
      <c r="C236" s="149" t="s">
        <v>44</v>
      </c>
      <c r="D236" s="154" t="s">
        <v>55</v>
      </c>
      <c r="E236" s="156" t="s">
        <v>57</v>
      </c>
      <c r="F236" s="155" t="s">
        <v>27</v>
      </c>
      <c r="G236" s="153" t="s">
        <v>253</v>
      </c>
      <c r="H236" s="156" t="s">
        <v>46</v>
      </c>
      <c r="I236" s="153" t="s">
        <v>254</v>
      </c>
      <c r="J236" s="153" t="s">
        <v>551</v>
      </c>
      <c r="K236" s="153" t="s">
        <v>552</v>
      </c>
      <c r="L236" s="153" t="s">
        <v>610</v>
      </c>
    </row>
    <row r="237" spans="3:12" hidden="1" x14ac:dyDescent="0.25">
      <c r="C237" s="161"/>
      <c r="D237" s="180"/>
      <c r="E237" s="135"/>
      <c r="F237" s="116">
        <f t="shared" ref="F237:F273" si="17">D237*E237</f>
        <v>0</v>
      </c>
      <c r="G237" s="183"/>
      <c r="H237" s="162"/>
      <c r="I237" s="150" t="e">
        <f>VLOOKUP(H237,Presupuesto!$B$8:$C$158,2,0)</f>
        <v>#N/A</v>
      </c>
      <c r="J237" s="252"/>
      <c r="K237" s="117"/>
      <c r="L237" s="117"/>
    </row>
    <row r="238" spans="3:12" hidden="1" x14ac:dyDescent="0.25">
      <c r="C238" s="161"/>
      <c r="D238" s="180"/>
      <c r="E238" s="143"/>
      <c r="F238" s="116">
        <f t="shared" si="17"/>
        <v>0</v>
      </c>
      <c r="G238" s="183"/>
      <c r="H238" s="162"/>
      <c r="I238" s="150" t="e">
        <f>VLOOKUP(H238,Presupuesto!$B$8:$C$158,2,0)</f>
        <v>#N/A</v>
      </c>
      <c r="J238" s="117" t="str">
        <f>$J$17</f>
        <v>Investigación</v>
      </c>
      <c r="K238" s="117"/>
      <c r="L238" s="117"/>
    </row>
    <row r="239" spans="3:12" hidden="1" x14ac:dyDescent="0.25">
      <c r="C239" s="161"/>
      <c r="D239" s="180"/>
      <c r="E239" s="143"/>
      <c r="F239" s="116">
        <f t="shared" si="17"/>
        <v>0</v>
      </c>
      <c r="G239" s="183"/>
      <c r="H239" s="162"/>
      <c r="I239" s="150" t="e">
        <f>VLOOKUP(H239,Presupuesto!$B$8:$C$158,2,0)</f>
        <v>#N/A</v>
      </c>
      <c r="J239" s="117" t="str">
        <f t="shared" ref="J239:J270" si="18">$J$17</f>
        <v>Investigación</v>
      </c>
      <c r="K239" s="117"/>
      <c r="L239" s="117"/>
    </row>
    <row r="240" spans="3:12" hidden="1" x14ac:dyDescent="0.25">
      <c r="C240" s="161"/>
      <c r="D240" s="180"/>
      <c r="E240" s="143"/>
      <c r="F240" s="116">
        <f t="shared" si="17"/>
        <v>0</v>
      </c>
      <c r="G240" s="183"/>
      <c r="H240" s="162"/>
      <c r="I240" s="150" t="e">
        <f>VLOOKUP(H240,Presupuesto!$B$8:$C$158,2,0)</f>
        <v>#N/A</v>
      </c>
      <c r="J240" s="117" t="str">
        <f t="shared" si="18"/>
        <v>Investigación</v>
      </c>
      <c r="K240" s="117"/>
      <c r="L240" s="117"/>
    </row>
    <row r="241" spans="3:12" hidden="1" x14ac:dyDescent="0.25">
      <c r="C241" s="161"/>
      <c r="D241" s="180"/>
      <c r="E241" s="143"/>
      <c r="F241" s="116">
        <f t="shared" si="17"/>
        <v>0</v>
      </c>
      <c r="G241" s="183"/>
      <c r="H241" s="162"/>
      <c r="I241" s="150" t="e">
        <f>VLOOKUP(H241,Presupuesto!$B$8:$C$158,2,0)</f>
        <v>#N/A</v>
      </c>
      <c r="J241" s="117" t="str">
        <f t="shared" si="18"/>
        <v>Investigación</v>
      </c>
      <c r="K241" s="117"/>
      <c r="L241" s="117"/>
    </row>
    <row r="242" spans="3:12" hidden="1" x14ac:dyDescent="0.25">
      <c r="C242" s="161"/>
      <c r="D242" s="180"/>
      <c r="E242" s="143"/>
      <c r="F242" s="116">
        <f t="shared" si="17"/>
        <v>0</v>
      </c>
      <c r="G242" s="183"/>
      <c r="H242" s="162"/>
      <c r="I242" s="150" t="e">
        <f>VLOOKUP(H242,Presupuesto!$B$8:$C$158,2,0)</f>
        <v>#N/A</v>
      </c>
      <c r="J242" s="117" t="str">
        <f t="shared" si="18"/>
        <v>Investigación</v>
      </c>
      <c r="K242" s="117"/>
      <c r="L242" s="117"/>
    </row>
    <row r="243" spans="3:12" hidden="1" x14ac:dyDescent="0.25">
      <c r="C243" s="161"/>
      <c r="D243" s="180"/>
      <c r="E243" s="143"/>
      <c r="F243" s="116">
        <f t="shared" si="17"/>
        <v>0</v>
      </c>
      <c r="G243" s="183"/>
      <c r="H243" s="162"/>
      <c r="I243" s="150" t="e">
        <f>VLOOKUP(H243,Presupuesto!$B$8:$C$158,2,0)</f>
        <v>#N/A</v>
      </c>
      <c r="J243" s="117" t="str">
        <f t="shared" si="18"/>
        <v>Investigación</v>
      </c>
      <c r="K243" s="117"/>
      <c r="L243" s="117"/>
    </row>
    <row r="244" spans="3:12" hidden="1" x14ac:dyDescent="0.25">
      <c r="C244" s="161"/>
      <c r="D244" s="180"/>
      <c r="E244" s="143"/>
      <c r="F244" s="116">
        <f t="shared" si="17"/>
        <v>0</v>
      </c>
      <c r="G244" s="183"/>
      <c r="H244" s="162"/>
      <c r="I244" s="150" t="e">
        <f>VLOOKUP(H244,Presupuesto!$B$8:$C$158,2,0)</f>
        <v>#N/A</v>
      </c>
      <c r="J244" s="117" t="str">
        <f t="shared" si="18"/>
        <v>Investigación</v>
      </c>
      <c r="K244" s="117"/>
      <c r="L244" s="117"/>
    </row>
    <row r="245" spans="3:12" hidden="1" x14ac:dyDescent="0.25">
      <c r="C245" s="161"/>
      <c r="D245" s="180"/>
      <c r="E245" s="143"/>
      <c r="F245" s="116">
        <f t="shared" si="17"/>
        <v>0</v>
      </c>
      <c r="G245" s="183"/>
      <c r="H245" s="162"/>
      <c r="I245" s="150" t="e">
        <f>VLOOKUP(H245,Presupuesto!$B$8:$C$158,2,0)</f>
        <v>#N/A</v>
      </c>
      <c r="J245" s="117" t="str">
        <f t="shared" si="18"/>
        <v>Investigación</v>
      </c>
      <c r="K245" s="117"/>
      <c r="L245" s="117"/>
    </row>
    <row r="246" spans="3:12" hidden="1" x14ac:dyDescent="0.25">
      <c r="C246" s="161"/>
      <c r="D246" s="180"/>
      <c r="E246" s="143"/>
      <c r="F246" s="116">
        <f t="shared" si="17"/>
        <v>0</v>
      </c>
      <c r="G246" s="183"/>
      <c r="H246" s="162"/>
      <c r="I246" s="150" t="e">
        <f>VLOOKUP(H246,Presupuesto!$B$8:$C$158,2,0)</f>
        <v>#N/A</v>
      </c>
      <c r="J246" s="117" t="str">
        <f t="shared" si="18"/>
        <v>Investigación</v>
      </c>
      <c r="K246" s="117"/>
      <c r="L246" s="117"/>
    </row>
    <row r="247" spans="3:12" hidden="1" x14ac:dyDescent="0.25">
      <c r="C247" s="161"/>
      <c r="D247" s="180"/>
      <c r="E247" s="143"/>
      <c r="F247" s="116">
        <f t="shared" si="17"/>
        <v>0</v>
      </c>
      <c r="G247" s="183"/>
      <c r="H247" s="162"/>
      <c r="I247" s="150" t="e">
        <f>VLOOKUP(H247,Presupuesto!$B$8:$C$158,2,0)</f>
        <v>#N/A</v>
      </c>
      <c r="J247" s="117" t="str">
        <f t="shared" si="18"/>
        <v>Investigación</v>
      </c>
      <c r="K247" s="117"/>
      <c r="L247" s="117"/>
    </row>
    <row r="248" spans="3:12" hidden="1" x14ac:dyDescent="0.25">
      <c r="C248" s="161"/>
      <c r="D248" s="180"/>
      <c r="E248" s="143"/>
      <c r="F248" s="116">
        <f t="shared" si="17"/>
        <v>0</v>
      </c>
      <c r="G248" s="183"/>
      <c r="H248" s="162"/>
      <c r="I248" s="150" t="e">
        <f>VLOOKUP(H248,Presupuesto!$B$8:$C$158,2,0)</f>
        <v>#N/A</v>
      </c>
      <c r="J248" s="117" t="str">
        <f t="shared" si="18"/>
        <v>Investigación</v>
      </c>
      <c r="K248" s="117"/>
      <c r="L248" s="117"/>
    </row>
    <row r="249" spans="3:12" hidden="1" x14ac:dyDescent="0.25">
      <c r="C249" s="161"/>
      <c r="D249" s="180"/>
      <c r="E249" s="143"/>
      <c r="F249" s="116">
        <f t="shared" si="17"/>
        <v>0</v>
      </c>
      <c r="G249" s="183"/>
      <c r="H249" s="162"/>
      <c r="I249" s="150" t="e">
        <f>VLOOKUP(H249,Presupuesto!$B$8:$C$158,2,0)</f>
        <v>#N/A</v>
      </c>
      <c r="J249" s="117" t="str">
        <f t="shared" si="18"/>
        <v>Investigación</v>
      </c>
      <c r="K249" s="117"/>
      <c r="L249" s="117"/>
    </row>
    <row r="250" spans="3:12" hidden="1" x14ac:dyDescent="0.25">
      <c r="C250" s="161"/>
      <c r="D250" s="180"/>
      <c r="E250" s="143"/>
      <c r="F250" s="116">
        <f t="shared" si="17"/>
        <v>0</v>
      </c>
      <c r="G250" s="183"/>
      <c r="H250" s="162"/>
      <c r="I250" s="150" t="e">
        <f>VLOOKUP(H250,Presupuesto!$B$8:$C$158,2,0)</f>
        <v>#N/A</v>
      </c>
      <c r="J250" s="117" t="str">
        <f t="shared" si="18"/>
        <v>Investigación</v>
      </c>
      <c r="K250" s="117"/>
      <c r="L250" s="117"/>
    </row>
    <row r="251" spans="3:12" hidden="1" x14ac:dyDescent="0.25">
      <c r="C251" s="161"/>
      <c r="D251" s="180"/>
      <c r="E251" s="143"/>
      <c r="F251" s="116">
        <f t="shared" si="17"/>
        <v>0</v>
      </c>
      <c r="G251" s="183"/>
      <c r="H251" s="162"/>
      <c r="I251" s="150" t="e">
        <f>VLOOKUP(H251,Presupuesto!$B$8:$C$158,2,0)</f>
        <v>#N/A</v>
      </c>
      <c r="J251" s="117" t="str">
        <f t="shared" si="18"/>
        <v>Investigación</v>
      </c>
      <c r="K251" s="117"/>
      <c r="L251" s="117"/>
    </row>
    <row r="252" spans="3:12" hidden="1" x14ac:dyDescent="0.25">
      <c r="C252" s="161"/>
      <c r="D252" s="180"/>
      <c r="E252" s="143"/>
      <c r="F252" s="116">
        <f t="shared" si="17"/>
        <v>0</v>
      </c>
      <c r="G252" s="183"/>
      <c r="H252" s="162"/>
      <c r="I252" s="150" t="e">
        <f>VLOOKUP(H252,Presupuesto!$B$8:$C$158,2,0)</f>
        <v>#N/A</v>
      </c>
      <c r="J252" s="117" t="str">
        <f t="shared" si="18"/>
        <v>Investigación</v>
      </c>
      <c r="K252" s="117"/>
      <c r="L252" s="117"/>
    </row>
    <row r="253" spans="3:12" hidden="1" x14ac:dyDescent="0.25">
      <c r="C253" s="161"/>
      <c r="D253" s="180"/>
      <c r="E253" s="143"/>
      <c r="F253" s="116">
        <f t="shared" si="17"/>
        <v>0</v>
      </c>
      <c r="G253" s="183"/>
      <c r="H253" s="162"/>
      <c r="I253" s="150" t="e">
        <f>VLOOKUP(H253,Presupuesto!$B$8:$C$158,2,0)</f>
        <v>#N/A</v>
      </c>
      <c r="J253" s="117" t="str">
        <f t="shared" si="18"/>
        <v>Investigación</v>
      </c>
      <c r="K253" s="117"/>
      <c r="L253" s="117"/>
    </row>
    <row r="254" spans="3:12" hidden="1" x14ac:dyDescent="0.25">
      <c r="C254" s="161"/>
      <c r="D254" s="180"/>
      <c r="E254" s="143"/>
      <c r="F254" s="116">
        <f t="shared" si="17"/>
        <v>0</v>
      </c>
      <c r="G254" s="183"/>
      <c r="H254" s="162"/>
      <c r="I254" s="150" t="e">
        <f>VLOOKUP(H254,Presupuesto!$B$8:$C$158,2,0)</f>
        <v>#N/A</v>
      </c>
      <c r="J254" s="117" t="str">
        <f t="shared" si="18"/>
        <v>Investigación</v>
      </c>
      <c r="K254" s="117"/>
      <c r="L254" s="117"/>
    </row>
    <row r="255" spans="3:12" hidden="1" x14ac:dyDescent="0.25">
      <c r="C255" s="161"/>
      <c r="D255" s="180"/>
      <c r="E255" s="143"/>
      <c r="F255" s="116">
        <f t="shared" si="17"/>
        <v>0</v>
      </c>
      <c r="G255" s="183"/>
      <c r="H255" s="162"/>
      <c r="I255" s="150" t="e">
        <f>VLOOKUP(H255,Presupuesto!$B$8:$C$158,2,0)</f>
        <v>#N/A</v>
      </c>
      <c r="J255" s="117" t="str">
        <f t="shared" si="18"/>
        <v>Investigación</v>
      </c>
      <c r="K255" s="117"/>
      <c r="L255" s="117"/>
    </row>
    <row r="256" spans="3:12" hidden="1" x14ac:dyDescent="0.25">
      <c r="C256" s="161"/>
      <c r="D256" s="180"/>
      <c r="E256" s="143"/>
      <c r="F256" s="116">
        <f t="shared" si="17"/>
        <v>0</v>
      </c>
      <c r="G256" s="183"/>
      <c r="H256" s="162"/>
      <c r="I256" s="150" t="e">
        <f>VLOOKUP(H256,Presupuesto!$B$8:$C$158,2,0)</f>
        <v>#N/A</v>
      </c>
      <c r="J256" s="117" t="str">
        <f t="shared" si="18"/>
        <v>Investigación</v>
      </c>
      <c r="K256" s="117"/>
      <c r="L256" s="117"/>
    </row>
    <row r="257" spans="3:12" hidden="1" x14ac:dyDescent="0.25">
      <c r="C257" s="161"/>
      <c r="D257" s="180"/>
      <c r="E257" s="143"/>
      <c r="F257" s="116">
        <f t="shared" si="17"/>
        <v>0</v>
      </c>
      <c r="G257" s="183"/>
      <c r="H257" s="162"/>
      <c r="I257" s="150" t="e">
        <f>VLOOKUP(H257,Presupuesto!$B$8:$C$158,2,0)</f>
        <v>#N/A</v>
      </c>
      <c r="J257" s="117" t="str">
        <f t="shared" si="18"/>
        <v>Investigación</v>
      </c>
      <c r="K257" s="117"/>
      <c r="L257" s="117"/>
    </row>
    <row r="258" spans="3:12" hidden="1" x14ac:dyDescent="0.25">
      <c r="C258" s="161"/>
      <c r="D258" s="180"/>
      <c r="E258" s="143"/>
      <c r="F258" s="116">
        <f t="shared" si="17"/>
        <v>0</v>
      </c>
      <c r="G258" s="183"/>
      <c r="H258" s="162"/>
      <c r="I258" s="150" t="e">
        <f>VLOOKUP(H258,Presupuesto!$B$8:$C$158,2,0)</f>
        <v>#N/A</v>
      </c>
      <c r="J258" s="117" t="str">
        <f t="shared" si="18"/>
        <v>Investigación</v>
      </c>
      <c r="K258" s="117"/>
      <c r="L258" s="117"/>
    </row>
    <row r="259" spans="3:12" hidden="1" x14ac:dyDescent="0.25">
      <c r="C259" s="164"/>
      <c r="D259" s="180"/>
      <c r="E259" s="138"/>
      <c r="F259" s="116">
        <f t="shared" si="17"/>
        <v>0</v>
      </c>
      <c r="G259" s="183"/>
      <c r="H259" s="165"/>
      <c r="I259" s="150" t="e">
        <f>VLOOKUP(H259,Presupuesto!$B$8:$C$158,2,0)</f>
        <v>#N/A</v>
      </c>
      <c r="J259" s="117" t="str">
        <f t="shared" si="18"/>
        <v>Investigación</v>
      </c>
      <c r="K259" s="117"/>
      <c r="L259" s="117"/>
    </row>
    <row r="260" spans="3:12" hidden="1" x14ac:dyDescent="0.25">
      <c r="C260" s="164"/>
      <c r="D260" s="180"/>
      <c r="E260" s="138"/>
      <c r="F260" s="116">
        <f t="shared" si="17"/>
        <v>0</v>
      </c>
      <c r="G260" s="183"/>
      <c r="H260" s="165"/>
      <c r="I260" s="150" t="e">
        <f>VLOOKUP(H260,Presupuesto!$B$8:$C$158,2,0)</f>
        <v>#N/A</v>
      </c>
      <c r="J260" s="117" t="str">
        <f t="shared" si="18"/>
        <v>Investigación</v>
      </c>
      <c r="K260" s="117"/>
      <c r="L260" s="117"/>
    </row>
    <row r="261" spans="3:12" hidden="1" x14ac:dyDescent="0.25">
      <c r="C261" s="164"/>
      <c r="D261" s="180"/>
      <c r="E261" s="138"/>
      <c r="F261" s="116">
        <f t="shared" si="17"/>
        <v>0</v>
      </c>
      <c r="G261" s="183"/>
      <c r="H261" s="165"/>
      <c r="I261" s="150" t="e">
        <f>VLOOKUP(H261,Presupuesto!$B$8:$C$158,2,0)</f>
        <v>#N/A</v>
      </c>
      <c r="J261" s="117" t="str">
        <f t="shared" si="18"/>
        <v>Investigación</v>
      </c>
      <c r="K261" s="117"/>
      <c r="L261" s="117"/>
    </row>
    <row r="262" spans="3:12" hidden="1" x14ac:dyDescent="0.25">
      <c r="C262" s="164"/>
      <c r="D262" s="180"/>
      <c r="E262" s="138"/>
      <c r="F262" s="116">
        <f t="shared" si="17"/>
        <v>0</v>
      </c>
      <c r="G262" s="183"/>
      <c r="H262" s="165"/>
      <c r="I262" s="150" t="e">
        <f>VLOOKUP(H262,Presupuesto!$B$8:$C$158,2,0)</f>
        <v>#N/A</v>
      </c>
      <c r="J262" s="117" t="str">
        <f t="shared" si="18"/>
        <v>Investigación</v>
      </c>
      <c r="K262" s="117"/>
      <c r="L262" s="117"/>
    </row>
    <row r="263" spans="3:12" hidden="1" x14ac:dyDescent="0.25">
      <c r="C263" s="164"/>
      <c r="D263" s="180"/>
      <c r="E263" s="138"/>
      <c r="F263" s="116">
        <f t="shared" si="17"/>
        <v>0</v>
      </c>
      <c r="G263" s="183"/>
      <c r="H263" s="165"/>
      <c r="I263" s="150" t="e">
        <f>VLOOKUP(H263,Presupuesto!$B$8:$C$158,2,0)</f>
        <v>#N/A</v>
      </c>
      <c r="J263" s="117" t="str">
        <f t="shared" si="18"/>
        <v>Investigación</v>
      </c>
      <c r="K263" s="117"/>
      <c r="L263" s="117"/>
    </row>
    <row r="264" spans="3:12" hidden="1" x14ac:dyDescent="0.25">
      <c r="C264" s="164"/>
      <c r="D264" s="180"/>
      <c r="E264" s="138"/>
      <c r="F264" s="116">
        <f t="shared" si="17"/>
        <v>0</v>
      </c>
      <c r="G264" s="183"/>
      <c r="H264" s="165"/>
      <c r="I264" s="150" t="e">
        <f>VLOOKUP(H264,Presupuesto!$B$8:$C$158,2,0)</f>
        <v>#N/A</v>
      </c>
      <c r="J264" s="117" t="str">
        <f t="shared" si="18"/>
        <v>Investigación</v>
      </c>
      <c r="K264" s="117"/>
      <c r="L264" s="117"/>
    </row>
    <row r="265" spans="3:12" hidden="1" x14ac:dyDescent="0.25">
      <c r="C265" s="164"/>
      <c r="D265" s="180"/>
      <c r="E265" s="138"/>
      <c r="F265" s="116">
        <f t="shared" si="17"/>
        <v>0</v>
      </c>
      <c r="G265" s="183"/>
      <c r="H265" s="165"/>
      <c r="I265" s="150" t="e">
        <f>VLOOKUP(H265,Presupuesto!$B$8:$C$158,2,0)</f>
        <v>#N/A</v>
      </c>
      <c r="J265" s="117" t="str">
        <f t="shared" si="18"/>
        <v>Investigación</v>
      </c>
      <c r="K265" s="117"/>
      <c r="L265" s="117"/>
    </row>
    <row r="266" spans="3:12" hidden="1" x14ac:dyDescent="0.25">
      <c r="C266" s="164"/>
      <c r="D266" s="180"/>
      <c r="E266" s="138"/>
      <c r="F266" s="116">
        <f t="shared" si="17"/>
        <v>0</v>
      </c>
      <c r="G266" s="183"/>
      <c r="H266" s="165"/>
      <c r="I266" s="150" t="e">
        <f>VLOOKUP(H266,Presupuesto!$B$8:$C$158,2,0)</f>
        <v>#N/A</v>
      </c>
      <c r="J266" s="117" t="str">
        <f t="shared" si="18"/>
        <v>Investigación</v>
      </c>
      <c r="K266" s="117"/>
      <c r="L266" s="117"/>
    </row>
    <row r="267" spans="3:12" hidden="1" x14ac:dyDescent="0.25">
      <c r="C267" s="166"/>
      <c r="D267" s="180"/>
      <c r="E267" s="138"/>
      <c r="F267" s="116">
        <f t="shared" si="17"/>
        <v>0</v>
      </c>
      <c r="G267" s="183"/>
      <c r="H267" s="167"/>
      <c r="I267" s="150" t="e">
        <f>VLOOKUP(H267,Presupuesto!$B$8:$C$158,2,0)</f>
        <v>#N/A</v>
      </c>
      <c r="J267" s="117" t="str">
        <f t="shared" si="18"/>
        <v>Investigación</v>
      </c>
      <c r="K267" s="117"/>
      <c r="L267" s="117"/>
    </row>
    <row r="268" spans="3:12" hidden="1" x14ac:dyDescent="0.25">
      <c r="C268" s="166"/>
      <c r="D268" s="180"/>
      <c r="E268" s="138"/>
      <c r="F268" s="116">
        <f t="shared" si="17"/>
        <v>0</v>
      </c>
      <c r="G268" s="183"/>
      <c r="H268" s="167"/>
      <c r="I268" s="150" t="e">
        <f>VLOOKUP(H268,Presupuesto!$B$8:$C$158,2,0)</f>
        <v>#N/A</v>
      </c>
      <c r="J268" s="117" t="str">
        <f t="shared" si="18"/>
        <v>Investigación</v>
      </c>
      <c r="K268" s="117"/>
      <c r="L268" s="117"/>
    </row>
    <row r="269" spans="3:12" hidden="1" x14ac:dyDescent="0.25">
      <c r="C269" s="166"/>
      <c r="D269" s="180"/>
      <c r="E269" s="138"/>
      <c r="F269" s="116">
        <f t="shared" si="17"/>
        <v>0</v>
      </c>
      <c r="G269" s="183"/>
      <c r="H269" s="167"/>
      <c r="I269" s="150" t="e">
        <f>VLOOKUP(H269,Presupuesto!$B$8:$C$158,2,0)</f>
        <v>#N/A</v>
      </c>
      <c r="J269" s="117" t="str">
        <f t="shared" si="18"/>
        <v>Investigación</v>
      </c>
      <c r="K269" s="117"/>
      <c r="L269" s="117"/>
    </row>
    <row r="270" spans="3:12" hidden="1" x14ac:dyDescent="0.25">
      <c r="C270" s="166"/>
      <c r="D270" s="180"/>
      <c r="E270" s="138"/>
      <c r="F270" s="116">
        <f t="shared" si="17"/>
        <v>0</v>
      </c>
      <c r="G270" s="183"/>
      <c r="H270" s="167"/>
      <c r="I270" s="150" t="e">
        <f>VLOOKUP(H270,Presupuesto!$B$8:$C$158,2,0)</f>
        <v>#N/A</v>
      </c>
      <c r="J270" s="117" t="str">
        <f t="shared" si="18"/>
        <v>Investigación</v>
      </c>
      <c r="K270" s="117"/>
      <c r="L270" s="117"/>
    </row>
    <row r="271" spans="3:12" ht="15.75" hidden="1" thickBot="1" x14ac:dyDescent="0.3">
      <c r="C271" s="168"/>
      <c r="D271" s="256"/>
      <c r="E271" s="122"/>
      <c r="F271" s="124">
        <f t="shared" si="17"/>
        <v>0</v>
      </c>
      <c r="G271" s="184"/>
      <c r="H271" s="169"/>
      <c r="I271" s="152" t="e">
        <f>VLOOKUP(H271,Presupuesto!$B$8:$C$158,2,0)</f>
        <v>#N/A</v>
      </c>
      <c r="J271" s="125" t="str">
        <f t="shared" ref="J271" si="19">$J$20</f>
        <v>Investigación</v>
      </c>
      <c r="K271" s="144"/>
      <c r="L271" s="144"/>
    </row>
    <row r="272" spans="3:12" hidden="1" x14ac:dyDescent="0.25">
      <c r="C272" s="175"/>
      <c r="D272" s="130"/>
      <c r="E272" s="130"/>
      <c r="F272" s="130">
        <f t="shared" si="17"/>
        <v>0</v>
      </c>
      <c r="G272" s="185"/>
      <c r="H272" s="71"/>
      <c r="I272" s="71"/>
    </row>
    <row r="273" spans="3:12" ht="15.75" hidden="1" thickBot="1" x14ac:dyDescent="0.3">
      <c r="C273" s="175"/>
      <c r="D273" s="130"/>
      <c r="E273" s="130"/>
      <c r="F273" s="130">
        <f t="shared" si="17"/>
        <v>0</v>
      </c>
      <c r="G273" s="185"/>
      <c r="H273" s="71"/>
      <c r="I273" s="71"/>
    </row>
    <row r="274" spans="3:12" ht="15.75" hidden="1" thickBot="1" x14ac:dyDescent="0.3">
      <c r="C274" s="179" t="s">
        <v>53</v>
      </c>
      <c r="D274" s="127">
        <f>SUM(F281:F315)</f>
        <v>0</v>
      </c>
      <c r="F274" s="73"/>
      <c r="G274" s="95"/>
      <c r="H274" s="73"/>
      <c r="I274" s="73"/>
    </row>
    <row r="275" spans="3:12" hidden="1" x14ac:dyDescent="0.25">
      <c r="C275" s="73"/>
      <c r="D275" s="31"/>
      <c r="E275" s="112"/>
      <c r="F275" s="112"/>
      <c r="G275" s="112"/>
      <c r="H275" s="92"/>
      <c r="I275" s="92"/>
      <c r="J275" s="92"/>
      <c r="K275" s="132"/>
    </row>
    <row r="276" spans="3:12" hidden="1" x14ac:dyDescent="0.25">
      <c r="C276" s="73"/>
      <c r="D276" s="31"/>
      <c r="E276" s="112"/>
      <c r="F276" s="112"/>
      <c r="G276" s="112"/>
      <c r="H276" s="92"/>
      <c r="I276" s="92"/>
      <c r="J276" s="92"/>
      <c r="K276" s="132"/>
    </row>
    <row r="277" spans="3:12" ht="15.75" hidden="1" x14ac:dyDescent="0.25">
      <c r="C277" s="232" t="s">
        <v>532</v>
      </c>
      <c r="D277" s="233"/>
      <c r="E277" s="112"/>
      <c r="F277" s="112"/>
      <c r="G277" s="112"/>
      <c r="H277" s="92"/>
      <c r="I277" s="92"/>
      <c r="J277" s="92"/>
      <c r="K277" s="132"/>
    </row>
    <row r="278" spans="3:12" ht="18.75" hidden="1" x14ac:dyDescent="0.25">
      <c r="C278" s="240" t="e">
        <f>IFERROR(VLOOKUP(D277,'Desarrollo Curricular'!$E:$F,2,FALSE),IFERROR(VLOOKUP(D277,Investigación!$E:$F,2,FALSE),IFERROR(VLOOKUP(D277,'Vinculación Univ. Sociedad'!$E:$F,2,FALSE),IFERROR(VLOOKUP(D277,'Docencia y Recursos Humanos '!$E:$F,2,FALSE),IFERROR(VLOOKUP(D277,Estudiantes!$E:$F,2,FALSE),IFERROR(VLOOKUP(D277,'Gestion Administrativa'!$E:$F,2,FALSE),IFERROR(VLOOKUP(D277,'Gestion Academica'!$E:$F,2,FALSE),IFERROR(VLOOKUP(D277,Graduados!$E:$F,2,FALSE),IFERROR(VLOOKUP(D277,'Gestión del Conocimiento'!$E:$F,2,FALSE),IFERROR(VLOOKUP(D277,Gobernabilidad!$E:$F,2,FALSE),IFERROR(VLOOKUP(D277,'NIVEL DE ES Y  SISTEMA NACIONAL'!$E:$F,2,FALSE),VLOOKUP(D277,'Lo Esencial'!$E:$F,2,0))))))))))))</f>
        <v>#N/A</v>
      </c>
      <c r="D278" s="31"/>
      <c r="E278" s="112"/>
      <c r="F278" s="112"/>
      <c r="G278" s="112"/>
      <c r="H278" s="92"/>
      <c r="I278" s="92"/>
      <c r="J278" s="92"/>
      <c r="K278" s="132"/>
    </row>
    <row r="279" spans="3:12" ht="15.75" hidden="1" thickBot="1" x14ac:dyDescent="0.3">
      <c r="F279" s="112"/>
      <c r="G279" s="92"/>
      <c r="H279" s="92"/>
      <c r="I279" s="92"/>
    </row>
    <row r="280" spans="3:12" ht="30.75" hidden="1" thickBot="1" x14ac:dyDescent="0.3">
      <c r="C280" s="149" t="s">
        <v>44</v>
      </c>
      <c r="D280" s="154" t="s">
        <v>55</v>
      </c>
      <c r="E280" s="156" t="s">
        <v>57</v>
      </c>
      <c r="F280" s="155" t="s">
        <v>27</v>
      </c>
      <c r="G280" s="153" t="s">
        <v>253</v>
      </c>
      <c r="H280" s="156" t="s">
        <v>46</v>
      </c>
      <c r="I280" s="153" t="s">
        <v>254</v>
      </c>
      <c r="J280" s="153" t="s">
        <v>551</v>
      </c>
      <c r="K280" s="153" t="s">
        <v>552</v>
      </c>
      <c r="L280" s="153" t="s">
        <v>610</v>
      </c>
    </row>
    <row r="281" spans="3:12" hidden="1" x14ac:dyDescent="0.25">
      <c r="C281" s="161"/>
      <c r="D281" s="180"/>
      <c r="E281" s="135"/>
      <c r="F281" s="116">
        <f t="shared" ref="F281:F315" si="20">D281*E281</f>
        <v>0</v>
      </c>
      <c r="G281" s="183"/>
      <c r="H281" s="162"/>
      <c r="I281" s="150" t="e">
        <f>VLOOKUP(H281,Presupuesto!$B$8:$C$158,2,0)</f>
        <v>#N/A</v>
      </c>
      <c r="J281" s="252"/>
      <c r="K281" s="117"/>
      <c r="L281" s="117"/>
    </row>
    <row r="282" spans="3:12" hidden="1" x14ac:dyDescent="0.25">
      <c r="C282" s="161"/>
      <c r="D282" s="180"/>
      <c r="E282" s="143"/>
      <c r="F282" s="116">
        <f t="shared" si="20"/>
        <v>0</v>
      </c>
      <c r="G282" s="183"/>
      <c r="H282" s="162"/>
      <c r="I282" s="150" t="e">
        <f>VLOOKUP(H282,Presupuesto!$B$8:$C$158,2,0)</f>
        <v>#N/A</v>
      </c>
      <c r="J282" s="117" t="str">
        <f>$J$17</f>
        <v>Investigación</v>
      </c>
      <c r="K282" s="117"/>
      <c r="L282" s="117"/>
    </row>
    <row r="283" spans="3:12" hidden="1" x14ac:dyDescent="0.25">
      <c r="C283" s="161"/>
      <c r="D283" s="180"/>
      <c r="E283" s="143"/>
      <c r="F283" s="116">
        <f t="shared" si="20"/>
        <v>0</v>
      </c>
      <c r="G283" s="183"/>
      <c r="H283" s="162"/>
      <c r="I283" s="150" t="e">
        <f>VLOOKUP(H283,Presupuesto!$B$8:$C$158,2,0)</f>
        <v>#N/A</v>
      </c>
      <c r="J283" s="117" t="str">
        <f t="shared" ref="J283:J314" si="21">$J$17</f>
        <v>Investigación</v>
      </c>
      <c r="K283" s="117"/>
      <c r="L283" s="117"/>
    </row>
    <row r="284" spans="3:12" hidden="1" x14ac:dyDescent="0.25">
      <c r="C284" s="161"/>
      <c r="D284" s="180"/>
      <c r="E284" s="143"/>
      <c r="F284" s="116">
        <f t="shared" si="20"/>
        <v>0</v>
      </c>
      <c r="G284" s="183"/>
      <c r="H284" s="162"/>
      <c r="I284" s="150" t="e">
        <f>VLOOKUP(H284,Presupuesto!$B$8:$C$158,2,0)</f>
        <v>#N/A</v>
      </c>
      <c r="J284" s="117" t="str">
        <f t="shared" si="21"/>
        <v>Investigación</v>
      </c>
      <c r="K284" s="117"/>
      <c r="L284" s="117"/>
    </row>
    <row r="285" spans="3:12" hidden="1" x14ac:dyDescent="0.25">
      <c r="C285" s="161"/>
      <c r="D285" s="180"/>
      <c r="E285" s="143"/>
      <c r="F285" s="116">
        <f t="shared" si="20"/>
        <v>0</v>
      </c>
      <c r="G285" s="183"/>
      <c r="H285" s="162"/>
      <c r="I285" s="150" t="e">
        <f>VLOOKUP(H285,Presupuesto!$B$8:$C$158,2,0)</f>
        <v>#N/A</v>
      </c>
      <c r="J285" s="117" t="str">
        <f t="shared" si="21"/>
        <v>Investigación</v>
      </c>
      <c r="K285" s="117"/>
      <c r="L285" s="117"/>
    </row>
    <row r="286" spans="3:12" hidden="1" x14ac:dyDescent="0.25">
      <c r="C286" s="161"/>
      <c r="D286" s="180"/>
      <c r="E286" s="143"/>
      <c r="F286" s="116">
        <f t="shared" si="20"/>
        <v>0</v>
      </c>
      <c r="G286" s="183"/>
      <c r="H286" s="162"/>
      <c r="I286" s="150" t="e">
        <f>VLOOKUP(H286,Presupuesto!$B$8:$C$158,2,0)</f>
        <v>#N/A</v>
      </c>
      <c r="J286" s="117" t="str">
        <f t="shared" si="21"/>
        <v>Investigación</v>
      </c>
      <c r="K286" s="117"/>
      <c r="L286" s="117"/>
    </row>
    <row r="287" spans="3:12" hidden="1" x14ac:dyDescent="0.25">
      <c r="C287" s="161"/>
      <c r="D287" s="180"/>
      <c r="E287" s="143"/>
      <c r="F287" s="116">
        <f t="shared" si="20"/>
        <v>0</v>
      </c>
      <c r="G287" s="183"/>
      <c r="H287" s="162"/>
      <c r="I287" s="150" t="e">
        <f>VLOOKUP(H287,Presupuesto!$B$8:$C$158,2,0)</f>
        <v>#N/A</v>
      </c>
      <c r="J287" s="117" t="str">
        <f t="shared" si="21"/>
        <v>Investigación</v>
      </c>
      <c r="K287" s="117"/>
      <c r="L287" s="117"/>
    </row>
    <row r="288" spans="3:12" hidden="1" x14ac:dyDescent="0.25">
      <c r="C288" s="161"/>
      <c r="D288" s="180"/>
      <c r="E288" s="143"/>
      <c r="F288" s="116">
        <f t="shared" si="20"/>
        <v>0</v>
      </c>
      <c r="G288" s="183"/>
      <c r="H288" s="162"/>
      <c r="I288" s="150" t="e">
        <f>VLOOKUP(H288,Presupuesto!$B$8:$C$158,2,0)</f>
        <v>#N/A</v>
      </c>
      <c r="J288" s="117" t="str">
        <f t="shared" si="21"/>
        <v>Investigación</v>
      </c>
      <c r="K288" s="117"/>
      <c r="L288" s="117"/>
    </row>
    <row r="289" spans="3:12" hidden="1" x14ac:dyDescent="0.25">
      <c r="C289" s="161"/>
      <c r="D289" s="180"/>
      <c r="E289" s="143"/>
      <c r="F289" s="116">
        <f t="shared" si="20"/>
        <v>0</v>
      </c>
      <c r="G289" s="183"/>
      <c r="H289" s="162"/>
      <c r="I289" s="150" t="e">
        <f>VLOOKUP(H289,Presupuesto!$B$8:$C$158,2,0)</f>
        <v>#N/A</v>
      </c>
      <c r="J289" s="117" t="str">
        <f t="shared" si="21"/>
        <v>Investigación</v>
      </c>
      <c r="K289" s="117"/>
      <c r="L289" s="117"/>
    </row>
    <row r="290" spans="3:12" hidden="1" x14ac:dyDescent="0.25">
      <c r="C290" s="161"/>
      <c r="D290" s="180"/>
      <c r="E290" s="143"/>
      <c r="F290" s="116">
        <f t="shared" si="20"/>
        <v>0</v>
      </c>
      <c r="G290" s="183"/>
      <c r="H290" s="162"/>
      <c r="I290" s="150" t="e">
        <f>VLOOKUP(H290,Presupuesto!$B$8:$C$158,2,0)</f>
        <v>#N/A</v>
      </c>
      <c r="J290" s="117" t="str">
        <f t="shared" si="21"/>
        <v>Investigación</v>
      </c>
      <c r="K290" s="117"/>
      <c r="L290" s="117"/>
    </row>
    <row r="291" spans="3:12" hidden="1" x14ac:dyDescent="0.25">
      <c r="C291" s="161"/>
      <c r="D291" s="180"/>
      <c r="E291" s="143"/>
      <c r="F291" s="116">
        <f t="shared" si="20"/>
        <v>0</v>
      </c>
      <c r="G291" s="183"/>
      <c r="H291" s="162"/>
      <c r="I291" s="150" t="e">
        <f>VLOOKUP(H291,Presupuesto!$B$8:$C$158,2,0)</f>
        <v>#N/A</v>
      </c>
      <c r="J291" s="117" t="str">
        <f t="shared" si="21"/>
        <v>Investigación</v>
      </c>
      <c r="K291" s="117"/>
      <c r="L291" s="117"/>
    </row>
    <row r="292" spans="3:12" hidden="1" x14ac:dyDescent="0.25">
      <c r="C292" s="161"/>
      <c r="D292" s="180"/>
      <c r="E292" s="143"/>
      <c r="F292" s="116">
        <f t="shared" si="20"/>
        <v>0</v>
      </c>
      <c r="G292" s="183"/>
      <c r="H292" s="162"/>
      <c r="I292" s="150" t="e">
        <f>VLOOKUP(H292,Presupuesto!$B$8:$C$158,2,0)</f>
        <v>#N/A</v>
      </c>
      <c r="J292" s="117" t="str">
        <f t="shared" si="21"/>
        <v>Investigación</v>
      </c>
      <c r="K292" s="117"/>
      <c r="L292" s="117"/>
    </row>
    <row r="293" spans="3:12" hidden="1" x14ac:dyDescent="0.25">
      <c r="C293" s="161"/>
      <c r="D293" s="180"/>
      <c r="E293" s="143"/>
      <c r="F293" s="116">
        <f t="shared" si="20"/>
        <v>0</v>
      </c>
      <c r="G293" s="183"/>
      <c r="H293" s="162"/>
      <c r="I293" s="150" t="e">
        <f>VLOOKUP(H293,Presupuesto!$B$8:$C$158,2,0)</f>
        <v>#N/A</v>
      </c>
      <c r="J293" s="117" t="str">
        <f t="shared" si="21"/>
        <v>Investigación</v>
      </c>
      <c r="K293" s="117"/>
      <c r="L293" s="117"/>
    </row>
    <row r="294" spans="3:12" hidden="1" x14ac:dyDescent="0.25">
      <c r="C294" s="161"/>
      <c r="D294" s="180"/>
      <c r="E294" s="143"/>
      <c r="F294" s="116">
        <f t="shared" si="20"/>
        <v>0</v>
      </c>
      <c r="G294" s="183"/>
      <c r="H294" s="162"/>
      <c r="I294" s="150" t="e">
        <f>VLOOKUP(H294,Presupuesto!$B$8:$C$158,2,0)</f>
        <v>#N/A</v>
      </c>
      <c r="J294" s="117" t="str">
        <f t="shared" si="21"/>
        <v>Investigación</v>
      </c>
      <c r="K294" s="117"/>
      <c r="L294" s="117"/>
    </row>
    <row r="295" spans="3:12" hidden="1" x14ac:dyDescent="0.25">
      <c r="C295" s="161"/>
      <c r="D295" s="180"/>
      <c r="E295" s="143"/>
      <c r="F295" s="116">
        <f t="shared" si="20"/>
        <v>0</v>
      </c>
      <c r="G295" s="183"/>
      <c r="H295" s="162"/>
      <c r="I295" s="150" t="e">
        <f>VLOOKUP(H295,Presupuesto!$B$8:$C$158,2,0)</f>
        <v>#N/A</v>
      </c>
      <c r="J295" s="117" t="str">
        <f t="shared" si="21"/>
        <v>Investigación</v>
      </c>
      <c r="K295" s="117"/>
      <c r="L295" s="117"/>
    </row>
    <row r="296" spans="3:12" hidden="1" x14ac:dyDescent="0.25">
      <c r="C296" s="161"/>
      <c r="D296" s="180"/>
      <c r="E296" s="143"/>
      <c r="F296" s="116">
        <f t="shared" si="20"/>
        <v>0</v>
      </c>
      <c r="G296" s="183"/>
      <c r="H296" s="162"/>
      <c r="I296" s="150" t="e">
        <f>VLOOKUP(H296,Presupuesto!$B$8:$C$158,2,0)</f>
        <v>#N/A</v>
      </c>
      <c r="J296" s="117" t="str">
        <f t="shared" si="21"/>
        <v>Investigación</v>
      </c>
      <c r="K296" s="117"/>
      <c r="L296" s="117"/>
    </row>
    <row r="297" spans="3:12" hidden="1" x14ac:dyDescent="0.25">
      <c r="C297" s="161"/>
      <c r="D297" s="180"/>
      <c r="E297" s="143"/>
      <c r="F297" s="116">
        <f t="shared" si="20"/>
        <v>0</v>
      </c>
      <c r="G297" s="183"/>
      <c r="H297" s="162"/>
      <c r="I297" s="150" t="e">
        <f>VLOOKUP(H297,Presupuesto!$B$8:$C$158,2,0)</f>
        <v>#N/A</v>
      </c>
      <c r="J297" s="117" t="str">
        <f t="shared" si="21"/>
        <v>Investigación</v>
      </c>
      <c r="K297" s="117"/>
      <c r="L297" s="117"/>
    </row>
    <row r="298" spans="3:12" hidden="1" x14ac:dyDescent="0.25">
      <c r="C298" s="161"/>
      <c r="D298" s="180"/>
      <c r="E298" s="143"/>
      <c r="F298" s="116">
        <f t="shared" si="20"/>
        <v>0</v>
      </c>
      <c r="G298" s="183"/>
      <c r="H298" s="162"/>
      <c r="I298" s="150" t="e">
        <f>VLOOKUP(H298,Presupuesto!$B$8:$C$158,2,0)</f>
        <v>#N/A</v>
      </c>
      <c r="J298" s="117" t="str">
        <f t="shared" si="21"/>
        <v>Investigación</v>
      </c>
      <c r="K298" s="117"/>
      <c r="L298" s="117"/>
    </row>
    <row r="299" spans="3:12" hidden="1" x14ac:dyDescent="0.25">
      <c r="C299" s="161"/>
      <c r="D299" s="180"/>
      <c r="E299" s="143"/>
      <c r="F299" s="116">
        <f t="shared" si="20"/>
        <v>0</v>
      </c>
      <c r="G299" s="183"/>
      <c r="H299" s="162"/>
      <c r="I299" s="150" t="e">
        <f>VLOOKUP(H299,Presupuesto!$B$8:$C$158,2,0)</f>
        <v>#N/A</v>
      </c>
      <c r="J299" s="117" t="str">
        <f t="shared" si="21"/>
        <v>Investigación</v>
      </c>
      <c r="K299" s="117"/>
      <c r="L299" s="117"/>
    </row>
    <row r="300" spans="3:12" hidden="1" x14ac:dyDescent="0.25">
      <c r="C300" s="161"/>
      <c r="D300" s="180"/>
      <c r="E300" s="143"/>
      <c r="F300" s="116">
        <f t="shared" si="20"/>
        <v>0</v>
      </c>
      <c r="G300" s="183"/>
      <c r="H300" s="162"/>
      <c r="I300" s="150" t="e">
        <f>VLOOKUP(H300,Presupuesto!$B$8:$C$158,2,0)</f>
        <v>#N/A</v>
      </c>
      <c r="J300" s="117" t="str">
        <f t="shared" si="21"/>
        <v>Investigación</v>
      </c>
      <c r="K300" s="117"/>
      <c r="L300" s="117"/>
    </row>
    <row r="301" spans="3:12" hidden="1" x14ac:dyDescent="0.25">
      <c r="C301" s="161"/>
      <c r="D301" s="180"/>
      <c r="E301" s="143"/>
      <c r="F301" s="116">
        <f t="shared" si="20"/>
        <v>0</v>
      </c>
      <c r="G301" s="183"/>
      <c r="H301" s="162"/>
      <c r="I301" s="150" t="e">
        <f>VLOOKUP(H301,Presupuesto!$B$8:$C$158,2,0)</f>
        <v>#N/A</v>
      </c>
      <c r="J301" s="117" t="str">
        <f t="shared" si="21"/>
        <v>Investigación</v>
      </c>
      <c r="K301" s="117"/>
      <c r="L301" s="117"/>
    </row>
    <row r="302" spans="3:12" hidden="1" x14ac:dyDescent="0.25">
      <c r="C302" s="161"/>
      <c r="D302" s="180"/>
      <c r="E302" s="143"/>
      <c r="F302" s="116">
        <f t="shared" si="20"/>
        <v>0</v>
      </c>
      <c r="G302" s="183"/>
      <c r="H302" s="162"/>
      <c r="I302" s="150" t="e">
        <f>VLOOKUP(H302,Presupuesto!$B$8:$C$158,2,0)</f>
        <v>#N/A</v>
      </c>
      <c r="J302" s="117" t="str">
        <f t="shared" si="21"/>
        <v>Investigación</v>
      </c>
      <c r="K302" s="117"/>
      <c r="L302" s="117"/>
    </row>
    <row r="303" spans="3:12" hidden="1" x14ac:dyDescent="0.25">
      <c r="C303" s="164"/>
      <c r="D303" s="180"/>
      <c r="E303" s="138"/>
      <c r="F303" s="116">
        <f t="shared" si="20"/>
        <v>0</v>
      </c>
      <c r="G303" s="183"/>
      <c r="H303" s="165"/>
      <c r="I303" s="150" t="e">
        <f>VLOOKUP(H303,Presupuesto!$B$8:$C$158,2,0)</f>
        <v>#N/A</v>
      </c>
      <c r="J303" s="117" t="str">
        <f t="shared" si="21"/>
        <v>Investigación</v>
      </c>
      <c r="K303" s="117"/>
      <c r="L303" s="117"/>
    </row>
    <row r="304" spans="3:12" hidden="1" x14ac:dyDescent="0.25">
      <c r="C304" s="164"/>
      <c r="D304" s="180"/>
      <c r="E304" s="138"/>
      <c r="F304" s="116">
        <f t="shared" si="20"/>
        <v>0</v>
      </c>
      <c r="G304" s="183"/>
      <c r="H304" s="165"/>
      <c r="I304" s="150" t="e">
        <f>VLOOKUP(H304,Presupuesto!$B$8:$C$158,2,0)</f>
        <v>#N/A</v>
      </c>
      <c r="J304" s="117" t="str">
        <f t="shared" si="21"/>
        <v>Investigación</v>
      </c>
      <c r="K304" s="117"/>
      <c r="L304" s="117"/>
    </row>
    <row r="305" spans="3:12" hidden="1" x14ac:dyDescent="0.25">
      <c r="C305" s="164"/>
      <c r="D305" s="180"/>
      <c r="E305" s="138"/>
      <c r="F305" s="116">
        <f t="shared" si="20"/>
        <v>0</v>
      </c>
      <c r="G305" s="183"/>
      <c r="H305" s="165"/>
      <c r="I305" s="150" t="e">
        <f>VLOOKUP(H305,Presupuesto!$B$8:$C$158,2,0)</f>
        <v>#N/A</v>
      </c>
      <c r="J305" s="117" t="str">
        <f t="shared" si="21"/>
        <v>Investigación</v>
      </c>
      <c r="K305" s="117"/>
      <c r="L305" s="117"/>
    </row>
    <row r="306" spans="3:12" hidden="1" x14ac:dyDescent="0.25">
      <c r="C306" s="164"/>
      <c r="D306" s="180"/>
      <c r="E306" s="138"/>
      <c r="F306" s="116">
        <f t="shared" si="20"/>
        <v>0</v>
      </c>
      <c r="G306" s="183"/>
      <c r="H306" s="165"/>
      <c r="I306" s="150" t="e">
        <f>VLOOKUP(H306,Presupuesto!$B$8:$C$158,2,0)</f>
        <v>#N/A</v>
      </c>
      <c r="J306" s="117" t="str">
        <f t="shared" si="21"/>
        <v>Investigación</v>
      </c>
      <c r="K306" s="117"/>
      <c r="L306" s="117"/>
    </row>
    <row r="307" spans="3:12" hidden="1" x14ac:dyDescent="0.25">
      <c r="C307" s="164"/>
      <c r="D307" s="180"/>
      <c r="E307" s="138"/>
      <c r="F307" s="116">
        <f t="shared" si="20"/>
        <v>0</v>
      </c>
      <c r="G307" s="183"/>
      <c r="H307" s="165"/>
      <c r="I307" s="150" t="e">
        <f>VLOOKUP(H307,Presupuesto!$B$8:$C$158,2,0)</f>
        <v>#N/A</v>
      </c>
      <c r="J307" s="117" t="str">
        <f t="shared" si="21"/>
        <v>Investigación</v>
      </c>
      <c r="K307" s="117"/>
      <c r="L307" s="117"/>
    </row>
    <row r="308" spans="3:12" hidden="1" x14ac:dyDescent="0.25">
      <c r="C308" s="164"/>
      <c r="D308" s="180"/>
      <c r="E308" s="138"/>
      <c r="F308" s="116">
        <f t="shared" si="20"/>
        <v>0</v>
      </c>
      <c r="G308" s="183"/>
      <c r="H308" s="165"/>
      <c r="I308" s="150" t="e">
        <f>VLOOKUP(H308,Presupuesto!$B$8:$C$158,2,0)</f>
        <v>#N/A</v>
      </c>
      <c r="J308" s="117" t="str">
        <f t="shared" si="21"/>
        <v>Investigación</v>
      </c>
      <c r="K308" s="117"/>
      <c r="L308" s="117"/>
    </row>
    <row r="309" spans="3:12" hidden="1" x14ac:dyDescent="0.25">
      <c r="C309" s="164"/>
      <c r="D309" s="180"/>
      <c r="E309" s="138"/>
      <c r="F309" s="116">
        <f t="shared" si="20"/>
        <v>0</v>
      </c>
      <c r="G309" s="183"/>
      <c r="H309" s="165"/>
      <c r="I309" s="150" t="e">
        <f>VLOOKUP(H309,Presupuesto!$B$8:$C$158,2,0)</f>
        <v>#N/A</v>
      </c>
      <c r="J309" s="117" t="str">
        <f t="shared" si="21"/>
        <v>Investigación</v>
      </c>
      <c r="K309" s="117"/>
      <c r="L309" s="117"/>
    </row>
    <row r="310" spans="3:12" hidden="1" x14ac:dyDescent="0.25">
      <c r="C310" s="164"/>
      <c r="D310" s="180"/>
      <c r="E310" s="138"/>
      <c r="F310" s="116">
        <f t="shared" si="20"/>
        <v>0</v>
      </c>
      <c r="G310" s="183"/>
      <c r="H310" s="165"/>
      <c r="I310" s="150" t="e">
        <f>VLOOKUP(H310,Presupuesto!$B$8:$C$158,2,0)</f>
        <v>#N/A</v>
      </c>
      <c r="J310" s="117" t="str">
        <f t="shared" si="21"/>
        <v>Investigación</v>
      </c>
      <c r="K310" s="117"/>
      <c r="L310" s="117"/>
    </row>
    <row r="311" spans="3:12" hidden="1" x14ac:dyDescent="0.25">
      <c r="C311" s="166"/>
      <c r="D311" s="180"/>
      <c r="E311" s="138"/>
      <c r="F311" s="116">
        <f t="shared" si="20"/>
        <v>0</v>
      </c>
      <c r="G311" s="183"/>
      <c r="H311" s="167"/>
      <c r="I311" s="150" t="e">
        <f>VLOOKUP(H311,Presupuesto!$B$8:$C$158,2,0)</f>
        <v>#N/A</v>
      </c>
      <c r="J311" s="117" t="str">
        <f t="shared" si="21"/>
        <v>Investigación</v>
      </c>
      <c r="K311" s="117"/>
      <c r="L311" s="117"/>
    </row>
    <row r="312" spans="3:12" hidden="1" x14ac:dyDescent="0.25">
      <c r="C312" s="166"/>
      <c r="D312" s="180"/>
      <c r="E312" s="138"/>
      <c r="F312" s="116">
        <f t="shared" si="20"/>
        <v>0</v>
      </c>
      <c r="G312" s="183"/>
      <c r="H312" s="167"/>
      <c r="I312" s="150" t="e">
        <f>VLOOKUP(H312,Presupuesto!$B$8:$C$158,2,0)</f>
        <v>#N/A</v>
      </c>
      <c r="J312" s="117" t="str">
        <f t="shared" si="21"/>
        <v>Investigación</v>
      </c>
      <c r="K312" s="117"/>
      <c r="L312" s="117"/>
    </row>
    <row r="313" spans="3:12" hidden="1" x14ac:dyDescent="0.25">
      <c r="C313" s="166"/>
      <c r="D313" s="180"/>
      <c r="E313" s="138"/>
      <c r="F313" s="116">
        <f t="shared" si="20"/>
        <v>0</v>
      </c>
      <c r="G313" s="183"/>
      <c r="H313" s="167"/>
      <c r="I313" s="150" t="e">
        <f>VLOOKUP(H313,Presupuesto!$B$8:$C$158,2,0)</f>
        <v>#N/A</v>
      </c>
      <c r="J313" s="117" t="str">
        <f t="shared" si="21"/>
        <v>Investigación</v>
      </c>
      <c r="K313" s="117"/>
      <c r="L313" s="117"/>
    </row>
    <row r="314" spans="3:12" hidden="1" x14ac:dyDescent="0.25">
      <c r="C314" s="166"/>
      <c r="D314" s="180"/>
      <c r="E314" s="138"/>
      <c r="F314" s="116">
        <f t="shared" si="20"/>
        <v>0</v>
      </c>
      <c r="G314" s="183"/>
      <c r="H314" s="167"/>
      <c r="I314" s="150" t="e">
        <f>VLOOKUP(H314,Presupuesto!$B$8:$C$158,2,0)</f>
        <v>#N/A</v>
      </c>
      <c r="J314" s="117" t="str">
        <f t="shared" si="21"/>
        <v>Investigación</v>
      </c>
      <c r="K314" s="117"/>
      <c r="L314" s="117"/>
    </row>
    <row r="315" spans="3:12" ht="15.75" hidden="1" thickBot="1" x14ac:dyDescent="0.3">
      <c r="C315" s="168"/>
      <c r="D315" s="256"/>
      <c r="E315" s="122"/>
      <c r="F315" s="124">
        <f t="shared" si="20"/>
        <v>0</v>
      </c>
      <c r="G315" s="184"/>
      <c r="H315" s="169"/>
      <c r="I315" s="152" t="e">
        <f>VLOOKUP(H315,Presupuesto!$B$8:$C$158,2,0)</f>
        <v>#N/A</v>
      </c>
      <c r="J315" s="125" t="str">
        <f t="shared" ref="J315" si="22">$J$20</f>
        <v>Investigación</v>
      </c>
      <c r="K315" s="144"/>
      <c r="L315" s="144"/>
    </row>
    <row r="316" spans="3:12" hidden="1" x14ac:dyDescent="0.25">
      <c r="F316" s="109"/>
      <c r="G316" s="108"/>
      <c r="H316" s="109"/>
      <c r="I316" s="109"/>
    </row>
    <row r="317" spans="3:12" ht="15.75" hidden="1" thickBot="1" x14ac:dyDescent="0.3">
      <c r="F317" s="109"/>
      <c r="G317" s="108"/>
      <c r="H317" s="109"/>
      <c r="I317" s="109"/>
    </row>
    <row r="318" spans="3:12" ht="15.75" hidden="1" thickBot="1" x14ac:dyDescent="0.3">
      <c r="C318" s="179" t="s">
        <v>53</v>
      </c>
      <c r="D318" s="127">
        <f>SUM(F325:F359)</f>
        <v>0</v>
      </c>
      <c r="F318" s="73"/>
      <c r="G318" s="95"/>
      <c r="H318" s="73"/>
      <c r="I318" s="73"/>
    </row>
    <row r="319" spans="3:12" hidden="1" x14ac:dyDescent="0.25">
      <c r="C319" s="73"/>
      <c r="D319" s="31"/>
      <c r="E319" s="112"/>
      <c r="F319" s="112"/>
      <c r="G319" s="112"/>
      <c r="H319" s="92"/>
      <c r="I319" s="92"/>
      <c r="J319" s="92"/>
      <c r="K319" s="132"/>
    </row>
    <row r="320" spans="3:12" hidden="1" x14ac:dyDescent="0.25">
      <c r="C320" s="73"/>
      <c r="D320" s="31"/>
      <c r="E320" s="112"/>
      <c r="F320" s="112"/>
      <c r="G320" s="112"/>
      <c r="H320" s="92"/>
      <c r="I320" s="92"/>
      <c r="J320" s="92"/>
      <c r="K320" s="132"/>
    </row>
    <row r="321" spans="3:12" ht="15.75" hidden="1" x14ac:dyDescent="0.25">
      <c r="C321" s="232" t="s">
        <v>532</v>
      </c>
      <c r="D321" s="233"/>
      <c r="E321" s="112"/>
      <c r="F321" s="112"/>
      <c r="G321" s="112"/>
      <c r="H321" s="92"/>
      <c r="I321" s="92"/>
      <c r="J321" s="92"/>
      <c r="K321" s="132"/>
    </row>
    <row r="322" spans="3:12" ht="18.75" hidden="1" x14ac:dyDescent="0.25">
      <c r="C322" s="240" t="e">
        <f>IFERROR(VLOOKUP(D321,'Desarrollo Curricular'!$E:$F,2,FALSE),IFERROR(VLOOKUP(D321,Investigación!$E:$F,2,FALSE),IFERROR(VLOOKUP(D321,'Vinculación Univ. Sociedad'!$E:$F,2,FALSE),IFERROR(VLOOKUP(D321,'Docencia y Recursos Humanos '!$E:$F,2,FALSE),IFERROR(VLOOKUP(D321,Estudiantes!$E:$F,2,FALSE),IFERROR(VLOOKUP(D321,'Gestion Administrativa'!$E:$F,2,FALSE),IFERROR(VLOOKUP(D321,'Gestion Academica'!$E:$F,2,FALSE),IFERROR(VLOOKUP(D321,Graduados!$E:$F,2,FALSE),IFERROR(VLOOKUP(D321,'Gestión del Conocimiento'!$E:$F,2,FALSE),IFERROR(VLOOKUP(D321,Gobernabilidad!$E:$F,2,FALSE),IFERROR(VLOOKUP(D321,'NIVEL DE ES Y  SISTEMA NACIONAL'!$E:$F,2,FALSE),VLOOKUP(D321,'Lo Esencial'!$E:$F,2,0))))))))))))</f>
        <v>#N/A</v>
      </c>
      <c r="D322" s="31"/>
      <c r="E322" s="112"/>
      <c r="F322" s="112"/>
      <c r="G322" s="112"/>
      <c r="H322" s="92"/>
      <c r="I322" s="92"/>
      <c r="J322" s="92"/>
      <c r="K322" s="132"/>
    </row>
    <row r="323" spans="3:12" ht="15.75" hidden="1" thickBot="1" x14ac:dyDescent="0.3">
      <c r="F323" s="112"/>
      <c r="G323" s="92"/>
      <c r="H323" s="92"/>
      <c r="I323" s="92"/>
    </row>
    <row r="324" spans="3:12" ht="30.75" hidden="1" thickBot="1" x14ac:dyDescent="0.3">
      <c r="C324" s="149" t="s">
        <v>44</v>
      </c>
      <c r="D324" s="154" t="s">
        <v>55</v>
      </c>
      <c r="E324" s="156" t="s">
        <v>57</v>
      </c>
      <c r="F324" s="155" t="s">
        <v>27</v>
      </c>
      <c r="G324" s="153" t="s">
        <v>253</v>
      </c>
      <c r="H324" s="156" t="s">
        <v>46</v>
      </c>
      <c r="I324" s="153" t="s">
        <v>254</v>
      </c>
      <c r="J324" s="153" t="s">
        <v>551</v>
      </c>
      <c r="K324" s="153" t="s">
        <v>552</v>
      </c>
      <c r="L324" s="153" t="s">
        <v>610</v>
      </c>
    </row>
    <row r="325" spans="3:12" hidden="1" x14ac:dyDescent="0.25">
      <c r="C325" s="161"/>
      <c r="D325" s="180"/>
      <c r="E325" s="135"/>
      <c r="F325" s="116">
        <f t="shared" ref="F325:F359" si="23">D325*E325</f>
        <v>0</v>
      </c>
      <c r="G325" s="183"/>
      <c r="H325" s="162"/>
      <c r="I325" s="150" t="e">
        <f>VLOOKUP(H325,Presupuesto!$B$8:$C$158,2,0)</f>
        <v>#N/A</v>
      </c>
      <c r="J325" s="252"/>
      <c r="K325" s="117"/>
      <c r="L325" s="117"/>
    </row>
    <row r="326" spans="3:12" hidden="1" x14ac:dyDescent="0.25">
      <c r="C326" s="161"/>
      <c r="D326" s="180"/>
      <c r="E326" s="143"/>
      <c r="F326" s="116">
        <f t="shared" si="23"/>
        <v>0</v>
      </c>
      <c r="G326" s="183"/>
      <c r="H326" s="162"/>
      <c r="I326" s="150" t="e">
        <f>VLOOKUP(H326,Presupuesto!$B$8:$C$158,2,0)</f>
        <v>#N/A</v>
      </c>
      <c r="J326" s="117" t="str">
        <f>$J$17</f>
        <v>Investigación</v>
      </c>
      <c r="K326" s="117"/>
      <c r="L326" s="117"/>
    </row>
    <row r="327" spans="3:12" hidden="1" x14ac:dyDescent="0.25">
      <c r="C327" s="161"/>
      <c r="D327" s="180"/>
      <c r="E327" s="143"/>
      <c r="F327" s="116">
        <f t="shared" si="23"/>
        <v>0</v>
      </c>
      <c r="G327" s="183"/>
      <c r="H327" s="162"/>
      <c r="I327" s="150" t="e">
        <f>VLOOKUP(H327,Presupuesto!$B$8:$C$158,2,0)</f>
        <v>#N/A</v>
      </c>
      <c r="J327" s="117" t="str">
        <f t="shared" ref="J327:J358" si="24">$J$17</f>
        <v>Investigación</v>
      </c>
      <c r="K327" s="117"/>
      <c r="L327" s="117"/>
    </row>
    <row r="328" spans="3:12" hidden="1" x14ac:dyDescent="0.25">
      <c r="C328" s="161"/>
      <c r="D328" s="180"/>
      <c r="E328" s="143"/>
      <c r="F328" s="116">
        <f t="shared" si="23"/>
        <v>0</v>
      </c>
      <c r="G328" s="183"/>
      <c r="H328" s="162"/>
      <c r="I328" s="150" t="e">
        <f>VLOOKUP(H328,Presupuesto!$B$8:$C$158,2,0)</f>
        <v>#N/A</v>
      </c>
      <c r="J328" s="117" t="str">
        <f t="shared" si="24"/>
        <v>Investigación</v>
      </c>
      <c r="K328" s="117"/>
      <c r="L328" s="117"/>
    </row>
    <row r="329" spans="3:12" hidden="1" x14ac:dyDescent="0.25">
      <c r="C329" s="161"/>
      <c r="D329" s="180"/>
      <c r="E329" s="143"/>
      <c r="F329" s="116">
        <f t="shared" si="23"/>
        <v>0</v>
      </c>
      <c r="G329" s="183"/>
      <c r="H329" s="162"/>
      <c r="I329" s="150" t="e">
        <f>VLOOKUP(H329,Presupuesto!$B$8:$C$158,2,0)</f>
        <v>#N/A</v>
      </c>
      <c r="J329" s="117" t="str">
        <f t="shared" si="24"/>
        <v>Investigación</v>
      </c>
      <c r="K329" s="117"/>
      <c r="L329" s="117"/>
    </row>
    <row r="330" spans="3:12" hidden="1" x14ac:dyDescent="0.25">
      <c r="C330" s="161"/>
      <c r="D330" s="180"/>
      <c r="E330" s="143"/>
      <c r="F330" s="116">
        <f t="shared" si="23"/>
        <v>0</v>
      </c>
      <c r="G330" s="183"/>
      <c r="H330" s="162"/>
      <c r="I330" s="150" t="e">
        <f>VLOOKUP(H330,Presupuesto!$B$8:$C$158,2,0)</f>
        <v>#N/A</v>
      </c>
      <c r="J330" s="117" t="str">
        <f t="shared" si="24"/>
        <v>Investigación</v>
      </c>
      <c r="K330" s="117"/>
      <c r="L330" s="117"/>
    </row>
    <row r="331" spans="3:12" hidden="1" x14ac:dyDescent="0.25">
      <c r="C331" s="161"/>
      <c r="D331" s="180"/>
      <c r="E331" s="143"/>
      <c r="F331" s="116">
        <f t="shared" si="23"/>
        <v>0</v>
      </c>
      <c r="G331" s="183"/>
      <c r="H331" s="162"/>
      <c r="I331" s="150" t="e">
        <f>VLOOKUP(H331,Presupuesto!$B$8:$C$158,2,0)</f>
        <v>#N/A</v>
      </c>
      <c r="J331" s="117" t="str">
        <f t="shared" si="24"/>
        <v>Investigación</v>
      </c>
      <c r="K331" s="117"/>
      <c r="L331" s="117"/>
    </row>
    <row r="332" spans="3:12" hidden="1" x14ac:dyDescent="0.25">
      <c r="C332" s="161"/>
      <c r="D332" s="180"/>
      <c r="E332" s="143"/>
      <c r="F332" s="116">
        <f t="shared" si="23"/>
        <v>0</v>
      </c>
      <c r="G332" s="183"/>
      <c r="H332" s="162"/>
      <c r="I332" s="150" t="e">
        <f>VLOOKUP(H332,Presupuesto!$B$8:$C$158,2,0)</f>
        <v>#N/A</v>
      </c>
      <c r="J332" s="117" t="str">
        <f t="shared" si="24"/>
        <v>Investigación</v>
      </c>
      <c r="K332" s="117"/>
      <c r="L332" s="117"/>
    </row>
    <row r="333" spans="3:12" hidden="1" x14ac:dyDescent="0.25">
      <c r="C333" s="161"/>
      <c r="D333" s="180"/>
      <c r="E333" s="143"/>
      <c r="F333" s="116">
        <f t="shared" si="23"/>
        <v>0</v>
      </c>
      <c r="G333" s="183"/>
      <c r="H333" s="162"/>
      <c r="I333" s="150" t="e">
        <f>VLOOKUP(H333,Presupuesto!$B$8:$C$158,2,0)</f>
        <v>#N/A</v>
      </c>
      <c r="J333" s="117" t="str">
        <f t="shared" si="24"/>
        <v>Investigación</v>
      </c>
      <c r="K333" s="117"/>
      <c r="L333" s="117"/>
    </row>
    <row r="334" spans="3:12" hidden="1" x14ac:dyDescent="0.25">
      <c r="C334" s="161"/>
      <c r="D334" s="180"/>
      <c r="E334" s="143"/>
      <c r="F334" s="116">
        <f t="shared" si="23"/>
        <v>0</v>
      </c>
      <c r="G334" s="183"/>
      <c r="H334" s="162"/>
      <c r="I334" s="150" t="e">
        <f>VLOOKUP(H334,Presupuesto!$B$8:$C$158,2,0)</f>
        <v>#N/A</v>
      </c>
      <c r="J334" s="117" t="str">
        <f t="shared" si="24"/>
        <v>Investigación</v>
      </c>
      <c r="K334" s="117"/>
      <c r="L334" s="117"/>
    </row>
    <row r="335" spans="3:12" hidden="1" x14ac:dyDescent="0.25">
      <c r="C335" s="161"/>
      <c r="D335" s="180"/>
      <c r="E335" s="143"/>
      <c r="F335" s="116">
        <f t="shared" si="23"/>
        <v>0</v>
      </c>
      <c r="G335" s="183"/>
      <c r="H335" s="162"/>
      <c r="I335" s="150" t="e">
        <f>VLOOKUP(H335,Presupuesto!$B$8:$C$158,2,0)</f>
        <v>#N/A</v>
      </c>
      <c r="J335" s="117" t="str">
        <f t="shared" si="24"/>
        <v>Investigación</v>
      </c>
      <c r="K335" s="117"/>
      <c r="L335" s="117"/>
    </row>
    <row r="336" spans="3:12" hidden="1" x14ac:dyDescent="0.25">
      <c r="C336" s="161"/>
      <c r="D336" s="180"/>
      <c r="E336" s="143"/>
      <c r="F336" s="116">
        <f t="shared" si="23"/>
        <v>0</v>
      </c>
      <c r="G336" s="183"/>
      <c r="H336" s="162"/>
      <c r="I336" s="150" t="e">
        <f>VLOOKUP(H336,Presupuesto!$B$8:$C$158,2,0)</f>
        <v>#N/A</v>
      </c>
      <c r="J336" s="117" t="str">
        <f t="shared" si="24"/>
        <v>Investigación</v>
      </c>
      <c r="K336" s="117"/>
      <c r="L336" s="117"/>
    </row>
    <row r="337" spans="3:12" hidden="1" x14ac:dyDescent="0.25">
      <c r="C337" s="161"/>
      <c r="D337" s="180"/>
      <c r="E337" s="143"/>
      <c r="F337" s="116">
        <f t="shared" si="23"/>
        <v>0</v>
      </c>
      <c r="G337" s="183"/>
      <c r="H337" s="162"/>
      <c r="I337" s="150" t="e">
        <f>VLOOKUP(H337,Presupuesto!$B$8:$C$158,2,0)</f>
        <v>#N/A</v>
      </c>
      <c r="J337" s="117" t="str">
        <f t="shared" si="24"/>
        <v>Investigación</v>
      </c>
      <c r="K337" s="117"/>
      <c r="L337" s="117"/>
    </row>
    <row r="338" spans="3:12" hidden="1" x14ac:dyDescent="0.25">
      <c r="C338" s="161"/>
      <c r="D338" s="180"/>
      <c r="E338" s="143"/>
      <c r="F338" s="116">
        <f t="shared" si="23"/>
        <v>0</v>
      </c>
      <c r="G338" s="183"/>
      <c r="H338" s="162"/>
      <c r="I338" s="150" t="e">
        <f>VLOOKUP(H338,Presupuesto!$B$8:$C$158,2,0)</f>
        <v>#N/A</v>
      </c>
      <c r="J338" s="117" t="str">
        <f t="shared" si="24"/>
        <v>Investigación</v>
      </c>
      <c r="K338" s="117"/>
      <c r="L338" s="117"/>
    </row>
    <row r="339" spans="3:12" hidden="1" x14ac:dyDescent="0.25">
      <c r="C339" s="161"/>
      <c r="D339" s="180"/>
      <c r="E339" s="143"/>
      <c r="F339" s="116">
        <f t="shared" si="23"/>
        <v>0</v>
      </c>
      <c r="G339" s="183"/>
      <c r="H339" s="162"/>
      <c r="I339" s="150" t="e">
        <f>VLOOKUP(H339,Presupuesto!$B$8:$C$158,2,0)</f>
        <v>#N/A</v>
      </c>
      <c r="J339" s="117" t="str">
        <f t="shared" si="24"/>
        <v>Investigación</v>
      </c>
      <c r="K339" s="117"/>
      <c r="L339" s="117"/>
    </row>
    <row r="340" spans="3:12" hidden="1" x14ac:dyDescent="0.25">
      <c r="C340" s="161"/>
      <c r="D340" s="180"/>
      <c r="E340" s="143"/>
      <c r="F340" s="116">
        <f t="shared" si="23"/>
        <v>0</v>
      </c>
      <c r="G340" s="183"/>
      <c r="H340" s="162"/>
      <c r="I340" s="150" t="e">
        <f>VLOOKUP(H340,Presupuesto!$B$8:$C$158,2,0)</f>
        <v>#N/A</v>
      </c>
      <c r="J340" s="117" t="str">
        <f t="shared" si="24"/>
        <v>Investigación</v>
      </c>
      <c r="K340" s="117"/>
      <c r="L340" s="117"/>
    </row>
    <row r="341" spans="3:12" hidden="1" x14ac:dyDescent="0.25">
      <c r="C341" s="161"/>
      <c r="D341" s="180"/>
      <c r="E341" s="143"/>
      <c r="F341" s="116">
        <f t="shared" si="23"/>
        <v>0</v>
      </c>
      <c r="G341" s="183"/>
      <c r="H341" s="162"/>
      <c r="I341" s="150" t="e">
        <f>VLOOKUP(H341,Presupuesto!$B$8:$C$158,2,0)</f>
        <v>#N/A</v>
      </c>
      <c r="J341" s="117" t="str">
        <f t="shared" si="24"/>
        <v>Investigación</v>
      </c>
      <c r="K341" s="117"/>
      <c r="L341" s="117"/>
    </row>
    <row r="342" spans="3:12" hidden="1" x14ac:dyDescent="0.25">
      <c r="C342" s="161"/>
      <c r="D342" s="180"/>
      <c r="E342" s="143"/>
      <c r="F342" s="116">
        <f t="shared" si="23"/>
        <v>0</v>
      </c>
      <c r="G342" s="183"/>
      <c r="H342" s="162"/>
      <c r="I342" s="150" t="e">
        <f>VLOOKUP(H342,Presupuesto!$B$8:$C$158,2,0)</f>
        <v>#N/A</v>
      </c>
      <c r="J342" s="117" t="str">
        <f t="shared" si="24"/>
        <v>Investigación</v>
      </c>
      <c r="K342" s="117"/>
      <c r="L342" s="117"/>
    </row>
    <row r="343" spans="3:12" hidden="1" x14ac:dyDescent="0.25">
      <c r="C343" s="161"/>
      <c r="D343" s="180"/>
      <c r="E343" s="143"/>
      <c r="F343" s="116">
        <f t="shared" si="23"/>
        <v>0</v>
      </c>
      <c r="G343" s="183"/>
      <c r="H343" s="162"/>
      <c r="I343" s="150" t="e">
        <f>VLOOKUP(H343,Presupuesto!$B$8:$C$158,2,0)</f>
        <v>#N/A</v>
      </c>
      <c r="J343" s="117" t="str">
        <f t="shared" si="24"/>
        <v>Investigación</v>
      </c>
      <c r="K343" s="117"/>
      <c r="L343" s="117"/>
    </row>
    <row r="344" spans="3:12" hidden="1" x14ac:dyDescent="0.25">
      <c r="C344" s="161"/>
      <c r="D344" s="180"/>
      <c r="E344" s="143"/>
      <c r="F344" s="116">
        <f t="shared" si="23"/>
        <v>0</v>
      </c>
      <c r="G344" s="183"/>
      <c r="H344" s="162"/>
      <c r="I344" s="150" t="e">
        <f>VLOOKUP(H344,Presupuesto!$B$8:$C$158,2,0)</f>
        <v>#N/A</v>
      </c>
      <c r="J344" s="117" t="str">
        <f t="shared" si="24"/>
        <v>Investigación</v>
      </c>
      <c r="K344" s="117"/>
      <c r="L344" s="117"/>
    </row>
    <row r="345" spans="3:12" hidden="1" x14ac:dyDescent="0.25">
      <c r="C345" s="161"/>
      <c r="D345" s="180"/>
      <c r="E345" s="143"/>
      <c r="F345" s="116">
        <f t="shared" si="23"/>
        <v>0</v>
      </c>
      <c r="G345" s="183"/>
      <c r="H345" s="162"/>
      <c r="I345" s="150" t="e">
        <f>VLOOKUP(H345,Presupuesto!$B$8:$C$158,2,0)</f>
        <v>#N/A</v>
      </c>
      <c r="J345" s="117" t="str">
        <f t="shared" si="24"/>
        <v>Investigación</v>
      </c>
      <c r="K345" s="117"/>
      <c r="L345" s="117"/>
    </row>
    <row r="346" spans="3:12" hidden="1" x14ac:dyDescent="0.25">
      <c r="C346" s="161"/>
      <c r="D346" s="180"/>
      <c r="E346" s="143"/>
      <c r="F346" s="116">
        <f t="shared" si="23"/>
        <v>0</v>
      </c>
      <c r="G346" s="183"/>
      <c r="H346" s="162"/>
      <c r="I346" s="150" t="e">
        <f>VLOOKUP(H346,Presupuesto!$B$8:$C$158,2,0)</f>
        <v>#N/A</v>
      </c>
      <c r="J346" s="117" t="str">
        <f t="shared" si="24"/>
        <v>Investigación</v>
      </c>
      <c r="K346" s="117"/>
      <c r="L346" s="117"/>
    </row>
    <row r="347" spans="3:12" hidden="1" x14ac:dyDescent="0.25">
      <c r="C347" s="164"/>
      <c r="D347" s="180"/>
      <c r="E347" s="138"/>
      <c r="F347" s="116">
        <f t="shared" si="23"/>
        <v>0</v>
      </c>
      <c r="G347" s="183"/>
      <c r="H347" s="165"/>
      <c r="I347" s="150" t="e">
        <f>VLOOKUP(H347,Presupuesto!$B$8:$C$158,2,0)</f>
        <v>#N/A</v>
      </c>
      <c r="J347" s="117" t="str">
        <f t="shared" si="24"/>
        <v>Investigación</v>
      </c>
      <c r="K347" s="117"/>
      <c r="L347" s="117"/>
    </row>
    <row r="348" spans="3:12" hidden="1" x14ac:dyDescent="0.25">
      <c r="C348" s="164"/>
      <c r="D348" s="180"/>
      <c r="E348" s="138"/>
      <c r="F348" s="116">
        <f t="shared" si="23"/>
        <v>0</v>
      </c>
      <c r="G348" s="183"/>
      <c r="H348" s="165"/>
      <c r="I348" s="150" t="e">
        <f>VLOOKUP(H348,Presupuesto!$B$8:$C$158,2,0)</f>
        <v>#N/A</v>
      </c>
      <c r="J348" s="117" t="str">
        <f t="shared" si="24"/>
        <v>Investigación</v>
      </c>
      <c r="K348" s="117"/>
      <c r="L348" s="117"/>
    </row>
    <row r="349" spans="3:12" hidden="1" x14ac:dyDescent="0.25">
      <c r="C349" s="164"/>
      <c r="D349" s="180"/>
      <c r="E349" s="138"/>
      <c r="F349" s="116">
        <f t="shared" si="23"/>
        <v>0</v>
      </c>
      <c r="G349" s="183"/>
      <c r="H349" s="165"/>
      <c r="I349" s="150" t="e">
        <f>VLOOKUP(H349,Presupuesto!$B$8:$C$158,2,0)</f>
        <v>#N/A</v>
      </c>
      <c r="J349" s="117" t="str">
        <f t="shared" si="24"/>
        <v>Investigación</v>
      </c>
      <c r="K349" s="117"/>
      <c r="L349" s="117"/>
    </row>
    <row r="350" spans="3:12" hidden="1" x14ac:dyDescent="0.25">
      <c r="C350" s="164"/>
      <c r="D350" s="180"/>
      <c r="E350" s="138"/>
      <c r="F350" s="116">
        <f t="shared" si="23"/>
        <v>0</v>
      </c>
      <c r="G350" s="183"/>
      <c r="H350" s="165"/>
      <c r="I350" s="150" t="e">
        <f>VLOOKUP(H350,Presupuesto!$B$8:$C$158,2,0)</f>
        <v>#N/A</v>
      </c>
      <c r="J350" s="117" t="str">
        <f t="shared" si="24"/>
        <v>Investigación</v>
      </c>
      <c r="K350" s="117"/>
      <c r="L350" s="117"/>
    </row>
    <row r="351" spans="3:12" hidden="1" x14ac:dyDescent="0.25">
      <c r="C351" s="164"/>
      <c r="D351" s="180"/>
      <c r="E351" s="138"/>
      <c r="F351" s="116">
        <f t="shared" si="23"/>
        <v>0</v>
      </c>
      <c r="G351" s="183"/>
      <c r="H351" s="165"/>
      <c r="I351" s="150" t="e">
        <f>VLOOKUP(H351,Presupuesto!$B$8:$C$158,2,0)</f>
        <v>#N/A</v>
      </c>
      <c r="J351" s="117" t="str">
        <f t="shared" si="24"/>
        <v>Investigación</v>
      </c>
      <c r="K351" s="117"/>
      <c r="L351" s="117"/>
    </row>
    <row r="352" spans="3:12" hidden="1" x14ac:dyDescent="0.25">
      <c r="C352" s="164"/>
      <c r="D352" s="180"/>
      <c r="E352" s="138"/>
      <c r="F352" s="116">
        <f t="shared" si="23"/>
        <v>0</v>
      </c>
      <c r="G352" s="183"/>
      <c r="H352" s="165"/>
      <c r="I352" s="150" t="e">
        <f>VLOOKUP(H352,Presupuesto!$B$8:$C$158,2,0)</f>
        <v>#N/A</v>
      </c>
      <c r="J352" s="117" t="str">
        <f t="shared" si="24"/>
        <v>Investigación</v>
      </c>
      <c r="K352" s="117"/>
      <c r="L352" s="117"/>
    </row>
    <row r="353" spans="3:12" hidden="1" x14ac:dyDescent="0.25">
      <c r="C353" s="164"/>
      <c r="D353" s="180"/>
      <c r="E353" s="138"/>
      <c r="F353" s="116">
        <f t="shared" si="23"/>
        <v>0</v>
      </c>
      <c r="G353" s="183"/>
      <c r="H353" s="165"/>
      <c r="I353" s="150" t="e">
        <f>VLOOKUP(H353,Presupuesto!$B$8:$C$158,2,0)</f>
        <v>#N/A</v>
      </c>
      <c r="J353" s="117" t="str">
        <f t="shared" si="24"/>
        <v>Investigación</v>
      </c>
      <c r="K353" s="117"/>
      <c r="L353" s="117"/>
    </row>
    <row r="354" spans="3:12" hidden="1" x14ac:dyDescent="0.25">
      <c r="C354" s="164"/>
      <c r="D354" s="180"/>
      <c r="E354" s="138"/>
      <c r="F354" s="116">
        <f t="shared" si="23"/>
        <v>0</v>
      </c>
      <c r="G354" s="183"/>
      <c r="H354" s="165"/>
      <c r="I354" s="150" t="e">
        <f>VLOOKUP(H354,Presupuesto!$B$8:$C$158,2,0)</f>
        <v>#N/A</v>
      </c>
      <c r="J354" s="117" t="str">
        <f t="shared" si="24"/>
        <v>Investigación</v>
      </c>
      <c r="K354" s="117"/>
      <c r="L354" s="117"/>
    </row>
    <row r="355" spans="3:12" hidden="1" x14ac:dyDescent="0.25">
      <c r="C355" s="166"/>
      <c r="D355" s="180"/>
      <c r="E355" s="138"/>
      <c r="F355" s="116">
        <f t="shared" si="23"/>
        <v>0</v>
      </c>
      <c r="G355" s="183"/>
      <c r="H355" s="167"/>
      <c r="I355" s="150" t="e">
        <f>VLOOKUP(H355,Presupuesto!$B$8:$C$158,2,0)</f>
        <v>#N/A</v>
      </c>
      <c r="J355" s="117" t="str">
        <f t="shared" si="24"/>
        <v>Investigación</v>
      </c>
      <c r="K355" s="117"/>
      <c r="L355" s="117"/>
    </row>
    <row r="356" spans="3:12" hidden="1" x14ac:dyDescent="0.25">
      <c r="C356" s="166"/>
      <c r="D356" s="180"/>
      <c r="E356" s="138"/>
      <c r="F356" s="116">
        <f t="shared" si="23"/>
        <v>0</v>
      </c>
      <c r="G356" s="183"/>
      <c r="H356" s="167"/>
      <c r="I356" s="150" t="e">
        <f>VLOOKUP(H356,Presupuesto!$B$8:$C$158,2,0)</f>
        <v>#N/A</v>
      </c>
      <c r="J356" s="117" t="str">
        <f t="shared" si="24"/>
        <v>Investigación</v>
      </c>
      <c r="K356" s="117"/>
      <c r="L356" s="117"/>
    </row>
    <row r="357" spans="3:12" hidden="1" x14ac:dyDescent="0.25">
      <c r="C357" s="166"/>
      <c r="D357" s="180"/>
      <c r="E357" s="138"/>
      <c r="F357" s="116">
        <f t="shared" si="23"/>
        <v>0</v>
      </c>
      <c r="G357" s="183"/>
      <c r="H357" s="167"/>
      <c r="I357" s="150" t="e">
        <f>VLOOKUP(H357,Presupuesto!$B$8:$C$158,2,0)</f>
        <v>#N/A</v>
      </c>
      <c r="J357" s="117" t="str">
        <f t="shared" si="24"/>
        <v>Investigación</v>
      </c>
      <c r="K357" s="117"/>
      <c r="L357" s="117"/>
    </row>
    <row r="358" spans="3:12" hidden="1" x14ac:dyDescent="0.25">
      <c r="C358" s="166"/>
      <c r="D358" s="180"/>
      <c r="E358" s="138"/>
      <c r="F358" s="116">
        <f t="shared" si="23"/>
        <v>0</v>
      </c>
      <c r="G358" s="183"/>
      <c r="H358" s="167"/>
      <c r="I358" s="150" t="e">
        <f>VLOOKUP(H358,Presupuesto!$B$8:$C$158,2,0)</f>
        <v>#N/A</v>
      </c>
      <c r="J358" s="117" t="str">
        <f t="shared" si="24"/>
        <v>Investigación</v>
      </c>
      <c r="K358" s="117"/>
      <c r="L358" s="117"/>
    </row>
    <row r="359" spans="3:12" ht="15.75" hidden="1" thickBot="1" x14ac:dyDescent="0.3">
      <c r="C359" s="168"/>
      <c r="D359" s="256"/>
      <c r="E359" s="122"/>
      <c r="F359" s="124">
        <f t="shared" si="23"/>
        <v>0</v>
      </c>
      <c r="G359" s="184"/>
      <c r="H359" s="169"/>
      <c r="I359" s="152" t="e">
        <f>VLOOKUP(H359,Presupuesto!$B$8:$C$158,2,0)</f>
        <v>#N/A</v>
      </c>
      <c r="J359" s="125" t="str">
        <f t="shared" ref="J359" si="25">$J$20</f>
        <v>Investigación</v>
      </c>
      <c r="K359" s="144"/>
      <c r="L359" s="144"/>
    </row>
    <row r="360" spans="3:12" hidden="1" x14ac:dyDescent="0.25">
      <c r="C360" s="175"/>
      <c r="D360" s="130"/>
      <c r="E360" s="130"/>
      <c r="F360" s="130">
        <f t="shared" ref="F360:F361" si="26">D360*E360</f>
        <v>0</v>
      </c>
      <c r="G360" s="185"/>
      <c r="H360" s="71"/>
      <c r="I360" s="71"/>
    </row>
    <row r="361" spans="3:12" ht="15.75" hidden="1" thickBot="1" x14ac:dyDescent="0.3">
      <c r="C361" s="175"/>
      <c r="D361" s="130"/>
      <c r="E361" s="130"/>
      <c r="F361" s="130">
        <f t="shared" si="26"/>
        <v>0</v>
      </c>
      <c r="G361" s="185"/>
      <c r="H361" s="71"/>
      <c r="I361" s="71"/>
    </row>
    <row r="362" spans="3:12" ht="15.75" hidden="1" thickBot="1" x14ac:dyDescent="0.3">
      <c r="C362" s="179" t="s">
        <v>53</v>
      </c>
      <c r="D362" s="127">
        <f>SUM(F369:F403)</f>
        <v>0</v>
      </c>
      <c r="F362" s="73"/>
      <c r="G362" s="95"/>
      <c r="H362" s="73"/>
      <c r="I362" s="73"/>
    </row>
    <row r="363" spans="3:12" hidden="1" x14ac:dyDescent="0.25">
      <c r="C363" s="73"/>
      <c r="D363" s="31"/>
      <c r="E363" s="112"/>
      <c r="F363" s="112"/>
      <c r="G363" s="112"/>
      <c r="H363" s="92"/>
      <c r="I363" s="92"/>
      <c r="J363" s="92"/>
      <c r="K363" s="132"/>
    </row>
    <row r="364" spans="3:12" hidden="1" x14ac:dyDescent="0.25">
      <c r="C364" s="73"/>
      <c r="D364" s="31"/>
      <c r="E364" s="112"/>
      <c r="F364" s="112"/>
      <c r="G364" s="112"/>
      <c r="H364" s="92"/>
      <c r="I364" s="92"/>
      <c r="J364" s="92"/>
      <c r="K364" s="132"/>
    </row>
    <row r="365" spans="3:12" ht="15.75" hidden="1" x14ac:dyDescent="0.25">
      <c r="C365" s="232" t="s">
        <v>532</v>
      </c>
      <c r="D365" s="233"/>
      <c r="E365" s="112"/>
      <c r="F365" s="112"/>
      <c r="G365" s="112"/>
      <c r="H365" s="92"/>
      <c r="I365" s="92"/>
      <c r="J365" s="92"/>
      <c r="K365" s="132"/>
    </row>
    <row r="366" spans="3:12" ht="18.75" hidden="1" x14ac:dyDescent="0.25">
      <c r="C366" s="240" t="e">
        <f>IFERROR(VLOOKUP(D365,'Desarrollo Curricular'!$E:$F,2,FALSE),IFERROR(VLOOKUP(D365,Investigación!$E:$F,2,FALSE),IFERROR(VLOOKUP(D365,'Vinculación Univ. Sociedad'!$E:$F,2,FALSE),IFERROR(VLOOKUP(D365,'Docencia y Recursos Humanos '!$E:$F,2,FALSE),IFERROR(VLOOKUP(D365,Estudiantes!$E:$F,2,FALSE),IFERROR(VLOOKUP(D365,'Gestion Administrativa'!$E:$F,2,FALSE),IFERROR(VLOOKUP(D365,'Gestion Academica'!$E:$F,2,FALSE),IFERROR(VLOOKUP(D365,Graduados!$E:$F,2,FALSE),IFERROR(VLOOKUP(D365,'Gestión del Conocimiento'!$E:$F,2,FALSE),IFERROR(VLOOKUP(D365,Gobernabilidad!$E:$F,2,FALSE),IFERROR(VLOOKUP(D365,'NIVEL DE ES Y  SISTEMA NACIONAL'!$E:$F,2,FALSE),VLOOKUP(D365,'Lo Esencial'!$E:$F,2,0))))))))))))</f>
        <v>#N/A</v>
      </c>
      <c r="D366" s="31"/>
      <c r="E366" s="112"/>
      <c r="F366" s="112"/>
      <c r="G366" s="112"/>
      <c r="H366" s="92"/>
      <c r="I366" s="92"/>
      <c r="J366" s="92"/>
      <c r="K366" s="132"/>
    </row>
    <row r="367" spans="3:12" ht="15.75" hidden="1" thickBot="1" x14ac:dyDescent="0.3">
      <c r="F367" s="112"/>
      <c r="G367" s="92"/>
      <c r="H367" s="92"/>
      <c r="I367" s="92"/>
    </row>
    <row r="368" spans="3:12" ht="30.75" hidden="1" thickBot="1" x14ac:dyDescent="0.3">
      <c r="C368" s="149" t="s">
        <v>44</v>
      </c>
      <c r="D368" s="154" t="s">
        <v>55</v>
      </c>
      <c r="E368" s="156" t="s">
        <v>57</v>
      </c>
      <c r="F368" s="155" t="s">
        <v>27</v>
      </c>
      <c r="G368" s="153" t="s">
        <v>253</v>
      </c>
      <c r="H368" s="156" t="s">
        <v>46</v>
      </c>
      <c r="I368" s="153" t="s">
        <v>254</v>
      </c>
      <c r="J368" s="153" t="s">
        <v>551</v>
      </c>
      <c r="K368" s="153" t="s">
        <v>552</v>
      </c>
      <c r="L368" s="153" t="s">
        <v>610</v>
      </c>
    </row>
    <row r="369" spans="3:12" hidden="1" x14ac:dyDescent="0.25">
      <c r="C369" s="161"/>
      <c r="D369" s="180"/>
      <c r="E369" s="135"/>
      <c r="F369" s="116">
        <f t="shared" ref="F369:F403" si="27">D369*E369</f>
        <v>0</v>
      </c>
      <c r="G369" s="183"/>
      <c r="H369" s="162"/>
      <c r="I369" s="150" t="e">
        <f>VLOOKUP(H369,Presupuesto!$B$8:$C$158,2,0)</f>
        <v>#N/A</v>
      </c>
      <c r="J369" s="252"/>
      <c r="K369" s="117"/>
      <c r="L369" s="117"/>
    </row>
    <row r="370" spans="3:12" hidden="1" x14ac:dyDescent="0.25">
      <c r="C370" s="161"/>
      <c r="D370" s="180"/>
      <c r="E370" s="143"/>
      <c r="F370" s="116">
        <f t="shared" si="27"/>
        <v>0</v>
      </c>
      <c r="G370" s="183"/>
      <c r="H370" s="162"/>
      <c r="I370" s="150" t="e">
        <f>VLOOKUP(H370,Presupuesto!$B$8:$C$158,2,0)</f>
        <v>#N/A</v>
      </c>
      <c r="J370" s="117" t="str">
        <f>$J$17</f>
        <v>Investigación</v>
      </c>
      <c r="K370" s="117"/>
      <c r="L370" s="117"/>
    </row>
    <row r="371" spans="3:12" hidden="1" x14ac:dyDescent="0.25">
      <c r="C371" s="161"/>
      <c r="D371" s="180"/>
      <c r="E371" s="143"/>
      <c r="F371" s="116">
        <f t="shared" si="27"/>
        <v>0</v>
      </c>
      <c r="G371" s="183"/>
      <c r="H371" s="162"/>
      <c r="I371" s="150" t="e">
        <f>VLOOKUP(H371,Presupuesto!$B$8:$C$158,2,0)</f>
        <v>#N/A</v>
      </c>
      <c r="J371" s="117" t="str">
        <f t="shared" ref="J371:J402" si="28">$J$17</f>
        <v>Investigación</v>
      </c>
      <c r="K371" s="117"/>
      <c r="L371" s="117"/>
    </row>
    <row r="372" spans="3:12" hidden="1" x14ac:dyDescent="0.25">
      <c r="C372" s="161"/>
      <c r="D372" s="180"/>
      <c r="E372" s="143"/>
      <c r="F372" s="116">
        <f t="shared" si="27"/>
        <v>0</v>
      </c>
      <c r="G372" s="183"/>
      <c r="H372" s="162"/>
      <c r="I372" s="150" t="e">
        <f>VLOOKUP(H372,Presupuesto!$B$8:$C$158,2,0)</f>
        <v>#N/A</v>
      </c>
      <c r="J372" s="117" t="str">
        <f t="shared" si="28"/>
        <v>Investigación</v>
      </c>
      <c r="K372" s="117"/>
      <c r="L372" s="117"/>
    </row>
    <row r="373" spans="3:12" hidden="1" x14ac:dyDescent="0.25">
      <c r="C373" s="161"/>
      <c r="D373" s="180"/>
      <c r="E373" s="143"/>
      <c r="F373" s="116">
        <f t="shared" si="27"/>
        <v>0</v>
      </c>
      <c r="G373" s="183"/>
      <c r="H373" s="162"/>
      <c r="I373" s="150" t="e">
        <f>VLOOKUP(H373,Presupuesto!$B$8:$C$158,2,0)</f>
        <v>#N/A</v>
      </c>
      <c r="J373" s="117" t="str">
        <f t="shared" si="28"/>
        <v>Investigación</v>
      </c>
      <c r="K373" s="117"/>
      <c r="L373" s="117"/>
    </row>
    <row r="374" spans="3:12" hidden="1" x14ac:dyDescent="0.25">
      <c r="C374" s="161"/>
      <c r="D374" s="180"/>
      <c r="E374" s="143"/>
      <c r="F374" s="116">
        <f t="shared" si="27"/>
        <v>0</v>
      </c>
      <c r="G374" s="183"/>
      <c r="H374" s="162"/>
      <c r="I374" s="150" t="e">
        <f>VLOOKUP(H374,Presupuesto!$B$8:$C$158,2,0)</f>
        <v>#N/A</v>
      </c>
      <c r="J374" s="117" t="str">
        <f t="shared" si="28"/>
        <v>Investigación</v>
      </c>
      <c r="K374" s="117"/>
      <c r="L374" s="117"/>
    </row>
    <row r="375" spans="3:12" hidden="1" x14ac:dyDescent="0.25">
      <c r="C375" s="161"/>
      <c r="D375" s="180"/>
      <c r="E375" s="143"/>
      <c r="F375" s="116">
        <f t="shared" si="27"/>
        <v>0</v>
      </c>
      <c r="G375" s="183"/>
      <c r="H375" s="162"/>
      <c r="I375" s="150" t="e">
        <f>VLOOKUP(H375,Presupuesto!$B$8:$C$158,2,0)</f>
        <v>#N/A</v>
      </c>
      <c r="J375" s="117" t="str">
        <f t="shared" si="28"/>
        <v>Investigación</v>
      </c>
      <c r="K375" s="117"/>
      <c r="L375" s="117"/>
    </row>
    <row r="376" spans="3:12" hidden="1" x14ac:dyDescent="0.25">
      <c r="C376" s="161"/>
      <c r="D376" s="180"/>
      <c r="E376" s="143"/>
      <c r="F376" s="116">
        <f t="shared" si="27"/>
        <v>0</v>
      </c>
      <c r="G376" s="183"/>
      <c r="H376" s="162"/>
      <c r="I376" s="150" t="e">
        <f>VLOOKUP(H376,Presupuesto!$B$8:$C$158,2,0)</f>
        <v>#N/A</v>
      </c>
      <c r="J376" s="117" t="str">
        <f t="shared" si="28"/>
        <v>Investigación</v>
      </c>
      <c r="K376" s="117"/>
      <c r="L376" s="117"/>
    </row>
    <row r="377" spans="3:12" hidden="1" x14ac:dyDescent="0.25">
      <c r="C377" s="161"/>
      <c r="D377" s="180"/>
      <c r="E377" s="143"/>
      <c r="F377" s="116">
        <f t="shared" si="27"/>
        <v>0</v>
      </c>
      <c r="G377" s="183"/>
      <c r="H377" s="162"/>
      <c r="I377" s="150" t="e">
        <f>VLOOKUP(H377,Presupuesto!$B$8:$C$158,2,0)</f>
        <v>#N/A</v>
      </c>
      <c r="J377" s="117" t="str">
        <f t="shared" si="28"/>
        <v>Investigación</v>
      </c>
      <c r="K377" s="117"/>
      <c r="L377" s="117"/>
    </row>
    <row r="378" spans="3:12" hidden="1" x14ac:dyDescent="0.25">
      <c r="C378" s="161"/>
      <c r="D378" s="180"/>
      <c r="E378" s="143"/>
      <c r="F378" s="116">
        <f t="shared" si="27"/>
        <v>0</v>
      </c>
      <c r="G378" s="183"/>
      <c r="H378" s="162"/>
      <c r="I378" s="150" t="e">
        <f>VLOOKUP(H378,Presupuesto!$B$8:$C$158,2,0)</f>
        <v>#N/A</v>
      </c>
      <c r="J378" s="117" t="str">
        <f t="shared" si="28"/>
        <v>Investigación</v>
      </c>
      <c r="K378" s="117"/>
      <c r="L378" s="117"/>
    </row>
    <row r="379" spans="3:12" hidden="1" x14ac:dyDescent="0.25">
      <c r="C379" s="161"/>
      <c r="D379" s="180"/>
      <c r="E379" s="143"/>
      <c r="F379" s="116">
        <f t="shared" si="27"/>
        <v>0</v>
      </c>
      <c r="G379" s="183"/>
      <c r="H379" s="162"/>
      <c r="I379" s="150" t="e">
        <f>VLOOKUP(H379,Presupuesto!$B$8:$C$158,2,0)</f>
        <v>#N/A</v>
      </c>
      <c r="J379" s="117" t="str">
        <f t="shared" si="28"/>
        <v>Investigación</v>
      </c>
      <c r="K379" s="117"/>
      <c r="L379" s="117"/>
    </row>
    <row r="380" spans="3:12" hidden="1" x14ac:dyDescent="0.25">
      <c r="C380" s="161"/>
      <c r="D380" s="180"/>
      <c r="E380" s="143"/>
      <c r="F380" s="116">
        <f t="shared" si="27"/>
        <v>0</v>
      </c>
      <c r="G380" s="183"/>
      <c r="H380" s="162"/>
      <c r="I380" s="150" t="e">
        <f>VLOOKUP(H380,Presupuesto!$B$8:$C$158,2,0)</f>
        <v>#N/A</v>
      </c>
      <c r="J380" s="117" t="str">
        <f t="shared" si="28"/>
        <v>Investigación</v>
      </c>
      <c r="K380" s="117"/>
      <c r="L380" s="117"/>
    </row>
    <row r="381" spans="3:12" hidden="1" x14ac:dyDescent="0.25">
      <c r="C381" s="161"/>
      <c r="D381" s="180"/>
      <c r="E381" s="143"/>
      <c r="F381" s="116">
        <f t="shared" si="27"/>
        <v>0</v>
      </c>
      <c r="G381" s="183"/>
      <c r="H381" s="162"/>
      <c r="I381" s="150" t="e">
        <f>VLOOKUP(H381,Presupuesto!$B$8:$C$158,2,0)</f>
        <v>#N/A</v>
      </c>
      <c r="J381" s="117" t="str">
        <f t="shared" si="28"/>
        <v>Investigación</v>
      </c>
      <c r="K381" s="117"/>
      <c r="L381" s="117"/>
    </row>
    <row r="382" spans="3:12" hidden="1" x14ac:dyDescent="0.25">
      <c r="C382" s="161"/>
      <c r="D382" s="180"/>
      <c r="E382" s="143"/>
      <c r="F382" s="116">
        <f t="shared" si="27"/>
        <v>0</v>
      </c>
      <c r="G382" s="183"/>
      <c r="H382" s="162"/>
      <c r="I382" s="150" t="e">
        <f>VLOOKUP(H382,Presupuesto!$B$8:$C$158,2,0)</f>
        <v>#N/A</v>
      </c>
      <c r="J382" s="117" t="str">
        <f t="shared" si="28"/>
        <v>Investigación</v>
      </c>
      <c r="K382" s="117"/>
      <c r="L382" s="117"/>
    </row>
    <row r="383" spans="3:12" hidden="1" x14ac:dyDescent="0.25">
      <c r="C383" s="161"/>
      <c r="D383" s="180"/>
      <c r="E383" s="143"/>
      <c r="F383" s="116">
        <f t="shared" si="27"/>
        <v>0</v>
      </c>
      <c r="G383" s="183"/>
      <c r="H383" s="162"/>
      <c r="I383" s="150" t="e">
        <f>VLOOKUP(H383,Presupuesto!$B$8:$C$158,2,0)</f>
        <v>#N/A</v>
      </c>
      <c r="J383" s="117" t="str">
        <f t="shared" si="28"/>
        <v>Investigación</v>
      </c>
      <c r="K383" s="117"/>
      <c r="L383" s="117"/>
    </row>
    <row r="384" spans="3:12" hidden="1" x14ac:dyDescent="0.25">
      <c r="C384" s="161"/>
      <c r="D384" s="180"/>
      <c r="E384" s="143"/>
      <c r="F384" s="116">
        <f t="shared" si="27"/>
        <v>0</v>
      </c>
      <c r="G384" s="183"/>
      <c r="H384" s="162"/>
      <c r="I384" s="150" t="e">
        <f>VLOOKUP(H384,Presupuesto!$B$8:$C$158,2,0)</f>
        <v>#N/A</v>
      </c>
      <c r="J384" s="117" t="str">
        <f t="shared" si="28"/>
        <v>Investigación</v>
      </c>
      <c r="K384" s="117"/>
      <c r="L384" s="117"/>
    </row>
    <row r="385" spans="3:12" hidden="1" x14ac:dyDescent="0.25">
      <c r="C385" s="161"/>
      <c r="D385" s="180"/>
      <c r="E385" s="143"/>
      <c r="F385" s="116">
        <f t="shared" si="27"/>
        <v>0</v>
      </c>
      <c r="G385" s="183"/>
      <c r="H385" s="162"/>
      <c r="I385" s="150" t="e">
        <f>VLOOKUP(H385,Presupuesto!$B$8:$C$158,2,0)</f>
        <v>#N/A</v>
      </c>
      <c r="J385" s="117" t="str">
        <f t="shared" si="28"/>
        <v>Investigación</v>
      </c>
      <c r="K385" s="117"/>
      <c r="L385" s="117"/>
    </row>
    <row r="386" spans="3:12" hidden="1" x14ac:dyDescent="0.25">
      <c r="C386" s="161"/>
      <c r="D386" s="180"/>
      <c r="E386" s="143"/>
      <c r="F386" s="116">
        <f t="shared" si="27"/>
        <v>0</v>
      </c>
      <c r="G386" s="183"/>
      <c r="H386" s="162"/>
      <c r="I386" s="150" t="e">
        <f>VLOOKUP(H386,Presupuesto!$B$8:$C$158,2,0)</f>
        <v>#N/A</v>
      </c>
      <c r="J386" s="117" t="str">
        <f t="shared" si="28"/>
        <v>Investigación</v>
      </c>
      <c r="K386" s="117"/>
      <c r="L386" s="117"/>
    </row>
    <row r="387" spans="3:12" hidden="1" x14ac:dyDescent="0.25">
      <c r="C387" s="161"/>
      <c r="D387" s="180"/>
      <c r="E387" s="143"/>
      <c r="F387" s="116">
        <f t="shared" si="27"/>
        <v>0</v>
      </c>
      <c r="G387" s="183"/>
      <c r="H387" s="162"/>
      <c r="I387" s="150" t="e">
        <f>VLOOKUP(H387,Presupuesto!$B$8:$C$158,2,0)</f>
        <v>#N/A</v>
      </c>
      <c r="J387" s="117" t="str">
        <f t="shared" si="28"/>
        <v>Investigación</v>
      </c>
      <c r="K387" s="117"/>
      <c r="L387" s="117"/>
    </row>
    <row r="388" spans="3:12" hidden="1" x14ac:dyDescent="0.25">
      <c r="C388" s="161"/>
      <c r="D388" s="180"/>
      <c r="E388" s="143"/>
      <c r="F388" s="116">
        <f t="shared" si="27"/>
        <v>0</v>
      </c>
      <c r="G388" s="183"/>
      <c r="H388" s="162"/>
      <c r="I388" s="150" t="e">
        <f>VLOOKUP(H388,Presupuesto!$B$8:$C$158,2,0)</f>
        <v>#N/A</v>
      </c>
      <c r="J388" s="117" t="str">
        <f t="shared" si="28"/>
        <v>Investigación</v>
      </c>
      <c r="K388" s="117"/>
      <c r="L388" s="117"/>
    </row>
    <row r="389" spans="3:12" hidden="1" x14ac:dyDescent="0.25">
      <c r="C389" s="161"/>
      <c r="D389" s="180"/>
      <c r="E389" s="143"/>
      <c r="F389" s="116">
        <f t="shared" si="27"/>
        <v>0</v>
      </c>
      <c r="G389" s="183"/>
      <c r="H389" s="162"/>
      <c r="I389" s="150" t="e">
        <f>VLOOKUP(H389,Presupuesto!$B$8:$C$158,2,0)</f>
        <v>#N/A</v>
      </c>
      <c r="J389" s="117" t="str">
        <f t="shared" si="28"/>
        <v>Investigación</v>
      </c>
      <c r="K389" s="117"/>
      <c r="L389" s="117"/>
    </row>
    <row r="390" spans="3:12" hidden="1" x14ac:dyDescent="0.25">
      <c r="C390" s="161"/>
      <c r="D390" s="180"/>
      <c r="E390" s="143"/>
      <c r="F390" s="116">
        <f t="shared" si="27"/>
        <v>0</v>
      </c>
      <c r="G390" s="183"/>
      <c r="H390" s="162"/>
      <c r="I390" s="150" t="e">
        <f>VLOOKUP(H390,Presupuesto!$B$8:$C$158,2,0)</f>
        <v>#N/A</v>
      </c>
      <c r="J390" s="117" t="str">
        <f t="shared" si="28"/>
        <v>Investigación</v>
      </c>
      <c r="K390" s="117"/>
      <c r="L390" s="117"/>
    </row>
    <row r="391" spans="3:12" hidden="1" x14ac:dyDescent="0.25">
      <c r="C391" s="164"/>
      <c r="D391" s="180"/>
      <c r="E391" s="138"/>
      <c r="F391" s="116">
        <f t="shared" si="27"/>
        <v>0</v>
      </c>
      <c r="G391" s="183"/>
      <c r="H391" s="165"/>
      <c r="I391" s="150" t="e">
        <f>VLOOKUP(H391,Presupuesto!$B$8:$C$158,2,0)</f>
        <v>#N/A</v>
      </c>
      <c r="J391" s="117" t="str">
        <f t="shared" si="28"/>
        <v>Investigación</v>
      </c>
      <c r="K391" s="117"/>
      <c r="L391" s="117"/>
    </row>
    <row r="392" spans="3:12" hidden="1" x14ac:dyDescent="0.25">
      <c r="C392" s="164"/>
      <c r="D392" s="180"/>
      <c r="E392" s="138"/>
      <c r="F392" s="116">
        <f t="shared" si="27"/>
        <v>0</v>
      </c>
      <c r="G392" s="183"/>
      <c r="H392" s="165"/>
      <c r="I392" s="150" t="e">
        <f>VLOOKUP(H392,Presupuesto!$B$8:$C$158,2,0)</f>
        <v>#N/A</v>
      </c>
      <c r="J392" s="117" t="str">
        <f t="shared" si="28"/>
        <v>Investigación</v>
      </c>
      <c r="K392" s="117"/>
      <c r="L392" s="117"/>
    </row>
    <row r="393" spans="3:12" hidden="1" x14ac:dyDescent="0.25">
      <c r="C393" s="164"/>
      <c r="D393" s="180"/>
      <c r="E393" s="138"/>
      <c r="F393" s="116">
        <f t="shared" si="27"/>
        <v>0</v>
      </c>
      <c r="G393" s="183"/>
      <c r="H393" s="165"/>
      <c r="I393" s="150" t="e">
        <f>VLOOKUP(H393,Presupuesto!$B$8:$C$158,2,0)</f>
        <v>#N/A</v>
      </c>
      <c r="J393" s="117" t="str">
        <f t="shared" si="28"/>
        <v>Investigación</v>
      </c>
      <c r="K393" s="117"/>
      <c r="L393" s="117"/>
    </row>
    <row r="394" spans="3:12" hidden="1" x14ac:dyDescent="0.25">
      <c r="C394" s="164"/>
      <c r="D394" s="180"/>
      <c r="E394" s="138"/>
      <c r="F394" s="116">
        <f t="shared" si="27"/>
        <v>0</v>
      </c>
      <c r="G394" s="183"/>
      <c r="H394" s="165"/>
      <c r="I394" s="150" t="e">
        <f>VLOOKUP(H394,Presupuesto!$B$8:$C$158,2,0)</f>
        <v>#N/A</v>
      </c>
      <c r="J394" s="117" t="str">
        <f t="shared" si="28"/>
        <v>Investigación</v>
      </c>
      <c r="K394" s="117"/>
      <c r="L394" s="117"/>
    </row>
    <row r="395" spans="3:12" hidden="1" x14ac:dyDescent="0.25">
      <c r="C395" s="164"/>
      <c r="D395" s="180"/>
      <c r="E395" s="138"/>
      <c r="F395" s="116">
        <f t="shared" si="27"/>
        <v>0</v>
      </c>
      <c r="G395" s="183"/>
      <c r="H395" s="165"/>
      <c r="I395" s="150" t="e">
        <f>VLOOKUP(H395,Presupuesto!$B$8:$C$158,2,0)</f>
        <v>#N/A</v>
      </c>
      <c r="J395" s="117" t="str">
        <f t="shared" si="28"/>
        <v>Investigación</v>
      </c>
      <c r="K395" s="117"/>
      <c r="L395" s="117"/>
    </row>
    <row r="396" spans="3:12" hidden="1" x14ac:dyDescent="0.25">
      <c r="C396" s="164"/>
      <c r="D396" s="180"/>
      <c r="E396" s="138"/>
      <c r="F396" s="116">
        <f t="shared" si="27"/>
        <v>0</v>
      </c>
      <c r="G396" s="183"/>
      <c r="H396" s="165"/>
      <c r="I396" s="150" t="e">
        <f>VLOOKUP(H396,Presupuesto!$B$8:$C$158,2,0)</f>
        <v>#N/A</v>
      </c>
      <c r="J396" s="117" t="str">
        <f t="shared" si="28"/>
        <v>Investigación</v>
      </c>
      <c r="K396" s="117"/>
      <c r="L396" s="117"/>
    </row>
    <row r="397" spans="3:12" hidden="1" x14ac:dyDescent="0.25">
      <c r="C397" s="164"/>
      <c r="D397" s="180"/>
      <c r="E397" s="138"/>
      <c r="F397" s="116">
        <f t="shared" si="27"/>
        <v>0</v>
      </c>
      <c r="G397" s="183"/>
      <c r="H397" s="165"/>
      <c r="I397" s="150" t="e">
        <f>VLOOKUP(H397,Presupuesto!$B$8:$C$158,2,0)</f>
        <v>#N/A</v>
      </c>
      <c r="J397" s="117" t="str">
        <f t="shared" si="28"/>
        <v>Investigación</v>
      </c>
      <c r="K397" s="117"/>
      <c r="L397" s="117"/>
    </row>
    <row r="398" spans="3:12" hidden="1" x14ac:dyDescent="0.25">
      <c r="C398" s="164"/>
      <c r="D398" s="180"/>
      <c r="E398" s="138"/>
      <c r="F398" s="116">
        <f t="shared" si="27"/>
        <v>0</v>
      </c>
      <c r="G398" s="183"/>
      <c r="H398" s="165"/>
      <c r="I398" s="150" t="e">
        <f>VLOOKUP(H398,Presupuesto!$B$8:$C$158,2,0)</f>
        <v>#N/A</v>
      </c>
      <c r="J398" s="117" t="str">
        <f t="shared" si="28"/>
        <v>Investigación</v>
      </c>
      <c r="K398" s="117"/>
      <c r="L398" s="117"/>
    </row>
    <row r="399" spans="3:12" hidden="1" x14ac:dyDescent="0.25">
      <c r="C399" s="166"/>
      <c r="D399" s="180"/>
      <c r="E399" s="138"/>
      <c r="F399" s="116">
        <f t="shared" si="27"/>
        <v>0</v>
      </c>
      <c r="G399" s="183"/>
      <c r="H399" s="167"/>
      <c r="I399" s="150" t="e">
        <f>VLOOKUP(H399,Presupuesto!$B$8:$C$158,2,0)</f>
        <v>#N/A</v>
      </c>
      <c r="J399" s="117" t="str">
        <f t="shared" si="28"/>
        <v>Investigación</v>
      </c>
      <c r="K399" s="117"/>
      <c r="L399" s="117"/>
    </row>
    <row r="400" spans="3:12" hidden="1" x14ac:dyDescent="0.25">
      <c r="C400" s="166"/>
      <c r="D400" s="180"/>
      <c r="E400" s="138"/>
      <c r="F400" s="116">
        <f t="shared" si="27"/>
        <v>0</v>
      </c>
      <c r="G400" s="183"/>
      <c r="H400" s="167"/>
      <c r="I400" s="150" t="e">
        <f>VLOOKUP(H400,Presupuesto!$B$8:$C$158,2,0)</f>
        <v>#N/A</v>
      </c>
      <c r="J400" s="117" t="str">
        <f t="shared" si="28"/>
        <v>Investigación</v>
      </c>
      <c r="K400" s="117"/>
      <c r="L400" s="117"/>
    </row>
    <row r="401" spans="3:12" hidden="1" x14ac:dyDescent="0.25">
      <c r="C401" s="166"/>
      <c r="D401" s="180"/>
      <c r="E401" s="138"/>
      <c r="F401" s="116">
        <f t="shared" si="27"/>
        <v>0</v>
      </c>
      <c r="G401" s="183"/>
      <c r="H401" s="167"/>
      <c r="I401" s="150" t="e">
        <f>VLOOKUP(H401,Presupuesto!$B$8:$C$158,2,0)</f>
        <v>#N/A</v>
      </c>
      <c r="J401" s="117" t="str">
        <f t="shared" si="28"/>
        <v>Investigación</v>
      </c>
      <c r="K401" s="117"/>
      <c r="L401" s="117"/>
    </row>
    <row r="402" spans="3:12" hidden="1" x14ac:dyDescent="0.25">
      <c r="C402" s="166"/>
      <c r="D402" s="180"/>
      <c r="E402" s="138"/>
      <c r="F402" s="116">
        <f t="shared" si="27"/>
        <v>0</v>
      </c>
      <c r="G402" s="183"/>
      <c r="H402" s="167"/>
      <c r="I402" s="150" t="e">
        <f>VLOOKUP(H402,Presupuesto!$B$8:$C$158,2,0)</f>
        <v>#N/A</v>
      </c>
      <c r="J402" s="117" t="str">
        <f t="shared" si="28"/>
        <v>Investigación</v>
      </c>
      <c r="K402" s="117"/>
      <c r="L402" s="117"/>
    </row>
    <row r="403" spans="3:12" ht="15.75" hidden="1" thickBot="1" x14ac:dyDescent="0.3">
      <c r="C403" s="168"/>
      <c r="D403" s="256"/>
      <c r="E403" s="122"/>
      <c r="F403" s="124">
        <f t="shared" si="27"/>
        <v>0</v>
      </c>
      <c r="G403" s="184"/>
      <c r="H403" s="169"/>
      <c r="I403" s="152" t="e">
        <f>VLOOKUP(H403,Presupuesto!$B$8:$C$158,2,0)</f>
        <v>#N/A</v>
      </c>
      <c r="J403" s="125" t="str">
        <f t="shared" ref="J403" si="29">$J$20</f>
        <v>Investigación</v>
      </c>
      <c r="K403" s="144"/>
      <c r="L403" s="144"/>
    </row>
    <row r="404" spans="3:12" hidden="1" x14ac:dyDescent="0.25">
      <c r="F404" s="109"/>
      <c r="G404" s="108"/>
      <c r="H404" s="109"/>
      <c r="I404" s="109"/>
    </row>
    <row r="405" spans="3:12" ht="15.75" hidden="1" thickBot="1" x14ac:dyDescent="0.3">
      <c r="F405" s="109"/>
      <c r="G405" s="108"/>
      <c r="H405" s="109"/>
      <c r="I405" s="109"/>
    </row>
    <row r="406" spans="3:12" ht="15.75" hidden="1" thickBot="1" x14ac:dyDescent="0.3">
      <c r="C406" s="179" t="s">
        <v>53</v>
      </c>
      <c r="D406" s="127">
        <f>SUM(F413:F447)</f>
        <v>0</v>
      </c>
      <c r="F406" s="73"/>
      <c r="G406" s="95"/>
      <c r="H406" s="73"/>
      <c r="I406" s="73"/>
    </row>
    <row r="407" spans="3:12" hidden="1" x14ac:dyDescent="0.25">
      <c r="C407" s="73"/>
      <c r="D407" s="31"/>
      <c r="E407" s="112"/>
      <c r="F407" s="112"/>
      <c r="G407" s="112"/>
      <c r="H407" s="92"/>
      <c r="I407" s="92"/>
      <c r="J407" s="92"/>
      <c r="K407" s="132"/>
    </row>
    <row r="408" spans="3:12" hidden="1" x14ac:dyDescent="0.25">
      <c r="C408" s="73"/>
      <c r="D408" s="31"/>
      <c r="E408" s="112"/>
      <c r="F408" s="112"/>
      <c r="G408" s="112"/>
      <c r="H408" s="92"/>
      <c r="I408" s="92"/>
      <c r="J408" s="92"/>
      <c r="K408" s="132"/>
    </row>
    <row r="409" spans="3:12" ht="15.75" hidden="1" x14ac:dyDescent="0.25">
      <c r="C409" s="232" t="s">
        <v>532</v>
      </c>
      <c r="D409" s="233"/>
      <c r="E409" s="112"/>
      <c r="F409" s="112"/>
      <c r="G409" s="112"/>
      <c r="H409" s="92"/>
      <c r="I409" s="92"/>
      <c r="J409" s="92"/>
      <c r="K409" s="132"/>
    </row>
    <row r="410" spans="3:12" ht="18.75" hidden="1" x14ac:dyDescent="0.25">
      <c r="C410" s="240" t="e">
        <f>IFERROR(VLOOKUP(D409,'Desarrollo Curricular'!$E:$F,2,FALSE),IFERROR(VLOOKUP(D409,Investigación!$E:$F,2,FALSE),IFERROR(VLOOKUP(D409,'Vinculación Univ. Sociedad'!$E:$F,2,FALSE),IFERROR(VLOOKUP(D409,'Docencia y Recursos Humanos '!$E:$F,2,FALSE),IFERROR(VLOOKUP(D409,Estudiantes!$E:$F,2,FALSE),IFERROR(VLOOKUP(D409,'Gestion Administrativa'!$E:$F,2,FALSE),IFERROR(VLOOKUP(D409,'Gestion Academica'!$E:$F,2,FALSE),IFERROR(VLOOKUP(D409,Graduados!$E:$F,2,FALSE),IFERROR(VLOOKUP(D409,'Gestión del Conocimiento'!$E:$F,2,FALSE),IFERROR(VLOOKUP(D409,Gobernabilidad!$E:$F,2,FALSE),IFERROR(VLOOKUP(D409,'NIVEL DE ES Y  SISTEMA NACIONAL'!$E:$F,2,FALSE),VLOOKUP(D409,'Lo Esencial'!$E:$F,2,0))))))))))))</f>
        <v>#N/A</v>
      </c>
      <c r="D410" s="31"/>
      <c r="E410" s="112"/>
      <c r="F410" s="112"/>
      <c r="G410" s="112"/>
      <c r="H410" s="92"/>
      <c r="I410" s="92"/>
      <c r="J410" s="92"/>
      <c r="K410" s="132"/>
    </row>
    <row r="411" spans="3:12" ht="15.75" hidden="1" thickBot="1" x14ac:dyDescent="0.3">
      <c r="F411" s="112"/>
      <c r="G411" s="92"/>
      <c r="H411" s="92"/>
      <c r="I411" s="92"/>
    </row>
    <row r="412" spans="3:12" ht="30.75" hidden="1" thickBot="1" x14ac:dyDescent="0.3">
      <c r="C412" s="149" t="s">
        <v>44</v>
      </c>
      <c r="D412" s="154" t="s">
        <v>55</v>
      </c>
      <c r="E412" s="156" t="s">
        <v>57</v>
      </c>
      <c r="F412" s="155" t="s">
        <v>27</v>
      </c>
      <c r="G412" s="153" t="s">
        <v>253</v>
      </c>
      <c r="H412" s="156" t="s">
        <v>46</v>
      </c>
      <c r="I412" s="153" t="s">
        <v>254</v>
      </c>
      <c r="J412" s="153" t="s">
        <v>551</v>
      </c>
      <c r="K412" s="153" t="s">
        <v>552</v>
      </c>
      <c r="L412" s="153" t="s">
        <v>610</v>
      </c>
    </row>
    <row r="413" spans="3:12" hidden="1" x14ac:dyDescent="0.25">
      <c r="C413" s="161"/>
      <c r="D413" s="180"/>
      <c r="E413" s="135"/>
      <c r="F413" s="116">
        <f t="shared" ref="F413:F449" si="30">D413*E413</f>
        <v>0</v>
      </c>
      <c r="G413" s="183"/>
      <c r="H413" s="162"/>
      <c r="I413" s="150" t="e">
        <f>VLOOKUP(H413,Presupuesto!$B$8:$C$158,2,0)</f>
        <v>#N/A</v>
      </c>
      <c r="J413" s="252"/>
      <c r="K413" s="117"/>
      <c r="L413" s="117"/>
    </row>
    <row r="414" spans="3:12" hidden="1" x14ac:dyDescent="0.25">
      <c r="C414" s="161"/>
      <c r="D414" s="180"/>
      <c r="E414" s="143"/>
      <c r="F414" s="116">
        <f t="shared" si="30"/>
        <v>0</v>
      </c>
      <c r="G414" s="183"/>
      <c r="H414" s="162"/>
      <c r="I414" s="150" t="e">
        <f>VLOOKUP(H414,Presupuesto!$B$8:$C$158,2,0)</f>
        <v>#N/A</v>
      </c>
      <c r="J414" s="117" t="str">
        <f>$J$17</f>
        <v>Investigación</v>
      </c>
      <c r="K414" s="117"/>
      <c r="L414" s="117"/>
    </row>
    <row r="415" spans="3:12" hidden="1" x14ac:dyDescent="0.25">
      <c r="C415" s="161"/>
      <c r="D415" s="180"/>
      <c r="E415" s="143"/>
      <c r="F415" s="116">
        <f t="shared" si="30"/>
        <v>0</v>
      </c>
      <c r="G415" s="183"/>
      <c r="H415" s="162"/>
      <c r="I415" s="150" t="e">
        <f>VLOOKUP(H415,Presupuesto!$B$8:$C$158,2,0)</f>
        <v>#N/A</v>
      </c>
      <c r="J415" s="117" t="str">
        <f t="shared" ref="J415:J446" si="31">$J$17</f>
        <v>Investigación</v>
      </c>
      <c r="K415" s="117"/>
      <c r="L415" s="117"/>
    </row>
    <row r="416" spans="3:12" hidden="1" x14ac:dyDescent="0.25">
      <c r="C416" s="161"/>
      <c r="D416" s="180"/>
      <c r="E416" s="143"/>
      <c r="F416" s="116">
        <f t="shared" si="30"/>
        <v>0</v>
      </c>
      <c r="G416" s="183"/>
      <c r="H416" s="162"/>
      <c r="I416" s="150" t="e">
        <f>VLOOKUP(H416,Presupuesto!$B$8:$C$158,2,0)</f>
        <v>#N/A</v>
      </c>
      <c r="J416" s="117" t="str">
        <f t="shared" si="31"/>
        <v>Investigación</v>
      </c>
      <c r="K416" s="117"/>
      <c r="L416" s="117"/>
    </row>
    <row r="417" spans="3:12" hidden="1" x14ac:dyDescent="0.25">
      <c r="C417" s="161"/>
      <c r="D417" s="180"/>
      <c r="E417" s="143"/>
      <c r="F417" s="116">
        <f t="shared" si="30"/>
        <v>0</v>
      </c>
      <c r="G417" s="183"/>
      <c r="H417" s="162"/>
      <c r="I417" s="150" t="e">
        <f>VLOOKUP(H417,Presupuesto!$B$8:$C$158,2,0)</f>
        <v>#N/A</v>
      </c>
      <c r="J417" s="117" t="str">
        <f t="shared" si="31"/>
        <v>Investigación</v>
      </c>
      <c r="K417" s="117"/>
      <c r="L417" s="117"/>
    </row>
    <row r="418" spans="3:12" hidden="1" x14ac:dyDescent="0.25">
      <c r="C418" s="161"/>
      <c r="D418" s="180"/>
      <c r="E418" s="143"/>
      <c r="F418" s="116">
        <f t="shared" si="30"/>
        <v>0</v>
      </c>
      <c r="G418" s="183"/>
      <c r="H418" s="162"/>
      <c r="I418" s="150" t="e">
        <f>VLOOKUP(H418,Presupuesto!$B$8:$C$158,2,0)</f>
        <v>#N/A</v>
      </c>
      <c r="J418" s="117" t="str">
        <f t="shared" si="31"/>
        <v>Investigación</v>
      </c>
      <c r="K418" s="117"/>
      <c r="L418" s="117"/>
    </row>
    <row r="419" spans="3:12" hidden="1" x14ac:dyDescent="0.25">
      <c r="C419" s="161"/>
      <c r="D419" s="180"/>
      <c r="E419" s="143"/>
      <c r="F419" s="116">
        <f t="shared" si="30"/>
        <v>0</v>
      </c>
      <c r="G419" s="183"/>
      <c r="H419" s="162"/>
      <c r="I419" s="150" t="e">
        <f>VLOOKUP(H419,Presupuesto!$B$8:$C$158,2,0)</f>
        <v>#N/A</v>
      </c>
      <c r="J419" s="117" t="str">
        <f t="shared" si="31"/>
        <v>Investigación</v>
      </c>
      <c r="K419" s="117"/>
      <c r="L419" s="117"/>
    </row>
    <row r="420" spans="3:12" hidden="1" x14ac:dyDescent="0.25">
      <c r="C420" s="161"/>
      <c r="D420" s="180"/>
      <c r="E420" s="143"/>
      <c r="F420" s="116">
        <f t="shared" si="30"/>
        <v>0</v>
      </c>
      <c r="G420" s="183"/>
      <c r="H420" s="162"/>
      <c r="I420" s="150" t="e">
        <f>VLOOKUP(H420,Presupuesto!$B$8:$C$158,2,0)</f>
        <v>#N/A</v>
      </c>
      <c r="J420" s="117" t="str">
        <f t="shared" si="31"/>
        <v>Investigación</v>
      </c>
      <c r="K420" s="117"/>
      <c r="L420" s="117"/>
    </row>
    <row r="421" spans="3:12" hidden="1" x14ac:dyDescent="0.25">
      <c r="C421" s="161"/>
      <c r="D421" s="180"/>
      <c r="E421" s="143"/>
      <c r="F421" s="116">
        <f t="shared" si="30"/>
        <v>0</v>
      </c>
      <c r="G421" s="183"/>
      <c r="H421" s="162"/>
      <c r="I421" s="150" t="e">
        <f>VLOOKUP(H421,Presupuesto!$B$8:$C$158,2,0)</f>
        <v>#N/A</v>
      </c>
      <c r="J421" s="117" t="str">
        <f t="shared" si="31"/>
        <v>Investigación</v>
      </c>
      <c r="K421" s="117"/>
      <c r="L421" s="117"/>
    </row>
    <row r="422" spans="3:12" hidden="1" x14ac:dyDescent="0.25">
      <c r="C422" s="161"/>
      <c r="D422" s="180"/>
      <c r="E422" s="143"/>
      <c r="F422" s="116">
        <f t="shared" si="30"/>
        <v>0</v>
      </c>
      <c r="G422" s="183"/>
      <c r="H422" s="162"/>
      <c r="I422" s="150" t="e">
        <f>VLOOKUP(H422,Presupuesto!$B$8:$C$158,2,0)</f>
        <v>#N/A</v>
      </c>
      <c r="J422" s="117" t="str">
        <f t="shared" si="31"/>
        <v>Investigación</v>
      </c>
      <c r="K422" s="117"/>
      <c r="L422" s="117"/>
    </row>
    <row r="423" spans="3:12" hidden="1" x14ac:dyDescent="0.25">
      <c r="C423" s="161"/>
      <c r="D423" s="180"/>
      <c r="E423" s="143"/>
      <c r="F423" s="116">
        <f t="shared" si="30"/>
        <v>0</v>
      </c>
      <c r="G423" s="183"/>
      <c r="H423" s="162"/>
      <c r="I423" s="150" t="e">
        <f>VLOOKUP(H423,Presupuesto!$B$8:$C$158,2,0)</f>
        <v>#N/A</v>
      </c>
      <c r="J423" s="117" t="str">
        <f t="shared" si="31"/>
        <v>Investigación</v>
      </c>
      <c r="K423" s="117"/>
      <c r="L423" s="117"/>
    </row>
    <row r="424" spans="3:12" hidden="1" x14ac:dyDescent="0.25">
      <c r="C424" s="161"/>
      <c r="D424" s="180"/>
      <c r="E424" s="143"/>
      <c r="F424" s="116">
        <f t="shared" si="30"/>
        <v>0</v>
      </c>
      <c r="G424" s="183"/>
      <c r="H424" s="162"/>
      <c r="I424" s="150" t="e">
        <f>VLOOKUP(H424,Presupuesto!$B$8:$C$158,2,0)</f>
        <v>#N/A</v>
      </c>
      <c r="J424" s="117" t="str">
        <f t="shared" si="31"/>
        <v>Investigación</v>
      </c>
      <c r="K424" s="117"/>
      <c r="L424" s="117"/>
    </row>
    <row r="425" spans="3:12" hidden="1" x14ac:dyDescent="0.25">
      <c r="C425" s="161"/>
      <c r="D425" s="180"/>
      <c r="E425" s="143"/>
      <c r="F425" s="116">
        <f t="shared" si="30"/>
        <v>0</v>
      </c>
      <c r="G425" s="183"/>
      <c r="H425" s="162"/>
      <c r="I425" s="150" t="e">
        <f>VLOOKUP(H425,Presupuesto!$B$8:$C$158,2,0)</f>
        <v>#N/A</v>
      </c>
      <c r="J425" s="117" t="str">
        <f t="shared" si="31"/>
        <v>Investigación</v>
      </c>
      <c r="K425" s="117"/>
      <c r="L425" s="117"/>
    </row>
    <row r="426" spans="3:12" hidden="1" x14ac:dyDescent="0.25">
      <c r="C426" s="161"/>
      <c r="D426" s="180"/>
      <c r="E426" s="143"/>
      <c r="F426" s="116">
        <f t="shared" si="30"/>
        <v>0</v>
      </c>
      <c r="G426" s="183"/>
      <c r="H426" s="162"/>
      <c r="I426" s="150" t="e">
        <f>VLOOKUP(H426,Presupuesto!$B$8:$C$158,2,0)</f>
        <v>#N/A</v>
      </c>
      <c r="J426" s="117" t="str">
        <f t="shared" si="31"/>
        <v>Investigación</v>
      </c>
      <c r="K426" s="117"/>
      <c r="L426" s="117"/>
    </row>
    <row r="427" spans="3:12" hidden="1" x14ac:dyDescent="0.25">
      <c r="C427" s="161"/>
      <c r="D427" s="180"/>
      <c r="E427" s="143"/>
      <c r="F427" s="116">
        <f t="shared" si="30"/>
        <v>0</v>
      </c>
      <c r="G427" s="183"/>
      <c r="H427" s="162"/>
      <c r="I427" s="150" t="e">
        <f>VLOOKUP(H427,Presupuesto!$B$8:$C$158,2,0)</f>
        <v>#N/A</v>
      </c>
      <c r="J427" s="117" t="str">
        <f t="shared" si="31"/>
        <v>Investigación</v>
      </c>
      <c r="K427" s="117"/>
      <c r="L427" s="117"/>
    </row>
    <row r="428" spans="3:12" hidden="1" x14ac:dyDescent="0.25">
      <c r="C428" s="161"/>
      <c r="D428" s="180"/>
      <c r="E428" s="143"/>
      <c r="F428" s="116">
        <f t="shared" si="30"/>
        <v>0</v>
      </c>
      <c r="G428" s="183"/>
      <c r="H428" s="162"/>
      <c r="I428" s="150" t="e">
        <f>VLOOKUP(H428,Presupuesto!$B$8:$C$158,2,0)</f>
        <v>#N/A</v>
      </c>
      <c r="J428" s="117" t="str">
        <f t="shared" si="31"/>
        <v>Investigación</v>
      </c>
      <c r="K428" s="117"/>
      <c r="L428" s="117"/>
    </row>
    <row r="429" spans="3:12" hidden="1" x14ac:dyDescent="0.25">
      <c r="C429" s="161"/>
      <c r="D429" s="180"/>
      <c r="E429" s="143"/>
      <c r="F429" s="116">
        <f t="shared" si="30"/>
        <v>0</v>
      </c>
      <c r="G429" s="183"/>
      <c r="H429" s="162"/>
      <c r="I429" s="150" t="e">
        <f>VLOOKUP(H429,Presupuesto!$B$8:$C$158,2,0)</f>
        <v>#N/A</v>
      </c>
      <c r="J429" s="117" t="str">
        <f t="shared" si="31"/>
        <v>Investigación</v>
      </c>
      <c r="K429" s="117"/>
      <c r="L429" s="117"/>
    </row>
    <row r="430" spans="3:12" hidden="1" x14ac:dyDescent="0.25">
      <c r="C430" s="161"/>
      <c r="D430" s="180"/>
      <c r="E430" s="143"/>
      <c r="F430" s="116">
        <f t="shared" si="30"/>
        <v>0</v>
      </c>
      <c r="G430" s="183"/>
      <c r="H430" s="162"/>
      <c r="I430" s="150" t="e">
        <f>VLOOKUP(H430,Presupuesto!$B$8:$C$158,2,0)</f>
        <v>#N/A</v>
      </c>
      <c r="J430" s="117" t="str">
        <f t="shared" si="31"/>
        <v>Investigación</v>
      </c>
      <c r="K430" s="117"/>
      <c r="L430" s="117"/>
    </row>
    <row r="431" spans="3:12" hidden="1" x14ac:dyDescent="0.25">
      <c r="C431" s="161"/>
      <c r="D431" s="180"/>
      <c r="E431" s="143"/>
      <c r="F431" s="116">
        <f t="shared" si="30"/>
        <v>0</v>
      </c>
      <c r="G431" s="183"/>
      <c r="H431" s="162"/>
      <c r="I431" s="150" t="e">
        <f>VLOOKUP(H431,Presupuesto!$B$8:$C$158,2,0)</f>
        <v>#N/A</v>
      </c>
      <c r="J431" s="117" t="str">
        <f t="shared" si="31"/>
        <v>Investigación</v>
      </c>
      <c r="K431" s="117"/>
      <c r="L431" s="117"/>
    </row>
    <row r="432" spans="3:12" hidden="1" x14ac:dyDescent="0.25">
      <c r="C432" s="161"/>
      <c r="D432" s="180"/>
      <c r="E432" s="143"/>
      <c r="F432" s="116">
        <f t="shared" si="30"/>
        <v>0</v>
      </c>
      <c r="G432" s="183"/>
      <c r="H432" s="162"/>
      <c r="I432" s="150" t="e">
        <f>VLOOKUP(H432,Presupuesto!$B$8:$C$158,2,0)</f>
        <v>#N/A</v>
      </c>
      <c r="J432" s="117" t="str">
        <f t="shared" si="31"/>
        <v>Investigación</v>
      </c>
      <c r="K432" s="117"/>
      <c r="L432" s="117"/>
    </row>
    <row r="433" spans="3:12" hidden="1" x14ac:dyDescent="0.25">
      <c r="C433" s="161"/>
      <c r="D433" s="180"/>
      <c r="E433" s="143"/>
      <c r="F433" s="116">
        <f t="shared" si="30"/>
        <v>0</v>
      </c>
      <c r="G433" s="183"/>
      <c r="H433" s="162"/>
      <c r="I433" s="150" t="e">
        <f>VLOOKUP(H433,Presupuesto!$B$8:$C$158,2,0)</f>
        <v>#N/A</v>
      </c>
      <c r="J433" s="117" t="str">
        <f t="shared" si="31"/>
        <v>Investigación</v>
      </c>
      <c r="K433" s="117"/>
      <c r="L433" s="117"/>
    </row>
    <row r="434" spans="3:12" hidden="1" x14ac:dyDescent="0.25">
      <c r="C434" s="161"/>
      <c r="D434" s="180"/>
      <c r="E434" s="143"/>
      <c r="F434" s="116">
        <f t="shared" si="30"/>
        <v>0</v>
      </c>
      <c r="G434" s="183"/>
      <c r="H434" s="162"/>
      <c r="I434" s="150" t="e">
        <f>VLOOKUP(H434,Presupuesto!$B$8:$C$158,2,0)</f>
        <v>#N/A</v>
      </c>
      <c r="J434" s="117" t="str">
        <f t="shared" si="31"/>
        <v>Investigación</v>
      </c>
      <c r="K434" s="117"/>
      <c r="L434" s="117"/>
    </row>
    <row r="435" spans="3:12" hidden="1" x14ac:dyDescent="0.25">
      <c r="C435" s="164"/>
      <c r="D435" s="180"/>
      <c r="E435" s="138"/>
      <c r="F435" s="116">
        <f t="shared" si="30"/>
        <v>0</v>
      </c>
      <c r="G435" s="183"/>
      <c r="H435" s="165"/>
      <c r="I435" s="150" t="e">
        <f>VLOOKUP(H435,Presupuesto!$B$8:$C$158,2,0)</f>
        <v>#N/A</v>
      </c>
      <c r="J435" s="117" t="str">
        <f t="shared" si="31"/>
        <v>Investigación</v>
      </c>
      <c r="K435" s="117"/>
      <c r="L435" s="117"/>
    </row>
    <row r="436" spans="3:12" hidden="1" x14ac:dyDescent="0.25">
      <c r="C436" s="164"/>
      <c r="D436" s="180"/>
      <c r="E436" s="138"/>
      <c r="F436" s="116">
        <f t="shared" si="30"/>
        <v>0</v>
      </c>
      <c r="G436" s="183"/>
      <c r="H436" s="165"/>
      <c r="I436" s="150" t="e">
        <f>VLOOKUP(H436,Presupuesto!$B$8:$C$158,2,0)</f>
        <v>#N/A</v>
      </c>
      <c r="J436" s="117" t="str">
        <f t="shared" si="31"/>
        <v>Investigación</v>
      </c>
      <c r="K436" s="117"/>
      <c r="L436" s="117"/>
    </row>
    <row r="437" spans="3:12" hidden="1" x14ac:dyDescent="0.25">
      <c r="C437" s="164"/>
      <c r="D437" s="180"/>
      <c r="E437" s="138"/>
      <c r="F437" s="116">
        <f t="shared" si="30"/>
        <v>0</v>
      </c>
      <c r="G437" s="183"/>
      <c r="H437" s="165"/>
      <c r="I437" s="150" t="e">
        <f>VLOOKUP(H437,Presupuesto!$B$8:$C$158,2,0)</f>
        <v>#N/A</v>
      </c>
      <c r="J437" s="117" t="str">
        <f t="shared" si="31"/>
        <v>Investigación</v>
      </c>
      <c r="K437" s="117"/>
      <c r="L437" s="117"/>
    </row>
    <row r="438" spans="3:12" hidden="1" x14ac:dyDescent="0.25">
      <c r="C438" s="164"/>
      <c r="D438" s="180"/>
      <c r="E438" s="138"/>
      <c r="F438" s="116">
        <f t="shared" si="30"/>
        <v>0</v>
      </c>
      <c r="G438" s="183"/>
      <c r="H438" s="165"/>
      <c r="I438" s="150" t="e">
        <f>VLOOKUP(H438,Presupuesto!$B$8:$C$158,2,0)</f>
        <v>#N/A</v>
      </c>
      <c r="J438" s="117" t="str">
        <f t="shared" si="31"/>
        <v>Investigación</v>
      </c>
      <c r="K438" s="117"/>
      <c r="L438" s="117"/>
    </row>
    <row r="439" spans="3:12" hidden="1" x14ac:dyDescent="0.25">
      <c r="C439" s="164"/>
      <c r="D439" s="180"/>
      <c r="E439" s="138"/>
      <c r="F439" s="116">
        <f t="shared" si="30"/>
        <v>0</v>
      </c>
      <c r="G439" s="183"/>
      <c r="H439" s="165"/>
      <c r="I439" s="150" t="e">
        <f>VLOOKUP(H439,Presupuesto!$B$8:$C$158,2,0)</f>
        <v>#N/A</v>
      </c>
      <c r="J439" s="117" t="str">
        <f t="shared" si="31"/>
        <v>Investigación</v>
      </c>
      <c r="K439" s="117"/>
      <c r="L439" s="117"/>
    </row>
    <row r="440" spans="3:12" hidden="1" x14ac:dyDescent="0.25">
      <c r="C440" s="164"/>
      <c r="D440" s="180"/>
      <c r="E440" s="138"/>
      <c r="F440" s="116">
        <f t="shared" si="30"/>
        <v>0</v>
      </c>
      <c r="G440" s="183"/>
      <c r="H440" s="165"/>
      <c r="I440" s="150" t="e">
        <f>VLOOKUP(H440,Presupuesto!$B$8:$C$158,2,0)</f>
        <v>#N/A</v>
      </c>
      <c r="J440" s="117" t="str">
        <f t="shared" si="31"/>
        <v>Investigación</v>
      </c>
      <c r="K440" s="117"/>
      <c r="L440" s="117"/>
    </row>
    <row r="441" spans="3:12" hidden="1" x14ac:dyDescent="0.25">
      <c r="C441" s="164"/>
      <c r="D441" s="180"/>
      <c r="E441" s="138"/>
      <c r="F441" s="116">
        <f t="shared" si="30"/>
        <v>0</v>
      </c>
      <c r="G441" s="183"/>
      <c r="H441" s="165"/>
      <c r="I441" s="150" t="e">
        <f>VLOOKUP(H441,Presupuesto!$B$8:$C$158,2,0)</f>
        <v>#N/A</v>
      </c>
      <c r="J441" s="117" t="str">
        <f t="shared" si="31"/>
        <v>Investigación</v>
      </c>
      <c r="K441" s="117"/>
      <c r="L441" s="117"/>
    </row>
    <row r="442" spans="3:12" hidden="1" x14ac:dyDescent="0.25">
      <c r="C442" s="164"/>
      <c r="D442" s="180"/>
      <c r="E442" s="138"/>
      <c r="F442" s="116">
        <f t="shared" si="30"/>
        <v>0</v>
      </c>
      <c r="G442" s="183"/>
      <c r="H442" s="165"/>
      <c r="I442" s="150" t="e">
        <f>VLOOKUP(H442,Presupuesto!$B$8:$C$158,2,0)</f>
        <v>#N/A</v>
      </c>
      <c r="J442" s="117" t="str">
        <f t="shared" si="31"/>
        <v>Investigación</v>
      </c>
      <c r="K442" s="117"/>
      <c r="L442" s="117"/>
    </row>
    <row r="443" spans="3:12" hidden="1" x14ac:dyDescent="0.25">
      <c r="C443" s="166"/>
      <c r="D443" s="180"/>
      <c r="E443" s="138"/>
      <c r="F443" s="116">
        <f t="shared" si="30"/>
        <v>0</v>
      </c>
      <c r="G443" s="183"/>
      <c r="H443" s="167"/>
      <c r="I443" s="150" t="e">
        <f>VLOOKUP(H443,Presupuesto!$B$8:$C$158,2,0)</f>
        <v>#N/A</v>
      </c>
      <c r="J443" s="117" t="str">
        <f t="shared" si="31"/>
        <v>Investigación</v>
      </c>
      <c r="K443" s="117"/>
      <c r="L443" s="117"/>
    </row>
    <row r="444" spans="3:12" hidden="1" x14ac:dyDescent="0.25">
      <c r="C444" s="166"/>
      <c r="D444" s="180"/>
      <c r="E444" s="138"/>
      <c r="F444" s="116">
        <f t="shared" si="30"/>
        <v>0</v>
      </c>
      <c r="G444" s="183"/>
      <c r="H444" s="167"/>
      <c r="I444" s="150" t="e">
        <f>VLOOKUP(H444,Presupuesto!$B$8:$C$158,2,0)</f>
        <v>#N/A</v>
      </c>
      <c r="J444" s="117" t="str">
        <f t="shared" si="31"/>
        <v>Investigación</v>
      </c>
      <c r="K444" s="117"/>
      <c r="L444" s="117"/>
    </row>
    <row r="445" spans="3:12" hidden="1" x14ac:dyDescent="0.25">
      <c r="C445" s="166"/>
      <c r="D445" s="180"/>
      <c r="E445" s="138"/>
      <c r="F445" s="116">
        <f t="shared" si="30"/>
        <v>0</v>
      </c>
      <c r="G445" s="183"/>
      <c r="H445" s="167"/>
      <c r="I445" s="150" t="e">
        <f>VLOOKUP(H445,Presupuesto!$B$8:$C$158,2,0)</f>
        <v>#N/A</v>
      </c>
      <c r="J445" s="117" t="str">
        <f t="shared" si="31"/>
        <v>Investigación</v>
      </c>
      <c r="K445" s="117"/>
      <c r="L445" s="117"/>
    </row>
    <row r="446" spans="3:12" hidden="1" x14ac:dyDescent="0.25">
      <c r="C446" s="166"/>
      <c r="D446" s="180"/>
      <c r="E446" s="138"/>
      <c r="F446" s="116">
        <f t="shared" si="30"/>
        <v>0</v>
      </c>
      <c r="G446" s="183"/>
      <c r="H446" s="167"/>
      <c r="I446" s="150" t="e">
        <f>VLOOKUP(H446,Presupuesto!$B$8:$C$158,2,0)</f>
        <v>#N/A</v>
      </c>
      <c r="J446" s="117" t="str">
        <f t="shared" si="31"/>
        <v>Investigación</v>
      </c>
      <c r="K446" s="117"/>
      <c r="L446" s="117"/>
    </row>
    <row r="447" spans="3:12" ht="15.75" hidden="1" thickBot="1" x14ac:dyDescent="0.3">
      <c r="C447" s="168"/>
      <c r="D447" s="256"/>
      <c r="E447" s="122"/>
      <c r="F447" s="124">
        <f t="shared" si="30"/>
        <v>0</v>
      </c>
      <c r="G447" s="184"/>
      <c r="H447" s="169"/>
      <c r="I447" s="152" t="e">
        <f>VLOOKUP(H447,Presupuesto!$B$8:$C$158,2,0)</f>
        <v>#N/A</v>
      </c>
      <c r="J447" s="125" t="str">
        <f t="shared" ref="J447" si="32">$J$20</f>
        <v>Investigación</v>
      </c>
      <c r="K447" s="144"/>
      <c r="L447" s="144"/>
    </row>
    <row r="448" spans="3:12" hidden="1" x14ac:dyDescent="0.25">
      <c r="C448" s="175"/>
      <c r="D448" s="130"/>
      <c r="E448" s="130"/>
      <c r="F448" s="130">
        <f t="shared" si="30"/>
        <v>0</v>
      </c>
      <c r="G448" s="185"/>
      <c r="H448" s="71"/>
      <c r="I448" s="71"/>
    </row>
    <row r="449" spans="3:12" ht="15.75" hidden="1" thickBot="1" x14ac:dyDescent="0.3">
      <c r="C449" s="175"/>
      <c r="D449" s="130"/>
      <c r="E449" s="130"/>
      <c r="F449" s="130">
        <f t="shared" si="30"/>
        <v>0</v>
      </c>
      <c r="G449" s="185"/>
      <c r="H449" s="71"/>
      <c r="I449" s="71"/>
    </row>
    <row r="450" spans="3:12" ht="15.75" hidden="1" thickBot="1" x14ac:dyDescent="0.3">
      <c r="C450" s="179" t="s">
        <v>53</v>
      </c>
      <c r="D450" s="127">
        <f>SUM(F457:F491)</f>
        <v>0</v>
      </c>
      <c r="F450" s="73"/>
      <c r="G450" s="95"/>
      <c r="H450" s="73"/>
      <c r="I450" s="73"/>
    </row>
    <row r="451" spans="3:12" hidden="1" x14ac:dyDescent="0.25">
      <c r="C451" s="73"/>
      <c r="D451" s="31"/>
      <c r="E451" s="112"/>
      <c r="F451" s="112"/>
      <c r="G451" s="112"/>
      <c r="H451" s="92"/>
      <c r="I451" s="92"/>
      <c r="J451" s="92"/>
      <c r="K451" s="132"/>
    </row>
    <row r="452" spans="3:12" hidden="1" x14ac:dyDescent="0.25">
      <c r="C452" s="73"/>
      <c r="D452" s="31"/>
      <c r="E452" s="112"/>
      <c r="F452" s="112"/>
      <c r="G452" s="112"/>
      <c r="H452" s="92"/>
      <c r="I452" s="92"/>
      <c r="J452" s="92"/>
      <c r="K452" s="132"/>
    </row>
    <row r="453" spans="3:12" ht="15.75" hidden="1" x14ac:dyDescent="0.25">
      <c r="C453" s="232" t="s">
        <v>532</v>
      </c>
      <c r="D453" s="233"/>
      <c r="E453" s="112"/>
      <c r="F453" s="112"/>
      <c r="G453" s="112"/>
      <c r="H453" s="92"/>
      <c r="I453" s="92"/>
      <c r="J453" s="92"/>
      <c r="K453" s="132"/>
    </row>
    <row r="454" spans="3:12" ht="18.75" hidden="1" x14ac:dyDescent="0.25">
      <c r="C454" s="240" t="e">
        <f>IFERROR(VLOOKUP(D453,'Desarrollo Curricular'!$E:$F,2,FALSE),IFERROR(VLOOKUP(D453,Investigación!$E:$F,2,FALSE),IFERROR(VLOOKUP(D453,'Vinculación Univ. Sociedad'!$E:$F,2,FALSE),IFERROR(VLOOKUP(D453,'Docencia y Recursos Humanos '!$E:$F,2,FALSE),IFERROR(VLOOKUP(D453,Estudiantes!$E:$F,2,FALSE),IFERROR(VLOOKUP(D453,'Gestion Administrativa'!$E:$F,2,FALSE),IFERROR(VLOOKUP(D453,'Gestion Academica'!$E:$F,2,FALSE),IFERROR(VLOOKUP(D453,Graduados!$E:$F,2,FALSE),IFERROR(VLOOKUP(D453,'Gestión del Conocimiento'!$E:$F,2,FALSE),IFERROR(VLOOKUP(D453,Gobernabilidad!$E:$F,2,FALSE),IFERROR(VLOOKUP(D453,'NIVEL DE ES Y  SISTEMA NACIONAL'!$E:$F,2,FALSE),VLOOKUP(D453,'Lo Esencial'!$E:$F,2,0))))))))))))</f>
        <v>#N/A</v>
      </c>
      <c r="D454" s="31"/>
      <c r="E454" s="112"/>
      <c r="F454" s="112"/>
      <c r="G454" s="112"/>
      <c r="H454" s="92"/>
      <c r="I454" s="92"/>
      <c r="J454" s="92"/>
      <c r="K454" s="132"/>
    </row>
    <row r="455" spans="3:12" ht="15.75" hidden="1" thickBot="1" x14ac:dyDescent="0.3">
      <c r="F455" s="112"/>
      <c r="G455" s="92"/>
      <c r="H455" s="92"/>
      <c r="I455" s="92"/>
    </row>
    <row r="456" spans="3:12" ht="30.75" hidden="1" thickBot="1" x14ac:dyDescent="0.3">
      <c r="C456" s="149" t="s">
        <v>44</v>
      </c>
      <c r="D456" s="154" t="s">
        <v>55</v>
      </c>
      <c r="E456" s="156" t="s">
        <v>57</v>
      </c>
      <c r="F456" s="155" t="s">
        <v>27</v>
      </c>
      <c r="G456" s="153" t="s">
        <v>253</v>
      </c>
      <c r="H456" s="156" t="s">
        <v>46</v>
      </c>
      <c r="I456" s="153" t="s">
        <v>254</v>
      </c>
      <c r="J456" s="153" t="s">
        <v>551</v>
      </c>
      <c r="K456" s="153" t="s">
        <v>552</v>
      </c>
      <c r="L456" s="153" t="s">
        <v>610</v>
      </c>
    </row>
    <row r="457" spans="3:12" hidden="1" x14ac:dyDescent="0.25">
      <c r="C457" s="161"/>
      <c r="D457" s="180"/>
      <c r="E457" s="135"/>
      <c r="F457" s="116">
        <f t="shared" ref="F457:F491" si="33">D457*E457</f>
        <v>0</v>
      </c>
      <c r="G457" s="183"/>
      <c r="H457" s="162"/>
      <c r="I457" s="150" t="e">
        <f>VLOOKUP(H457,Presupuesto!$B$8:$C$158,2,0)</f>
        <v>#N/A</v>
      </c>
      <c r="J457" s="252"/>
      <c r="K457" s="117"/>
      <c r="L457" s="117"/>
    </row>
    <row r="458" spans="3:12" hidden="1" x14ac:dyDescent="0.25">
      <c r="C458" s="161"/>
      <c r="D458" s="180"/>
      <c r="E458" s="143"/>
      <c r="F458" s="116">
        <f t="shared" si="33"/>
        <v>0</v>
      </c>
      <c r="G458" s="183"/>
      <c r="H458" s="162"/>
      <c r="I458" s="150" t="e">
        <f>VLOOKUP(H458,Presupuesto!$B$8:$C$158,2,0)</f>
        <v>#N/A</v>
      </c>
      <c r="J458" s="117" t="str">
        <f>$J$17</f>
        <v>Investigación</v>
      </c>
      <c r="K458" s="117"/>
      <c r="L458" s="117"/>
    </row>
    <row r="459" spans="3:12" hidden="1" x14ac:dyDescent="0.25">
      <c r="C459" s="161"/>
      <c r="D459" s="180"/>
      <c r="E459" s="143"/>
      <c r="F459" s="116">
        <f t="shared" si="33"/>
        <v>0</v>
      </c>
      <c r="G459" s="183"/>
      <c r="H459" s="162"/>
      <c r="I459" s="150" t="e">
        <f>VLOOKUP(H459,Presupuesto!$B$8:$C$158,2,0)</f>
        <v>#N/A</v>
      </c>
      <c r="J459" s="117" t="str">
        <f t="shared" ref="J459:J490" si="34">$J$17</f>
        <v>Investigación</v>
      </c>
      <c r="K459" s="117"/>
      <c r="L459" s="117"/>
    </row>
    <row r="460" spans="3:12" hidden="1" x14ac:dyDescent="0.25">
      <c r="C460" s="161"/>
      <c r="D460" s="180"/>
      <c r="E460" s="143"/>
      <c r="F460" s="116">
        <f t="shared" si="33"/>
        <v>0</v>
      </c>
      <c r="G460" s="183"/>
      <c r="H460" s="162"/>
      <c r="I460" s="150" t="e">
        <f>VLOOKUP(H460,Presupuesto!$B$8:$C$158,2,0)</f>
        <v>#N/A</v>
      </c>
      <c r="J460" s="117" t="str">
        <f t="shared" si="34"/>
        <v>Investigación</v>
      </c>
      <c r="K460" s="117"/>
      <c r="L460" s="117"/>
    </row>
    <row r="461" spans="3:12" hidden="1" x14ac:dyDescent="0.25">
      <c r="C461" s="161"/>
      <c r="D461" s="180"/>
      <c r="E461" s="143"/>
      <c r="F461" s="116">
        <f t="shared" si="33"/>
        <v>0</v>
      </c>
      <c r="G461" s="183"/>
      <c r="H461" s="162"/>
      <c r="I461" s="150" t="e">
        <f>VLOOKUP(H461,Presupuesto!$B$8:$C$158,2,0)</f>
        <v>#N/A</v>
      </c>
      <c r="J461" s="117" t="str">
        <f t="shared" si="34"/>
        <v>Investigación</v>
      </c>
      <c r="K461" s="117"/>
      <c r="L461" s="117"/>
    </row>
    <row r="462" spans="3:12" hidden="1" x14ac:dyDescent="0.25">
      <c r="C462" s="161"/>
      <c r="D462" s="180"/>
      <c r="E462" s="143"/>
      <c r="F462" s="116">
        <f t="shared" si="33"/>
        <v>0</v>
      </c>
      <c r="G462" s="183"/>
      <c r="H462" s="162"/>
      <c r="I462" s="150" t="e">
        <f>VLOOKUP(H462,Presupuesto!$B$8:$C$158,2,0)</f>
        <v>#N/A</v>
      </c>
      <c r="J462" s="117" t="str">
        <f t="shared" si="34"/>
        <v>Investigación</v>
      </c>
      <c r="K462" s="117"/>
      <c r="L462" s="117"/>
    </row>
    <row r="463" spans="3:12" hidden="1" x14ac:dyDescent="0.25">
      <c r="C463" s="161"/>
      <c r="D463" s="180"/>
      <c r="E463" s="143"/>
      <c r="F463" s="116">
        <f t="shared" si="33"/>
        <v>0</v>
      </c>
      <c r="G463" s="183"/>
      <c r="H463" s="162"/>
      <c r="I463" s="150" t="e">
        <f>VLOOKUP(H463,Presupuesto!$B$8:$C$158,2,0)</f>
        <v>#N/A</v>
      </c>
      <c r="J463" s="117" t="str">
        <f t="shared" si="34"/>
        <v>Investigación</v>
      </c>
      <c r="K463" s="117"/>
      <c r="L463" s="117"/>
    </row>
    <row r="464" spans="3:12" hidden="1" x14ac:dyDescent="0.25">
      <c r="C464" s="161"/>
      <c r="D464" s="180"/>
      <c r="E464" s="143"/>
      <c r="F464" s="116">
        <f t="shared" si="33"/>
        <v>0</v>
      </c>
      <c r="G464" s="183"/>
      <c r="H464" s="162"/>
      <c r="I464" s="150" t="e">
        <f>VLOOKUP(H464,Presupuesto!$B$8:$C$158,2,0)</f>
        <v>#N/A</v>
      </c>
      <c r="J464" s="117" t="str">
        <f t="shared" si="34"/>
        <v>Investigación</v>
      </c>
      <c r="K464" s="117"/>
      <c r="L464" s="117"/>
    </row>
    <row r="465" spans="3:12" hidden="1" x14ac:dyDescent="0.25">
      <c r="C465" s="161"/>
      <c r="D465" s="180"/>
      <c r="E465" s="143"/>
      <c r="F465" s="116">
        <f t="shared" si="33"/>
        <v>0</v>
      </c>
      <c r="G465" s="183"/>
      <c r="H465" s="162"/>
      <c r="I465" s="150" t="e">
        <f>VLOOKUP(H465,Presupuesto!$B$8:$C$158,2,0)</f>
        <v>#N/A</v>
      </c>
      <c r="J465" s="117" t="str">
        <f t="shared" si="34"/>
        <v>Investigación</v>
      </c>
      <c r="K465" s="117"/>
      <c r="L465" s="117"/>
    </row>
    <row r="466" spans="3:12" hidden="1" x14ac:dyDescent="0.25">
      <c r="C466" s="161"/>
      <c r="D466" s="180"/>
      <c r="E466" s="143"/>
      <c r="F466" s="116">
        <f t="shared" si="33"/>
        <v>0</v>
      </c>
      <c r="G466" s="183"/>
      <c r="H466" s="162"/>
      <c r="I466" s="150" t="e">
        <f>VLOOKUP(H466,Presupuesto!$B$8:$C$158,2,0)</f>
        <v>#N/A</v>
      </c>
      <c r="J466" s="117" t="str">
        <f t="shared" si="34"/>
        <v>Investigación</v>
      </c>
      <c r="K466" s="117"/>
      <c r="L466" s="117"/>
    </row>
    <row r="467" spans="3:12" hidden="1" x14ac:dyDescent="0.25">
      <c r="C467" s="161"/>
      <c r="D467" s="180"/>
      <c r="E467" s="143"/>
      <c r="F467" s="116">
        <f t="shared" si="33"/>
        <v>0</v>
      </c>
      <c r="G467" s="183"/>
      <c r="H467" s="162"/>
      <c r="I467" s="150" t="e">
        <f>VLOOKUP(H467,Presupuesto!$B$8:$C$158,2,0)</f>
        <v>#N/A</v>
      </c>
      <c r="J467" s="117" t="str">
        <f t="shared" si="34"/>
        <v>Investigación</v>
      </c>
      <c r="K467" s="117"/>
      <c r="L467" s="117"/>
    </row>
    <row r="468" spans="3:12" hidden="1" x14ac:dyDescent="0.25">
      <c r="C468" s="161"/>
      <c r="D468" s="180"/>
      <c r="E468" s="143"/>
      <c r="F468" s="116">
        <f t="shared" si="33"/>
        <v>0</v>
      </c>
      <c r="G468" s="183"/>
      <c r="H468" s="162"/>
      <c r="I468" s="150" t="e">
        <f>VLOOKUP(H468,Presupuesto!$B$8:$C$158,2,0)</f>
        <v>#N/A</v>
      </c>
      <c r="J468" s="117" t="str">
        <f t="shared" si="34"/>
        <v>Investigación</v>
      </c>
      <c r="K468" s="117"/>
      <c r="L468" s="117"/>
    </row>
    <row r="469" spans="3:12" hidden="1" x14ac:dyDescent="0.25">
      <c r="C469" s="161"/>
      <c r="D469" s="180"/>
      <c r="E469" s="143"/>
      <c r="F469" s="116">
        <f t="shared" si="33"/>
        <v>0</v>
      </c>
      <c r="G469" s="183"/>
      <c r="H469" s="162"/>
      <c r="I469" s="150" t="e">
        <f>VLOOKUP(H469,Presupuesto!$B$8:$C$158,2,0)</f>
        <v>#N/A</v>
      </c>
      <c r="J469" s="117" t="str">
        <f t="shared" si="34"/>
        <v>Investigación</v>
      </c>
      <c r="K469" s="117"/>
      <c r="L469" s="117"/>
    </row>
    <row r="470" spans="3:12" hidden="1" x14ac:dyDescent="0.25">
      <c r="C470" s="161"/>
      <c r="D470" s="180"/>
      <c r="E470" s="143"/>
      <c r="F470" s="116">
        <f t="shared" si="33"/>
        <v>0</v>
      </c>
      <c r="G470" s="183"/>
      <c r="H470" s="162"/>
      <c r="I470" s="150" t="e">
        <f>VLOOKUP(H470,Presupuesto!$B$8:$C$158,2,0)</f>
        <v>#N/A</v>
      </c>
      <c r="J470" s="117" t="str">
        <f t="shared" si="34"/>
        <v>Investigación</v>
      </c>
      <c r="K470" s="117"/>
      <c r="L470" s="117"/>
    </row>
    <row r="471" spans="3:12" hidden="1" x14ac:dyDescent="0.25">
      <c r="C471" s="161"/>
      <c r="D471" s="180"/>
      <c r="E471" s="143"/>
      <c r="F471" s="116">
        <f t="shared" si="33"/>
        <v>0</v>
      </c>
      <c r="G471" s="183"/>
      <c r="H471" s="162"/>
      <c r="I471" s="150" t="e">
        <f>VLOOKUP(H471,Presupuesto!$B$8:$C$158,2,0)</f>
        <v>#N/A</v>
      </c>
      <c r="J471" s="117" t="str">
        <f t="shared" si="34"/>
        <v>Investigación</v>
      </c>
      <c r="K471" s="117"/>
      <c r="L471" s="117"/>
    </row>
    <row r="472" spans="3:12" hidden="1" x14ac:dyDescent="0.25">
      <c r="C472" s="161"/>
      <c r="D472" s="180"/>
      <c r="E472" s="143"/>
      <c r="F472" s="116">
        <f t="shared" si="33"/>
        <v>0</v>
      </c>
      <c r="G472" s="183"/>
      <c r="H472" s="162"/>
      <c r="I472" s="150" t="e">
        <f>VLOOKUP(H472,Presupuesto!$B$8:$C$158,2,0)</f>
        <v>#N/A</v>
      </c>
      <c r="J472" s="117" t="str">
        <f t="shared" si="34"/>
        <v>Investigación</v>
      </c>
      <c r="K472" s="117"/>
      <c r="L472" s="117"/>
    </row>
    <row r="473" spans="3:12" hidden="1" x14ac:dyDescent="0.25">
      <c r="C473" s="161"/>
      <c r="D473" s="180"/>
      <c r="E473" s="143"/>
      <c r="F473" s="116">
        <f t="shared" si="33"/>
        <v>0</v>
      </c>
      <c r="G473" s="183"/>
      <c r="H473" s="162"/>
      <c r="I473" s="150" t="e">
        <f>VLOOKUP(H473,Presupuesto!$B$8:$C$158,2,0)</f>
        <v>#N/A</v>
      </c>
      <c r="J473" s="117" t="str">
        <f t="shared" si="34"/>
        <v>Investigación</v>
      </c>
      <c r="K473" s="117"/>
      <c r="L473" s="117"/>
    </row>
    <row r="474" spans="3:12" hidden="1" x14ac:dyDescent="0.25">
      <c r="C474" s="161"/>
      <c r="D474" s="180"/>
      <c r="E474" s="143"/>
      <c r="F474" s="116">
        <f t="shared" si="33"/>
        <v>0</v>
      </c>
      <c r="G474" s="183"/>
      <c r="H474" s="162"/>
      <c r="I474" s="150" t="e">
        <f>VLOOKUP(H474,Presupuesto!$B$8:$C$158,2,0)</f>
        <v>#N/A</v>
      </c>
      <c r="J474" s="117" t="str">
        <f t="shared" si="34"/>
        <v>Investigación</v>
      </c>
      <c r="K474" s="117"/>
      <c r="L474" s="117"/>
    </row>
    <row r="475" spans="3:12" hidden="1" x14ac:dyDescent="0.25">
      <c r="C475" s="161"/>
      <c r="D475" s="180"/>
      <c r="E475" s="143"/>
      <c r="F475" s="116">
        <f t="shared" si="33"/>
        <v>0</v>
      </c>
      <c r="G475" s="183"/>
      <c r="H475" s="162"/>
      <c r="I475" s="150" t="e">
        <f>VLOOKUP(H475,Presupuesto!$B$8:$C$158,2,0)</f>
        <v>#N/A</v>
      </c>
      <c r="J475" s="117" t="str">
        <f t="shared" si="34"/>
        <v>Investigación</v>
      </c>
      <c r="K475" s="117"/>
      <c r="L475" s="117"/>
    </row>
    <row r="476" spans="3:12" hidden="1" x14ac:dyDescent="0.25">
      <c r="C476" s="161"/>
      <c r="D476" s="180"/>
      <c r="E476" s="143"/>
      <c r="F476" s="116">
        <f t="shared" si="33"/>
        <v>0</v>
      </c>
      <c r="G476" s="183"/>
      <c r="H476" s="162"/>
      <c r="I476" s="150" t="e">
        <f>VLOOKUP(H476,Presupuesto!$B$8:$C$158,2,0)</f>
        <v>#N/A</v>
      </c>
      <c r="J476" s="117" t="str">
        <f t="shared" si="34"/>
        <v>Investigación</v>
      </c>
      <c r="K476" s="117"/>
      <c r="L476" s="117"/>
    </row>
    <row r="477" spans="3:12" hidden="1" x14ac:dyDescent="0.25">
      <c r="C477" s="161"/>
      <c r="D477" s="180"/>
      <c r="E477" s="143"/>
      <c r="F477" s="116">
        <f t="shared" si="33"/>
        <v>0</v>
      </c>
      <c r="G477" s="183"/>
      <c r="H477" s="162"/>
      <c r="I477" s="150" t="e">
        <f>VLOOKUP(H477,Presupuesto!$B$8:$C$158,2,0)</f>
        <v>#N/A</v>
      </c>
      <c r="J477" s="117" t="str">
        <f t="shared" si="34"/>
        <v>Investigación</v>
      </c>
      <c r="K477" s="117"/>
      <c r="L477" s="117"/>
    </row>
    <row r="478" spans="3:12" hidden="1" x14ac:dyDescent="0.25">
      <c r="C478" s="161"/>
      <c r="D478" s="180"/>
      <c r="E478" s="143"/>
      <c r="F478" s="116">
        <f t="shared" si="33"/>
        <v>0</v>
      </c>
      <c r="G478" s="183"/>
      <c r="H478" s="162"/>
      <c r="I478" s="150" t="e">
        <f>VLOOKUP(H478,Presupuesto!$B$8:$C$158,2,0)</f>
        <v>#N/A</v>
      </c>
      <c r="J478" s="117" t="str">
        <f t="shared" si="34"/>
        <v>Investigación</v>
      </c>
      <c r="K478" s="117"/>
      <c r="L478" s="117"/>
    </row>
    <row r="479" spans="3:12" hidden="1" x14ac:dyDescent="0.25">
      <c r="C479" s="164"/>
      <c r="D479" s="180"/>
      <c r="E479" s="138"/>
      <c r="F479" s="116">
        <f t="shared" si="33"/>
        <v>0</v>
      </c>
      <c r="G479" s="183"/>
      <c r="H479" s="165"/>
      <c r="I479" s="150" t="e">
        <f>VLOOKUP(H479,Presupuesto!$B$8:$C$158,2,0)</f>
        <v>#N/A</v>
      </c>
      <c r="J479" s="117" t="str">
        <f t="shared" si="34"/>
        <v>Investigación</v>
      </c>
      <c r="K479" s="117"/>
      <c r="L479" s="117"/>
    </row>
    <row r="480" spans="3:12" hidden="1" x14ac:dyDescent="0.25">
      <c r="C480" s="164"/>
      <c r="D480" s="180"/>
      <c r="E480" s="138"/>
      <c r="F480" s="116">
        <f t="shared" si="33"/>
        <v>0</v>
      </c>
      <c r="G480" s="183"/>
      <c r="H480" s="165"/>
      <c r="I480" s="150" t="e">
        <f>VLOOKUP(H480,Presupuesto!$B$8:$C$158,2,0)</f>
        <v>#N/A</v>
      </c>
      <c r="J480" s="117" t="str">
        <f t="shared" si="34"/>
        <v>Investigación</v>
      </c>
      <c r="K480" s="117"/>
      <c r="L480" s="117"/>
    </row>
    <row r="481" spans="3:12" hidden="1" x14ac:dyDescent="0.25">
      <c r="C481" s="164"/>
      <c r="D481" s="180"/>
      <c r="E481" s="138"/>
      <c r="F481" s="116">
        <f t="shared" si="33"/>
        <v>0</v>
      </c>
      <c r="G481" s="183"/>
      <c r="H481" s="165"/>
      <c r="I481" s="150" t="e">
        <f>VLOOKUP(H481,Presupuesto!$B$8:$C$158,2,0)</f>
        <v>#N/A</v>
      </c>
      <c r="J481" s="117" t="str">
        <f t="shared" si="34"/>
        <v>Investigación</v>
      </c>
      <c r="K481" s="117"/>
      <c r="L481" s="117"/>
    </row>
    <row r="482" spans="3:12" hidden="1" x14ac:dyDescent="0.25">
      <c r="C482" s="164"/>
      <c r="D482" s="180"/>
      <c r="E482" s="138"/>
      <c r="F482" s="116">
        <f t="shared" si="33"/>
        <v>0</v>
      </c>
      <c r="G482" s="183"/>
      <c r="H482" s="165"/>
      <c r="I482" s="150" t="e">
        <f>VLOOKUP(H482,Presupuesto!$B$8:$C$158,2,0)</f>
        <v>#N/A</v>
      </c>
      <c r="J482" s="117" t="str">
        <f t="shared" si="34"/>
        <v>Investigación</v>
      </c>
      <c r="K482" s="117"/>
      <c r="L482" s="117"/>
    </row>
    <row r="483" spans="3:12" hidden="1" x14ac:dyDescent="0.25">
      <c r="C483" s="164"/>
      <c r="D483" s="180"/>
      <c r="E483" s="138"/>
      <c r="F483" s="116">
        <f t="shared" si="33"/>
        <v>0</v>
      </c>
      <c r="G483" s="183"/>
      <c r="H483" s="165"/>
      <c r="I483" s="150" t="e">
        <f>VLOOKUP(H483,Presupuesto!$B$8:$C$158,2,0)</f>
        <v>#N/A</v>
      </c>
      <c r="J483" s="117" t="str">
        <f t="shared" si="34"/>
        <v>Investigación</v>
      </c>
      <c r="K483" s="117"/>
      <c r="L483" s="117"/>
    </row>
    <row r="484" spans="3:12" hidden="1" x14ac:dyDescent="0.25">
      <c r="C484" s="164"/>
      <c r="D484" s="180"/>
      <c r="E484" s="138"/>
      <c r="F484" s="116">
        <f t="shared" si="33"/>
        <v>0</v>
      </c>
      <c r="G484" s="183"/>
      <c r="H484" s="165"/>
      <c r="I484" s="150" t="e">
        <f>VLOOKUP(H484,Presupuesto!$B$8:$C$158,2,0)</f>
        <v>#N/A</v>
      </c>
      <c r="J484" s="117" t="str">
        <f t="shared" si="34"/>
        <v>Investigación</v>
      </c>
      <c r="K484" s="117"/>
      <c r="L484" s="117"/>
    </row>
    <row r="485" spans="3:12" hidden="1" x14ac:dyDescent="0.25">
      <c r="C485" s="164"/>
      <c r="D485" s="180"/>
      <c r="E485" s="138"/>
      <c r="F485" s="116">
        <f t="shared" si="33"/>
        <v>0</v>
      </c>
      <c r="G485" s="183"/>
      <c r="H485" s="165"/>
      <c r="I485" s="150" t="e">
        <f>VLOOKUP(H485,Presupuesto!$B$8:$C$158,2,0)</f>
        <v>#N/A</v>
      </c>
      <c r="J485" s="117" t="str">
        <f t="shared" si="34"/>
        <v>Investigación</v>
      </c>
      <c r="K485" s="117"/>
      <c r="L485" s="117"/>
    </row>
    <row r="486" spans="3:12" hidden="1" x14ac:dyDescent="0.25">
      <c r="C486" s="164"/>
      <c r="D486" s="180"/>
      <c r="E486" s="138"/>
      <c r="F486" s="116">
        <f t="shared" si="33"/>
        <v>0</v>
      </c>
      <c r="G486" s="183"/>
      <c r="H486" s="165"/>
      <c r="I486" s="150" t="e">
        <f>VLOOKUP(H486,Presupuesto!$B$8:$C$158,2,0)</f>
        <v>#N/A</v>
      </c>
      <c r="J486" s="117" t="str">
        <f t="shared" si="34"/>
        <v>Investigación</v>
      </c>
      <c r="K486" s="117"/>
      <c r="L486" s="117"/>
    </row>
    <row r="487" spans="3:12" hidden="1" x14ac:dyDescent="0.25">
      <c r="C487" s="166"/>
      <c r="D487" s="180"/>
      <c r="E487" s="138"/>
      <c r="F487" s="116">
        <f t="shared" si="33"/>
        <v>0</v>
      </c>
      <c r="G487" s="183"/>
      <c r="H487" s="167"/>
      <c r="I487" s="150" t="e">
        <f>VLOOKUP(H487,Presupuesto!$B$8:$C$158,2,0)</f>
        <v>#N/A</v>
      </c>
      <c r="J487" s="117" t="str">
        <f t="shared" si="34"/>
        <v>Investigación</v>
      </c>
      <c r="K487" s="117"/>
      <c r="L487" s="117"/>
    </row>
    <row r="488" spans="3:12" hidden="1" x14ac:dyDescent="0.25">
      <c r="C488" s="166"/>
      <c r="D488" s="180"/>
      <c r="E488" s="138"/>
      <c r="F488" s="116">
        <f t="shared" si="33"/>
        <v>0</v>
      </c>
      <c r="G488" s="183"/>
      <c r="H488" s="167"/>
      <c r="I488" s="150" t="e">
        <f>VLOOKUP(H488,Presupuesto!$B$8:$C$158,2,0)</f>
        <v>#N/A</v>
      </c>
      <c r="J488" s="117" t="str">
        <f t="shared" si="34"/>
        <v>Investigación</v>
      </c>
      <c r="K488" s="117"/>
      <c r="L488" s="117"/>
    </row>
    <row r="489" spans="3:12" hidden="1" x14ac:dyDescent="0.25">
      <c r="C489" s="166"/>
      <c r="D489" s="180"/>
      <c r="E489" s="138"/>
      <c r="F489" s="116">
        <f t="shared" si="33"/>
        <v>0</v>
      </c>
      <c r="G489" s="183"/>
      <c r="H489" s="167"/>
      <c r="I489" s="150" t="e">
        <f>VLOOKUP(H489,Presupuesto!$B$8:$C$158,2,0)</f>
        <v>#N/A</v>
      </c>
      <c r="J489" s="117" t="str">
        <f t="shared" si="34"/>
        <v>Investigación</v>
      </c>
      <c r="K489" s="117"/>
      <c r="L489" s="117"/>
    </row>
    <row r="490" spans="3:12" hidden="1" x14ac:dyDescent="0.25">
      <c r="C490" s="166"/>
      <c r="D490" s="180"/>
      <c r="E490" s="138"/>
      <c r="F490" s="116">
        <f t="shared" si="33"/>
        <v>0</v>
      </c>
      <c r="G490" s="183"/>
      <c r="H490" s="167"/>
      <c r="I490" s="150" t="e">
        <f>VLOOKUP(H490,Presupuesto!$B$8:$C$158,2,0)</f>
        <v>#N/A</v>
      </c>
      <c r="J490" s="117" t="str">
        <f t="shared" si="34"/>
        <v>Investigación</v>
      </c>
      <c r="K490" s="117"/>
      <c r="L490" s="117"/>
    </row>
    <row r="491" spans="3:12" ht="15.75" hidden="1" thickBot="1" x14ac:dyDescent="0.3">
      <c r="C491" s="168"/>
      <c r="D491" s="256"/>
      <c r="E491" s="122"/>
      <c r="F491" s="124">
        <f t="shared" si="33"/>
        <v>0</v>
      </c>
      <c r="G491" s="184"/>
      <c r="H491" s="169"/>
      <c r="I491" s="152" t="e">
        <f>VLOOKUP(H491,Presupuesto!$B$8:$C$158,2,0)</f>
        <v>#N/A</v>
      </c>
      <c r="J491" s="125" t="str">
        <f t="shared" ref="J491" si="35">$J$20</f>
        <v>Investigación</v>
      </c>
      <c r="K491" s="144"/>
      <c r="L491" s="144"/>
    </row>
    <row r="492" spans="3:12" hidden="1" x14ac:dyDescent="0.25">
      <c r="F492" s="109"/>
      <c r="G492" s="108"/>
      <c r="H492" s="109"/>
      <c r="I492" s="109"/>
    </row>
    <row r="493" spans="3:12" ht="15.75" hidden="1" thickBot="1" x14ac:dyDescent="0.3">
      <c r="F493" s="109"/>
      <c r="G493" s="108"/>
      <c r="H493" s="109"/>
      <c r="I493" s="109"/>
    </row>
    <row r="494" spans="3:12" ht="15.75" hidden="1" thickBot="1" x14ac:dyDescent="0.3">
      <c r="C494" s="179" t="s">
        <v>53</v>
      </c>
      <c r="D494" s="127">
        <f>SUM(F501:F535)</f>
        <v>0</v>
      </c>
      <c r="F494" s="73"/>
      <c r="G494" s="95"/>
      <c r="H494" s="73"/>
      <c r="I494" s="73"/>
    </row>
    <row r="495" spans="3:12" hidden="1" x14ac:dyDescent="0.25">
      <c r="C495" s="73"/>
      <c r="D495" s="31"/>
      <c r="E495" s="112"/>
      <c r="F495" s="112"/>
      <c r="G495" s="112"/>
      <c r="H495" s="92"/>
      <c r="I495" s="92"/>
      <c r="J495" s="92"/>
      <c r="K495" s="132"/>
    </row>
    <row r="496" spans="3:12" hidden="1" x14ac:dyDescent="0.25">
      <c r="C496" s="73"/>
      <c r="D496" s="31"/>
      <c r="E496" s="112"/>
      <c r="F496" s="112"/>
      <c r="G496" s="112"/>
      <c r="H496" s="92"/>
      <c r="I496" s="92"/>
      <c r="J496" s="92"/>
      <c r="K496" s="132"/>
    </row>
    <row r="497" spans="3:12" ht="15.75" hidden="1" x14ac:dyDescent="0.25">
      <c r="C497" s="232" t="s">
        <v>532</v>
      </c>
      <c r="D497" s="233"/>
      <c r="E497" s="112"/>
      <c r="F497" s="112"/>
      <c r="G497" s="112"/>
      <c r="H497" s="92"/>
      <c r="I497" s="92"/>
      <c r="J497" s="92"/>
      <c r="K497" s="132"/>
    </row>
    <row r="498" spans="3:12" ht="18.75" hidden="1" x14ac:dyDescent="0.25">
      <c r="C498" s="240" t="e">
        <f>IFERROR(VLOOKUP(D497,'Desarrollo Curricular'!$E:$F,2,FALSE),IFERROR(VLOOKUP(D497,Investigación!$E:$F,2,FALSE),IFERROR(VLOOKUP(D497,'Vinculación Univ. Sociedad'!$E:$F,2,FALSE),IFERROR(VLOOKUP(D497,'Docencia y Recursos Humanos '!$E:$F,2,FALSE),IFERROR(VLOOKUP(D497,Estudiantes!$E:$F,2,FALSE),IFERROR(VLOOKUP(D497,'Gestion Administrativa'!$E:$F,2,FALSE),IFERROR(VLOOKUP(D497,'Gestion Academica'!$E:$F,2,FALSE),IFERROR(VLOOKUP(D497,Graduados!$E:$F,2,FALSE),IFERROR(VLOOKUP(D497,'Gestión del Conocimiento'!$E:$F,2,FALSE),IFERROR(VLOOKUP(D497,Gobernabilidad!$E:$F,2,FALSE),IFERROR(VLOOKUP(D497,'NIVEL DE ES Y  SISTEMA NACIONAL'!$E:$F,2,FALSE),VLOOKUP(D497,'Lo Esencial'!$E:$F,2,0))))))))))))</f>
        <v>#N/A</v>
      </c>
      <c r="D498" s="31"/>
      <c r="E498" s="112"/>
      <c r="F498" s="112"/>
      <c r="G498" s="112"/>
      <c r="H498" s="92"/>
      <c r="I498" s="92"/>
      <c r="J498" s="92"/>
      <c r="K498" s="132"/>
    </row>
    <row r="499" spans="3:12" ht="15.75" hidden="1" thickBot="1" x14ac:dyDescent="0.3">
      <c r="F499" s="112"/>
      <c r="G499" s="92"/>
      <c r="H499" s="92"/>
      <c r="I499" s="92"/>
    </row>
    <row r="500" spans="3:12" ht="30.75" hidden="1" thickBot="1" x14ac:dyDescent="0.3">
      <c r="C500" s="149" t="s">
        <v>44</v>
      </c>
      <c r="D500" s="154" t="s">
        <v>55</v>
      </c>
      <c r="E500" s="156" t="s">
        <v>57</v>
      </c>
      <c r="F500" s="155" t="s">
        <v>27</v>
      </c>
      <c r="G500" s="153" t="s">
        <v>253</v>
      </c>
      <c r="H500" s="156" t="s">
        <v>46</v>
      </c>
      <c r="I500" s="153" t="s">
        <v>254</v>
      </c>
      <c r="J500" s="153" t="s">
        <v>551</v>
      </c>
      <c r="K500" s="153" t="s">
        <v>552</v>
      </c>
      <c r="L500" s="153" t="s">
        <v>610</v>
      </c>
    </row>
    <row r="501" spans="3:12" hidden="1" x14ac:dyDescent="0.25">
      <c r="C501" s="161"/>
      <c r="D501" s="180"/>
      <c r="E501" s="135"/>
      <c r="F501" s="116">
        <f t="shared" ref="F501:F537" si="36">D501*E501</f>
        <v>0</v>
      </c>
      <c r="G501" s="183"/>
      <c r="H501" s="162"/>
      <c r="I501" s="150" t="e">
        <f>VLOOKUP(H501,Presupuesto!$B$8:$C$158,2,0)</f>
        <v>#N/A</v>
      </c>
      <c r="J501" s="252"/>
      <c r="K501" s="117"/>
      <c r="L501" s="117"/>
    </row>
    <row r="502" spans="3:12" hidden="1" x14ac:dyDescent="0.25">
      <c r="C502" s="161"/>
      <c r="D502" s="180"/>
      <c r="E502" s="143"/>
      <c r="F502" s="116">
        <f t="shared" si="36"/>
        <v>0</v>
      </c>
      <c r="G502" s="183"/>
      <c r="H502" s="162"/>
      <c r="I502" s="150" t="e">
        <f>VLOOKUP(H502,Presupuesto!$B$8:$C$158,2,0)</f>
        <v>#N/A</v>
      </c>
      <c r="J502" s="117" t="str">
        <f>$J$17</f>
        <v>Investigación</v>
      </c>
      <c r="K502" s="117"/>
      <c r="L502" s="117"/>
    </row>
    <row r="503" spans="3:12" hidden="1" x14ac:dyDescent="0.25">
      <c r="C503" s="161"/>
      <c r="D503" s="180"/>
      <c r="E503" s="143"/>
      <c r="F503" s="116">
        <f t="shared" si="36"/>
        <v>0</v>
      </c>
      <c r="G503" s="183"/>
      <c r="H503" s="162"/>
      <c r="I503" s="150" t="e">
        <f>VLOOKUP(H503,Presupuesto!$B$8:$C$158,2,0)</f>
        <v>#N/A</v>
      </c>
      <c r="J503" s="117" t="str">
        <f t="shared" ref="J503:J534" si="37">$J$17</f>
        <v>Investigación</v>
      </c>
      <c r="K503" s="117"/>
      <c r="L503" s="117"/>
    </row>
    <row r="504" spans="3:12" hidden="1" x14ac:dyDescent="0.25">
      <c r="C504" s="161"/>
      <c r="D504" s="180"/>
      <c r="E504" s="143"/>
      <c r="F504" s="116">
        <f t="shared" si="36"/>
        <v>0</v>
      </c>
      <c r="G504" s="183"/>
      <c r="H504" s="162"/>
      <c r="I504" s="150" t="e">
        <f>VLOOKUP(H504,Presupuesto!$B$8:$C$158,2,0)</f>
        <v>#N/A</v>
      </c>
      <c r="J504" s="117" t="str">
        <f t="shared" si="37"/>
        <v>Investigación</v>
      </c>
      <c r="K504" s="117"/>
      <c r="L504" s="117"/>
    </row>
    <row r="505" spans="3:12" hidden="1" x14ac:dyDescent="0.25">
      <c r="C505" s="161"/>
      <c r="D505" s="180"/>
      <c r="E505" s="143"/>
      <c r="F505" s="116">
        <f t="shared" si="36"/>
        <v>0</v>
      </c>
      <c r="G505" s="183"/>
      <c r="H505" s="162"/>
      <c r="I505" s="150" t="e">
        <f>VLOOKUP(H505,Presupuesto!$B$8:$C$158,2,0)</f>
        <v>#N/A</v>
      </c>
      <c r="J505" s="117" t="str">
        <f t="shared" si="37"/>
        <v>Investigación</v>
      </c>
      <c r="K505" s="117"/>
      <c r="L505" s="117"/>
    </row>
    <row r="506" spans="3:12" hidden="1" x14ac:dyDescent="0.25">
      <c r="C506" s="161"/>
      <c r="D506" s="180"/>
      <c r="E506" s="143"/>
      <c r="F506" s="116">
        <f t="shared" si="36"/>
        <v>0</v>
      </c>
      <c r="G506" s="183"/>
      <c r="H506" s="162"/>
      <c r="I506" s="150" t="e">
        <f>VLOOKUP(H506,Presupuesto!$B$8:$C$158,2,0)</f>
        <v>#N/A</v>
      </c>
      <c r="J506" s="117" t="str">
        <f t="shared" si="37"/>
        <v>Investigación</v>
      </c>
      <c r="K506" s="117"/>
      <c r="L506" s="117"/>
    </row>
    <row r="507" spans="3:12" hidden="1" x14ac:dyDescent="0.25">
      <c r="C507" s="161"/>
      <c r="D507" s="180"/>
      <c r="E507" s="143"/>
      <c r="F507" s="116">
        <f t="shared" si="36"/>
        <v>0</v>
      </c>
      <c r="G507" s="183"/>
      <c r="H507" s="162"/>
      <c r="I507" s="150" t="e">
        <f>VLOOKUP(H507,Presupuesto!$B$8:$C$158,2,0)</f>
        <v>#N/A</v>
      </c>
      <c r="J507" s="117" t="str">
        <f t="shared" si="37"/>
        <v>Investigación</v>
      </c>
      <c r="K507" s="117"/>
      <c r="L507" s="117"/>
    </row>
    <row r="508" spans="3:12" hidden="1" x14ac:dyDescent="0.25">
      <c r="C508" s="161"/>
      <c r="D508" s="180"/>
      <c r="E508" s="143"/>
      <c r="F508" s="116">
        <f t="shared" si="36"/>
        <v>0</v>
      </c>
      <c r="G508" s="183"/>
      <c r="H508" s="162"/>
      <c r="I508" s="150" t="e">
        <f>VLOOKUP(H508,Presupuesto!$B$8:$C$158,2,0)</f>
        <v>#N/A</v>
      </c>
      <c r="J508" s="117" t="str">
        <f t="shared" si="37"/>
        <v>Investigación</v>
      </c>
      <c r="K508" s="117"/>
      <c r="L508" s="117"/>
    </row>
    <row r="509" spans="3:12" hidden="1" x14ac:dyDescent="0.25">
      <c r="C509" s="161"/>
      <c r="D509" s="180"/>
      <c r="E509" s="143"/>
      <c r="F509" s="116">
        <f t="shared" si="36"/>
        <v>0</v>
      </c>
      <c r="G509" s="183"/>
      <c r="H509" s="162"/>
      <c r="I509" s="150" t="e">
        <f>VLOOKUP(H509,Presupuesto!$B$8:$C$158,2,0)</f>
        <v>#N/A</v>
      </c>
      <c r="J509" s="117" t="str">
        <f t="shared" si="37"/>
        <v>Investigación</v>
      </c>
      <c r="K509" s="117"/>
      <c r="L509" s="117"/>
    </row>
    <row r="510" spans="3:12" hidden="1" x14ac:dyDescent="0.25">
      <c r="C510" s="161"/>
      <c r="D510" s="180"/>
      <c r="E510" s="143"/>
      <c r="F510" s="116">
        <f t="shared" si="36"/>
        <v>0</v>
      </c>
      <c r="G510" s="183"/>
      <c r="H510" s="162"/>
      <c r="I510" s="150" t="e">
        <f>VLOOKUP(H510,Presupuesto!$B$8:$C$158,2,0)</f>
        <v>#N/A</v>
      </c>
      <c r="J510" s="117" t="str">
        <f t="shared" si="37"/>
        <v>Investigación</v>
      </c>
      <c r="K510" s="117"/>
      <c r="L510" s="117"/>
    </row>
    <row r="511" spans="3:12" hidden="1" x14ac:dyDescent="0.25">
      <c r="C511" s="161"/>
      <c r="D511" s="180"/>
      <c r="E511" s="143"/>
      <c r="F511" s="116">
        <f t="shared" si="36"/>
        <v>0</v>
      </c>
      <c r="G511" s="183"/>
      <c r="H511" s="162"/>
      <c r="I511" s="150" t="e">
        <f>VLOOKUP(H511,Presupuesto!$B$8:$C$158,2,0)</f>
        <v>#N/A</v>
      </c>
      <c r="J511" s="117" t="str">
        <f t="shared" si="37"/>
        <v>Investigación</v>
      </c>
      <c r="K511" s="117"/>
      <c r="L511" s="117"/>
    </row>
    <row r="512" spans="3:12" hidden="1" x14ac:dyDescent="0.25">
      <c r="C512" s="161"/>
      <c r="D512" s="180"/>
      <c r="E512" s="143"/>
      <c r="F512" s="116">
        <f t="shared" si="36"/>
        <v>0</v>
      </c>
      <c r="G512" s="183"/>
      <c r="H512" s="162"/>
      <c r="I512" s="150" t="e">
        <f>VLOOKUP(H512,Presupuesto!$B$8:$C$158,2,0)</f>
        <v>#N/A</v>
      </c>
      <c r="J512" s="117" t="str">
        <f t="shared" si="37"/>
        <v>Investigación</v>
      </c>
      <c r="K512" s="117"/>
      <c r="L512" s="117"/>
    </row>
    <row r="513" spans="3:12" hidden="1" x14ac:dyDescent="0.25">
      <c r="C513" s="161"/>
      <c r="D513" s="180"/>
      <c r="E513" s="143"/>
      <c r="F513" s="116">
        <f t="shared" si="36"/>
        <v>0</v>
      </c>
      <c r="G513" s="183"/>
      <c r="H513" s="162"/>
      <c r="I513" s="150" t="e">
        <f>VLOOKUP(H513,Presupuesto!$B$8:$C$158,2,0)</f>
        <v>#N/A</v>
      </c>
      <c r="J513" s="117" t="str">
        <f t="shared" si="37"/>
        <v>Investigación</v>
      </c>
      <c r="K513" s="117"/>
      <c r="L513" s="117"/>
    </row>
    <row r="514" spans="3:12" hidden="1" x14ac:dyDescent="0.25">
      <c r="C514" s="161"/>
      <c r="D514" s="180"/>
      <c r="E514" s="143"/>
      <c r="F514" s="116">
        <f t="shared" si="36"/>
        <v>0</v>
      </c>
      <c r="G514" s="183"/>
      <c r="H514" s="162"/>
      <c r="I514" s="150" t="e">
        <f>VLOOKUP(H514,Presupuesto!$B$8:$C$158,2,0)</f>
        <v>#N/A</v>
      </c>
      <c r="J514" s="117" t="str">
        <f t="shared" si="37"/>
        <v>Investigación</v>
      </c>
      <c r="K514" s="117"/>
      <c r="L514" s="117"/>
    </row>
    <row r="515" spans="3:12" hidden="1" x14ac:dyDescent="0.25">
      <c r="C515" s="161"/>
      <c r="D515" s="180"/>
      <c r="E515" s="143"/>
      <c r="F515" s="116">
        <f t="shared" si="36"/>
        <v>0</v>
      </c>
      <c r="G515" s="183"/>
      <c r="H515" s="162"/>
      <c r="I515" s="150" t="e">
        <f>VLOOKUP(H515,Presupuesto!$B$8:$C$158,2,0)</f>
        <v>#N/A</v>
      </c>
      <c r="J515" s="117" t="str">
        <f t="shared" si="37"/>
        <v>Investigación</v>
      </c>
      <c r="K515" s="117"/>
      <c r="L515" s="117"/>
    </row>
    <row r="516" spans="3:12" hidden="1" x14ac:dyDescent="0.25">
      <c r="C516" s="161"/>
      <c r="D516" s="180"/>
      <c r="E516" s="143"/>
      <c r="F516" s="116">
        <f t="shared" si="36"/>
        <v>0</v>
      </c>
      <c r="G516" s="183"/>
      <c r="H516" s="162"/>
      <c r="I516" s="150" t="e">
        <f>VLOOKUP(H516,Presupuesto!$B$8:$C$158,2,0)</f>
        <v>#N/A</v>
      </c>
      <c r="J516" s="117" t="str">
        <f t="shared" si="37"/>
        <v>Investigación</v>
      </c>
      <c r="K516" s="117"/>
      <c r="L516" s="117"/>
    </row>
    <row r="517" spans="3:12" hidden="1" x14ac:dyDescent="0.25">
      <c r="C517" s="161"/>
      <c r="D517" s="180"/>
      <c r="E517" s="143"/>
      <c r="F517" s="116">
        <f t="shared" si="36"/>
        <v>0</v>
      </c>
      <c r="G517" s="183"/>
      <c r="H517" s="162"/>
      <c r="I517" s="150" t="e">
        <f>VLOOKUP(H517,Presupuesto!$B$8:$C$158,2,0)</f>
        <v>#N/A</v>
      </c>
      <c r="J517" s="117" t="str">
        <f t="shared" si="37"/>
        <v>Investigación</v>
      </c>
      <c r="K517" s="117"/>
      <c r="L517" s="117"/>
    </row>
    <row r="518" spans="3:12" hidden="1" x14ac:dyDescent="0.25">
      <c r="C518" s="161"/>
      <c r="D518" s="180"/>
      <c r="E518" s="143"/>
      <c r="F518" s="116">
        <f t="shared" si="36"/>
        <v>0</v>
      </c>
      <c r="G518" s="183"/>
      <c r="H518" s="162"/>
      <c r="I518" s="150" t="e">
        <f>VLOOKUP(H518,Presupuesto!$B$8:$C$158,2,0)</f>
        <v>#N/A</v>
      </c>
      <c r="J518" s="117" t="str">
        <f t="shared" si="37"/>
        <v>Investigación</v>
      </c>
      <c r="K518" s="117"/>
      <c r="L518" s="117"/>
    </row>
    <row r="519" spans="3:12" hidden="1" x14ac:dyDescent="0.25">
      <c r="C519" s="161"/>
      <c r="D519" s="180"/>
      <c r="E519" s="143"/>
      <c r="F519" s="116">
        <f t="shared" si="36"/>
        <v>0</v>
      </c>
      <c r="G519" s="183"/>
      <c r="H519" s="162"/>
      <c r="I519" s="150" t="e">
        <f>VLOOKUP(H519,Presupuesto!$B$8:$C$158,2,0)</f>
        <v>#N/A</v>
      </c>
      <c r="J519" s="117" t="str">
        <f t="shared" si="37"/>
        <v>Investigación</v>
      </c>
      <c r="K519" s="117"/>
      <c r="L519" s="117"/>
    </row>
    <row r="520" spans="3:12" hidden="1" x14ac:dyDescent="0.25">
      <c r="C520" s="161"/>
      <c r="D520" s="180"/>
      <c r="E520" s="143"/>
      <c r="F520" s="116">
        <f t="shared" si="36"/>
        <v>0</v>
      </c>
      <c r="G520" s="183"/>
      <c r="H520" s="162"/>
      <c r="I520" s="150" t="e">
        <f>VLOOKUP(H520,Presupuesto!$B$8:$C$158,2,0)</f>
        <v>#N/A</v>
      </c>
      <c r="J520" s="117" t="str">
        <f t="shared" si="37"/>
        <v>Investigación</v>
      </c>
      <c r="K520" s="117"/>
      <c r="L520" s="117"/>
    </row>
    <row r="521" spans="3:12" hidden="1" x14ac:dyDescent="0.25">
      <c r="C521" s="161"/>
      <c r="D521" s="180"/>
      <c r="E521" s="143"/>
      <c r="F521" s="116">
        <f t="shared" si="36"/>
        <v>0</v>
      </c>
      <c r="G521" s="183"/>
      <c r="H521" s="162"/>
      <c r="I521" s="150" t="e">
        <f>VLOOKUP(H521,Presupuesto!$B$8:$C$158,2,0)</f>
        <v>#N/A</v>
      </c>
      <c r="J521" s="117" t="str">
        <f t="shared" si="37"/>
        <v>Investigación</v>
      </c>
      <c r="K521" s="117"/>
      <c r="L521" s="117"/>
    </row>
    <row r="522" spans="3:12" hidden="1" x14ac:dyDescent="0.25">
      <c r="C522" s="161"/>
      <c r="D522" s="180"/>
      <c r="E522" s="143"/>
      <c r="F522" s="116">
        <f t="shared" si="36"/>
        <v>0</v>
      </c>
      <c r="G522" s="183"/>
      <c r="H522" s="162"/>
      <c r="I522" s="150" t="e">
        <f>VLOOKUP(H522,Presupuesto!$B$8:$C$158,2,0)</f>
        <v>#N/A</v>
      </c>
      <c r="J522" s="117" t="str">
        <f t="shared" si="37"/>
        <v>Investigación</v>
      </c>
      <c r="K522" s="117"/>
      <c r="L522" s="117"/>
    </row>
    <row r="523" spans="3:12" hidden="1" x14ac:dyDescent="0.25">
      <c r="C523" s="164"/>
      <c r="D523" s="180"/>
      <c r="E523" s="138"/>
      <c r="F523" s="116">
        <f t="shared" si="36"/>
        <v>0</v>
      </c>
      <c r="G523" s="183"/>
      <c r="H523" s="165"/>
      <c r="I523" s="150" t="e">
        <f>VLOOKUP(H523,Presupuesto!$B$8:$C$158,2,0)</f>
        <v>#N/A</v>
      </c>
      <c r="J523" s="117" t="str">
        <f t="shared" si="37"/>
        <v>Investigación</v>
      </c>
      <c r="K523" s="117"/>
      <c r="L523" s="117"/>
    </row>
    <row r="524" spans="3:12" hidden="1" x14ac:dyDescent="0.25">
      <c r="C524" s="164"/>
      <c r="D524" s="180"/>
      <c r="E524" s="138"/>
      <c r="F524" s="116">
        <f t="shared" si="36"/>
        <v>0</v>
      </c>
      <c r="G524" s="183"/>
      <c r="H524" s="165"/>
      <c r="I524" s="150" t="e">
        <f>VLOOKUP(H524,Presupuesto!$B$8:$C$158,2,0)</f>
        <v>#N/A</v>
      </c>
      <c r="J524" s="117" t="str">
        <f t="shared" si="37"/>
        <v>Investigación</v>
      </c>
      <c r="K524" s="117"/>
      <c r="L524" s="117"/>
    </row>
    <row r="525" spans="3:12" hidden="1" x14ac:dyDescent="0.25">
      <c r="C525" s="164"/>
      <c r="D525" s="180"/>
      <c r="E525" s="138"/>
      <c r="F525" s="116">
        <f t="shared" si="36"/>
        <v>0</v>
      </c>
      <c r="G525" s="183"/>
      <c r="H525" s="165"/>
      <c r="I525" s="150" t="e">
        <f>VLOOKUP(H525,Presupuesto!$B$8:$C$158,2,0)</f>
        <v>#N/A</v>
      </c>
      <c r="J525" s="117" t="str">
        <f t="shared" si="37"/>
        <v>Investigación</v>
      </c>
      <c r="K525" s="117"/>
      <c r="L525" s="117"/>
    </row>
    <row r="526" spans="3:12" hidden="1" x14ac:dyDescent="0.25">
      <c r="C526" s="164"/>
      <c r="D526" s="180"/>
      <c r="E526" s="138"/>
      <c r="F526" s="116">
        <f t="shared" si="36"/>
        <v>0</v>
      </c>
      <c r="G526" s="183"/>
      <c r="H526" s="165"/>
      <c r="I526" s="150" t="e">
        <f>VLOOKUP(H526,Presupuesto!$B$8:$C$158,2,0)</f>
        <v>#N/A</v>
      </c>
      <c r="J526" s="117" t="str">
        <f t="shared" si="37"/>
        <v>Investigación</v>
      </c>
      <c r="K526" s="117"/>
      <c r="L526" s="117"/>
    </row>
    <row r="527" spans="3:12" hidden="1" x14ac:dyDescent="0.25">
      <c r="C527" s="164"/>
      <c r="D527" s="180"/>
      <c r="E527" s="138"/>
      <c r="F527" s="116">
        <f t="shared" si="36"/>
        <v>0</v>
      </c>
      <c r="G527" s="183"/>
      <c r="H527" s="165"/>
      <c r="I527" s="150" t="e">
        <f>VLOOKUP(H527,Presupuesto!$B$8:$C$158,2,0)</f>
        <v>#N/A</v>
      </c>
      <c r="J527" s="117" t="str">
        <f t="shared" si="37"/>
        <v>Investigación</v>
      </c>
      <c r="K527" s="117"/>
      <c r="L527" s="117"/>
    </row>
    <row r="528" spans="3:12" hidden="1" x14ac:dyDescent="0.25">
      <c r="C528" s="164"/>
      <c r="D528" s="180"/>
      <c r="E528" s="138"/>
      <c r="F528" s="116">
        <f t="shared" si="36"/>
        <v>0</v>
      </c>
      <c r="G528" s="183"/>
      <c r="H528" s="165"/>
      <c r="I528" s="150" t="e">
        <f>VLOOKUP(H528,Presupuesto!$B$8:$C$158,2,0)</f>
        <v>#N/A</v>
      </c>
      <c r="J528" s="117" t="str">
        <f t="shared" si="37"/>
        <v>Investigación</v>
      </c>
      <c r="K528" s="117"/>
      <c r="L528" s="117"/>
    </row>
    <row r="529" spans="3:12" hidden="1" x14ac:dyDescent="0.25">
      <c r="C529" s="164"/>
      <c r="D529" s="180"/>
      <c r="E529" s="138"/>
      <c r="F529" s="116">
        <f t="shared" si="36"/>
        <v>0</v>
      </c>
      <c r="G529" s="183"/>
      <c r="H529" s="165"/>
      <c r="I529" s="150" t="e">
        <f>VLOOKUP(H529,Presupuesto!$B$8:$C$158,2,0)</f>
        <v>#N/A</v>
      </c>
      <c r="J529" s="117" t="str">
        <f t="shared" si="37"/>
        <v>Investigación</v>
      </c>
      <c r="K529" s="117"/>
      <c r="L529" s="117"/>
    </row>
    <row r="530" spans="3:12" hidden="1" x14ac:dyDescent="0.25">
      <c r="C530" s="164"/>
      <c r="D530" s="180"/>
      <c r="E530" s="138"/>
      <c r="F530" s="116">
        <f t="shared" si="36"/>
        <v>0</v>
      </c>
      <c r="G530" s="183"/>
      <c r="H530" s="165"/>
      <c r="I530" s="150" t="e">
        <f>VLOOKUP(H530,Presupuesto!$B$8:$C$158,2,0)</f>
        <v>#N/A</v>
      </c>
      <c r="J530" s="117" t="str">
        <f t="shared" si="37"/>
        <v>Investigación</v>
      </c>
      <c r="K530" s="117"/>
      <c r="L530" s="117"/>
    </row>
    <row r="531" spans="3:12" hidden="1" x14ac:dyDescent="0.25">
      <c r="C531" s="166"/>
      <c r="D531" s="180"/>
      <c r="E531" s="138"/>
      <c r="F531" s="116">
        <f t="shared" si="36"/>
        <v>0</v>
      </c>
      <c r="G531" s="183"/>
      <c r="H531" s="167"/>
      <c r="I531" s="150" t="e">
        <f>VLOOKUP(H531,Presupuesto!$B$8:$C$158,2,0)</f>
        <v>#N/A</v>
      </c>
      <c r="J531" s="117" t="str">
        <f t="shared" si="37"/>
        <v>Investigación</v>
      </c>
      <c r="K531" s="117"/>
      <c r="L531" s="117"/>
    </row>
    <row r="532" spans="3:12" hidden="1" x14ac:dyDescent="0.25">
      <c r="C532" s="166"/>
      <c r="D532" s="180"/>
      <c r="E532" s="138"/>
      <c r="F532" s="116">
        <f t="shared" si="36"/>
        <v>0</v>
      </c>
      <c r="G532" s="183"/>
      <c r="H532" s="167"/>
      <c r="I532" s="150" t="e">
        <f>VLOOKUP(H532,Presupuesto!$B$8:$C$158,2,0)</f>
        <v>#N/A</v>
      </c>
      <c r="J532" s="117" t="str">
        <f t="shared" si="37"/>
        <v>Investigación</v>
      </c>
      <c r="K532" s="117"/>
      <c r="L532" s="117"/>
    </row>
    <row r="533" spans="3:12" hidden="1" x14ac:dyDescent="0.25">
      <c r="C533" s="166"/>
      <c r="D533" s="180"/>
      <c r="E533" s="138"/>
      <c r="F533" s="116">
        <f t="shared" si="36"/>
        <v>0</v>
      </c>
      <c r="G533" s="183"/>
      <c r="H533" s="167"/>
      <c r="I533" s="150" t="e">
        <f>VLOOKUP(H533,Presupuesto!$B$8:$C$158,2,0)</f>
        <v>#N/A</v>
      </c>
      <c r="J533" s="117" t="str">
        <f t="shared" si="37"/>
        <v>Investigación</v>
      </c>
      <c r="K533" s="117"/>
      <c r="L533" s="117"/>
    </row>
    <row r="534" spans="3:12" hidden="1" x14ac:dyDescent="0.25">
      <c r="C534" s="166"/>
      <c r="D534" s="180"/>
      <c r="E534" s="138"/>
      <c r="F534" s="116">
        <f t="shared" si="36"/>
        <v>0</v>
      </c>
      <c r="G534" s="183"/>
      <c r="H534" s="167"/>
      <c r="I534" s="150" t="e">
        <f>VLOOKUP(H534,Presupuesto!$B$8:$C$158,2,0)</f>
        <v>#N/A</v>
      </c>
      <c r="J534" s="117" t="str">
        <f t="shared" si="37"/>
        <v>Investigación</v>
      </c>
      <c r="K534" s="117"/>
      <c r="L534" s="117"/>
    </row>
    <row r="535" spans="3:12" ht="15.75" hidden="1" thickBot="1" x14ac:dyDescent="0.3">
      <c r="C535" s="168"/>
      <c r="D535" s="256"/>
      <c r="E535" s="122"/>
      <c r="F535" s="124">
        <f t="shared" si="36"/>
        <v>0</v>
      </c>
      <c r="G535" s="184"/>
      <c r="H535" s="169"/>
      <c r="I535" s="152" t="e">
        <f>VLOOKUP(H535,Presupuesto!$B$8:$C$158,2,0)</f>
        <v>#N/A</v>
      </c>
      <c r="J535" s="125" t="str">
        <f t="shared" ref="J535" si="38">$J$20</f>
        <v>Investigación</v>
      </c>
      <c r="K535" s="144"/>
      <c r="L535" s="144"/>
    </row>
    <row r="536" spans="3:12" hidden="1" x14ac:dyDescent="0.25">
      <c r="C536" s="175"/>
      <c r="D536" s="130"/>
      <c r="E536" s="130"/>
      <c r="F536" s="130">
        <f t="shared" si="36"/>
        <v>0</v>
      </c>
      <c r="G536" s="185"/>
      <c r="H536" s="71"/>
      <c r="I536" s="71"/>
    </row>
    <row r="537" spans="3:12" ht="15.75" hidden="1" thickBot="1" x14ac:dyDescent="0.3">
      <c r="C537" s="175"/>
      <c r="D537" s="130"/>
      <c r="E537" s="130"/>
      <c r="F537" s="130">
        <f t="shared" si="36"/>
        <v>0</v>
      </c>
      <c r="G537" s="185"/>
      <c r="H537" s="71"/>
      <c r="I537" s="71"/>
    </row>
    <row r="538" spans="3:12" ht="15.75" hidden="1" thickBot="1" x14ac:dyDescent="0.3">
      <c r="C538" s="179" t="s">
        <v>53</v>
      </c>
      <c r="D538" s="127">
        <f>SUM(F545:F579)</f>
        <v>0</v>
      </c>
      <c r="F538" s="73"/>
      <c r="G538" s="95"/>
      <c r="H538" s="73"/>
      <c r="I538" s="73"/>
    </row>
    <row r="539" spans="3:12" hidden="1" x14ac:dyDescent="0.25">
      <c r="C539" s="73"/>
      <c r="D539" s="31"/>
      <c r="E539" s="112"/>
      <c r="F539" s="112"/>
      <c r="G539" s="112"/>
      <c r="H539" s="92"/>
      <c r="I539" s="92"/>
      <c r="J539" s="92"/>
      <c r="K539" s="132"/>
    </row>
    <row r="540" spans="3:12" hidden="1" x14ac:dyDescent="0.25">
      <c r="C540" s="73"/>
      <c r="D540" s="31"/>
      <c r="E540" s="112"/>
      <c r="F540" s="112"/>
      <c r="G540" s="112"/>
      <c r="H540" s="92"/>
      <c r="I540" s="92"/>
      <c r="J540" s="92"/>
      <c r="K540" s="132"/>
    </row>
    <row r="541" spans="3:12" ht="15.75" hidden="1" x14ac:dyDescent="0.25">
      <c r="C541" s="232" t="s">
        <v>532</v>
      </c>
      <c r="D541" s="233"/>
      <c r="E541" s="112"/>
      <c r="F541" s="112"/>
      <c r="G541" s="112"/>
      <c r="H541" s="92"/>
      <c r="I541" s="92"/>
      <c r="J541" s="92"/>
      <c r="K541" s="132"/>
    </row>
    <row r="542" spans="3:12" ht="18.75" hidden="1" x14ac:dyDescent="0.25">
      <c r="C542" s="240" t="e">
        <f>IFERROR(VLOOKUP(D541,'Desarrollo Curricular'!$E:$F,2,FALSE),IFERROR(VLOOKUP(D541,Investigación!$E:$F,2,FALSE),IFERROR(VLOOKUP(D541,'Vinculación Univ. Sociedad'!$E:$F,2,FALSE),IFERROR(VLOOKUP(D541,'Docencia y Recursos Humanos '!$E:$F,2,FALSE),IFERROR(VLOOKUP(D541,Estudiantes!$E:$F,2,FALSE),IFERROR(VLOOKUP(D541,'Gestion Administrativa'!$E:$F,2,FALSE),IFERROR(VLOOKUP(D541,'Gestion Academica'!$E:$F,2,FALSE),IFERROR(VLOOKUP(D541,Graduados!$E:$F,2,FALSE),IFERROR(VLOOKUP(D541,'Gestión del Conocimiento'!$E:$F,2,FALSE),IFERROR(VLOOKUP(D541,Gobernabilidad!$E:$F,2,FALSE),IFERROR(VLOOKUP(D541,'NIVEL DE ES Y  SISTEMA NACIONAL'!$E:$F,2,FALSE),VLOOKUP(D541,'Lo Esencial'!$E:$F,2,0))))))))))))</f>
        <v>#N/A</v>
      </c>
      <c r="D542" s="31"/>
      <c r="E542" s="112"/>
      <c r="F542" s="112"/>
      <c r="G542" s="112"/>
      <c r="H542" s="92"/>
      <c r="I542" s="92"/>
      <c r="J542" s="92"/>
      <c r="K542" s="132"/>
    </row>
    <row r="543" spans="3:12" ht="15.75" hidden="1" thickBot="1" x14ac:dyDescent="0.3">
      <c r="F543" s="112"/>
      <c r="G543" s="92"/>
      <c r="H543" s="92"/>
      <c r="I543" s="92"/>
    </row>
    <row r="544" spans="3:12" ht="30.75" hidden="1" thickBot="1" x14ac:dyDescent="0.3">
      <c r="C544" s="149" t="s">
        <v>44</v>
      </c>
      <c r="D544" s="154" t="s">
        <v>55</v>
      </c>
      <c r="E544" s="156" t="s">
        <v>57</v>
      </c>
      <c r="F544" s="155" t="s">
        <v>27</v>
      </c>
      <c r="G544" s="153" t="s">
        <v>253</v>
      </c>
      <c r="H544" s="156" t="s">
        <v>46</v>
      </c>
      <c r="I544" s="153" t="s">
        <v>254</v>
      </c>
      <c r="J544" s="153" t="s">
        <v>551</v>
      </c>
      <c r="K544" s="153" t="s">
        <v>552</v>
      </c>
      <c r="L544" s="153" t="s">
        <v>610</v>
      </c>
    </row>
    <row r="545" spans="3:12" hidden="1" x14ac:dyDescent="0.25">
      <c r="C545" s="161"/>
      <c r="D545" s="180"/>
      <c r="E545" s="135"/>
      <c r="F545" s="116">
        <f t="shared" ref="F545:F579" si="39">D545*E545</f>
        <v>0</v>
      </c>
      <c r="G545" s="183"/>
      <c r="H545" s="162"/>
      <c r="I545" s="150" t="e">
        <f>VLOOKUP(H545,Presupuesto!$B$8:$C$158,2,0)</f>
        <v>#N/A</v>
      </c>
      <c r="J545" s="252"/>
      <c r="K545" s="117"/>
      <c r="L545" s="117"/>
    </row>
    <row r="546" spans="3:12" hidden="1" x14ac:dyDescent="0.25">
      <c r="C546" s="161"/>
      <c r="D546" s="180"/>
      <c r="E546" s="143"/>
      <c r="F546" s="116">
        <f t="shared" si="39"/>
        <v>0</v>
      </c>
      <c r="G546" s="183"/>
      <c r="H546" s="162"/>
      <c r="I546" s="150" t="e">
        <f>VLOOKUP(H546,Presupuesto!$B$8:$C$158,2,0)</f>
        <v>#N/A</v>
      </c>
      <c r="J546" s="117" t="str">
        <f>$J$17</f>
        <v>Investigación</v>
      </c>
      <c r="K546" s="117"/>
      <c r="L546" s="117"/>
    </row>
    <row r="547" spans="3:12" hidden="1" x14ac:dyDescent="0.25">
      <c r="C547" s="161"/>
      <c r="D547" s="180"/>
      <c r="E547" s="143"/>
      <c r="F547" s="116">
        <f t="shared" si="39"/>
        <v>0</v>
      </c>
      <c r="G547" s="183"/>
      <c r="H547" s="162"/>
      <c r="I547" s="150" t="e">
        <f>VLOOKUP(H547,Presupuesto!$B$8:$C$158,2,0)</f>
        <v>#N/A</v>
      </c>
      <c r="J547" s="117" t="str">
        <f t="shared" ref="J547:J578" si="40">$J$17</f>
        <v>Investigación</v>
      </c>
      <c r="K547" s="117"/>
      <c r="L547" s="117"/>
    </row>
    <row r="548" spans="3:12" hidden="1" x14ac:dyDescent="0.25">
      <c r="C548" s="161"/>
      <c r="D548" s="180"/>
      <c r="E548" s="143"/>
      <c r="F548" s="116">
        <f t="shared" si="39"/>
        <v>0</v>
      </c>
      <c r="G548" s="183"/>
      <c r="H548" s="162"/>
      <c r="I548" s="150" t="e">
        <f>VLOOKUP(H548,Presupuesto!$B$8:$C$158,2,0)</f>
        <v>#N/A</v>
      </c>
      <c r="J548" s="117" t="str">
        <f t="shared" si="40"/>
        <v>Investigación</v>
      </c>
      <c r="K548" s="117"/>
      <c r="L548" s="117"/>
    </row>
    <row r="549" spans="3:12" hidden="1" x14ac:dyDescent="0.25">
      <c r="C549" s="161"/>
      <c r="D549" s="180"/>
      <c r="E549" s="143"/>
      <c r="F549" s="116">
        <f t="shared" si="39"/>
        <v>0</v>
      </c>
      <c r="G549" s="183"/>
      <c r="H549" s="162"/>
      <c r="I549" s="150" t="e">
        <f>VLOOKUP(H549,Presupuesto!$B$8:$C$158,2,0)</f>
        <v>#N/A</v>
      </c>
      <c r="J549" s="117" t="str">
        <f t="shared" si="40"/>
        <v>Investigación</v>
      </c>
      <c r="K549" s="117"/>
      <c r="L549" s="117"/>
    </row>
    <row r="550" spans="3:12" hidden="1" x14ac:dyDescent="0.25">
      <c r="C550" s="161"/>
      <c r="D550" s="180"/>
      <c r="E550" s="143"/>
      <c r="F550" s="116">
        <f t="shared" si="39"/>
        <v>0</v>
      </c>
      <c r="G550" s="183"/>
      <c r="H550" s="162"/>
      <c r="I550" s="150" t="e">
        <f>VLOOKUP(H550,Presupuesto!$B$8:$C$158,2,0)</f>
        <v>#N/A</v>
      </c>
      <c r="J550" s="117" t="str">
        <f t="shared" si="40"/>
        <v>Investigación</v>
      </c>
      <c r="K550" s="117"/>
      <c r="L550" s="117"/>
    </row>
    <row r="551" spans="3:12" hidden="1" x14ac:dyDescent="0.25">
      <c r="C551" s="161"/>
      <c r="D551" s="180"/>
      <c r="E551" s="143"/>
      <c r="F551" s="116">
        <f t="shared" si="39"/>
        <v>0</v>
      </c>
      <c r="G551" s="183"/>
      <c r="H551" s="162"/>
      <c r="I551" s="150" t="e">
        <f>VLOOKUP(H551,Presupuesto!$B$8:$C$158,2,0)</f>
        <v>#N/A</v>
      </c>
      <c r="J551" s="117" t="str">
        <f t="shared" si="40"/>
        <v>Investigación</v>
      </c>
      <c r="K551" s="117"/>
      <c r="L551" s="117"/>
    </row>
    <row r="552" spans="3:12" hidden="1" x14ac:dyDescent="0.25">
      <c r="C552" s="161"/>
      <c r="D552" s="180"/>
      <c r="E552" s="143"/>
      <c r="F552" s="116">
        <f t="shared" si="39"/>
        <v>0</v>
      </c>
      <c r="G552" s="183"/>
      <c r="H552" s="162"/>
      <c r="I552" s="150" t="e">
        <f>VLOOKUP(H552,Presupuesto!$B$8:$C$158,2,0)</f>
        <v>#N/A</v>
      </c>
      <c r="J552" s="117" t="str">
        <f t="shared" si="40"/>
        <v>Investigación</v>
      </c>
      <c r="K552" s="117"/>
      <c r="L552" s="117"/>
    </row>
    <row r="553" spans="3:12" hidden="1" x14ac:dyDescent="0.25">
      <c r="C553" s="161"/>
      <c r="D553" s="180"/>
      <c r="E553" s="143"/>
      <c r="F553" s="116">
        <f t="shared" si="39"/>
        <v>0</v>
      </c>
      <c r="G553" s="183"/>
      <c r="H553" s="162"/>
      <c r="I553" s="150" t="e">
        <f>VLOOKUP(H553,Presupuesto!$B$8:$C$158,2,0)</f>
        <v>#N/A</v>
      </c>
      <c r="J553" s="117" t="str">
        <f t="shared" si="40"/>
        <v>Investigación</v>
      </c>
      <c r="K553" s="117"/>
      <c r="L553" s="117"/>
    </row>
    <row r="554" spans="3:12" hidden="1" x14ac:dyDescent="0.25">
      <c r="C554" s="161"/>
      <c r="D554" s="180"/>
      <c r="E554" s="143"/>
      <c r="F554" s="116">
        <f t="shared" si="39"/>
        <v>0</v>
      </c>
      <c r="G554" s="183"/>
      <c r="H554" s="162"/>
      <c r="I554" s="150" t="e">
        <f>VLOOKUP(H554,Presupuesto!$B$8:$C$158,2,0)</f>
        <v>#N/A</v>
      </c>
      <c r="J554" s="117" t="str">
        <f t="shared" si="40"/>
        <v>Investigación</v>
      </c>
      <c r="K554" s="117"/>
      <c r="L554" s="117"/>
    </row>
    <row r="555" spans="3:12" hidden="1" x14ac:dyDescent="0.25">
      <c r="C555" s="161"/>
      <c r="D555" s="180"/>
      <c r="E555" s="143"/>
      <c r="F555" s="116">
        <f t="shared" si="39"/>
        <v>0</v>
      </c>
      <c r="G555" s="183"/>
      <c r="H555" s="162"/>
      <c r="I555" s="150" t="e">
        <f>VLOOKUP(H555,Presupuesto!$B$8:$C$158,2,0)</f>
        <v>#N/A</v>
      </c>
      <c r="J555" s="117" t="str">
        <f t="shared" si="40"/>
        <v>Investigación</v>
      </c>
      <c r="K555" s="117"/>
      <c r="L555" s="117"/>
    </row>
    <row r="556" spans="3:12" hidden="1" x14ac:dyDescent="0.25">
      <c r="C556" s="161"/>
      <c r="D556" s="180"/>
      <c r="E556" s="143"/>
      <c r="F556" s="116">
        <f t="shared" si="39"/>
        <v>0</v>
      </c>
      <c r="G556" s="183"/>
      <c r="H556" s="162"/>
      <c r="I556" s="150" t="e">
        <f>VLOOKUP(H556,Presupuesto!$B$8:$C$158,2,0)</f>
        <v>#N/A</v>
      </c>
      <c r="J556" s="117" t="str">
        <f t="shared" si="40"/>
        <v>Investigación</v>
      </c>
      <c r="K556" s="117"/>
      <c r="L556" s="117"/>
    </row>
    <row r="557" spans="3:12" hidden="1" x14ac:dyDescent="0.25">
      <c r="C557" s="161"/>
      <c r="D557" s="180"/>
      <c r="E557" s="143"/>
      <c r="F557" s="116">
        <f t="shared" si="39"/>
        <v>0</v>
      </c>
      <c r="G557" s="183"/>
      <c r="H557" s="162"/>
      <c r="I557" s="150" t="e">
        <f>VLOOKUP(H557,Presupuesto!$B$8:$C$158,2,0)</f>
        <v>#N/A</v>
      </c>
      <c r="J557" s="117" t="str">
        <f t="shared" si="40"/>
        <v>Investigación</v>
      </c>
      <c r="K557" s="117"/>
      <c r="L557" s="117"/>
    </row>
    <row r="558" spans="3:12" hidden="1" x14ac:dyDescent="0.25">
      <c r="C558" s="161"/>
      <c r="D558" s="180"/>
      <c r="E558" s="143"/>
      <c r="F558" s="116">
        <f t="shared" si="39"/>
        <v>0</v>
      </c>
      <c r="G558" s="183"/>
      <c r="H558" s="162"/>
      <c r="I558" s="150" t="e">
        <f>VLOOKUP(H558,Presupuesto!$B$8:$C$158,2,0)</f>
        <v>#N/A</v>
      </c>
      <c r="J558" s="117" t="str">
        <f t="shared" si="40"/>
        <v>Investigación</v>
      </c>
      <c r="K558" s="117"/>
      <c r="L558" s="117"/>
    </row>
    <row r="559" spans="3:12" hidden="1" x14ac:dyDescent="0.25">
      <c r="C559" s="161"/>
      <c r="D559" s="180"/>
      <c r="E559" s="143"/>
      <c r="F559" s="116">
        <f t="shared" si="39"/>
        <v>0</v>
      </c>
      <c r="G559" s="183"/>
      <c r="H559" s="162"/>
      <c r="I559" s="150" t="e">
        <f>VLOOKUP(H559,Presupuesto!$B$8:$C$158,2,0)</f>
        <v>#N/A</v>
      </c>
      <c r="J559" s="117" t="str">
        <f t="shared" si="40"/>
        <v>Investigación</v>
      </c>
      <c r="K559" s="117"/>
      <c r="L559" s="117"/>
    </row>
    <row r="560" spans="3:12" hidden="1" x14ac:dyDescent="0.25">
      <c r="C560" s="161"/>
      <c r="D560" s="180"/>
      <c r="E560" s="143"/>
      <c r="F560" s="116">
        <f t="shared" si="39"/>
        <v>0</v>
      </c>
      <c r="G560" s="183"/>
      <c r="H560" s="162"/>
      <c r="I560" s="150" t="e">
        <f>VLOOKUP(H560,Presupuesto!$B$8:$C$158,2,0)</f>
        <v>#N/A</v>
      </c>
      <c r="J560" s="117" t="str">
        <f t="shared" si="40"/>
        <v>Investigación</v>
      </c>
      <c r="K560" s="117"/>
      <c r="L560" s="117"/>
    </row>
    <row r="561" spans="3:12" hidden="1" x14ac:dyDescent="0.25">
      <c r="C561" s="161"/>
      <c r="D561" s="180"/>
      <c r="E561" s="143"/>
      <c r="F561" s="116">
        <f t="shared" si="39"/>
        <v>0</v>
      </c>
      <c r="G561" s="183"/>
      <c r="H561" s="162"/>
      <c r="I561" s="150" t="e">
        <f>VLOOKUP(H561,Presupuesto!$B$8:$C$158,2,0)</f>
        <v>#N/A</v>
      </c>
      <c r="J561" s="117" t="str">
        <f t="shared" si="40"/>
        <v>Investigación</v>
      </c>
      <c r="K561" s="117"/>
      <c r="L561" s="117"/>
    </row>
    <row r="562" spans="3:12" hidden="1" x14ac:dyDescent="0.25">
      <c r="C562" s="161"/>
      <c r="D562" s="180"/>
      <c r="E562" s="143"/>
      <c r="F562" s="116">
        <f t="shared" si="39"/>
        <v>0</v>
      </c>
      <c r="G562" s="183"/>
      <c r="H562" s="162"/>
      <c r="I562" s="150" t="e">
        <f>VLOOKUP(H562,Presupuesto!$B$8:$C$158,2,0)</f>
        <v>#N/A</v>
      </c>
      <c r="J562" s="117" t="str">
        <f t="shared" si="40"/>
        <v>Investigación</v>
      </c>
      <c r="K562" s="117"/>
      <c r="L562" s="117"/>
    </row>
    <row r="563" spans="3:12" hidden="1" x14ac:dyDescent="0.25">
      <c r="C563" s="161"/>
      <c r="D563" s="180"/>
      <c r="E563" s="143"/>
      <c r="F563" s="116">
        <f t="shared" si="39"/>
        <v>0</v>
      </c>
      <c r="G563" s="183"/>
      <c r="H563" s="162"/>
      <c r="I563" s="150" t="e">
        <f>VLOOKUP(H563,Presupuesto!$B$8:$C$158,2,0)</f>
        <v>#N/A</v>
      </c>
      <c r="J563" s="117" t="str">
        <f t="shared" si="40"/>
        <v>Investigación</v>
      </c>
      <c r="K563" s="117"/>
      <c r="L563" s="117"/>
    </row>
    <row r="564" spans="3:12" hidden="1" x14ac:dyDescent="0.25">
      <c r="C564" s="161"/>
      <c r="D564" s="180"/>
      <c r="E564" s="143"/>
      <c r="F564" s="116">
        <f t="shared" si="39"/>
        <v>0</v>
      </c>
      <c r="G564" s="183"/>
      <c r="H564" s="162"/>
      <c r="I564" s="150" t="e">
        <f>VLOOKUP(H564,Presupuesto!$B$8:$C$158,2,0)</f>
        <v>#N/A</v>
      </c>
      <c r="J564" s="117" t="str">
        <f t="shared" si="40"/>
        <v>Investigación</v>
      </c>
      <c r="K564" s="117"/>
      <c r="L564" s="117"/>
    </row>
    <row r="565" spans="3:12" hidden="1" x14ac:dyDescent="0.25">
      <c r="C565" s="161"/>
      <c r="D565" s="180"/>
      <c r="E565" s="143"/>
      <c r="F565" s="116">
        <f t="shared" si="39"/>
        <v>0</v>
      </c>
      <c r="G565" s="183"/>
      <c r="H565" s="162"/>
      <c r="I565" s="150" t="e">
        <f>VLOOKUP(H565,Presupuesto!$B$8:$C$158,2,0)</f>
        <v>#N/A</v>
      </c>
      <c r="J565" s="117" t="str">
        <f t="shared" si="40"/>
        <v>Investigación</v>
      </c>
      <c r="K565" s="117"/>
      <c r="L565" s="117"/>
    </row>
    <row r="566" spans="3:12" hidden="1" x14ac:dyDescent="0.25">
      <c r="C566" s="161"/>
      <c r="D566" s="180"/>
      <c r="E566" s="143"/>
      <c r="F566" s="116">
        <f t="shared" si="39"/>
        <v>0</v>
      </c>
      <c r="G566" s="183"/>
      <c r="H566" s="162"/>
      <c r="I566" s="150" t="e">
        <f>VLOOKUP(H566,Presupuesto!$B$8:$C$158,2,0)</f>
        <v>#N/A</v>
      </c>
      <c r="J566" s="117" t="str">
        <f t="shared" si="40"/>
        <v>Investigación</v>
      </c>
      <c r="K566" s="117"/>
      <c r="L566" s="117"/>
    </row>
    <row r="567" spans="3:12" hidden="1" x14ac:dyDescent="0.25">
      <c r="C567" s="164"/>
      <c r="D567" s="180"/>
      <c r="E567" s="138"/>
      <c r="F567" s="116">
        <f t="shared" si="39"/>
        <v>0</v>
      </c>
      <c r="G567" s="183"/>
      <c r="H567" s="165"/>
      <c r="I567" s="150" t="e">
        <f>VLOOKUP(H567,Presupuesto!$B$8:$C$158,2,0)</f>
        <v>#N/A</v>
      </c>
      <c r="J567" s="117" t="str">
        <f t="shared" si="40"/>
        <v>Investigación</v>
      </c>
      <c r="K567" s="117"/>
      <c r="L567" s="117"/>
    </row>
    <row r="568" spans="3:12" hidden="1" x14ac:dyDescent="0.25">
      <c r="C568" s="164"/>
      <c r="D568" s="180"/>
      <c r="E568" s="138"/>
      <c r="F568" s="116">
        <f t="shared" si="39"/>
        <v>0</v>
      </c>
      <c r="G568" s="183"/>
      <c r="H568" s="165"/>
      <c r="I568" s="150" t="e">
        <f>VLOOKUP(H568,Presupuesto!$B$8:$C$158,2,0)</f>
        <v>#N/A</v>
      </c>
      <c r="J568" s="117" t="str">
        <f t="shared" si="40"/>
        <v>Investigación</v>
      </c>
      <c r="K568" s="117"/>
      <c r="L568" s="117"/>
    </row>
    <row r="569" spans="3:12" hidden="1" x14ac:dyDescent="0.25">
      <c r="C569" s="164"/>
      <c r="D569" s="180"/>
      <c r="E569" s="138"/>
      <c r="F569" s="116">
        <f t="shared" si="39"/>
        <v>0</v>
      </c>
      <c r="G569" s="183"/>
      <c r="H569" s="165"/>
      <c r="I569" s="150" t="e">
        <f>VLOOKUP(H569,Presupuesto!$B$8:$C$158,2,0)</f>
        <v>#N/A</v>
      </c>
      <c r="J569" s="117" t="str">
        <f t="shared" si="40"/>
        <v>Investigación</v>
      </c>
      <c r="K569" s="117"/>
      <c r="L569" s="117"/>
    </row>
    <row r="570" spans="3:12" hidden="1" x14ac:dyDescent="0.25">
      <c r="C570" s="164"/>
      <c r="D570" s="180"/>
      <c r="E570" s="138"/>
      <c r="F570" s="116">
        <f t="shared" si="39"/>
        <v>0</v>
      </c>
      <c r="G570" s="183"/>
      <c r="H570" s="165"/>
      <c r="I570" s="150" t="e">
        <f>VLOOKUP(H570,Presupuesto!$B$8:$C$158,2,0)</f>
        <v>#N/A</v>
      </c>
      <c r="J570" s="117" t="str">
        <f t="shared" si="40"/>
        <v>Investigación</v>
      </c>
      <c r="K570" s="117"/>
      <c r="L570" s="117"/>
    </row>
    <row r="571" spans="3:12" hidden="1" x14ac:dyDescent="0.25">
      <c r="C571" s="164"/>
      <c r="D571" s="180"/>
      <c r="E571" s="138"/>
      <c r="F571" s="116">
        <f t="shared" si="39"/>
        <v>0</v>
      </c>
      <c r="G571" s="183"/>
      <c r="H571" s="165"/>
      <c r="I571" s="150" t="e">
        <f>VLOOKUP(H571,Presupuesto!$B$8:$C$158,2,0)</f>
        <v>#N/A</v>
      </c>
      <c r="J571" s="117" t="str">
        <f t="shared" si="40"/>
        <v>Investigación</v>
      </c>
      <c r="K571" s="117"/>
      <c r="L571" s="117"/>
    </row>
    <row r="572" spans="3:12" hidden="1" x14ac:dyDescent="0.25">
      <c r="C572" s="164"/>
      <c r="D572" s="180"/>
      <c r="E572" s="138"/>
      <c r="F572" s="116">
        <f t="shared" si="39"/>
        <v>0</v>
      </c>
      <c r="G572" s="183"/>
      <c r="H572" s="165"/>
      <c r="I572" s="150" t="e">
        <f>VLOOKUP(H572,Presupuesto!$B$8:$C$158,2,0)</f>
        <v>#N/A</v>
      </c>
      <c r="J572" s="117" t="str">
        <f t="shared" si="40"/>
        <v>Investigación</v>
      </c>
      <c r="K572" s="117"/>
      <c r="L572" s="117"/>
    </row>
    <row r="573" spans="3:12" hidden="1" x14ac:dyDescent="0.25">
      <c r="C573" s="164"/>
      <c r="D573" s="180"/>
      <c r="E573" s="138"/>
      <c r="F573" s="116">
        <f t="shared" si="39"/>
        <v>0</v>
      </c>
      <c r="G573" s="183"/>
      <c r="H573" s="165"/>
      <c r="I573" s="150" t="e">
        <f>VLOOKUP(H573,Presupuesto!$B$8:$C$158,2,0)</f>
        <v>#N/A</v>
      </c>
      <c r="J573" s="117" t="str">
        <f t="shared" si="40"/>
        <v>Investigación</v>
      </c>
      <c r="K573" s="117"/>
      <c r="L573" s="117"/>
    </row>
    <row r="574" spans="3:12" hidden="1" x14ac:dyDescent="0.25">
      <c r="C574" s="164"/>
      <c r="D574" s="180"/>
      <c r="E574" s="138"/>
      <c r="F574" s="116">
        <f t="shared" si="39"/>
        <v>0</v>
      </c>
      <c r="G574" s="183"/>
      <c r="H574" s="165"/>
      <c r="I574" s="150" t="e">
        <f>VLOOKUP(H574,Presupuesto!$B$8:$C$158,2,0)</f>
        <v>#N/A</v>
      </c>
      <c r="J574" s="117" t="str">
        <f t="shared" si="40"/>
        <v>Investigación</v>
      </c>
      <c r="K574" s="117"/>
      <c r="L574" s="117"/>
    </row>
    <row r="575" spans="3:12" hidden="1" x14ac:dyDescent="0.25">
      <c r="C575" s="166"/>
      <c r="D575" s="180"/>
      <c r="E575" s="138"/>
      <c r="F575" s="116">
        <f t="shared" si="39"/>
        <v>0</v>
      </c>
      <c r="G575" s="183"/>
      <c r="H575" s="167"/>
      <c r="I575" s="150" t="e">
        <f>VLOOKUP(H575,Presupuesto!$B$8:$C$158,2,0)</f>
        <v>#N/A</v>
      </c>
      <c r="J575" s="117" t="str">
        <f t="shared" si="40"/>
        <v>Investigación</v>
      </c>
      <c r="K575" s="117"/>
      <c r="L575" s="117"/>
    </row>
    <row r="576" spans="3:12" hidden="1" x14ac:dyDescent="0.25">
      <c r="C576" s="166"/>
      <c r="D576" s="180"/>
      <c r="E576" s="138"/>
      <c r="F576" s="116">
        <f t="shared" si="39"/>
        <v>0</v>
      </c>
      <c r="G576" s="183"/>
      <c r="H576" s="167"/>
      <c r="I576" s="150" t="e">
        <f>VLOOKUP(H576,Presupuesto!$B$8:$C$158,2,0)</f>
        <v>#N/A</v>
      </c>
      <c r="J576" s="117" t="str">
        <f t="shared" si="40"/>
        <v>Investigación</v>
      </c>
      <c r="K576" s="117"/>
      <c r="L576" s="117"/>
    </row>
    <row r="577" spans="3:12" hidden="1" x14ac:dyDescent="0.25">
      <c r="C577" s="166"/>
      <c r="D577" s="180"/>
      <c r="E577" s="138"/>
      <c r="F577" s="116">
        <f t="shared" si="39"/>
        <v>0</v>
      </c>
      <c r="G577" s="183"/>
      <c r="H577" s="167"/>
      <c r="I577" s="150" t="e">
        <f>VLOOKUP(H577,Presupuesto!$B$8:$C$158,2,0)</f>
        <v>#N/A</v>
      </c>
      <c r="J577" s="117" t="str">
        <f t="shared" si="40"/>
        <v>Investigación</v>
      </c>
      <c r="K577" s="117"/>
      <c r="L577" s="117"/>
    </row>
    <row r="578" spans="3:12" hidden="1" x14ac:dyDescent="0.25">
      <c r="C578" s="166"/>
      <c r="D578" s="180"/>
      <c r="E578" s="138"/>
      <c r="F578" s="116">
        <f t="shared" si="39"/>
        <v>0</v>
      </c>
      <c r="G578" s="183"/>
      <c r="H578" s="167"/>
      <c r="I578" s="150" t="e">
        <f>VLOOKUP(H578,Presupuesto!$B$8:$C$158,2,0)</f>
        <v>#N/A</v>
      </c>
      <c r="J578" s="117" t="str">
        <f t="shared" si="40"/>
        <v>Investigación</v>
      </c>
      <c r="K578" s="117"/>
      <c r="L578" s="117"/>
    </row>
    <row r="579" spans="3:12" ht="15.75" hidden="1" thickBot="1" x14ac:dyDescent="0.3">
      <c r="C579" s="168"/>
      <c r="D579" s="256"/>
      <c r="E579" s="122"/>
      <c r="F579" s="124">
        <f t="shared" si="39"/>
        <v>0</v>
      </c>
      <c r="G579" s="184"/>
      <c r="H579" s="169"/>
      <c r="I579" s="152" t="e">
        <f>VLOOKUP(H579,Presupuesto!$B$8:$C$158,2,0)</f>
        <v>#N/A</v>
      </c>
      <c r="J579" s="125" t="str">
        <f t="shared" ref="J579" si="41">$J$20</f>
        <v>Investigación</v>
      </c>
      <c r="K579" s="144"/>
      <c r="L579" s="144"/>
    </row>
    <row r="580" spans="3:12" hidden="1" x14ac:dyDescent="0.25">
      <c r="F580" s="109"/>
      <c r="G580" s="108"/>
      <c r="H580" s="109"/>
      <c r="I580" s="109"/>
    </row>
    <row r="581" spans="3:12" ht="15.75" hidden="1" thickBot="1" x14ac:dyDescent="0.3">
      <c r="F581" s="109"/>
      <c r="G581" s="108"/>
      <c r="H581" s="109"/>
      <c r="I581" s="109"/>
    </row>
    <row r="582" spans="3:12" ht="15.75" hidden="1" thickBot="1" x14ac:dyDescent="0.3">
      <c r="C582" s="179" t="s">
        <v>53</v>
      </c>
      <c r="D582" s="127">
        <f>SUM(F589:F623)</f>
        <v>0</v>
      </c>
      <c r="F582" s="73"/>
      <c r="G582" s="95"/>
      <c r="H582" s="73"/>
      <c r="I582" s="73"/>
    </row>
    <row r="583" spans="3:12" hidden="1" x14ac:dyDescent="0.25">
      <c r="C583" s="73"/>
      <c r="D583" s="31"/>
      <c r="E583" s="112"/>
      <c r="F583" s="112"/>
      <c r="G583" s="112"/>
      <c r="H583" s="92"/>
      <c r="I583" s="92"/>
      <c r="J583" s="92"/>
      <c r="K583" s="132"/>
    </row>
    <row r="584" spans="3:12" hidden="1" x14ac:dyDescent="0.25">
      <c r="C584" s="73"/>
      <c r="D584" s="31"/>
      <c r="E584" s="112"/>
      <c r="F584" s="112"/>
      <c r="G584" s="112"/>
      <c r="H584" s="92"/>
      <c r="I584" s="92"/>
      <c r="J584" s="92"/>
      <c r="K584" s="132"/>
    </row>
    <row r="585" spans="3:12" ht="15.75" hidden="1" x14ac:dyDescent="0.25">
      <c r="C585" s="232" t="s">
        <v>532</v>
      </c>
      <c r="D585" s="233"/>
      <c r="E585" s="112"/>
      <c r="F585" s="112"/>
      <c r="G585" s="112"/>
      <c r="H585" s="92"/>
      <c r="I585" s="92"/>
      <c r="J585" s="92"/>
      <c r="K585" s="132"/>
    </row>
    <row r="586" spans="3:12" ht="18.75" hidden="1" x14ac:dyDescent="0.25">
      <c r="C586" s="240" t="e">
        <f>IFERROR(VLOOKUP(D585,'Desarrollo Curricular'!$E:$F,2,FALSE),IFERROR(VLOOKUP(D585,Investigación!$E:$F,2,FALSE),IFERROR(VLOOKUP(D585,'Vinculación Univ. Sociedad'!$E:$F,2,FALSE),IFERROR(VLOOKUP(D585,'Docencia y Recursos Humanos '!$E:$F,2,FALSE),IFERROR(VLOOKUP(D585,Estudiantes!$E:$F,2,FALSE),IFERROR(VLOOKUP(D585,'Gestion Administrativa'!$E:$F,2,FALSE),IFERROR(VLOOKUP(D585,'Gestion Academica'!$E:$F,2,FALSE),IFERROR(VLOOKUP(D585,Graduados!$E:$F,2,FALSE),IFERROR(VLOOKUP(D585,'Gestión del Conocimiento'!$E:$F,2,FALSE),IFERROR(VLOOKUP(D585,Gobernabilidad!$E:$F,2,FALSE),IFERROR(VLOOKUP(D585,'NIVEL DE ES Y  SISTEMA NACIONAL'!$E:$F,2,FALSE),VLOOKUP(D585,'Lo Esencial'!$E:$F,2,0))))))))))))</f>
        <v>#N/A</v>
      </c>
      <c r="D586" s="31"/>
      <c r="E586" s="112"/>
      <c r="F586" s="112"/>
      <c r="G586" s="112"/>
      <c r="H586" s="92"/>
      <c r="I586" s="92"/>
      <c r="J586" s="92"/>
      <c r="K586" s="132"/>
    </row>
    <row r="587" spans="3:12" ht="15.75" hidden="1" thickBot="1" x14ac:dyDescent="0.3">
      <c r="F587" s="112"/>
      <c r="G587" s="92"/>
      <c r="H587" s="92"/>
      <c r="I587" s="92"/>
    </row>
    <row r="588" spans="3:12" ht="30.75" hidden="1" thickBot="1" x14ac:dyDescent="0.3">
      <c r="C588" s="149" t="s">
        <v>44</v>
      </c>
      <c r="D588" s="154" t="s">
        <v>55</v>
      </c>
      <c r="E588" s="156" t="s">
        <v>57</v>
      </c>
      <c r="F588" s="155" t="s">
        <v>27</v>
      </c>
      <c r="G588" s="153" t="s">
        <v>253</v>
      </c>
      <c r="H588" s="156" t="s">
        <v>46</v>
      </c>
      <c r="I588" s="153" t="s">
        <v>254</v>
      </c>
      <c r="J588" s="153" t="s">
        <v>551</v>
      </c>
      <c r="K588" s="153" t="s">
        <v>552</v>
      </c>
      <c r="L588" s="153" t="s">
        <v>610</v>
      </c>
    </row>
    <row r="589" spans="3:12" hidden="1" x14ac:dyDescent="0.25">
      <c r="C589" s="161"/>
      <c r="D589" s="180"/>
      <c r="E589" s="135"/>
      <c r="F589" s="116">
        <f t="shared" ref="F589:F625" si="42">D589*E589</f>
        <v>0</v>
      </c>
      <c r="G589" s="183"/>
      <c r="H589" s="162"/>
      <c r="I589" s="150" t="e">
        <f>VLOOKUP(H589,Presupuesto!$B$8:$C$158,2,0)</f>
        <v>#N/A</v>
      </c>
      <c r="J589" s="252"/>
      <c r="K589" s="117"/>
      <c r="L589" s="117"/>
    </row>
    <row r="590" spans="3:12" hidden="1" x14ac:dyDescent="0.25">
      <c r="C590" s="161"/>
      <c r="D590" s="180"/>
      <c r="E590" s="143"/>
      <c r="F590" s="116">
        <f t="shared" si="42"/>
        <v>0</v>
      </c>
      <c r="G590" s="183"/>
      <c r="H590" s="162"/>
      <c r="I590" s="150" t="e">
        <f>VLOOKUP(H590,Presupuesto!$B$8:$C$158,2,0)</f>
        <v>#N/A</v>
      </c>
      <c r="J590" s="117" t="str">
        <f>$J$17</f>
        <v>Investigación</v>
      </c>
      <c r="K590" s="117"/>
      <c r="L590" s="117"/>
    </row>
    <row r="591" spans="3:12" hidden="1" x14ac:dyDescent="0.25">
      <c r="C591" s="161"/>
      <c r="D591" s="180"/>
      <c r="E591" s="143"/>
      <c r="F591" s="116">
        <f t="shared" si="42"/>
        <v>0</v>
      </c>
      <c r="G591" s="183"/>
      <c r="H591" s="162"/>
      <c r="I591" s="150" t="e">
        <f>VLOOKUP(H591,Presupuesto!$B$8:$C$158,2,0)</f>
        <v>#N/A</v>
      </c>
      <c r="J591" s="117" t="str">
        <f t="shared" ref="J591:J622" si="43">$J$17</f>
        <v>Investigación</v>
      </c>
      <c r="K591" s="117"/>
      <c r="L591" s="117"/>
    </row>
    <row r="592" spans="3:12" hidden="1" x14ac:dyDescent="0.25">
      <c r="C592" s="161"/>
      <c r="D592" s="180"/>
      <c r="E592" s="143"/>
      <c r="F592" s="116">
        <f t="shared" si="42"/>
        <v>0</v>
      </c>
      <c r="G592" s="183"/>
      <c r="H592" s="162"/>
      <c r="I592" s="150" t="e">
        <f>VLOOKUP(H592,Presupuesto!$B$8:$C$158,2,0)</f>
        <v>#N/A</v>
      </c>
      <c r="J592" s="117" t="str">
        <f t="shared" si="43"/>
        <v>Investigación</v>
      </c>
      <c r="K592" s="117"/>
      <c r="L592" s="117"/>
    </row>
    <row r="593" spans="3:12" hidden="1" x14ac:dyDescent="0.25">
      <c r="C593" s="161"/>
      <c r="D593" s="180"/>
      <c r="E593" s="143"/>
      <c r="F593" s="116">
        <f t="shared" si="42"/>
        <v>0</v>
      </c>
      <c r="G593" s="183"/>
      <c r="H593" s="162"/>
      <c r="I593" s="150" t="e">
        <f>VLOOKUP(H593,Presupuesto!$B$8:$C$158,2,0)</f>
        <v>#N/A</v>
      </c>
      <c r="J593" s="117" t="str">
        <f t="shared" si="43"/>
        <v>Investigación</v>
      </c>
      <c r="K593" s="117"/>
      <c r="L593" s="117"/>
    </row>
    <row r="594" spans="3:12" hidden="1" x14ac:dyDescent="0.25">
      <c r="C594" s="161"/>
      <c r="D594" s="180"/>
      <c r="E594" s="143"/>
      <c r="F594" s="116">
        <f t="shared" si="42"/>
        <v>0</v>
      </c>
      <c r="G594" s="183"/>
      <c r="H594" s="162"/>
      <c r="I594" s="150" t="e">
        <f>VLOOKUP(H594,Presupuesto!$B$8:$C$158,2,0)</f>
        <v>#N/A</v>
      </c>
      <c r="J594" s="117" t="str">
        <f t="shared" si="43"/>
        <v>Investigación</v>
      </c>
      <c r="K594" s="117"/>
      <c r="L594" s="117"/>
    </row>
    <row r="595" spans="3:12" hidden="1" x14ac:dyDescent="0.25">
      <c r="C595" s="161"/>
      <c r="D595" s="180"/>
      <c r="E595" s="143"/>
      <c r="F595" s="116">
        <f t="shared" si="42"/>
        <v>0</v>
      </c>
      <c r="G595" s="183"/>
      <c r="H595" s="162"/>
      <c r="I595" s="150" t="e">
        <f>VLOOKUP(H595,Presupuesto!$B$8:$C$158,2,0)</f>
        <v>#N/A</v>
      </c>
      <c r="J595" s="117" t="str">
        <f t="shared" si="43"/>
        <v>Investigación</v>
      </c>
      <c r="K595" s="117"/>
      <c r="L595" s="117"/>
    </row>
    <row r="596" spans="3:12" hidden="1" x14ac:dyDescent="0.25">
      <c r="C596" s="161"/>
      <c r="D596" s="180"/>
      <c r="E596" s="143"/>
      <c r="F596" s="116">
        <f t="shared" si="42"/>
        <v>0</v>
      </c>
      <c r="G596" s="183"/>
      <c r="H596" s="162"/>
      <c r="I596" s="150" t="e">
        <f>VLOOKUP(H596,Presupuesto!$B$8:$C$158,2,0)</f>
        <v>#N/A</v>
      </c>
      <c r="J596" s="117" t="str">
        <f t="shared" si="43"/>
        <v>Investigación</v>
      </c>
      <c r="K596" s="117"/>
      <c r="L596" s="117"/>
    </row>
    <row r="597" spans="3:12" hidden="1" x14ac:dyDescent="0.25">
      <c r="C597" s="161"/>
      <c r="D597" s="180"/>
      <c r="E597" s="143"/>
      <c r="F597" s="116">
        <f t="shared" si="42"/>
        <v>0</v>
      </c>
      <c r="G597" s="183"/>
      <c r="H597" s="162"/>
      <c r="I597" s="150" t="e">
        <f>VLOOKUP(H597,Presupuesto!$B$8:$C$158,2,0)</f>
        <v>#N/A</v>
      </c>
      <c r="J597" s="117" t="str">
        <f t="shared" si="43"/>
        <v>Investigación</v>
      </c>
      <c r="K597" s="117"/>
      <c r="L597" s="117"/>
    </row>
    <row r="598" spans="3:12" hidden="1" x14ac:dyDescent="0.25">
      <c r="C598" s="161"/>
      <c r="D598" s="180"/>
      <c r="E598" s="143"/>
      <c r="F598" s="116">
        <f t="shared" si="42"/>
        <v>0</v>
      </c>
      <c r="G598" s="183"/>
      <c r="H598" s="162"/>
      <c r="I598" s="150" t="e">
        <f>VLOOKUP(H598,Presupuesto!$B$8:$C$158,2,0)</f>
        <v>#N/A</v>
      </c>
      <c r="J598" s="117" t="str">
        <f t="shared" si="43"/>
        <v>Investigación</v>
      </c>
      <c r="K598" s="117"/>
      <c r="L598" s="117"/>
    </row>
    <row r="599" spans="3:12" hidden="1" x14ac:dyDescent="0.25">
      <c r="C599" s="161"/>
      <c r="D599" s="180"/>
      <c r="E599" s="143"/>
      <c r="F599" s="116">
        <f t="shared" si="42"/>
        <v>0</v>
      </c>
      <c r="G599" s="183"/>
      <c r="H599" s="162"/>
      <c r="I599" s="150" t="e">
        <f>VLOOKUP(H599,Presupuesto!$B$8:$C$158,2,0)</f>
        <v>#N/A</v>
      </c>
      <c r="J599" s="117" t="str">
        <f t="shared" si="43"/>
        <v>Investigación</v>
      </c>
      <c r="K599" s="117"/>
      <c r="L599" s="117"/>
    </row>
    <row r="600" spans="3:12" hidden="1" x14ac:dyDescent="0.25">
      <c r="C600" s="161"/>
      <c r="D600" s="180"/>
      <c r="E600" s="143"/>
      <c r="F600" s="116">
        <f t="shared" si="42"/>
        <v>0</v>
      </c>
      <c r="G600" s="183"/>
      <c r="H600" s="162"/>
      <c r="I600" s="150" t="e">
        <f>VLOOKUP(H600,Presupuesto!$B$8:$C$158,2,0)</f>
        <v>#N/A</v>
      </c>
      <c r="J600" s="117" t="str">
        <f t="shared" si="43"/>
        <v>Investigación</v>
      </c>
      <c r="K600" s="117"/>
      <c r="L600" s="117"/>
    </row>
    <row r="601" spans="3:12" hidden="1" x14ac:dyDescent="0.25">
      <c r="C601" s="161"/>
      <c r="D601" s="180"/>
      <c r="E601" s="143"/>
      <c r="F601" s="116">
        <f t="shared" si="42"/>
        <v>0</v>
      </c>
      <c r="G601" s="183"/>
      <c r="H601" s="162"/>
      <c r="I601" s="150" t="e">
        <f>VLOOKUP(H601,Presupuesto!$B$8:$C$158,2,0)</f>
        <v>#N/A</v>
      </c>
      <c r="J601" s="117" t="str">
        <f t="shared" si="43"/>
        <v>Investigación</v>
      </c>
      <c r="K601" s="117"/>
      <c r="L601" s="117"/>
    </row>
    <row r="602" spans="3:12" hidden="1" x14ac:dyDescent="0.25">
      <c r="C602" s="161"/>
      <c r="D602" s="180"/>
      <c r="E602" s="143"/>
      <c r="F602" s="116">
        <f t="shared" si="42"/>
        <v>0</v>
      </c>
      <c r="G602" s="183"/>
      <c r="H602" s="162"/>
      <c r="I602" s="150" t="e">
        <f>VLOOKUP(H602,Presupuesto!$B$8:$C$158,2,0)</f>
        <v>#N/A</v>
      </c>
      <c r="J602" s="117" t="str">
        <f t="shared" si="43"/>
        <v>Investigación</v>
      </c>
      <c r="K602" s="117"/>
      <c r="L602" s="117"/>
    </row>
    <row r="603" spans="3:12" hidden="1" x14ac:dyDescent="0.25">
      <c r="C603" s="161"/>
      <c r="D603" s="180"/>
      <c r="E603" s="143"/>
      <c r="F603" s="116">
        <f t="shared" si="42"/>
        <v>0</v>
      </c>
      <c r="G603" s="183"/>
      <c r="H603" s="162"/>
      <c r="I603" s="150" t="e">
        <f>VLOOKUP(H603,Presupuesto!$B$8:$C$158,2,0)</f>
        <v>#N/A</v>
      </c>
      <c r="J603" s="117" t="str">
        <f t="shared" si="43"/>
        <v>Investigación</v>
      </c>
      <c r="K603" s="117"/>
      <c r="L603" s="117"/>
    </row>
    <row r="604" spans="3:12" hidden="1" x14ac:dyDescent="0.25">
      <c r="C604" s="161"/>
      <c r="D604" s="180"/>
      <c r="E604" s="143"/>
      <c r="F604" s="116">
        <f t="shared" si="42"/>
        <v>0</v>
      </c>
      <c r="G604" s="183"/>
      <c r="H604" s="162"/>
      <c r="I604" s="150" t="e">
        <f>VLOOKUP(H604,Presupuesto!$B$8:$C$158,2,0)</f>
        <v>#N/A</v>
      </c>
      <c r="J604" s="117" t="str">
        <f t="shared" si="43"/>
        <v>Investigación</v>
      </c>
      <c r="K604" s="117"/>
      <c r="L604" s="117"/>
    </row>
    <row r="605" spans="3:12" hidden="1" x14ac:dyDescent="0.25">
      <c r="C605" s="161"/>
      <c r="D605" s="180"/>
      <c r="E605" s="143"/>
      <c r="F605" s="116">
        <f t="shared" si="42"/>
        <v>0</v>
      </c>
      <c r="G605" s="183"/>
      <c r="H605" s="162"/>
      <c r="I605" s="150" t="e">
        <f>VLOOKUP(H605,Presupuesto!$B$8:$C$158,2,0)</f>
        <v>#N/A</v>
      </c>
      <c r="J605" s="117" t="str">
        <f t="shared" si="43"/>
        <v>Investigación</v>
      </c>
      <c r="K605" s="117"/>
      <c r="L605" s="117"/>
    </row>
    <row r="606" spans="3:12" hidden="1" x14ac:dyDescent="0.25">
      <c r="C606" s="161"/>
      <c r="D606" s="180"/>
      <c r="E606" s="143"/>
      <c r="F606" s="116">
        <f t="shared" si="42"/>
        <v>0</v>
      </c>
      <c r="G606" s="183"/>
      <c r="H606" s="162"/>
      <c r="I606" s="150" t="e">
        <f>VLOOKUP(H606,Presupuesto!$B$8:$C$158,2,0)</f>
        <v>#N/A</v>
      </c>
      <c r="J606" s="117" t="str">
        <f t="shared" si="43"/>
        <v>Investigación</v>
      </c>
      <c r="K606" s="117"/>
      <c r="L606" s="117"/>
    </row>
    <row r="607" spans="3:12" hidden="1" x14ac:dyDescent="0.25">
      <c r="C607" s="161"/>
      <c r="D607" s="180"/>
      <c r="E607" s="143"/>
      <c r="F607" s="116">
        <f t="shared" si="42"/>
        <v>0</v>
      </c>
      <c r="G607" s="183"/>
      <c r="H607" s="162"/>
      <c r="I607" s="150" t="e">
        <f>VLOOKUP(H607,Presupuesto!$B$8:$C$158,2,0)</f>
        <v>#N/A</v>
      </c>
      <c r="J607" s="117" t="str">
        <f t="shared" si="43"/>
        <v>Investigación</v>
      </c>
      <c r="K607" s="117"/>
      <c r="L607" s="117"/>
    </row>
    <row r="608" spans="3:12" hidden="1" x14ac:dyDescent="0.25">
      <c r="C608" s="161"/>
      <c r="D608" s="180"/>
      <c r="E608" s="143"/>
      <c r="F608" s="116">
        <f t="shared" si="42"/>
        <v>0</v>
      </c>
      <c r="G608" s="183"/>
      <c r="H608" s="162"/>
      <c r="I608" s="150" t="e">
        <f>VLOOKUP(H608,Presupuesto!$B$8:$C$158,2,0)</f>
        <v>#N/A</v>
      </c>
      <c r="J608" s="117" t="str">
        <f t="shared" si="43"/>
        <v>Investigación</v>
      </c>
      <c r="K608" s="117"/>
      <c r="L608" s="117"/>
    </row>
    <row r="609" spans="3:12" hidden="1" x14ac:dyDescent="0.25">
      <c r="C609" s="161"/>
      <c r="D609" s="180"/>
      <c r="E609" s="143"/>
      <c r="F609" s="116">
        <f t="shared" si="42"/>
        <v>0</v>
      </c>
      <c r="G609" s="183"/>
      <c r="H609" s="162"/>
      <c r="I609" s="150" t="e">
        <f>VLOOKUP(H609,Presupuesto!$B$8:$C$158,2,0)</f>
        <v>#N/A</v>
      </c>
      <c r="J609" s="117" t="str">
        <f t="shared" si="43"/>
        <v>Investigación</v>
      </c>
      <c r="K609" s="117"/>
      <c r="L609" s="117"/>
    </row>
    <row r="610" spans="3:12" hidden="1" x14ac:dyDescent="0.25">
      <c r="C610" s="161"/>
      <c r="D610" s="180"/>
      <c r="E610" s="143"/>
      <c r="F610" s="116">
        <f t="shared" si="42"/>
        <v>0</v>
      </c>
      <c r="G610" s="183"/>
      <c r="H610" s="162"/>
      <c r="I610" s="150" t="e">
        <f>VLOOKUP(H610,Presupuesto!$B$8:$C$158,2,0)</f>
        <v>#N/A</v>
      </c>
      <c r="J610" s="117" t="str">
        <f t="shared" si="43"/>
        <v>Investigación</v>
      </c>
      <c r="K610" s="117"/>
      <c r="L610" s="117"/>
    </row>
    <row r="611" spans="3:12" hidden="1" x14ac:dyDescent="0.25">
      <c r="C611" s="164"/>
      <c r="D611" s="180"/>
      <c r="E611" s="138"/>
      <c r="F611" s="116">
        <f t="shared" si="42"/>
        <v>0</v>
      </c>
      <c r="G611" s="183"/>
      <c r="H611" s="165"/>
      <c r="I611" s="150" t="e">
        <f>VLOOKUP(H611,Presupuesto!$B$8:$C$158,2,0)</f>
        <v>#N/A</v>
      </c>
      <c r="J611" s="117" t="str">
        <f t="shared" si="43"/>
        <v>Investigación</v>
      </c>
      <c r="K611" s="117"/>
      <c r="L611" s="117"/>
    </row>
    <row r="612" spans="3:12" hidden="1" x14ac:dyDescent="0.25">
      <c r="C612" s="164"/>
      <c r="D612" s="180"/>
      <c r="E612" s="138"/>
      <c r="F612" s="116">
        <f t="shared" si="42"/>
        <v>0</v>
      </c>
      <c r="G612" s="183"/>
      <c r="H612" s="165"/>
      <c r="I612" s="150" t="e">
        <f>VLOOKUP(H612,Presupuesto!$B$8:$C$158,2,0)</f>
        <v>#N/A</v>
      </c>
      <c r="J612" s="117" t="str">
        <f t="shared" si="43"/>
        <v>Investigación</v>
      </c>
      <c r="K612" s="117"/>
      <c r="L612" s="117"/>
    </row>
    <row r="613" spans="3:12" hidden="1" x14ac:dyDescent="0.25">
      <c r="C613" s="164"/>
      <c r="D613" s="180"/>
      <c r="E613" s="138"/>
      <c r="F613" s="116">
        <f t="shared" si="42"/>
        <v>0</v>
      </c>
      <c r="G613" s="183"/>
      <c r="H613" s="165"/>
      <c r="I613" s="150" t="e">
        <f>VLOOKUP(H613,Presupuesto!$B$8:$C$158,2,0)</f>
        <v>#N/A</v>
      </c>
      <c r="J613" s="117" t="str">
        <f t="shared" si="43"/>
        <v>Investigación</v>
      </c>
      <c r="K613" s="117"/>
      <c r="L613" s="117"/>
    </row>
    <row r="614" spans="3:12" hidden="1" x14ac:dyDescent="0.25">
      <c r="C614" s="164"/>
      <c r="D614" s="180"/>
      <c r="E614" s="138"/>
      <c r="F614" s="116">
        <f t="shared" si="42"/>
        <v>0</v>
      </c>
      <c r="G614" s="183"/>
      <c r="H614" s="165"/>
      <c r="I614" s="150" t="e">
        <f>VLOOKUP(H614,Presupuesto!$B$8:$C$158,2,0)</f>
        <v>#N/A</v>
      </c>
      <c r="J614" s="117" t="str">
        <f t="shared" si="43"/>
        <v>Investigación</v>
      </c>
      <c r="K614" s="117"/>
      <c r="L614" s="117"/>
    </row>
    <row r="615" spans="3:12" hidden="1" x14ac:dyDescent="0.25">
      <c r="C615" s="164"/>
      <c r="D615" s="180"/>
      <c r="E615" s="138"/>
      <c r="F615" s="116">
        <f t="shared" si="42"/>
        <v>0</v>
      </c>
      <c r="G615" s="183"/>
      <c r="H615" s="165"/>
      <c r="I615" s="150" t="e">
        <f>VLOOKUP(H615,Presupuesto!$B$8:$C$158,2,0)</f>
        <v>#N/A</v>
      </c>
      <c r="J615" s="117" t="str">
        <f t="shared" si="43"/>
        <v>Investigación</v>
      </c>
      <c r="K615" s="117"/>
      <c r="L615" s="117"/>
    </row>
    <row r="616" spans="3:12" hidden="1" x14ac:dyDescent="0.25">
      <c r="C616" s="164"/>
      <c r="D616" s="180"/>
      <c r="E616" s="138"/>
      <c r="F616" s="116">
        <f t="shared" si="42"/>
        <v>0</v>
      </c>
      <c r="G616" s="183"/>
      <c r="H616" s="165"/>
      <c r="I616" s="150" t="e">
        <f>VLOOKUP(H616,Presupuesto!$B$8:$C$158,2,0)</f>
        <v>#N/A</v>
      </c>
      <c r="J616" s="117" t="str">
        <f t="shared" si="43"/>
        <v>Investigación</v>
      </c>
      <c r="K616" s="117"/>
      <c r="L616" s="117"/>
    </row>
    <row r="617" spans="3:12" hidden="1" x14ac:dyDescent="0.25">
      <c r="C617" s="164"/>
      <c r="D617" s="180"/>
      <c r="E617" s="138"/>
      <c r="F617" s="116">
        <f t="shared" si="42"/>
        <v>0</v>
      </c>
      <c r="G617" s="183"/>
      <c r="H617" s="165"/>
      <c r="I617" s="150" t="e">
        <f>VLOOKUP(H617,Presupuesto!$B$8:$C$158,2,0)</f>
        <v>#N/A</v>
      </c>
      <c r="J617" s="117" t="str">
        <f t="shared" si="43"/>
        <v>Investigación</v>
      </c>
      <c r="K617" s="117"/>
      <c r="L617" s="117"/>
    </row>
    <row r="618" spans="3:12" hidden="1" x14ac:dyDescent="0.25">
      <c r="C618" s="164"/>
      <c r="D618" s="180"/>
      <c r="E618" s="138"/>
      <c r="F618" s="116">
        <f t="shared" si="42"/>
        <v>0</v>
      </c>
      <c r="G618" s="183"/>
      <c r="H618" s="165"/>
      <c r="I618" s="150" t="e">
        <f>VLOOKUP(H618,Presupuesto!$B$8:$C$158,2,0)</f>
        <v>#N/A</v>
      </c>
      <c r="J618" s="117" t="str">
        <f t="shared" si="43"/>
        <v>Investigación</v>
      </c>
      <c r="K618" s="117"/>
      <c r="L618" s="117"/>
    </row>
    <row r="619" spans="3:12" hidden="1" x14ac:dyDescent="0.25">
      <c r="C619" s="166"/>
      <c r="D619" s="180"/>
      <c r="E619" s="138"/>
      <c r="F619" s="116">
        <f t="shared" si="42"/>
        <v>0</v>
      </c>
      <c r="G619" s="183"/>
      <c r="H619" s="167"/>
      <c r="I619" s="150" t="e">
        <f>VLOOKUP(H619,Presupuesto!$B$8:$C$158,2,0)</f>
        <v>#N/A</v>
      </c>
      <c r="J619" s="117" t="str">
        <f t="shared" si="43"/>
        <v>Investigación</v>
      </c>
      <c r="K619" s="117"/>
      <c r="L619" s="117"/>
    </row>
    <row r="620" spans="3:12" hidden="1" x14ac:dyDescent="0.25">
      <c r="C620" s="166"/>
      <c r="D620" s="180"/>
      <c r="E620" s="138"/>
      <c r="F620" s="116">
        <f t="shared" si="42"/>
        <v>0</v>
      </c>
      <c r="G620" s="183"/>
      <c r="H620" s="167"/>
      <c r="I620" s="150" t="e">
        <f>VLOOKUP(H620,Presupuesto!$B$8:$C$158,2,0)</f>
        <v>#N/A</v>
      </c>
      <c r="J620" s="117" t="str">
        <f t="shared" si="43"/>
        <v>Investigación</v>
      </c>
      <c r="K620" s="117"/>
      <c r="L620" s="117"/>
    </row>
    <row r="621" spans="3:12" hidden="1" x14ac:dyDescent="0.25">
      <c r="C621" s="166"/>
      <c r="D621" s="180"/>
      <c r="E621" s="138"/>
      <c r="F621" s="116">
        <f t="shared" si="42"/>
        <v>0</v>
      </c>
      <c r="G621" s="183"/>
      <c r="H621" s="167"/>
      <c r="I621" s="150" t="e">
        <f>VLOOKUP(H621,Presupuesto!$B$8:$C$158,2,0)</f>
        <v>#N/A</v>
      </c>
      <c r="J621" s="117" t="str">
        <f t="shared" si="43"/>
        <v>Investigación</v>
      </c>
      <c r="K621" s="117"/>
      <c r="L621" s="117"/>
    </row>
    <row r="622" spans="3:12" hidden="1" x14ac:dyDescent="0.25">
      <c r="C622" s="166"/>
      <c r="D622" s="180"/>
      <c r="E622" s="138"/>
      <c r="F622" s="116">
        <f t="shared" si="42"/>
        <v>0</v>
      </c>
      <c r="G622" s="183"/>
      <c r="H622" s="167"/>
      <c r="I622" s="150" t="e">
        <f>VLOOKUP(H622,Presupuesto!$B$8:$C$158,2,0)</f>
        <v>#N/A</v>
      </c>
      <c r="J622" s="117" t="str">
        <f t="shared" si="43"/>
        <v>Investigación</v>
      </c>
      <c r="K622" s="117"/>
      <c r="L622" s="117"/>
    </row>
    <row r="623" spans="3:12" ht="15.75" hidden="1" thickBot="1" x14ac:dyDescent="0.3">
      <c r="C623" s="168"/>
      <c r="D623" s="256"/>
      <c r="E623" s="122"/>
      <c r="F623" s="124">
        <f t="shared" si="42"/>
        <v>0</v>
      </c>
      <c r="G623" s="184"/>
      <c r="H623" s="169"/>
      <c r="I623" s="152" t="e">
        <f>VLOOKUP(H623,Presupuesto!$B$8:$C$158,2,0)</f>
        <v>#N/A</v>
      </c>
      <c r="J623" s="125" t="str">
        <f t="shared" ref="J623" si="44">$J$20</f>
        <v>Investigación</v>
      </c>
      <c r="K623" s="144"/>
      <c r="L623" s="144"/>
    </row>
    <row r="624" spans="3:12" hidden="1" x14ac:dyDescent="0.25">
      <c r="C624" s="175"/>
      <c r="D624" s="130"/>
      <c r="E624" s="130"/>
      <c r="F624" s="130">
        <f t="shared" si="42"/>
        <v>0</v>
      </c>
      <c r="G624" s="185"/>
      <c r="H624" s="71"/>
      <c r="I624" s="71"/>
    </row>
    <row r="625" spans="3:12" ht="15.75" hidden="1" thickBot="1" x14ac:dyDescent="0.3">
      <c r="C625" s="175"/>
      <c r="D625" s="130"/>
      <c r="E625" s="130"/>
      <c r="F625" s="130">
        <f t="shared" si="42"/>
        <v>0</v>
      </c>
      <c r="G625" s="185"/>
      <c r="H625" s="71"/>
      <c r="I625" s="71"/>
    </row>
    <row r="626" spans="3:12" ht="15.75" hidden="1" thickBot="1" x14ac:dyDescent="0.3">
      <c r="C626" s="179" t="s">
        <v>53</v>
      </c>
      <c r="D626" s="127">
        <f>SUM(F633:F667)</f>
        <v>0</v>
      </c>
      <c r="F626" s="73"/>
      <c r="G626" s="95"/>
      <c r="H626" s="73"/>
      <c r="I626" s="73"/>
    </row>
    <row r="627" spans="3:12" hidden="1" x14ac:dyDescent="0.25">
      <c r="C627" s="73"/>
      <c r="D627" s="31"/>
      <c r="E627" s="112"/>
      <c r="F627" s="112"/>
      <c r="G627" s="112"/>
      <c r="H627" s="92"/>
      <c r="I627" s="92"/>
      <c r="J627" s="92"/>
      <c r="K627" s="132"/>
    </row>
    <row r="628" spans="3:12" hidden="1" x14ac:dyDescent="0.25">
      <c r="C628" s="73"/>
      <c r="D628" s="31"/>
      <c r="E628" s="112"/>
      <c r="F628" s="112"/>
      <c r="G628" s="112"/>
      <c r="H628" s="92"/>
      <c r="I628" s="92"/>
      <c r="J628" s="92"/>
      <c r="K628" s="132"/>
    </row>
    <row r="629" spans="3:12" ht="15.75" hidden="1" x14ac:dyDescent="0.25">
      <c r="C629" s="232" t="s">
        <v>532</v>
      </c>
      <c r="D629" s="233"/>
      <c r="E629" s="112"/>
      <c r="F629" s="112"/>
      <c r="G629" s="112"/>
      <c r="H629" s="92"/>
      <c r="I629" s="92"/>
      <c r="J629" s="92"/>
      <c r="K629" s="132"/>
    </row>
    <row r="630" spans="3:12" ht="18.75" hidden="1" x14ac:dyDescent="0.25">
      <c r="C630" s="240" t="e">
        <f>IFERROR(VLOOKUP(D629,'Desarrollo Curricular'!$E:$F,2,FALSE),IFERROR(VLOOKUP(D629,Investigación!$E:$F,2,FALSE),IFERROR(VLOOKUP(D629,'Vinculación Univ. Sociedad'!$E:$F,2,FALSE),IFERROR(VLOOKUP(D629,'Docencia y Recursos Humanos '!$E:$F,2,FALSE),IFERROR(VLOOKUP(D629,Estudiantes!$E:$F,2,FALSE),IFERROR(VLOOKUP(D629,'Gestion Administrativa'!$E:$F,2,FALSE),IFERROR(VLOOKUP(D629,'Gestion Academica'!$E:$F,2,FALSE),IFERROR(VLOOKUP(D629,Graduados!$E:$F,2,FALSE),IFERROR(VLOOKUP(D629,'Gestión del Conocimiento'!$E:$F,2,FALSE),IFERROR(VLOOKUP(D629,Gobernabilidad!$E:$F,2,FALSE),IFERROR(VLOOKUP(D629,'NIVEL DE ES Y  SISTEMA NACIONAL'!$E:$F,2,FALSE),VLOOKUP(D629,'Lo Esencial'!$E:$F,2,0))))))))))))</f>
        <v>#N/A</v>
      </c>
      <c r="D630" s="31"/>
      <c r="E630" s="112"/>
      <c r="F630" s="112"/>
      <c r="G630" s="112"/>
      <c r="H630" s="92"/>
      <c r="I630" s="92"/>
      <c r="J630" s="92"/>
      <c r="K630" s="132"/>
    </row>
    <row r="631" spans="3:12" ht="15.75" hidden="1" thickBot="1" x14ac:dyDescent="0.3">
      <c r="F631" s="112"/>
      <c r="G631" s="92"/>
      <c r="H631" s="92"/>
      <c r="I631" s="92"/>
    </row>
    <row r="632" spans="3:12" ht="30.75" hidden="1" thickBot="1" x14ac:dyDescent="0.3">
      <c r="C632" s="149" t="s">
        <v>44</v>
      </c>
      <c r="D632" s="154" t="s">
        <v>55</v>
      </c>
      <c r="E632" s="156" t="s">
        <v>57</v>
      </c>
      <c r="F632" s="155" t="s">
        <v>27</v>
      </c>
      <c r="G632" s="153" t="s">
        <v>253</v>
      </c>
      <c r="H632" s="156" t="s">
        <v>46</v>
      </c>
      <c r="I632" s="153" t="s">
        <v>254</v>
      </c>
      <c r="J632" s="153" t="s">
        <v>551</v>
      </c>
      <c r="K632" s="153" t="s">
        <v>552</v>
      </c>
      <c r="L632" s="153" t="s">
        <v>610</v>
      </c>
    </row>
    <row r="633" spans="3:12" hidden="1" x14ac:dyDescent="0.25">
      <c r="C633" s="161"/>
      <c r="D633" s="180"/>
      <c r="E633" s="135"/>
      <c r="F633" s="116">
        <f t="shared" ref="F633:F667" si="45">D633*E633</f>
        <v>0</v>
      </c>
      <c r="G633" s="183"/>
      <c r="H633" s="162"/>
      <c r="I633" s="150" t="e">
        <f>VLOOKUP(H633,Presupuesto!$B$8:$C$158,2,0)</f>
        <v>#N/A</v>
      </c>
      <c r="J633" s="252"/>
      <c r="K633" s="117"/>
      <c r="L633" s="117"/>
    </row>
    <row r="634" spans="3:12" hidden="1" x14ac:dyDescent="0.25">
      <c r="C634" s="161"/>
      <c r="D634" s="180"/>
      <c r="E634" s="143"/>
      <c r="F634" s="116">
        <f t="shared" si="45"/>
        <v>0</v>
      </c>
      <c r="G634" s="183"/>
      <c r="H634" s="162"/>
      <c r="I634" s="150" t="e">
        <f>VLOOKUP(H634,Presupuesto!$B$8:$C$158,2,0)</f>
        <v>#N/A</v>
      </c>
      <c r="J634" s="117" t="str">
        <f>$J$17</f>
        <v>Investigación</v>
      </c>
      <c r="K634" s="117"/>
      <c r="L634" s="117"/>
    </row>
    <row r="635" spans="3:12" hidden="1" x14ac:dyDescent="0.25">
      <c r="C635" s="161"/>
      <c r="D635" s="180"/>
      <c r="E635" s="143"/>
      <c r="F635" s="116">
        <f t="shared" si="45"/>
        <v>0</v>
      </c>
      <c r="G635" s="183"/>
      <c r="H635" s="162"/>
      <c r="I635" s="150" t="e">
        <f>VLOOKUP(H635,Presupuesto!$B$8:$C$158,2,0)</f>
        <v>#N/A</v>
      </c>
      <c r="J635" s="117" t="str">
        <f t="shared" ref="J635:J666" si="46">$J$17</f>
        <v>Investigación</v>
      </c>
      <c r="K635" s="117"/>
      <c r="L635" s="117"/>
    </row>
    <row r="636" spans="3:12" hidden="1" x14ac:dyDescent="0.25">
      <c r="C636" s="161"/>
      <c r="D636" s="180"/>
      <c r="E636" s="143"/>
      <c r="F636" s="116">
        <f t="shared" si="45"/>
        <v>0</v>
      </c>
      <c r="G636" s="183"/>
      <c r="H636" s="162"/>
      <c r="I636" s="150" t="e">
        <f>VLOOKUP(H636,Presupuesto!$B$8:$C$158,2,0)</f>
        <v>#N/A</v>
      </c>
      <c r="J636" s="117" t="str">
        <f t="shared" si="46"/>
        <v>Investigación</v>
      </c>
      <c r="K636" s="117"/>
      <c r="L636" s="117"/>
    </row>
    <row r="637" spans="3:12" hidden="1" x14ac:dyDescent="0.25">
      <c r="C637" s="161"/>
      <c r="D637" s="180"/>
      <c r="E637" s="143"/>
      <c r="F637" s="116">
        <f t="shared" si="45"/>
        <v>0</v>
      </c>
      <c r="G637" s="183"/>
      <c r="H637" s="162"/>
      <c r="I637" s="150" t="e">
        <f>VLOOKUP(H637,Presupuesto!$B$8:$C$158,2,0)</f>
        <v>#N/A</v>
      </c>
      <c r="J637" s="117" t="str">
        <f t="shared" si="46"/>
        <v>Investigación</v>
      </c>
      <c r="K637" s="117"/>
      <c r="L637" s="117"/>
    </row>
    <row r="638" spans="3:12" hidden="1" x14ac:dyDescent="0.25">
      <c r="C638" s="161"/>
      <c r="D638" s="180"/>
      <c r="E638" s="143"/>
      <c r="F638" s="116">
        <f t="shared" si="45"/>
        <v>0</v>
      </c>
      <c r="G638" s="183"/>
      <c r="H638" s="162"/>
      <c r="I638" s="150" t="e">
        <f>VLOOKUP(H638,Presupuesto!$B$8:$C$158,2,0)</f>
        <v>#N/A</v>
      </c>
      <c r="J638" s="117" t="str">
        <f t="shared" si="46"/>
        <v>Investigación</v>
      </c>
      <c r="K638" s="117"/>
      <c r="L638" s="117"/>
    </row>
    <row r="639" spans="3:12" hidden="1" x14ac:dyDescent="0.25">
      <c r="C639" s="161"/>
      <c r="D639" s="180"/>
      <c r="E639" s="143"/>
      <c r="F639" s="116">
        <f t="shared" si="45"/>
        <v>0</v>
      </c>
      <c r="G639" s="183"/>
      <c r="H639" s="162"/>
      <c r="I639" s="150" t="e">
        <f>VLOOKUP(H639,Presupuesto!$B$8:$C$158,2,0)</f>
        <v>#N/A</v>
      </c>
      <c r="J639" s="117" t="str">
        <f t="shared" si="46"/>
        <v>Investigación</v>
      </c>
      <c r="K639" s="117"/>
      <c r="L639" s="117"/>
    </row>
    <row r="640" spans="3:12" hidden="1" x14ac:dyDescent="0.25">
      <c r="C640" s="161"/>
      <c r="D640" s="180"/>
      <c r="E640" s="143"/>
      <c r="F640" s="116">
        <f t="shared" si="45"/>
        <v>0</v>
      </c>
      <c r="G640" s="183"/>
      <c r="H640" s="162"/>
      <c r="I640" s="150" t="e">
        <f>VLOOKUP(H640,Presupuesto!$B$8:$C$158,2,0)</f>
        <v>#N/A</v>
      </c>
      <c r="J640" s="117" t="str">
        <f t="shared" si="46"/>
        <v>Investigación</v>
      </c>
      <c r="K640" s="117"/>
      <c r="L640" s="117"/>
    </row>
    <row r="641" spans="3:12" hidden="1" x14ac:dyDescent="0.25">
      <c r="C641" s="161"/>
      <c r="D641" s="180"/>
      <c r="E641" s="143"/>
      <c r="F641" s="116">
        <f t="shared" si="45"/>
        <v>0</v>
      </c>
      <c r="G641" s="183"/>
      <c r="H641" s="162"/>
      <c r="I641" s="150" t="e">
        <f>VLOOKUP(H641,Presupuesto!$B$8:$C$158,2,0)</f>
        <v>#N/A</v>
      </c>
      <c r="J641" s="117" t="str">
        <f t="shared" si="46"/>
        <v>Investigación</v>
      </c>
      <c r="K641" s="117"/>
      <c r="L641" s="117"/>
    </row>
    <row r="642" spans="3:12" hidden="1" x14ac:dyDescent="0.25">
      <c r="C642" s="161"/>
      <c r="D642" s="180"/>
      <c r="E642" s="143"/>
      <c r="F642" s="116">
        <f t="shared" si="45"/>
        <v>0</v>
      </c>
      <c r="G642" s="183"/>
      <c r="H642" s="162"/>
      <c r="I642" s="150" t="e">
        <f>VLOOKUP(H642,Presupuesto!$B$8:$C$158,2,0)</f>
        <v>#N/A</v>
      </c>
      <c r="J642" s="117" t="str">
        <f t="shared" si="46"/>
        <v>Investigación</v>
      </c>
      <c r="K642" s="117"/>
      <c r="L642" s="117"/>
    </row>
    <row r="643" spans="3:12" hidden="1" x14ac:dyDescent="0.25">
      <c r="C643" s="161"/>
      <c r="D643" s="180"/>
      <c r="E643" s="143"/>
      <c r="F643" s="116">
        <f t="shared" si="45"/>
        <v>0</v>
      </c>
      <c r="G643" s="183"/>
      <c r="H643" s="162"/>
      <c r="I643" s="150" t="e">
        <f>VLOOKUP(H643,Presupuesto!$B$8:$C$158,2,0)</f>
        <v>#N/A</v>
      </c>
      <c r="J643" s="117" t="str">
        <f t="shared" si="46"/>
        <v>Investigación</v>
      </c>
      <c r="K643" s="117"/>
      <c r="L643" s="117"/>
    </row>
    <row r="644" spans="3:12" hidden="1" x14ac:dyDescent="0.25">
      <c r="C644" s="161"/>
      <c r="D644" s="180"/>
      <c r="E644" s="143"/>
      <c r="F644" s="116">
        <f t="shared" si="45"/>
        <v>0</v>
      </c>
      <c r="G644" s="183"/>
      <c r="H644" s="162"/>
      <c r="I644" s="150" t="e">
        <f>VLOOKUP(H644,Presupuesto!$B$8:$C$158,2,0)</f>
        <v>#N/A</v>
      </c>
      <c r="J644" s="117" t="str">
        <f t="shared" si="46"/>
        <v>Investigación</v>
      </c>
      <c r="K644" s="117"/>
      <c r="L644" s="117"/>
    </row>
    <row r="645" spans="3:12" hidden="1" x14ac:dyDescent="0.25">
      <c r="C645" s="161"/>
      <c r="D645" s="180"/>
      <c r="E645" s="143"/>
      <c r="F645" s="116">
        <f t="shared" si="45"/>
        <v>0</v>
      </c>
      <c r="G645" s="183"/>
      <c r="H645" s="162"/>
      <c r="I645" s="150" t="e">
        <f>VLOOKUP(H645,Presupuesto!$B$8:$C$158,2,0)</f>
        <v>#N/A</v>
      </c>
      <c r="J645" s="117" t="str">
        <f t="shared" si="46"/>
        <v>Investigación</v>
      </c>
      <c r="K645" s="117"/>
      <c r="L645" s="117"/>
    </row>
    <row r="646" spans="3:12" hidden="1" x14ac:dyDescent="0.25">
      <c r="C646" s="161"/>
      <c r="D646" s="180"/>
      <c r="E646" s="143"/>
      <c r="F646" s="116">
        <f t="shared" si="45"/>
        <v>0</v>
      </c>
      <c r="G646" s="183"/>
      <c r="H646" s="162"/>
      <c r="I646" s="150" t="e">
        <f>VLOOKUP(H646,Presupuesto!$B$8:$C$158,2,0)</f>
        <v>#N/A</v>
      </c>
      <c r="J646" s="117" t="str">
        <f t="shared" si="46"/>
        <v>Investigación</v>
      </c>
      <c r="K646" s="117"/>
      <c r="L646" s="117"/>
    </row>
    <row r="647" spans="3:12" hidden="1" x14ac:dyDescent="0.25">
      <c r="C647" s="161"/>
      <c r="D647" s="180"/>
      <c r="E647" s="143"/>
      <c r="F647" s="116">
        <f t="shared" si="45"/>
        <v>0</v>
      </c>
      <c r="G647" s="183"/>
      <c r="H647" s="162"/>
      <c r="I647" s="150" t="e">
        <f>VLOOKUP(H647,Presupuesto!$B$8:$C$158,2,0)</f>
        <v>#N/A</v>
      </c>
      <c r="J647" s="117" t="str">
        <f t="shared" si="46"/>
        <v>Investigación</v>
      </c>
      <c r="K647" s="117"/>
      <c r="L647" s="117"/>
    </row>
    <row r="648" spans="3:12" hidden="1" x14ac:dyDescent="0.25">
      <c r="C648" s="161"/>
      <c r="D648" s="180"/>
      <c r="E648" s="143"/>
      <c r="F648" s="116">
        <f t="shared" si="45"/>
        <v>0</v>
      </c>
      <c r="G648" s="183"/>
      <c r="H648" s="162"/>
      <c r="I648" s="150" t="e">
        <f>VLOOKUP(H648,Presupuesto!$B$8:$C$158,2,0)</f>
        <v>#N/A</v>
      </c>
      <c r="J648" s="117" t="str">
        <f t="shared" si="46"/>
        <v>Investigación</v>
      </c>
      <c r="K648" s="117"/>
      <c r="L648" s="117"/>
    </row>
    <row r="649" spans="3:12" hidden="1" x14ac:dyDescent="0.25">
      <c r="C649" s="161"/>
      <c r="D649" s="180"/>
      <c r="E649" s="143"/>
      <c r="F649" s="116">
        <f t="shared" si="45"/>
        <v>0</v>
      </c>
      <c r="G649" s="183"/>
      <c r="H649" s="162"/>
      <c r="I649" s="150" t="e">
        <f>VLOOKUP(H649,Presupuesto!$B$8:$C$158,2,0)</f>
        <v>#N/A</v>
      </c>
      <c r="J649" s="117" t="str">
        <f t="shared" si="46"/>
        <v>Investigación</v>
      </c>
      <c r="K649" s="117"/>
      <c r="L649" s="117"/>
    </row>
    <row r="650" spans="3:12" hidden="1" x14ac:dyDescent="0.25">
      <c r="C650" s="161"/>
      <c r="D650" s="180"/>
      <c r="E650" s="143"/>
      <c r="F650" s="116">
        <f t="shared" si="45"/>
        <v>0</v>
      </c>
      <c r="G650" s="183"/>
      <c r="H650" s="162"/>
      <c r="I650" s="150" t="e">
        <f>VLOOKUP(H650,Presupuesto!$B$8:$C$158,2,0)</f>
        <v>#N/A</v>
      </c>
      <c r="J650" s="117" t="str">
        <f t="shared" si="46"/>
        <v>Investigación</v>
      </c>
      <c r="K650" s="117"/>
      <c r="L650" s="117"/>
    </row>
    <row r="651" spans="3:12" hidden="1" x14ac:dyDescent="0.25">
      <c r="C651" s="161"/>
      <c r="D651" s="180"/>
      <c r="E651" s="143"/>
      <c r="F651" s="116">
        <f t="shared" si="45"/>
        <v>0</v>
      </c>
      <c r="G651" s="183"/>
      <c r="H651" s="162"/>
      <c r="I651" s="150" t="e">
        <f>VLOOKUP(H651,Presupuesto!$B$8:$C$158,2,0)</f>
        <v>#N/A</v>
      </c>
      <c r="J651" s="117" t="str">
        <f t="shared" si="46"/>
        <v>Investigación</v>
      </c>
      <c r="K651" s="117"/>
      <c r="L651" s="117"/>
    </row>
    <row r="652" spans="3:12" hidden="1" x14ac:dyDescent="0.25">
      <c r="C652" s="161"/>
      <c r="D652" s="180"/>
      <c r="E652" s="143"/>
      <c r="F652" s="116">
        <f t="shared" si="45"/>
        <v>0</v>
      </c>
      <c r="G652" s="183"/>
      <c r="H652" s="162"/>
      <c r="I652" s="150" t="e">
        <f>VLOOKUP(H652,Presupuesto!$B$8:$C$158,2,0)</f>
        <v>#N/A</v>
      </c>
      <c r="J652" s="117" t="str">
        <f t="shared" si="46"/>
        <v>Investigación</v>
      </c>
      <c r="K652" s="117"/>
      <c r="L652" s="117"/>
    </row>
    <row r="653" spans="3:12" hidden="1" x14ac:dyDescent="0.25">
      <c r="C653" s="161"/>
      <c r="D653" s="180"/>
      <c r="E653" s="143"/>
      <c r="F653" s="116">
        <f t="shared" si="45"/>
        <v>0</v>
      </c>
      <c r="G653" s="183"/>
      <c r="H653" s="162"/>
      <c r="I653" s="150" t="e">
        <f>VLOOKUP(H653,Presupuesto!$B$8:$C$158,2,0)</f>
        <v>#N/A</v>
      </c>
      <c r="J653" s="117" t="str">
        <f t="shared" si="46"/>
        <v>Investigación</v>
      </c>
      <c r="K653" s="117"/>
      <c r="L653" s="117"/>
    </row>
    <row r="654" spans="3:12" hidden="1" x14ac:dyDescent="0.25">
      <c r="C654" s="161"/>
      <c r="D654" s="180"/>
      <c r="E654" s="143"/>
      <c r="F654" s="116">
        <f t="shared" si="45"/>
        <v>0</v>
      </c>
      <c r="G654" s="183"/>
      <c r="H654" s="162"/>
      <c r="I654" s="150" t="e">
        <f>VLOOKUP(H654,Presupuesto!$B$8:$C$158,2,0)</f>
        <v>#N/A</v>
      </c>
      <c r="J654" s="117" t="str">
        <f t="shared" si="46"/>
        <v>Investigación</v>
      </c>
      <c r="K654" s="117"/>
      <c r="L654" s="117"/>
    </row>
    <row r="655" spans="3:12" hidden="1" x14ac:dyDescent="0.25">
      <c r="C655" s="164"/>
      <c r="D655" s="180"/>
      <c r="E655" s="138"/>
      <c r="F655" s="116">
        <f t="shared" si="45"/>
        <v>0</v>
      </c>
      <c r="G655" s="183"/>
      <c r="H655" s="165"/>
      <c r="I655" s="150" t="e">
        <f>VLOOKUP(H655,Presupuesto!$B$8:$C$158,2,0)</f>
        <v>#N/A</v>
      </c>
      <c r="J655" s="117" t="str">
        <f t="shared" si="46"/>
        <v>Investigación</v>
      </c>
      <c r="K655" s="117"/>
      <c r="L655" s="117"/>
    </row>
    <row r="656" spans="3:12" hidden="1" x14ac:dyDescent="0.25">
      <c r="C656" s="164"/>
      <c r="D656" s="180"/>
      <c r="E656" s="138"/>
      <c r="F656" s="116">
        <f t="shared" si="45"/>
        <v>0</v>
      </c>
      <c r="G656" s="183"/>
      <c r="H656" s="165"/>
      <c r="I656" s="150" t="e">
        <f>VLOOKUP(H656,Presupuesto!$B$8:$C$158,2,0)</f>
        <v>#N/A</v>
      </c>
      <c r="J656" s="117" t="str">
        <f t="shared" si="46"/>
        <v>Investigación</v>
      </c>
      <c r="K656" s="117"/>
      <c r="L656" s="117"/>
    </row>
    <row r="657" spans="3:12" hidden="1" x14ac:dyDescent="0.25">
      <c r="C657" s="164"/>
      <c r="D657" s="180"/>
      <c r="E657" s="138"/>
      <c r="F657" s="116">
        <f t="shared" si="45"/>
        <v>0</v>
      </c>
      <c r="G657" s="183"/>
      <c r="H657" s="165"/>
      <c r="I657" s="150" t="e">
        <f>VLOOKUP(H657,Presupuesto!$B$8:$C$158,2,0)</f>
        <v>#N/A</v>
      </c>
      <c r="J657" s="117" t="str">
        <f t="shared" si="46"/>
        <v>Investigación</v>
      </c>
      <c r="K657" s="117"/>
      <c r="L657" s="117"/>
    </row>
    <row r="658" spans="3:12" hidden="1" x14ac:dyDescent="0.25">
      <c r="C658" s="164"/>
      <c r="D658" s="180"/>
      <c r="E658" s="138"/>
      <c r="F658" s="116">
        <f t="shared" si="45"/>
        <v>0</v>
      </c>
      <c r="G658" s="183"/>
      <c r="H658" s="165"/>
      <c r="I658" s="150" t="e">
        <f>VLOOKUP(H658,Presupuesto!$B$8:$C$158,2,0)</f>
        <v>#N/A</v>
      </c>
      <c r="J658" s="117" t="str">
        <f t="shared" si="46"/>
        <v>Investigación</v>
      </c>
      <c r="K658" s="117"/>
      <c r="L658" s="117"/>
    </row>
    <row r="659" spans="3:12" hidden="1" x14ac:dyDescent="0.25">
      <c r="C659" s="164"/>
      <c r="D659" s="180"/>
      <c r="E659" s="138"/>
      <c r="F659" s="116">
        <f t="shared" si="45"/>
        <v>0</v>
      </c>
      <c r="G659" s="183"/>
      <c r="H659" s="165"/>
      <c r="I659" s="150" t="e">
        <f>VLOOKUP(H659,Presupuesto!$B$8:$C$158,2,0)</f>
        <v>#N/A</v>
      </c>
      <c r="J659" s="117" t="str">
        <f t="shared" si="46"/>
        <v>Investigación</v>
      </c>
      <c r="K659" s="117"/>
      <c r="L659" s="117"/>
    </row>
    <row r="660" spans="3:12" hidden="1" x14ac:dyDescent="0.25">
      <c r="C660" s="164"/>
      <c r="D660" s="180"/>
      <c r="E660" s="138"/>
      <c r="F660" s="116">
        <f t="shared" si="45"/>
        <v>0</v>
      </c>
      <c r="G660" s="183"/>
      <c r="H660" s="165"/>
      <c r="I660" s="150" t="e">
        <f>VLOOKUP(H660,Presupuesto!$B$8:$C$158,2,0)</f>
        <v>#N/A</v>
      </c>
      <c r="J660" s="117" t="str">
        <f t="shared" si="46"/>
        <v>Investigación</v>
      </c>
      <c r="K660" s="117"/>
      <c r="L660" s="117"/>
    </row>
    <row r="661" spans="3:12" hidden="1" x14ac:dyDescent="0.25">
      <c r="C661" s="164"/>
      <c r="D661" s="180"/>
      <c r="E661" s="138"/>
      <c r="F661" s="116">
        <f t="shared" si="45"/>
        <v>0</v>
      </c>
      <c r="G661" s="183"/>
      <c r="H661" s="165"/>
      <c r="I661" s="150" t="e">
        <f>VLOOKUP(H661,Presupuesto!$B$8:$C$158,2,0)</f>
        <v>#N/A</v>
      </c>
      <c r="J661" s="117" t="str">
        <f t="shared" si="46"/>
        <v>Investigación</v>
      </c>
      <c r="K661" s="117"/>
      <c r="L661" s="117"/>
    </row>
    <row r="662" spans="3:12" hidden="1" x14ac:dyDescent="0.25">
      <c r="C662" s="164"/>
      <c r="D662" s="180"/>
      <c r="E662" s="138"/>
      <c r="F662" s="116">
        <f t="shared" si="45"/>
        <v>0</v>
      </c>
      <c r="G662" s="183"/>
      <c r="H662" s="165"/>
      <c r="I662" s="150" t="e">
        <f>VLOOKUP(H662,Presupuesto!$B$8:$C$158,2,0)</f>
        <v>#N/A</v>
      </c>
      <c r="J662" s="117" t="str">
        <f t="shared" si="46"/>
        <v>Investigación</v>
      </c>
      <c r="K662" s="117"/>
      <c r="L662" s="117"/>
    </row>
    <row r="663" spans="3:12" hidden="1" x14ac:dyDescent="0.25">
      <c r="C663" s="166"/>
      <c r="D663" s="180"/>
      <c r="E663" s="138"/>
      <c r="F663" s="116">
        <f t="shared" si="45"/>
        <v>0</v>
      </c>
      <c r="G663" s="183"/>
      <c r="H663" s="167"/>
      <c r="I663" s="150" t="e">
        <f>VLOOKUP(H663,Presupuesto!$B$8:$C$158,2,0)</f>
        <v>#N/A</v>
      </c>
      <c r="J663" s="117" t="str">
        <f t="shared" si="46"/>
        <v>Investigación</v>
      </c>
      <c r="K663" s="117"/>
      <c r="L663" s="117"/>
    </row>
    <row r="664" spans="3:12" hidden="1" x14ac:dyDescent="0.25">
      <c r="C664" s="166"/>
      <c r="D664" s="180"/>
      <c r="E664" s="138"/>
      <c r="F664" s="116">
        <f t="shared" si="45"/>
        <v>0</v>
      </c>
      <c r="G664" s="183"/>
      <c r="H664" s="167"/>
      <c r="I664" s="150" t="e">
        <f>VLOOKUP(H664,Presupuesto!$B$8:$C$158,2,0)</f>
        <v>#N/A</v>
      </c>
      <c r="J664" s="117" t="str">
        <f t="shared" si="46"/>
        <v>Investigación</v>
      </c>
      <c r="K664" s="117"/>
      <c r="L664" s="117"/>
    </row>
    <row r="665" spans="3:12" hidden="1" x14ac:dyDescent="0.25">
      <c r="C665" s="166"/>
      <c r="D665" s="180"/>
      <c r="E665" s="138"/>
      <c r="F665" s="116">
        <f t="shared" si="45"/>
        <v>0</v>
      </c>
      <c r="G665" s="183"/>
      <c r="H665" s="167"/>
      <c r="I665" s="150" t="e">
        <f>VLOOKUP(H665,Presupuesto!$B$8:$C$158,2,0)</f>
        <v>#N/A</v>
      </c>
      <c r="J665" s="117" t="str">
        <f t="shared" si="46"/>
        <v>Investigación</v>
      </c>
      <c r="K665" s="117"/>
      <c r="L665" s="117"/>
    </row>
    <row r="666" spans="3:12" hidden="1" x14ac:dyDescent="0.25">
      <c r="C666" s="166"/>
      <c r="D666" s="180"/>
      <c r="E666" s="138"/>
      <c r="F666" s="116">
        <f t="shared" si="45"/>
        <v>0</v>
      </c>
      <c r="G666" s="183"/>
      <c r="H666" s="167"/>
      <c r="I666" s="150" t="e">
        <f>VLOOKUP(H666,Presupuesto!$B$8:$C$158,2,0)</f>
        <v>#N/A</v>
      </c>
      <c r="J666" s="117" t="str">
        <f t="shared" si="46"/>
        <v>Investigación</v>
      </c>
      <c r="K666" s="117"/>
      <c r="L666" s="117"/>
    </row>
    <row r="667" spans="3:12" ht="15.75" hidden="1" thickBot="1" x14ac:dyDescent="0.3">
      <c r="C667" s="168"/>
      <c r="D667" s="256"/>
      <c r="E667" s="122"/>
      <c r="F667" s="124">
        <f t="shared" si="45"/>
        <v>0</v>
      </c>
      <c r="G667" s="184"/>
      <c r="H667" s="169"/>
      <c r="I667" s="152" t="e">
        <f>VLOOKUP(H667,Presupuesto!$B$8:$C$158,2,0)</f>
        <v>#N/A</v>
      </c>
      <c r="J667" s="125" t="str">
        <f t="shared" ref="J667" si="47">$J$20</f>
        <v>Investigación</v>
      </c>
      <c r="K667" s="144"/>
      <c r="L667" s="144"/>
    </row>
    <row r="668" spans="3:12" hidden="1" x14ac:dyDescent="0.25">
      <c r="F668" s="109"/>
      <c r="G668" s="108"/>
      <c r="H668" s="109"/>
      <c r="I668" s="109"/>
    </row>
    <row r="669" spans="3:12" ht="15.75" hidden="1" thickBot="1" x14ac:dyDescent="0.3">
      <c r="F669" s="109"/>
      <c r="G669" s="108"/>
      <c r="H669" s="109"/>
      <c r="I669" s="109"/>
    </row>
    <row r="670" spans="3:12" ht="15.75" hidden="1" thickBot="1" x14ac:dyDescent="0.3">
      <c r="C670" s="179" t="s">
        <v>53</v>
      </c>
      <c r="D670" s="127">
        <f>SUM(F677:F711)</f>
        <v>0</v>
      </c>
      <c r="F670" s="73"/>
      <c r="G670" s="95"/>
      <c r="H670" s="73"/>
      <c r="I670" s="73"/>
    </row>
    <row r="671" spans="3:12" hidden="1" x14ac:dyDescent="0.25">
      <c r="C671" s="73"/>
      <c r="D671" s="31"/>
      <c r="E671" s="112"/>
      <c r="F671" s="112"/>
      <c r="G671" s="112"/>
      <c r="H671" s="92"/>
      <c r="I671" s="92"/>
      <c r="J671" s="92"/>
      <c r="K671" s="132"/>
    </row>
    <row r="672" spans="3:12" hidden="1" x14ac:dyDescent="0.25">
      <c r="C672" s="73"/>
      <c r="D672" s="31"/>
      <c r="E672" s="112"/>
      <c r="F672" s="112"/>
      <c r="G672" s="112"/>
      <c r="H672" s="92"/>
      <c r="I672" s="92"/>
      <c r="J672" s="92"/>
      <c r="K672" s="132"/>
    </row>
    <row r="673" spans="3:12" ht="15.75" hidden="1" x14ac:dyDescent="0.25">
      <c r="C673" s="232" t="s">
        <v>532</v>
      </c>
      <c r="D673" s="233"/>
      <c r="E673" s="112"/>
      <c r="F673" s="112"/>
      <c r="G673" s="112"/>
      <c r="H673" s="92"/>
      <c r="I673" s="92"/>
      <c r="J673" s="92"/>
      <c r="K673" s="132"/>
    </row>
    <row r="674" spans="3:12" ht="18.75" hidden="1" x14ac:dyDescent="0.25">
      <c r="C674" s="240" t="e">
        <f>IFERROR(VLOOKUP(D673,'Desarrollo Curricular'!$E:$F,2,FALSE),IFERROR(VLOOKUP(D673,Investigación!$E:$F,2,FALSE),IFERROR(VLOOKUP(D673,'Vinculación Univ. Sociedad'!$E:$F,2,FALSE),IFERROR(VLOOKUP(D673,'Docencia y Recursos Humanos '!$E:$F,2,FALSE),IFERROR(VLOOKUP(D673,Estudiantes!$E:$F,2,FALSE),IFERROR(VLOOKUP(D673,'Gestion Administrativa'!$E:$F,2,FALSE),IFERROR(VLOOKUP(D673,'Gestion Academica'!$E:$F,2,FALSE),IFERROR(VLOOKUP(D673,Graduados!$E:$F,2,FALSE),IFERROR(VLOOKUP(D673,'Gestión del Conocimiento'!$E:$F,2,FALSE),IFERROR(VLOOKUP(D673,Gobernabilidad!$E:$F,2,FALSE),IFERROR(VLOOKUP(D673,'NIVEL DE ES Y  SISTEMA NACIONAL'!$E:$F,2,FALSE),VLOOKUP(D673,'Lo Esencial'!$E:$F,2,0))))))))))))</f>
        <v>#N/A</v>
      </c>
      <c r="D674" s="31"/>
      <c r="E674" s="112"/>
      <c r="F674" s="112"/>
      <c r="G674" s="112"/>
      <c r="H674" s="92"/>
      <c r="I674" s="92"/>
      <c r="J674" s="92"/>
      <c r="K674" s="132"/>
    </row>
    <row r="675" spans="3:12" ht="15.75" hidden="1" thickBot="1" x14ac:dyDescent="0.3">
      <c r="F675" s="112"/>
      <c r="G675" s="92"/>
      <c r="H675" s="92"/>
      <c r="I675" s="92"/>
    </row>
    <row r="676" spans="3:12" ht="30.75" hidden="1" thickBot="1" x14ac:dyDescent="0.3">
      <c r="C676" s="149" t="s">
        <v>44</v>
      </c>
      <c r="D676" s="154" t="s">
        <v>55</v>
      </c>
      <c r="E676" s="156" t="s">
        <v>57</v>
      </c>
      <c r="F676" s="155" t="s">
        <v>27</v>
      </c>
      <c r="G676" s="153" t="s">
        <v>253</v>
      </c>
      <c r="H676" s="156" t="s">
        <v>46</v>
      </c>
      <c r="I676" s="153" t="s">
        <v>254</v>
      </c>
      <c r="J676" s="153" t="s">
        <v>551</v>
      </c>
      <c r="K676" s="153" t="s">
        <v>552</v>
      </c>
      <c r="L676" s="153" t="s">
        <v>610</v>
      </c>
    </row>
    <row r="677" spans="3:12" hidden="1" x14ac:dyDescent="0.25">
      <c r="C677" s="161"/>
      <c r="D677" s="180"/>
      <c r="E677" s="135"/>
      <c r="F677" s="116">
        <f t="shared" ref="F677:F711" si="48">D677*E677</f>
        <v>0</v>
      </c>
      <c r="G677" s="183"/>
      <c r="H677" s="162"/>
      <c r="I677" s="150" t="e">
        <f>VLOOKUP(H677,Presupuesto!$B$8:$C$158,2,0)</f>
        <v>#N/A</v>
      </c>
      <c r="J677" s="252"/>
      <c r="K677" s="117"/>
      <c r="L677" s="117"/>
    </row>
    <row r="678" spans="3:12" hidden="1" x14ac:dyDescent="0.25">
      <c r="C678" s="161"/>
      <c r="D678" s="180"/>
      <c r="E678" s="143"/>
      <c r="F678" s="116">
        <f t="shared" si="48"/>
        <v>0</v>
      </c>
      <c r="G678" s="183"/>
      <c r="H678" s="162"/>
      <c r="I678" s="150" t="e">
        <f>VLOOKUP(H678,Presupuesto!$B$8:$C$158,2,0)</f>
        <v>#N/A</v>
      </c>
      <c r="J678" s="117" t="str">
        <f>$J$17</f>
        <v>Investigación</v>
      </c>
      <c r="K678" s="117"/>
      <c r="L678" s="117"/>
    </row>
    <row r="679" spans="3:12" hidden="1" x14ac:dyDescent="0.25">
      <c r="C679" s="161"/>
      <c r="D679" s="180"/>
      <c r="E679" s="143"/>
      <c r="F679" s="116">
        <f t="shared" si="48"/>
        <v>0</v>
      </c>
      <c r="G679" s="183"/>
      <c r="H679" s="162"/>
      <c r="I679" s="150" t="e">
        <f>VLOOKUP(H679,Presupuesto!$B$8:$C$158,2,0)</f>
        <v>#N/A</v>
      </c>
      <c r="J679" s="117" t="str">
        <f t="shared" ref="J679:J710" si="49">$J$17</f>
        <v>Investigación</v>
      </c>
      <c r="K679" s="117"/>
      <c r="L679" s="117"/>
    </row>
    <row r="680" spans="3:12" hidden="1" x14ac:dyDescent="0.25">
      <c r="C680" s="161"/>
      <c r="D680" s="180"/>
      <c r="E680" s="143"/>
      <c r="F680" s="116">
        <f t="shared" si="48"/>
        <v>0</v>
      </c>
      <c r="G680" s="183"/>
      <c r="H680" s="162"/>
      <c r="I680" s="150" t="e">
        <f>VLOOKUP(H680,Presupuesto!$B$8:$C$158,2,0)</f>
        <v>#N/A</v>
      </c>
      <c r="J680" s="117" t="str">
        <f t="shared" si="49"/>
        <v>Investigación</v>
      </c>
      <c r="K680" s="117"/>
      <c r="L680" s="117"/>
    </row>
    <row r="681" spans="3:12" hidden="1" x14ac:dyDescent="0.25">
      <c r="C681" s="161"/>
      <c r="D681" s="180"/>
      <c r="E681" s="143"/>
      <c r="F681" s="116">
        <f t="shared" si="48"/>
        <v>0</v>
      </c>
      <c r="G681" s="183"/>
      <c r="H681" s="162"/>
      <c r="I681" s="150" t="e">
        <f>VLOOKUP(H681,Presupuesto!$B$8:$C$158,2,0)</f>
        <v>#N/A</v>
      </c>
      <c r="J681" s="117" t="str">
        <f t="shared" si="49"/>
        <v>Investigación</v>
      </c>
      <c r="K681" s="117"/>
      <c r="L681" s="117"/>
    </row>
    <row r="682" spans="3:12" hidden="1" x14ac:dyDescent="0.25">
      <c r="C682" s="161"/>
      <c r="D682" s="180"/>
      <c r="E682" s="143"/>
      <c r="F682" s="116">
        <f t="shared" si="48"/>
        <v>0</v>
      </c>
      <c r="G682" s="183"/>
      <c r="H682" s="162"/>
      <c r="I682" s="150" t="e">
        <f>VLOOKUP(H682,Presupuesto!$B$8:$C$158,2,0)</f>
        <v>#N/A</v>
      </c>
      <c r="J682" s="117" t="str">
        <f t="shared" si="49"/>
        <v>Investigación</v>
      </c>
      <c r="K682" s="117"/>
      <c r="L682" s="117"/>
    </row>
    <row r="683" spans="3:12" hidden="1" x14ac:dyDescent="0.25">
      <c r="C683" s="161"/>
      <c r="D683" s="180"/>
      <c r="E683" s="143"/>
      <c r="F683" s="116">
        <f t="shared" si="48"/>
        <v>0</v>
      </c>
      <c r="G683" s="183"/>
      <c r="H683" s="162"/>
      <c r="I683" s="150" t="e">
        <f>VLOOKUP(H683,Presupuesto!$B$8:$C$158,2,0)</f>
        <v>#N/A</v>
      </c>
      <c r="J683" s="117" t="str">
        <f t="shared" si="49"/>
        <v>Investigación</v>
      </c>
      <c r="K683" s="117"/>
      <c r="L683" s="117"/>
    </row>
    <row r="684" spans="3:12" hidden="1" x14ac:dyDescent="0.25">
      <c r="C684" s="161"/>
      <c r="D684" s="180"/>
      <c r="E684" s="143"/>
      <c r="F684" s="116">
        <f t="shared" si="48"/>
        <v>0</v>
      </c>
      <c r="G684" s="183"/>
      <c r="H684" s="162"/>
      <c r="I684" s="150" t="e">
        <f>VLOOKUP(H684,Presupuesto!$B$8:$C$158,2,0)</f>
        <v>#N/A</v>
      </c>
      <c r="J684" s="117" t="str">
        <f t="shared" si="49"/>
        <v>Investigación</v>
      </c>
      <c r="K684" s="117"/>
      <c r="L684" s="117"/>
    </row>
    <row r="685" spans="3:12" hidden="1" x14ac:dyDescent="0.25">
      <c r="C685" s="161"/>
      <c r="D685" s="180"/>
      <c r="E685" s="143"/>
      <c r="F685" s="116">
        <f t="shared" si="48"/>
        <v>0</v>
      </c>
      <c r="G685" s="183"/>
      <c r="H685" s="162"/>
      <c r="I685" s="150" t="e">
        <f>VLOOKUP(H685,Presupuesto!$B$8:$C$158,2,0)</f>
        <v>#N/A</v>
      </c>
      <c r="J685" s="117" t="str">
        <f t="shared" si="49"/>
        <v>Investigación</v>
      </c>
      <c r="K685" s="117"/>
      <c r="L685" s="117"/>
    </row>
    <row r="686" spans="3:12" hidden="1" x14ac:dyDescent="0.25">
      <c r="C686" s="161"/>
      <c r="D686" s="180"/>
      <c r="E686" s="143"/>
      <c r="F686" s="116">
        <f t="shared" si="48"/>
        <v>0</v>
      </c>
      <c r="G686" s="183"/>
      <c r="H686" s="162"/>
      <c r="I686" s="150" t="e">
        <f>VLOOKUP(H686,Presupuesto!$B$8:$C$158,2,0)</f>
        <v>#N/A</v>
      </c>
      <c r="J686" s="117" t="str">
        <f t="shared" si="49"/>
        <v>Investigación</v>
      </c>
      <c r="K686" s="117"/>
      <c r="L686" s="117"/>
    </row>
    <row r="687" spans="3:12" hidden="1" x14ac:dyDescent="0.25">
      <c r="C687" s="161"/>
      <c r="D687" s="180"/>
      <c r="E687" s="143"/>
      <c r="F687" s="116">
        <f t="shared" si="48"/>
        <v>0</v>
      </c>
      <c r="G687" s="183"/>
      <c r="H687" s="162"/>
      <c r="I687" s="150" t="e">
        <f>VLOOKUP(H687,Presupuesto!$B$8:$C$158,2,0)</f>
        <v>#N/A</v>
      </c>
      <c r="J687" s="117" t="str">
        <f t="shared" si="49"/>
        <v>Investigación</v>
      </c>
      <c r="K687" s="117"/>
      <c r="L687" s="117"/>
    </row>
    <row r="688" spans="3:12" hidden="1" x14ac:dyDescent="0.25">
      <c r="C688" s="161"/>
      <c r="D688" s="180"/>
      <c r="E688" s="143"/>
      <c r="F688" s="116">
        <f t="shared" si="48"/>
        <v>0</v>
      </c>
      <c r="G688" s="183"/>
      <c r="H688" s="162"/>
      <c r="I688" s="150" t="e">
        <f>VLOOKUP(H688,Presupuesto!$B$8:$C$158,2,0)</f>
        <v>#N/A</v>
      </c>
      <c r="J688" s="117" t="str">
        <f t="shared" si="49"/>
        <v>Investigación</v>
      </c>
      <c r="K688" s="117"/>
      <c r="L688" s="117"/>
    </row>
    <row r="689" spans="3:12" hidden="1" x14ac:dyDescent="0.25">
      <c r="C689" s="161"/>
      <c r="D689" s="180"/>
      <c r="E689" s="143"/>
      <c r="F689" s="116">
        <f t="shared" si="48"/>
        <v>0</v>
      </c>
      <c r="G689" s="183"/>
      <c r="H689" s="162"/>
      <c r="I689" s="150" t="e">
        <f>VLOOKUP(H689,Presupuesto!$B$8:$C$158,2,0)</f>
        <v>#N/A</v>
      </c>
      <c r="J689" s="117" t="str">
        <f t="shared" si="49"/>
        <v>Investigación</v>
      </c>
      <c r="K689" s="117"/>
      <c r="L689" s="117"/>
    </row>
    <row r="690" spans="3:12" hidden="1" x14ac:dyDescent="0.25">
      <c r="C690" s="161"/>
      <c r="D690" s="180"/>
      <c r="E690" s="143"/>
      <c r="F690" s="116">
        <f t="shared" si="48"/>
        <v>0</v>
      </c>
      <c r="G690" s="183"/>
      <c r="H690" s="162"/>
      <c r="I690" s="150" t="e">
        <f>VLOOKUP(H690,Presupuesto!$B$8:$C$158,2,0)</f>
        <v>#N/A</v>
      </c>
      <c r="J690" s="117" t="str">
        <f t="shared" si="49"/>
        <v>Investigación</v>
      </c>
      <c r="K690" s="117"/>
      <c r="L690" s="117"/>
    </row>
    <row r="691" spans="3:12" hidden="1" x14ac:dyDescent="0.25">
      <c r="C691" s="161"/>
      <c r="D691" s="180"/>
      <c r="E691" s="143"/>
      <c r="F691" s="116">
        <f t="shared" si="48"/>
        <v>0</v>
      </c>
      <c r="G691" s="183"/>
      <c r="H691" s="162"/>
      <c r="I691" s="150" t="e">
        <f>VLOOKUP(H691,Presupuesto!$B$8:$C$158,2,0)</f>
        <v>#N/A</v>
      </c>
      <c r="J691" s="117" t="str">
        <f t="shared" si="49"/>
        <v>Investigación</v>
      </c>
      <c r="K691" s="117"/>
      <c r="L691" s="117"/>
    </row>
    <row r="692" spans="3:12" hidden="1" x14ac:dyDescent="0.25">
      <c r="C692" s="161"/>
      <c r="D692" s="180"/>
      <c r="E692" s="143"/>
      <c r="F692" s="116">
        <f t="shared" si="48"/>
        <v>0</v>
      </c>
      <c r="G692" s="183"/>
      <c r="H692" s="162"/>
      <c r="I692" s="150" t="e">
        <f>VLOOKUP(H692,Presupuesto!$B$8:$C$158,2,0)</f>
        <v>#N/A</v>
      </c>
      <c r="J692" s="117" t="str">
        <f t="shared" si="49"/>
        <v>Investigación</v>
      </c>
      <c r="K692" s="117"/>
      <c r="L692" s="117"/>
    </row>
    <row r="693" spans="3:12" hidden="1" x14ac:dyDescent="0.25">
      <c r="C693" s="161"/>
      <c r="D693" s="180"/>
      <c r="E693" s="143"/>
      <c r="F693" s="116">
        <f t="shared" si="48"/>
        <v>0</v>
      </c>
      <c r="G693" s="183"/>
      <c r="H693" s="162"/>
      <c r="I693" s="150" t="e">
        <f>VLOOKUP(H693,Presupuesto!$B$8:$C$158,2,0)</f>
        <v>#N/A</v>
      </c>
      <c r="J693" s="117" t="str">
        <f t="shared" si="49"/>
        <v>Investigación</v>
      </c>
      <c r="K693" s="117"/>
      <c r="L693" s="117"/>
    </row>
    <row r="694" spans="3:12" hidden="1" x14ac:dyDescent="0.25">
      <c r="C694" s="161"/>
      <c r="D694" s="180"/>
      <c r="E694" s="143"/>
      <c r="F694" s="116">
        <f t="shared" si="48"/>
        <v>0</v>
      </c>
      <c r="G694" s="183"/>
      <c r="H694" s="162"/>
      <c r="I694" s="150" t="e">
        <f>VLOOKUP(H694,Presupuesto!$B$8:$C$158,2,0)</f>
        <v>#N/A</v>
      </c>
      <c r="J694" s="117" t="str">
        <f t="shared" si="49"/>
        <v>Investigación</v>
      </c>
      <c r="K694" s="117"/>
      <c r="L694" s="117"/>
    </row>
    <row r="695" spans="3:12" hidden="1" x14ac:dyDescent="0.25">
      <c r="C695" s="161"/>
      <c r="D695" s="180"/>
      <c r="E695" s="143"/>
      <c r="F695" s="116">
        <f t="shared" si="48"/>
        <v>0</v>
      </c>
      <c r="G695" s="183"/>
      <c r="H695" s="162"/>
      <c r="I695" s="150" t="e">
        <f>VLOOKUP(H695,Presupuesto!$B$8:$C$158,2,0)</f>
        <v>#N/A</v>
      </c>
      <c r="J695" s="117" t="str">
        <f t="shared" si="49"/>
        <v>Investigación</v>
      </c>
      <c r="K695" s="117"/>
      <c r="L695" s="117"/>
    </row>
    <row r="696" spans="3:12" hidden="1" x14ac:dyDescent="0.25">
      <c r="C696" s="161"/>
      <c r="D696" s="180"/>
      <c r="E696" s="143"/>
      <c r="F696" s="116">
        <f t="shared" si="48"/>
        <v>0</v>
      </c>
      <c r="G696" s="183"/>
      <c r="H696" s="162"/>
      <c r="I696" s="150" t="e">
        <f>VLOOKUP(H696,Presupuesto!$B$8:$C$158,2,0)</f>
        <v>#N/A</v>
      </c>
      <c r="J696" s="117" t="str">
        <f t="shared" si="49"/>
        <v>Investigación</v>
      </c>
      <c r="K696" s="117"/>
      <c r="L696" s="117"/>
    </row>
    <row r="697" spans="3:12" hidden="1" x14ac:dyDescent="0.25">
      <c r="C697" s="161"/>
      <c r="D697" s="180"/>
      <c r="E697" s="143"/>
      <c r="F697" s="116">
        <f t="shared" si="48"/>
        <v>0</v>
      </c>
      <c r="G697" s="183"/>
      <c r="H697" s="162"/>
      <c r="I697" s="150" t="e">
        <f>VLOOKUP(H697,Presupuesto!$B$8:$C$158,2,0)</f>
        <v>#N/A</v>
      </c>
      <c r="J697" s="117" t="str">
        <f t="shared" si="49"/>
        <v>Investigación</v>
      </c>
      <c r="K697" s="117"/>
      <c r="L697" s="117"/>
    </row>
    <row r="698" spans="3:12" hidden="1" x14ac:dyDescent="0.25">
      <c r="C698" s="161"/>
      <c r="D698" s="180"/>
      <c r="E698" s="143"/>
      <c r="F698" s="116">
        <f t="shared" si="48"/>
        <v>0</v>
      </c>
      <c r="G698" s="183"/>
      <c r="H698" s="162"/>
      <c r="I698" s="150" t="e">
        <f>VLOOKUP(H698,Presupuesto!$B$8:$C$158,2,0)</f>
        <v>#N/A</v>
      </c>
      <c r="J698" s="117" t="str">
        <f t="shared" si="49"/>
        <v>Investigación</v>
      </c>
      <c r="K698" s="117"/>
      <c r="L698" s="117"/>
    </row>
    <row r="699" spans="3:12" hidden="1" x14ac:dyDescent="0.25">
      <c r="C699" s="164"/>
      <c r="D699" s="180"/>
      <c r="E699" s="138"/>
      <c r="F699" s="116">
        <f t="shared" si="48"/>
        <v>0</v>
      </c>
      <c r="G699" s="183"/>
      <c r="H699" s="165"/>
      <c r="I699" s="150" t="e">
        <f>VLOOKUP(H699,Presupuesto!$B$8:$C$158,2,0)</f>
        <v>#N/A</v>
      </c>
      <c r="J699" s="117" t="str">
        <f t="shared" si="49"/>
        <v>Investigación</v>
      </c>
      <c r="K699" s="117"/>
      <c r="L699" s="117"/>
    </row>
    <row r="700" spans="3:12" hidden="1" x14ac:dyDescent="0.25">
      <c r="C700" s="164"/>
      <c r="D700" s="180"/>
      <c r="E700" s="138"/>
      <c r="F700" s="116">
        <f t="shared" si="48"/>
        <v>0</v>
      </c>
      <c r="G700" s="183"/>
      <c r="H700" s="165"/>
      <c r="I700" s="150" t="e">
        <f>VLOOKUP(H700,Presupuesto!$B$8:$C$158,2,0)</f>
        <v>#N/A</v>
      </c>
      <c r="J700" s="117" t="str">
        <f t="shared" si="49"/>
        <v>Investigación</v>
      </c>
      <c r="K700" s="117"/>
      <c r="L700" s="117"/>
    </row>
    <row r="701" spans="3:12" hidden="1" x14ac:dyDescent="0.25">
      <c r="C701" s="164"/>
      <c r="D701" s="180"/>
      <c r="E701" s="138"/>
      <c r="F701" s="116">
        <f t="shared" si="48"/>
        <v>0</v>
      </c>
      <c r="G701" s="183"/>
      <c r="H701" s="165"/>
      <c r="I701" s="150" t="e">
        <f>VLOOKUP(H701,Presupuesto!$B$8:$C$158,2,0)</f>
        <v>#N/A</v>
      </c>
      <c r="J701" s="117" t="str">
        <f t="shared" si="49"/>
        <v>Investigación</v>
      </c>
      <c r="K701" s="117"/>
      <c r="L701" s="117"/>
    </row>
    <row r="702" spans="3:12" hidden="1" x14ac:dyDescent="0.25">
      <c r="C702" s="164"/>
      <c r="D702" s="180"/>
      <c r="E702" s="138"/>
      <c r="F702" s="116">
        <f t="shared" si="48"/>
        <v>0</v>
      </c>
      <c r="G702" s="183"/>
      <c r="H702" s="165"/>
      <c r="I702" s="150" t="e">
        <f>VLOOKUP(H702,Presupuesto!$B$8:$C$158,2,0)</f>
        <v>#N/A</v>
      </c>
      <c r="J702" s="117" t="str">
        <f t="shared" si="49"/>
        <v>Investigación</v>
      </c>
      <c r="K702" s="117"/>
      <c r="L702" s="117"/>
    </row>
    <row r="703" spans="3:12" hidden="1" x14ac:dyDescent="0.25">
      <c r="C703" s="164"/>
      <c r="D703" s="180"/>
      <c r="E703" s="138"/>
      <c r="F703" s="116">
        <f t="shared" si="48"/>
        <v>0</v>
      </c>
      <c r="G703" s="183"/>
      <c r="H703" s="165"/>
      <c r="I703" s="150" t="e">
        <f>VLOOKUP(H703,Presupuesto!$B$8:$C$158,2,0)</f>
        <v>#N/A</v>
      </c>
      <c r="J703" s="117" t="str">
        <f t="shared" si="49"/>
        <v>Investigación</v>
      </c>
      <c r="K703" s="117"/>
      <c r="L703" s="117"/>
    </row>
    <row r="704" spans="3:12" hidden="1" x14ac:dyDescent="0.25">
      <c r="C704" s="164"/>
      <c r="D704" s="180"/>
      <c r="E704" s="138"/>
      <c r="F704" s="116">
        <f t="shared" si="48"/>
        <v>0</v>
      </c>
      <c r="G704" s="183"/>
      <c r="H704" s="165"/>
      <c r="I704" s="150" t="e">
        <f>VLOOKUP(H704,Presupuesto!$B$8:$C$158,2,0)</f>
        <v>#N/A</v>
      </c>
      <c r="J704" s="117" t="str">
        <f t="shared" si="49"/>
        <v>Investigación</v>
      </c>
      <c r="K704" s="117"/>
      <c r="L704" s="117"/>
    </row>
    <row r="705" spans="3:12" hidden="1" x14ac:dyDescent="0.25">
      <c r="C705" s="164"/>
      <c r="D705" s="180"/>
      <c r="E705" s="138"/>
      <c r="F705" s="116">
        <f t="shared" si="48"/>
        <v>0</v>
      </c>
      <c r="G705" s="183"/>
      <c r="H705" s="165"/>
      <c r="I705" s="150" t="e">
        <f>VLOOKUP(H705,Presupuesto!$B$8:$C$158,2,0)</f>
        <v>#N/A</v>
      </c>
      <c r="J705" s="117" t="str">
        <f t="shared" si="49"/>
        <v>Investigación</v>
      </c>
      <c r="K705" s="117"/>
      <c r="L705" s="117"/>
    </row>
    <row r="706" spans="3:12" hidden="1" x14ac:dyDescent="0.25">
      <c r="C706" s="164"/>
      <c r="D706" s="180"/>
      <c r="E706" s="138"/>
      <c r="F706" s="116">
        <f t="shared" si="48"/>
        <v>0</v>
      </c>
      <c r="G706" s="183"/>
      <c r="H706" s="165"/>
      <c r="I706" s="150" t="e">
        <f>VLOOKUP(H706,Presupuesto!$B$8:$C$158,2,0)</f>
        <v>#N/A</v>
      </c>
      <c r="J706" s="117" t="str">
        <f t="shared" si="49"/>
        <v>Investigación</v>
      </c>
      <c r="K706" s="117"/>
      <c r="L706" s="117"/>
    </row>
    <row r="707" spans="3:12" hidden="1" x14ac:dyDescent="0.25">
      <c r="C707" s="166"/>
      <c r="D707" s="180"/>
      <c r="E707" s="138"/>
      <c r="F707" s="116">
        <f t="shared" si="48"/>
        <v>0</v>
      </c>
      <c r="G707" s="183"/>
      <c r="H707" s="167"/>
      <c r="I707" s="150" t="e">
        <f>VLOOKUP(H707,Presupuesto!$B$8:$C$158,2,0)</f>
        <v>#N/A</v>
      </c>
      <c r="J707" s="117" t="str">
        <f t="shared" si="49"/>
        <v>Investigación</v>
      </c>
      <c r="K707" s="117"/>
      <c r="L707" s="117"/>
    </row>
    <row r="708" spans="3:12" hidden="1" x14ac:dyDescent="0.25">
      <c r="C708" s="166"/>
      <c r="D708" s="180"/>
      <c r="E708" s="138"/>
      <c r="F708" s="116">
        <f t="shared" si="48"/>
        <v>0</v>
      </c>
      <c r="G708" s="183"/>
      <c r="H708" s="167"/>
      <c r="I708" s="150" t="e">
        <f>VLOOKUP(H708,Presupuesto!$B$8:$C$158,2,0)</f>
        <v>#N/A</v>
      </c>
      <c r="J708" s="117" t="str">
        <f t="shared" si="49"/>
        <v>Investigación</v>
      </c>
      <c r="K708" s="117"/>
      <c r="L708" s="117"/>
    </row>
    <row r="709" spans="3:12" hidden="1" x14ac:dyDescent="0.25">
      <c r="C709" s="166"/>
      <c r="D709" s="180"/>
      <c r="E709" s="138"/>
      <c r="F709" s="116">
        <f t="shared" si="48"/>
        <v>0</v>
      </c>
      <c r="G709" s="183"/>
      <c r="H709" s="167"/>
      <c r="I709" s="150" t="e">
        <f>VLOOKUP(H709,Presupuesto!$B$8:$C$158,2,0)</f>
        <v>#N/A</v>
      </c>
      <c r="J709" s="117" t="str">
        <f t="shared" si="49"/>
        <v>Investigación</v>
      </c>
      <c r="K709" s="117"/>
      <c r="L709" s="117"/>
    </row>
    <row r="710" spans="3:12" hidden="1" x14ac:dyDescent="0.25">
      <c r="C710" s="166"/>
      <c r="D710" s="180"/>
      <c r="E710" s="138"/>
      <c r="F710" s="116">
        <f t="shared" si="48"/>
        <v>0</v>
      </c>
      <c r="G710" s="183"/>
      <c r="H710" s="167"/>
      <c r="I710" s="150" t="e">
        <f>VLOOKUP(H710,Presupuesto!$B$8:$C$158,2,0)</f>
        <v>#N/A</v>
      </c>
      <c r="J710" s="117" t="str">
        <f t="shared" si="49"/>
        <v>Investigación</v>
      </c>
      <c r="K710" s="117"/>
      <c r="L710" s="117"/>
    </row>
    <row r="711" spans="3:12" ht="15.75" hidden="1" thickBot="1" x14ac:dyDescent="0.3">
      <c r="C711" s="168"/>
      <c r="D711" s="256"/>
      <c r="E711" s="122"/>
      <c r="F711" s="124">
        <f t="shared" si="48"/>
        <v>0</v>
      </c>
      <c r="G711" s="184"/>
      <c r="H711" s="169"/>
      <c r="I711" s="152" t="e">
        <f>VLOOKUP(H711,Presupuesto!$B$8:$C$158,2,0)</f>
        <v>#N/A</v>
      </c>
      <c r="J711" s="125" t="str">
        <f t="shared" ref="J711" si="50">$J$20</f>
        <v>Investigación</v>
      </c>
      <c r="K711" s="144"/>
      <c r="L711" s="144"/>
    </row>
    <row r="712" spans="3:12" hidden="1" x14ac:dyDescent="0.25">
      <c r="C712" s="164"/>
      <c r="D712" s="70"/>
      <c r="E712" s="138"/>
      <c r="F712" s="116">
        <f t="shared" ref="F712:F713" si="51">D712*E712</f>
        <v>0</v>
      </c>
      <c r="G712" s="183"/>
      <c r="H712" s="165"/>
      <c r="I712" s="163"/>
    </row>
    <row r="713" spans="3:12" hidden="1" x14ac:dyDescent="0.25">
      <c r="C713" s="164"/>
      <c r="D713" s="70"/>
      <c r="E713" s="138"/>
      <c r="F713" s="116">
        <f t="shared" si="51"/>
        <v>0</v>
      </c>
      <c r="G713" s="183"/>
      <c r="H713" s="165"/>
      <c r="I713" s="163"/>
    </row>
    <row r="714" spans="3:12" hidden="1" x14ac:dyDescent="0.25"/>
    <row r="715" spans="3:12" ht="15.75" hidden="1" thickBot="1" x14ac:dyDescent="0.3"/>
    <row r="716" spans="3:12" ht="15.75" hidden="1" thickBot="1" x14ac:dyDescent="0.3">
      <c r="C716" s="179" t="s">
        <v>53</v>
      </c>
      <c r="D716" s="127">
        <f>SUM(F723:F757)</f>
        <v>0</v>
      </c>
      <c r="F716" s="73"/>
      <c r="G716" s="95"/>
      <c r="H716" s="73"/>
      <c r="I716" s="73"/>
    </row>
    <row r="717" spans="3:12" hidden="1" x14ac:dyDescent="0.25">
      <c r="C717" s="73"/>
      <c r="D717" s="31"/>
      <c r="E717" s="112"/>
      <c r="F717" s="112"/>
      <c r="G717" s="112"/>
      <c r="H717" s="92"/>
      <c r="I717" s="92"/>
      <c r="J717" s="92"/>
      <c r="K717" s="132"/>
    </row>
    <row r="718" spans="3:12" hidden="1" x14ac:dyDescent="0.25">
      <c r="C718" s="73"/>
      <c r="D718" s="31"/>
      <c r="E718" s="112"/>
      <c r="F718" s="112"/>
      <c r="G718" s="112"/>
      <c r="H718" s="92"/>
      <c r="I718" s="92"/>
      <c r="J718" s="92"/>
      <c r="K718" s="132"/>
    </row>
    <row r="719" spans="3:12" ht="15.75" hidden="1" x14ac:dyDescent="0.25">
      <c r="C719" s="232" t="s">
        <v>532</v>
      </c>
      <c r="D719" s="233"/>
      <c r="E719" s="112"/>
      <c r="F719" s="112"/>
      <c r="G719" s="112"/>
      <c r="H719" s="92"/>
      <c r="I719" s="92"/>
      <c r="J719" s="92"/>
      <c r="K719" s="132"/>
    </row>
    <row r="720" spans="3:12" ht="18.75" hidden="1" x14ac:dyDescent="0.25">
      <c r="C720" s="240" t="e">
        <f>IFERROR(VLOOKUP(D719,'Desarrollo Curricular'!$E:$F,2,FALSE),IFERROR(VLOOKUP(D719,Investigación!$E:$F,2,FALSE),IFERROR(VLOOKUP(D719,'Vinculación Univ. Sociedad'!$E:$F,2,FALSE),IFERROR(VLOOKUP(D719,'Docencia y Recursos Humanos '!$E:$F,2,FALSE),IFERROR(VLOOKUP(D719,Estudiantes!$E:$F,2,FALSE),IFERROR(VLOOKUP(D719,'Gestion Administrativa'!$E:$F,2,FALSE),IFERROR(VLOOKUP(D719,'Gestion Academica'!$E:$F,2,FALSE),IFERROR(VLOOKUP(D719,Graduados!$E:$F,2,FALSE),IFERROR(VLOOKUP(D719,'Gestión del Conocimiento'!$E:$F,2,FALSE),IFERROR(VLOOKUP(D719,Gobernabilidad!$E:$F,2,FALSE),IFERROR(VLOOKUP(D719,'NIVEL DE ES Y  SISTEMA NACIONAL'!$E:$F,2,FALSE),VLOOKUP(D719,'Lo Esencial'!$E:$F,2,0))))))))))))</f>
        <v>#N/A</v>
      </c>
      <c r="D720" s="31"/>
      <c r="E720" s="112"/>
      <c r="F720" s="112"/>
      <c r="G720" s="112"/>
      <c r="H720" s="92"/>
      <c r="I720" s="92"/>
      <c r="J720" s="92"/>
      <c r="K720" s="132"/>
    </row>
    <row r="721" spans="3:12" ht="15.75" hidden="1" thickBot="1" x14ac:dyDescent="0.3">
      <c r="F721" s="112"/>
      <c r="G721" s="92"/>
      <c r="H721" s="92"/>
      <c r="I721" s="92"/>
    </row>
    <row r="722" spans="3:12" ht="30.75" hidden="1" thickBot="1" x14ac:dyDescent="0.3">
      <c r="C722" s="149" t="s">
        <v>44</v>
      </c>
      <c r="D722" s="154" t="s">
        <v>55</v>
      </c>
      <c r="E722" s="156" t="s">
        <v>57</v>
      </c>
      <c r="F722" s="155" t="s">
        <v>27</v>
      </c>
      <c r="G722" s="153" t="s">
        <v>253</v>
      </c>
      <c r="H722" s="156" t="s">
        <v>46</v>
      </c>
      <c r="I722" s="153" t="s">
        <v>254</v>
      </c>
      <c r="J722" s="153" t="s">
        <v>551</v>
      </c>
      <c r="K722" s="153" t="s">
        <v>552</v>
      </c>
      <c r="L722" s="153" t="s">
        <v>610</v>
      </c>
    </row>
    <row r="723" spans="3:12" hidden="1" x14ac:dyDescent="0.25">
      <c r="C723" s="161"/>
      <c r="D723" s="180"/>
      <c r="E723" s="135"/>
      <c r="F723" s="116">
        <f t="shared" ref="F723:F757" si="52">D723*E723</f>
        <v>0</v>
      </c>
      <c r="G723" s="183"/>
      <c r="H723" s="162"/>
      <c r="I723" s="150" t="e">
        <f>VLOOKUP(H723,Presupuesto!$B$8:$C$158,2,0)</f>
        <v>#N/A</v>
      </c>
      <c r="J723" s="252"/>
      <c r="K723" s="117"/>
      <c r="L723" s="117"/>
    </row>
    <row r="724" spans="3:12" hidden="1" x14ac:dyDescent="0.25">
      <c r="C724" s="161"/>
      <c r="D724" s="180"/>
      <c r="E724" s="143"/>
      <c r="F724" s="116">
        <f t="shared" si="52"/>
        <v>0</v>
      </c>
      <c r="G724" s="183"/>
      <c r="H724" s="162"/>
      <c r="I724" s="150" t="e">
        <f>VLOOKUP(H724,Presupuesto!$B$8:$C$158,2,0)</f>
        <v>#N/A</v>
      </c>
      <c r="J724" s="117" t="str">
        <f>$J$17</f>
        <v>Investigación</v>
      </c>
      <c r="K724" s="117"/>
      <c r="L724" s="117"/>
    </row>
    <row r="725" spans="3:12" hidden="1" x14ac:dyDescent="0.25">
      <c r="C725" s="161"/>
      <c r="D725" s="180"/>
      <c r="E725" s="143"/>
      <c r="F725" s="116">
        <f t="shared" si="52"/>
        <v>0</v>
      </c>
      <c r="G725" s="183"/>
      <c r="H725" s="162"/>
      <c r="I725" s="150" t="e">
        <f>VLOOKUP(H725,Presupuesto!$B$8:$C$158,2,0)</f>
        <v>#N/A</v>
      </c>
      <c r="J725" s="117" t="str">
        <f t="shared" ref="J725:J756" si="53">$J$17</f>
        <v>Investigación</v>
      </c>
      <c r="K725" s="117"/>
      <c r="L725" s="117"/>
    </row>
    <row r="726" spans="3:12" hidden="1" x14ac:dyDescent="0.25">
      <c r="C726" s="161"/>
      <c r="D726" s="180"/>
      <c r="E726" s="143"/>
      <c r="F726" s="116">
        <f t="shared" si="52"/>
        <v>0</v>
      </c>
      <c r="G726" s="183"/>
      <c r="H726" s="162"/>
      <c r="I726" s="150" t="e">
        <f>VLOOKUP(H726,Presupuesto!$B$8:$C$158,2,0)</f>
        <v>#N/A</v>
      </c>
      <c r="J726" s="117" t="str">
        <f t="shared" si="53"/>
        <v>Investigación</v>
      </c>
      <c r="K726" s="117"/>
      <c r="L726" s="117"/>
    </row>
    <row r="727" spans="3:12" hidden="1" x14ac:dyDescent="0.25">
      <c r="C727" s="161"/>
      <c r="D727" s="180"/>
      <c r="E727" s="143"/>
      <c r="F727" s="116">
        <f t="shared" si="52"/>
        <v>0</v>
      </c>
      <c r="G727" s="183"/>
      <c r="H727" s="162"/>
      <c r="I727" s="150" t="e">
        <f>VLOOKUP(H727,Presupuesto!$B$8:$C$158,2,0)</f>
        <v>#N/A</v>
      </c>
      <c r="J727" s="117" t="str">
        <f t="shared" si="53"/>
        <v>Investigación</v>
      </c>
      <c r="K727" s="117"/>
      <c r="L727" s="117"/>
    </row>
    <row r="728" spans="3:12" hidden="1" x14ac:dyDescent="0.25">
      <c r="C728" s="161"/>
      <c r="D728" s="180"/>
      <c r="E728" s="143"/>
      <c r="F728" s="116">
        <f t="shared" si="52"/>
        <v>0</v>
      </c>
      <c r="G728" s="183"/>
      <c r="H728" s="162"/>
      <c r="I728" s="150" t="e">
        <f>VLOOKUP(H728,Presupuesto!$B$8:$C$158,2,0)</f>
        <v>#N/A</v>
      </c>
      <c r="J728" s="117" t="str">
        <f t="shared" si="53"/>
        <v>Investigación</v>
      </c>
      <c r="K728" s="117"/>
      <c r="L728" s="117"/>
    </row>
    <row r="729" spans="3:12" hidden="1" x14ac:dyDescent="0.25">
      <c r="C729" s="161"/>
      <c r="D729" s="180"/>
      <c r="E729" s="143"/>
      <c r="F729" s="116">
        <f t="shared" si="52"/>
        <v>0</v>
      </c>
      <c r="G729" s="183"/>
      <c r="H729" s="162"/>
      <c r="I729" s="150" t="e">
        <f>VLOOKUP(H729,Presupuesto!$B$8:$C$158,2,0)</f>
        <v>#N/A</v>
      </c>
      <c r="J729" s="117" t="str">
        <f t="shared" si="53"/>
        <v>Investigación</v>
      </c>
      <c r="K729" s="117"/>
      <c r="L729" s="117"/>
    </row>
    <row r="730" spans="3:12" hidden="1" x14ac:dyDescent="0.25">
      <c r="C730" s="161"/>
      <c r="D730" s="180"/>
      <c r="E730" s="143"/>
      <c r="F730" s="116">
        <f t="shared" si="52"/>
        <v>0</v>
      </c>
      <c r="G730" s="183"/>
      <c r="H730" s="162"/>
      <c r="I730" s="150" t="e">
        <f>VLOOKUP(H730,Presupuesto!$B$8:$C$158,2,0)</f>
        <v>#N/A</v>
      </c>
      <c r="J730" s="117" t="str">
        <f t="shared" si="53"/>
        <v>Investigación</v>
      </c>
      <c r="K730" s="117"/>
      <c r="L730" s="117"/>
    </row>
    <row r="731" spans="3:12" hidden="1" x14ac:dyDescent="0.25">
      <c r="C731" s="161"/>
      <c r="D731" s="180"/>
      <c r="E731" s="143"/>
      <c r="F731" s="116">
        <f t="shared" si="52"/>
        <v>0</v>
      </c>
      <c r="G731" s="183"/>
      <c r="H731" s="162"/>
      <c r="I731" s="150" t="e">
        <f>VLOOKUP(H731,Presupuesto!$B$8:$C$158,2,0)</f>
        <v>#N/A</v>
      </c>
      <c r="J731" s="117" t="str">
        <f t="shared" si="53"/>
        <v>Investigación</v>
      </c>
      <c r="K731" s="117"/>
      <c r="L731" s="117"/>
    </row>
    <row r="732" spans="3:12" hidden="1" x14ac:dyDescent="0.25">
      <c r="C732" s="161"/>
      <c r="D732" s="180"/>
      <c r="E732" s="143"/>
      <c r="F732" s="116">
        <f t="shared" si="52"/>
        <v>0</v>
      </c>
      <c r="G732" s="183"/>
      <c r="H732" s="162"/>
      <c r="I732" s="150" t="e">
        <f>VLOOKUP(H732,Presupuesto!$B$8:$C$158,2,0)</f>
        <v>#N/A</v>
      </c>
      <c r="J732" s="117" t="str">
        <f t="shared" si="53"/>
        <v>Investigación</v>
      </c>
      <c r="K732" s="117"/>
      <c r="L732" s="117"/>
    </row>
    <row r="733" spans="3:12" hidden="1" x14ac:dyDescent="0.25">
      <c r="C733" s="161"/>
      <c r="D733" s="180"/>
      <c r="E733" s="143"/>
      <c r="F733" s="116">
        <f t="shared" si="52"/>
        <v>0</v>
      </c>
      <c r="G733" s="183"/>
      <c r="H733" s="162"/>
      <c r="I733" s="150" t="e">
        <f>VLOOKUP(H733,Presupuesto!$B$8:$C$158,2,0)</f>
        <v>#N/A</v>
      </c>
      <c r="J733" s="117" t="str">
        <f t="shared" si="53"/>
        <v>Investigación</v>
      </c>
      <c r="K733" s="117"/>
      <c r="L733" s="117"/>
    </row>
    <row r="734" spans="3:12" hidden="1" x14ac:dyDescent="0.25">
      <c r="C734" s="161"/>
      <c r="D734" s="180"/>
      <c r="E734" s="143"/>
      <c r="F734" s="116">
        <f t="shared" si="52"/>
        <v>0</v>
      </c>
      <c r="G734" s="183"/>
      <c r="H734" s="162"/>
      <c r="I734" s="150" t="e">
        <f>VLOOKUP(H734,Presupuesto!$B$8:$C$158,2,0)</f>
        <v>#N/A</v>
      </c>
      <c r="J734" s="117" t="str">
        <f t="shared" si="53"/>
        <v>Investigación</v>
      </c>
      <c r="K734" s="117"/>
      <c r="L734" s="117"/>
    </row>
    <row r="735" spans="3:12" hidden="1" x14ac:dyDescent="0.25">
      <c r="C735" s="161"/>
      <c r="D735" s="180"/>
      <c r="E735" s="143"/>
      <c r="F735" s="116">
        <f t="shared" si="52"/>
        <v>0</v>
      </c>
      <c r="G735" s="183"/>
      <c r="H735" s="162"/>
      <c r="I735" s="150" t="e">
        <f>VLOOKUP(H735,Presupuesto!$B$8:$C$158,2,0)</f>
        <v>#N/A</v>
      </c>
      <c r="J735" s="117" t="str">
        <f t="shared" si="53"/>
        <v>Investigación</v>
      </c>
      <c r="K735" s="117"/>
      <c r="L735" s="117"/>
    </row>
    <row r="736" spans="3:12" hidden="1" x14ac:dyDescent="0.25">
      <c r="C736" s="161"/>
      <c r="D736" s="180"/>
      <c r="E736" s="143"/>
      <c r="F736" s="116">
        <f t="shared" si="52"/>
        <v>0</v>
      </c>
      <c r="G736" s="183"/>
      <c r="H736" s="162"/>
      <c r="I736" s="150" t="e">
        <f>VLOOKUP(H736,Presupuesto!$B$8:$C$158,2,0)</f>
        <v>#N/A</v>
      </c>
      <c r="J736" s="117" t="str">
        <f t="shared" si="53"/>
        <v>Investigación</v>
      </c>
      <c r="K736" s="117"/>
      <c r="L736" s="117"/>
    </row>
    <row r="737" spans="3:12" hidden="1" x14ac:dyDescent="0.25">
      <c r="C737" s="161"/>
      <c r="D737" s="180"/>
      <c r="E737" s="143"/>
      <c r="F737" s="116">
        <f t="shared" si="52"/>
        <v>0</v>
      </c>
      <c r="G737" s="183"/>
      <c r="H737" s="162"/>
      <c r="I737" s="150" t="e">
        <f>VLOOKUP(H737,Presupuesto!$B$8:$C$158,2,0)</f>
        <v>#N/A</v>
      </c>
      <c r="J737" s="117" t="str">
        <f t="shared" si="53"/>
        <v>Investigación</v>
      </c>
      <c r="K737" s="117"/>
      <c r="L737" s="117"/>
    </row>
    <row r="738" spans="3:12" hidden="1" x14ac:dyDescent="0.25">
      <c r="C738" s="161"/>
      <c r="D738" s="180"/>
      <c r="E738" s="143"/>
      <c r="F738" s="116">
        <f t="shared" si="52"/>
        <v>0</v>
      </c>
      <c r="G738" s="183"/>
      <c r="H738" s="162"/>
      <c r="I738" s="150" t="e">
        <f>VLOOKUP(H738,Presupuesto!$B$8:$C$158,2,0)</f>
        <v>#N/A</v>
      </c>
      <c r="J738" s="117" t="str">
        <f t="shared" si="53"/>
        <v>Investigación</v>
      </c>
      <c r="K738" s="117"/>
      <c r="L738" s="117"/>
    </row>
    <row r="739" spans="3:12" hidden="1" x14ac:dyDescent="0.25">
      <c r="C739" s="161"/>
      <c r="D739" s="180"/>
      <c r="E739" s="143"/>
      <c r="F739" s="116">
        <f t="shared" si="52"/>
        <v>0</v>
      </c>
      <c r="G739" s="183"/>
      <c r="H739" s="162"/>
      <c r="I739" s="150" t="e">
        <f>VLOOKUP(H739,Presupuesto!$B$8:$C$158,2,0)</f>
        <v>#N/A</v>
      </c>
      <c r="J739" s="117" t="str">
        <f t="shared" si="53"/>
        <v>Investigación</v>
      </c>
      <c r="K739" s="117"/>
      <c r="L739" s="117"/>
    </row>
    <row r="740" spans="3:12" hidden="1" x14ac:dyDescent="0.25">
      <c r="C740" s="161"/>
      <c r="D740" s="180"/>
      <c r="E740" s="143"/>
      <c r="F740" s="116">
        <f t="shared" si="52"/>
        <v>0</v>
      </c>
      <c r="G740" s="183"/>
      <c r="H740" s="162"/>
      <c r="I740" s="150" t="e">
        <f>VLOOKUP(H740,Presupuesto!$B$8:$C$158,2,0)</f>
        <v>#N/A</v>
      </c>
      <c r="J740" s="117" t="str">
        <f t="shared" si="53"/>
        <v>Investigación</v>
      </c>
      <c r="K740" s="117"/>
      <c r="L740" s="117"/>
    </row>
    <row r="741" spans="3:12" hidden="1" x14ac:dyDescent="0.25">
      <c r="C741" s="161"/>
      <c r="D741" s="180"/>
      <c r="E741" s="143"/>
      <c r="F741" s="116">
        <f t="shared" si="52"/>
        <v>0</v>
      </c>
      <c r="G741" s="183"/>
      <c r="H741" s="162"/>
      <c r="I741" s="150" t="e">
        <f>VLOOKUP(H741,Presupuesto!$B$8:$C$158,2,0)</f>
        <v>#N/A</v>
      </c>
      <c r="J741" s="117" t="str">
        <f t="shared" si="53"/>
        <v>Investigación</v>
      </c>
      <c r="K741" s="117"/>
      <c r="L741" s="117"/>
    </row>
    <row r="742" spans="3:12" hidden="1" x14ac:dyDescent="0.25">
      <c r="C742" s="161"/>
      <c r="D742" s="180"/>
      <c r="E742" s="143"/>
      <c r="F742" s="116">
        <f t="shared" si="52"/>
        <v>0</v>
      </c>
      <c r="G742" s="183"/>
      <c r="H742" s="162"/>
      <c r="I742" s="150" t="e">
        <f>VLOOKUP(H742,Presupuesto!$B$8:$C$158,2,0)</f>
        <v>#N/A</v>
      </c>
      <c r="J742" s="117" t="str">
        <f t="shared" si="53"/>
        <v>Investigación</v>
      </c>
      <c r="K742" s="117"/>
      <c r="L742" s="117"/>
    </row>
    <row r="743" spans="3:12" hidden="1" x14ac:dyDescent="0.25">
      <c r="C743" s="161"/>
      <c r="D743" s="180"/>
      <c r="E743" s="143"/>
      <c r="F743" s="116">
        <f t="shared" si="52"/>
        <v>0</v>
      </c>
      <c r="G743" s="183"/>
      <c r="H743" s="162"/>
      <c r="I743" s="150" t="e">
        <f>VLOOKUP(H743,Presupuesto!$B$8:$C$158,2,0)</f>
        <v>#N/A</v>
      </c>
      <c r="J743" s="117" t="str">
        <f t="shared" si="53"/>
        <v>Investigación</v>
      </c>
      <c r="K743" s="117"/>
      <c r="L743" s="117"/>
    </row>
    <row r="744" spans="3:12" hidden="1" x14ac:dyDescent="0.25">
      <c r="C744" s="161"/>
      <c r="D744" s="180"/>
      <c r="E744" s="143"/>
      <c r="F744" s="116">
        <f t="shared" si="52"/>
        <v>0</v>
      </c>
      <c r="G744" s="183"/>
      <c r="H744" s="162"/>
      <c r="I744" s="150" t="e">
        <f>VLOOKUP(H744,Presupuesto!$B$8:$C$158,2,0)</f>
        <v>#N/A</v>
      </c>
      <c r="J744" s="117" t="str">
        <f t="shared" si="53"/>
        <v>Investigación</v>
      </c>
      <c r="K744" s="117"/>
      <c r="L744" s="117"/>
    </row>
    <row r="745" spans="3:12" hidden="1" x14ac:dyDescent="0.25">
      <c r="C745" s="164"/>
      <c r="D745" s="180"/>
      <c r="E745" s="138"/>
      <c r="F745" s="116">
        <f t="shared" si="52"/>
        <v>0</v>
      </c>
      <c r="G745" s="183"/>
      <c r="H745" s="165"/>
      <c r="I745" s="150" t="e">
        <f>VLOOKUP(H745,Presupuesto!$B$8:$C$158,2,0)</f>
        <v>#N/A</v>
      </c>
      <c r="J745" s="117" t="str">
        <f t="shared" si="53"/>
        <v>Investigación</v>
      </c>
      <c r="K745" s="117"/>
      <c r="L745" s="117"/>
    </row>
    <row r="746" spans="3:12" hidden="1" x14ac:dyDescent="0.25">
      <c r="C746" s="164"/>
      <c r="D746" s="180"/>
      <c r="E746" s="138"/>
      <c r="F746" s="116">
        <f t="shared" si="52"/>
        <v>0</v>
      </c>
      <c r="G746" s="183"/>
      <c r="H746" s="165"/>
      <c r="I746" s="150" t="e">
        <f>VLOOKUP(H746,Presupuesto!$B$8:$C$158,2,0)</f>
        <v>#N/A</v>
      </c>
      <c r="J746" s="117" t="str">
        <f t="shared" si="53"/>
        <v>Investigación</v>
      </c>
      <c r="K746" s="117"/>
      <c r="L746" s="117"/>
    </row>
    <row r="747" spans="3:12" hidden="1" x14ac:dyDescent="0.25">
      <c r="C747" s="164"/>
      <c r="D747" s="180"/>
      <c r="E747" s="138"/>
      <c r="F747" s="116">
        <f t="shared" si="52"/>
        <v>0</v>
      </c>
      <c r="G747" s="183"/>
      <c r="H747" s="165"/>
      <c r="I747" s="150" t="e">
        <f>VLOOKUP(H747,Presupuesto!$B$8:$C$158,2,0)</f>
        <v>#N/A</v>
      </c>
      <c r="J747" s="117" t="str">
        <f t="shared" si="53"/>
        <v>Investigación</v>
      </c>
      <c r="K747" s="117"/>
      <c r="L747" s="117"/>
    </row>
    <row r="748" spans="3:12" hidden="1" x14ac:dyDescent="0.25">
      <c r="C748" s="164"/>
      <c r="D748" s="180"/>
      <c r="E748" s="138"/>
      <c r="F748" s="116">
        <f t="shared" si="52"/>
        <v>0</v>
      </c>
      <c r="G748" s="183"/>
      <c r="H748" s="165"/>
      <c r="I748" s="150" t="e">
        <f>VLOOKUP(H748,Presupuesto!$B$8:$C$158,2,0)</f>
        <v>#N/A</v>
      </c>
      <c r="J748" s="117" t="str">
        <f t="shared" si="53"/>
        <v>Investigación</v>
      </c>
      <c r="K748" s="117"/>
      <c r="L748" s="117"/>
    </row>
    <row r="749" spans="3:12" hidden="1" x14ac:dyDescent="0.25">
      <c r="C749" s="164"/>
      <c r="D749" s="180"/>
      <c r="E749" s="138"/>
      <c r="F749" s="116">
        <f t="shared" si="52"/>
        <v>0</v>
      </c>
      <c r="G749" s="183"/>
      <c r="H749" s="165"/>
      <c r="I749" s="150" t="e">
        <f>VLOOKUP(H749,Presupuesto!$B$8:$C$158,2,0)</f>
        <v>#N/A</v>
      </c>
      <c r="J749" s="117" t="str">
        <f t="shared" si="53"/>
        <v>Investigación</v>
      </c>
      <c r="K749" s="117"/>
      <c r="L749" s="117"/>
    </row>
    <row r="750" spans="3:12" hidden="1" x14ac:dyDescent="0.25">
      <c r="C750" s="164"/>
      <c r="D750" s="180"/>
      <c r="E750" s="138"/>
      <c r="F750" s="116">
        <f t="shared" si="52"/>
        <v>0</v>
      </c>
      <c r="G750" s="183"/>
      <c r="H750" s="165"/>
      <c r="I750" s="150" t="e">
        <f>VLOOKUP(H750,Presupuesto!$B$8:$C$158,2,0)</f>
        <v>#N/A</v>
      </c>
      <c r="J750" s="117" t="str">
        <f t="shared" si="53"/>
        <v>Investigación</v>
      </c>
      <c r="K750" s="117"/>
      <c r="L750" s="117"/>
    </row>
    <row r="751" spans="3:12" hidden="1" x14ac:dyDescent="0.25">
      <c r="C751" s="164"/>
      <c r="D751" s="180"/>
      <c r="E751" s="138"/>
      <c r="F751" s="116">
        <f t="shared" si="52"/>
        <v>0</v>
      </c>
      <c r="G751" s="183"/>
      <c r="H751" s="165"/>
      <c r="I751" s="150" t="e">
        <f>VLOOKUP(H751,Presupuesto!$B$8:$C$158,2,0)</f>
        <v>#N/A</v>
      </c>
      <c r="J751" s="117" t="str">
        <f t="shared" si="53"/>
        <v>Investigación</v>
      </c>
      <c r="K751" s="117"/>
      <c r="L751" s="117"/>
    </row>
    <row r="752" spans="3:12" hidden="1" x14ac:dyDescent="0.25">
      <c r="C752" s="164"/>
      <c r="D752" s="180"/>
      <c r="E752" s="138"/>
      <c r="F752" s="116">
        <f t="shared" si="52"/>
        <v>0</v>
      </c>
      <c r="G752" s="183"/>
      <c r="H752" s="165"/>
      <c r="I752" s="150" t="e">
        <f>VLOOKUP(H752,Presupuesto!$B$8:$C$158,2,0)</f>
        <v>#N/A</v>
      </c>
      <c r="J752" s="117" t="str">
        <f t="shared" si="53"/>
        <v>Investigación</v>
      </c>
      <c r="K752" s="117"/>
      <c r="L752" s="117"/>
    </row>
    <row r="753" spans="3:12" hidden="1" x14ac:dyDescent="0.25">
      <c r="C753" s="166"/>
      <c r="D753" s="180"/>
      <c r="E753" s="138"/>
      <c r="F753" s="116">
        <f t="shared" si="52"/>
        <v>0</v>
      </c>
      <c r="G753" s="183"/>
      <c r="H753" s="167"/>
      <c r="I753" s="150" t="e">
        <f>VLOOKUP(H753,Presupuesto!$B$8:$C$158,2,0)</f>
        <v>#N/A</v>
      </c>
      <c r="J753" s="117" t="str">
        <f t="shared" si="53"/>
        <v>Investigación</v>
      </c>
      <c r="K753" s="117"/>
      <c r="L753" s="117"/>
    </row>
    <row r="754" spans="3:12" hidden="1" x14ac:dyDescent="0.25">
      <c r="C754" s="166"/>
      <c r="D754" s="180"/>
      <c r="E754" s="138"/>
      <c r="F754" s="116">
        <f t="shared" si="52"/>
        <v>0</v>
      </c>
      <c r="G754" s="183"/>
      <c r="H754" s="167"/>
      <c r="I754" s="150" t="e">
        <f>VLOOKUP(H754,Presupuesto!$B$8:$C$158,2,0)</f>
        <v>#N/A</v>
      </c>
      <c r="J754" s="117" t="str">
        <f t="shared" si="53"/>
        <v>Investigación</v>
      </c>
      <c r="K754" s="117"/>
      <c r="L754" s="117"/>
    </row>
    <row r="755" spans="3:12" hidden="1" x14ac:dyDescent="0.25">
      <c r="C755" s="166"/>
      <c r="D755" s="180"/>
      <c r="E755" s="138"/>
      <c r="F755" s="116">
        <f t="shared" si="52"/>
        <v>0</v>
      </c>
      <c r="G755" s="183"/>
      <c r="H755" s="167"/>
      <c r="I755" s="150" t="e">
        <f>VLOOKUP(H755,Presupuesto!$B$8:$C$158,2,0)</f>
        <v>#N/A</v>
      </c>
      <c r="J755" s="117" t="str">
        <f t="shared" si="53"/>
        <v>Investigación</v>
      </c>
      <c r="K755" s="117"/>
      <c r="L755" s="117"/>
    </row>
    <row r="756" spans="3:12" hidden="1" x14ac:dyDescent="0.25">
      <c r="C756" s="166"/>
      <c r="D756" s="180"/>
      <c r="E756" s="138"/>
      <c r="F756" s="116">
        <f t="shared" si="52"/>
        <v>0</v>
      </c>
      <c r="G756" s="183"/>
      <c r="H756" s="167"/>
      <c r="I756" s="150" t="e">
        <f>VLOOKUP(H756,Presupuesto!$B$8:$C$158,2,0)</f>
        <v>#N/A</v>
      </c>
      <c r="J756" s="117" t="str">
        <f t="shared" si="53"/>
        <v>Investigación</v>
      </c>
      <c r="K756" s="117"/>
      <c r="L756" s="117"/>
    </row>
    <row r="757" spans="3:12" ht="15.75" hidden="1" thickBot="1" x14ac:dyDescent="0.3">
      <c r="C757" s="168"/>
      <c r="D757" s="256"/>
      <c r="E757" s="122"/>
      <c r="F757" s="124">
        <f t="shared" si="52"/>
        <v>0</v>
      </c>
      <c r="G757" s="184"/>
      <c r="H757" s="169"/>
      <c r="I757" s="152" t="e">
        <f>VLOOKUP(H757,Presupuesto!$B$8:$C$158,2,0)</f>
        <v>#N/A</v>
      </c>
      <c r="J757" s="125" t="str">
        <f t="shared" ref="J757" si="54">$J$20</f>
        <v>Investigación</v>
      </c>
      <c r="K757" s="144"/>
      <c r="L757" s="144"/>
    </row>
    <row r="758" spans="3:12" hidden="1" x14ac:dyDescent="0.25">
      <c r="F758" s="109"/>
      <c r="G758" s="108"/>
      <c r="H758" s="109"/>
      <c r="I758" s="109"/>
    </row>
    <row r="759" spans="3:12" ht="15.75" hidden="1" thickBot="1" x14ac:dyDescent="0.3">
      <c r="F759" s="109"/>
      <c r="G759" s="108"/>
      <c r="H759" s="109"/>
      <c r="I759" s="109"/>
    </row>
    <row r="760" spans="3:12" ht="15.75" hidden="1" thickBot="1" x14ac:dyDescent="0.3">
      <c r="C760" s="179" t="s">
        <v>53</v>
      </c>
      <c r="D760" s="127">
        <f>SUM(F767:F801)</f>
        <v>0</v>
      </c>
      <c r="F760" s="73"/>
      <c r="G760" s="95"/>
      <c r="H760" s="73"/>
      <c r="I760" s="73"/>
    </row>
    <row r="761" spans="3:12" hidden="1" x14ac:dyDescent="0.25">
      <c r="C761" s="73"/>
      <c r="D761" s="31"/>
      <c r="E761" s="112"/>
      <c r="F761" s="112"/>
      <c r="G761" s="112"/>
      <c r="H761" s="92"/>
      <c r="I761" s="92"/>
      <c r="J761" s="92"/>
      <c r="K761" s="132"/>
    </row>
    <row r="762" spans="3:12" hidden="1" x14ac:dyDescent="0.25">
      <c r="C762" s="73"/>
      <c r="D762" s="31"/>
      <c r="E762" s="112"/>
      <c r="F762" s="112"/>
      <c r="G762" s="112"/>
      <c r="H762" s="92"/>
      <c r="I762" s="92"/>
      <c r="J762" s="92"/>
      <c r="K762" s="132"/>
    </row>
    <row r="763" spans="3:12" ht="15.75" hidden="1" x14ac:dyDescent="0.25">
      <c r="C763" s="232" t="s">
        <v>532</v>
      </c>
      <c r="D763" s="233"/>
      <c r="E763" s="112"/>
      <c r="F763" s="112"/>
      <c r="G763" s="112"/>
      <c r="H763" s="92"/>
      <c r="I763" s="92"/>
      <c r="J763" s="92"/>
      <c r="K763" s="132"/>
    </row>
    <row r="764" spans="3:12" ht="18.75" hidden="1" x14ac:dyDescent="0.25">
      <c r="C764" s="240" t="e">
        <f>IFERROR(VLOOKUP(D763,'Desarrollo Curricular'!$E:$F,2,FALSE),IFERROR(VLOOKUP(D763,Investigación!$E:$F,2,FALSE),IFERROR(VLOOKUP(D763,'Vinculación Univ. Sociedad'!$E:$F,2,FALSE),IFERROR(VLOOKUP(D763,'Docencia y Recursos Humanos '!$E:$F,2,FALSE),IFERROR(VLOOKUP(D763,Estudiantes!$E:$F,2,FALSE),IFERROR(VLOOKUP(D763,'Gestion Administrativa'!$E:$F,2,FALSE),IFERROR(VLOOKUP(D763,'Gestion Academica'!$E:$F,2,FALSE),IFERROR(VLOOKUP(D763,Graduados!$E:$F,2,FALSE),IFERROR(VLOOKUP(D763,'Gestión del Conocimiento'!$E:$F,2,FALSE),IFERROR(VLOOKUP(D763,Gobernabilidad!$E:$F,2,FALSE),IFERROR(VLOOKUP(D763,'NIVEL DE ES Y  SISTEMA NACIONAL'!$E:$F,2,FALSE),VLOOKUP(D763,'Lo Esencial'!$E:$F,2,0))))))))))))</f>
        <v>#N/A</v>
      </c>
      <c r="D764" s="31"/>
      <c r="E764" s="112"/>
      <c r="F764" s="112"/>
      <c r="G764" s="112"/>
      <c r="H764" s="92"/>
      <c r="I764" s="92"/>
      <c r="J764" s="92"/>
      <c r="K764" s="132"/>
    </row>
    <row r="765" spans="3:12" ht="15.75" hidden="1" thickBot="1" x14ac:dyDescent="0.3">
      <c r="F765" s="112"/>
      <c r="G765" s="92"/>
      <c r="H765" s="92"/>
      <c r="I765" s="92"/>
    </row>
    <row r="766" spans="3:12" ht="30.75" hidden="1" thickBot="1" x14ac:dyDescent="0.3">
      <c r="C766" s="149" t="s">
        <v>44</v>
      </c>
      <c r="D766" s="154" t="s">
        <v>55</v>
      </c>
      <c r="E766" s="156" t="s">
        <v>57</v>
      </c>
      <c r="F766" s="155" t="s">
        <v>27</v>
      </c>
      <c r="G766" s="153" t="s">
        <v>253</v>
      </c>
      <c r="H766" s="156" t="s">
        <v>46</v>
      </c>
      <c r="I766" s="153" t="s">
        <v>254</v>
      </c>
      <c r="J766" s="153" t="s">
        <v>551</v>
      </c>
      <c r="K766" s="153" t="s">
        <v>552</v>
      </c>
      <c r="L766" s="153" t="s">
        <v>610</v>
      </c>
    </row>
    <row r="767" spans="3:12" hidden="1" x14ac:dyDescent="0.25">
      <c r="C767" s="161"/>
      <c r="D767" s="180"/>
      <c r="E767" s="135"/>
      <c r="F767" s="116">
        <f t="shared" ref="F767:F803" si="55">D767*E767</f>
        <v>0</v>
      </c>
      <c r="G767" s="183"/>
      <c r="H767" s="162"/>
      <c r="I767" s="150" t="e">
        <f>VLOOKUP(H767,Presupuesto!$B$8:$C$158,2,0)</f>
        <v>#N/A</v>
      </c>
      <c r="J767" s="252"/>
      <c r="K767" s="117"/>
      <c r="L767" s="117"/>
    </row>
    <row r="768" spans="3:12" hidden="1" x14ac:dyDescent="0.25">
      <c r="C768" s="161"/>
      <c r="D768" s="180"/>
      <c r="E768" s="143"/>
      <c r="F768" s="116">
        <f t="shared" si="55"/>
        <v>0</v>
      </c>
      <c r="G768" s="183"/>
      <c r="H768" s="162"/>
      <c r="I768" s="150" t="e">
        <f>VLOOKUP(H768,Presupuesto!$B$8:$C$158,2,0)</f>
        <v>#N/A</v>
      </c>
      <c r="J768" s="117" t="str">
        <f>$J$17</f>
        <v>Investigación</v>
      </c>
      <c r="K768" s="117"/>
      <c r="L768" s="117"/>
    </row>
    <row r="769" spans="3:12" hidden="1" x14ac:dyDescent="0.25">
      <c r="C769" s="161"/>
      <c r="D769" s="180"/>
      <c r="E769" s="143"/>
      <c r="F769" s="116">
        <f t="shared" si="55"/>
        <v>0</v>
      </c>
      <c r="G769" s="183"/>
      <c r="H769" s="162"/>
      <c r="I769" s="150" t="e">
        <f>VLOOKUP(H769,Presupuesto!$B$8:$C$158,2,0)</f>
        <v>#N/A</v>
      </c>
      <c r="J769" s="117" t="str">
        <f t="shared" ref="J769:J800" si="56">$J$17</f>
        <v>Investigación</v>
      </c>
      <c r="K769" s="117"/>
      <c r="L769" s="117"/>
    </row>
    <row r="770" spans="3:12" hidden="1" x14ac:dyDescent="0.25">
      <c r="C770" s="161"/>
      <c r="D770" s="180"/>
      <c r="E770" s="143"/>
      <c r="F770" s="116">
        <f t="shared" si="55"/>
        <v>0</v>
      </c>
      <c r="G770" s="183"/>
      <c r="H770" s="162"/>
      <c r="I770" s="150" t="e">
        <f>VLOOKUP(H770,Presupuesto!$B$8:$C$158,2,0)</f>
        <v>#N/A</v>
      </c>
      <c r="J770" s="117" t="str">
        <f t="shared" si="56"/>
        <v>Investigación</v>
      </c>
      <c r="K770" s="117"/>
      <c r="L770" s="117"/>
    </row>
    <row r="771" spans="3:12" hidden="1" x14ac:dyDescent="0.25">
      <c r="C771" s="161"/>
      <c r="D771" s="180"/>
      <c r="E771" s="143"/>
      <c r="F771" s="116">
        <f t="shared" si="55"/>
        <v>0</v>
      </c>
      <c r="G771" s="183"/>
      <c r="H771" s="162"/>
      <c r="I771" s="150" t="e">
        <f>VLOOKUP(H771,Presupuesto!$B$8:$C$158,2,0)</f>
        <v>#N/A</v>
      </c>
      <c r="J771" s="117" t="str">
        <f t="shared" si="56"/>
        <v>Investigación</v>
      </c>
      <c r="K771" s="117"/>
      <c r="L771" s="117"/>
    </row>
    <row r="772" spans="3:12" hidden="1" x14ac:dyDescent="0.25">
      <c r="C772" s="161"/>
      <c r="D772" s="180"/>
      <c r="E772" s="143"/>
      <c r="F772" s="116">
        <f t="shared" si="55"/>
        <v>0</v>
      </c>
      <c r="G772" s="183"/>
      <c r="H772" s="162"/>
      <c r="I772" s="150" t="e">
        <f>VLOOKUP(H772,Presupuesto!$B$8:$C$158,2,0)</f>
        <v>#N/A</v>
      </c>
      <c r="J772" s="117" t="str">
        <f t="shared" si="56"/>
        <v>Investigación</v>
      </c>
      <c r="K772" s="117"/>
      <c r="L772" s="117"/>
    </row>
    <row r="773" spans="3:12" hidden="1" x14ac:dyDescent="0.25">
      <c r="C773" s="161"/>
      <c r="D773" s="180"/>
      <c r="E773" s="143"/>
      <c r="F773" s="116">
        <f t="shared" si="55"/>
        <v>0</v>
      </c>
      <c r="G773" s="183"/>
      <c r="H773" s="162"/>
      <c r="I773" s="150" t="e">
        <f>VLOOKUP(H773,Presupuesto!$B$8:$C$158,2,0)</f>
        <v>#N/A</v>
      </c>
      <c r="J773" s="117" t="str">
        <f t="shared" si="56"/>
        <v>Investigación</v>
      </c>
      <c r="K773" s="117"/>
      <c r="L773" s="117"/>
    </row>
    <row r="774" spans="3:12" hidden="1" x14ac:dyDescent="0.25">
      <c r="C774" s="161"/>
      <c r="D774" s="180"/>
      <c r="E774" s="143"/>
      <c r="F774" s="116">
        <f t="shared" si="55"/>
        <v>0</v>
      </c>
      <c r="G774" s="183"/>
      <c r="H774" s="162"/>
      <c r="I774" s="150" t="e">
        <f>VLOOKUP(H774,Presupuesto!$B$8:$C$158,2,0)</f>
        <v>#N/A</v>
      </c>
      <c r="J774" s="117" t="str">
        <f t="shared" si="56"/>
        <v>Investigación</v>
      </c>
      <c r="K774" s="117"/>
      <c r="L774" s="117"/>
    </row>
    <row r="775" spans="3:12" hidden="1" x14ac:dyDescent="0.25">
      <c r="C775" s="161"/>
      <c r="D775" s="180"/>
      <c r="E775" s="143"/>
      <c r="F775" s="116">
        <f t="shared" si="55"/>
        <v>0</v>
      </c>
      <c r="G775" s="183"/>
      <c r="H775" s="162"/>
      <c r="I775" s="150" t="e">
        <f>VLOOKUP(H775,Presupuesto!$B$8:$C$158,2,0)</f>
        <v>#N/A</v>
      </c>
      <c r="J775" s="117" t="str">
        <f t="shared" si="56"/>
        <v>Investigación</v>
      </c>
      <c r="K775" s="117"/>
      <c r="L775" s="117"/>
    </row>
    <row r="776" spans="3:12" hidden="1" x14ac:dyDescent="0.25">
      <c r="C776" s="161"/>
      <c r="D776" s="180"/>
      <c r="E776" s="143"/>
      <c r="F776" s="116">
        <f t="shared" si="55"/>
        <v>0</v>
      </c>
      <c r="G776" s="183"/>
      <c r="H776" s="162"/>
      <c r="I776" s="150" t="e">
        <f>VLOOKUP(H776,Presupuesto!$B$8:$C$158,2,0)</f>
        <v>#N/A</v>
      </c>
      <c r="J776" s="117" t="str">
        <f t="shared" si="56"/>
        <v>Investigación</v>
      </c>
      <c r="K776" s="117"/>
      <c r="L776" s="117"/>
    </row>
    <row r="777" spans="3:12" hidden="1" x14ac:dyDescent="0.25">
      <c r="C777" s="161"/>
      <c r="D777" s="180"/>
      <c r="E777" s="143"/>
      <c r="F777" s="116">
        <f t="shared" si="55"/>
        <v>0</v>
      </c>
      <c r="G777" s="183"/>
      <c r="H777" s="162"/>
      <c r="I777" s="150" t="e">
        <f>VLOOKUP(H777,Presupuesto!$B$8:$C$158,2,0)</f>
        <v>#N/A</v>
      </c>
      <c r="J777" s="117" t="str">
        <f t="shared" si="56"/>
        <v>Investigación</v>
      </c>
      <c r="K777" s="117"/>
      <c r="L777" s="117"/>
    </row>
    <row r="778" spans="3:12" hidden="1" x14ac:dyDescent="0.25">
      <c r="C778" s="161"/>
      <c r="D778" s="180"/>
      <c r="E778" s="143"/>
      <c r="F778" s="116">
        <f t="shared" si="55"/>
        <v>0</v>
      </c>
      <c r="G778" s="183"/>
      <c r="H778" s="162"/>
      <c r="I778" s="150" t="e">
        <f>VLOOKUP(H778,Presupuesto!$B$8:$C$158,2,0)</f>
        <v>#N/A</v>
      </c>
      <c r="J778" s="117" t="str">
        <f t="shared" si="56"/>
        <v>Investigación</v>
      </c>
      <c r="K778" s="117"/>
      <c r="L778" s="117"/>
    </row>
    <row r="779" spans="3:12" hidden="1" x14ac:dyDescent="0.25">
      <c r="C779" s="161"/>
      <c r="D779" s="180"/>
      <c r="E779" s="143"/>
      <c r="F779" s="116">
        <f t="shared" si="55"/>
        <v>0</v>
      </c>
      <c r="G779" s="183"/>
      <c r="H779" s="162"/>
      <c r="I779" s="150" t="e">
        <f>VLOOKUP(H779,Presupuesto!$B$8:$C$158,2,0)</f>
        <v>#N/A</v>
      </c>
      <c r="J779" s="117" t="str">
        <f t="shared" si="56"/>
        <v>Investigación</v>
      </c>
      <c r="K779" s="117"/>
      <c r="L779" s="117"/>
    </row>
    <row r="780" spans="3:12" hidden="1" x14ac:dyDescent="0.25">
      <c r="C780" s="161"/>
      <c r="D780" s="180"/>
      <c r="E780" s="143"/>
      <c r="F780" s="116">
        <f t="shared" si="55"/>
        <v>0</v>
      </c>
      <c r="G780" s="183"/>
      <c r="H780" s="162"/>
      <c r="I780" s="150" t="e">
        <f>VLOOKUP(H780,Presupuesto!$B$8:$C$158,2,0)</f>
        <v>#N/A</v>
      </c>
      <c r="J780" s="117" t="str">
        <f t="shared" si="56"/>
        <v>Investigación</v>
      </c>
      <c r="K780" s="117"/>
      <c r="L780" s="117"/>
    </row>
    <row r="781" spans="3:12" hidden="1" x14ac:dyDescent="0.25">
      <c r="C781" s="161"/>
      <c r="D781" s="180"/>
      <c r="E781" s="143"/>
      <c r="F781" s="116">
        <f t="shared" si="55"/>
        <v>0</v>
      </c>
      <c r="G781" s="183"/>
      <c r="H781" s="162"/>
      <c r="I781" s="150" t="e">
        <f>VLOOKUP(H781,Presupuesto!$B$8:$C$158,2,0)</f>
        <v>#N/A</v>
      </c>
      <c r="J781" s="117" t="str">
        <f t="shared" si="56"/>
        <v>Investigación</v>
      </c>
      <c r="K781" s="117"/>
      <c r="L781" s="117"/>
    </row>
    <row r="782" spans="3:12" hidden="1" x14ac:dyDescent="0.25">
      <c r="C782" s="161"/>
      <c r="D782" s="180"/>
      <c r="E782" s="143"/>
      <c r="F782" s="116">
        <f t="shared" si="55"/>
        <v>0</v>
      </c>
      <c r="G782" s="183"/>
      <c r="H782" s="162"/>
      <c r="I782" s="150" t="e">
        <f>VLOOKUP(H782,Presupuesto!$B$8:$C$158,2,0)</f>
        <v>#N/A</v>
      </c>
      <c r="J782" s="117" t="str">
        <f t="shared" si="56"/>
        <v>Investigación</v>
      </c>
      <c r="K782" s="117"/>
      <c r="L782" s="117"/>
    </row>
    <row r="783" spans="3:12" hidden="1" x14ac:dyDescent="0.25">
      <c r="C783" s="161"/>
      <c r="D783" s="180"/>
      <c r="E783" s="143"/>
      <c r="F783" s="116">
        <f t="shared" si="55"/>
        <v>0</v>
      </c>
      <c r="G783" s="183"/>
      <c r="H783" s="162"/>
      <c r="I783" s="150" t="e">
        <f>VLOOKUP(H783,Presupuesto!$B$8:$C$158,2,0)</f>
        <v>#N/A</v>
      </c>
      <c r="J783" s="117" t="str">
        <f t="shared" si="56"/>
        <v>Investigación</v>
      </c>
      <c r="K783" s="117"/>
      <c r="L783" s="117"/>
    </row>
    <row r="784" spans="3:12" hidden="1" x14ac:dyDescent="0.25">
      <c r="C784" s="161"/>
      <c r="D784" s="180"/>
      <c r="E784" s="143"/>
      <c r="F784" s="116">
        <f t="shared" si="55"/>
        <v>0</v>
      </c>
      <c r="G784" s="183"/>
      <c r="H784" s="162"/>
      <c r="I784" s="150" t="e">
        <f>VLOOKUP(H784,Presupuesto!$B$8:$C$158,2,0)</f>
        <v>#N/A</v>
      </c>
      <c r="J784" s="117" t="str">
        <f t="shared" si="56"/>
        <v>Investigación</v>
      </c>
      <c r="K784" s="117"/>
      <c r="L784" s="117"/>
    </row>
    <row r="785" spans="3:12" hidden="1" x14ac:dyDescent="0.25">
      <c r="C785" s="161"/>
      <c r="D785" s="180"/>
      <c r="E785" s="143"/>
      <c r="F785" s="116">
        <f t="shared" si="55"/>
        <v>0</v>
      </c>
      <c r="G785" s="183"/>
      <c r="H785" s="162"/>
      <c r="I785" s="150" t="e">
        <f>VLOOKUP(H785,Presupuesto!$B$8:$C$158,2,0)</f>
        <v>#N/A</v>
      </c>
      <c r="J785" s="117" t="str">
        <f t="shared" si="56"/>
        <v>Investigación</v>
      </c>
      <c r="K785" s="117"/>
      <c r="L785" s="117"/>
    </row>
    <row r="786" spans="3:12" hidden="1" x14ac:dyDescent="0.25">
      <c r="C786" s="161"/>
      <c r="D786" s="180"/>
      <c r="E786" s="143"/>
      <c r="F786" s="116">
        <f t="shared" si="55"/>
        <v>0</v>
      </c>
      <c r="G786" s="183"/>
      <c r="H786" s="162"/>
      <c r="I786" s="150" t="e">
        <f>VLOOKUP(H786,Presupuesto!$B$8:$C$158,2,0)</f>
        <v>#N/A</v>
      </c>
      <c r="J786" s="117" t="str">
        <f t="shared" si="56"/>
        <v>Investigación</v>
      </c>
      <c r="K786" s="117"/>
      <c r="L786" s="117"/>
    </row>
    <row r="787" spans="3:12" hidden="1" x14ac:dyDescent="0.25">
      <c r="C787" s="161"/>
      <c r="D787" s="180"/>
      <c r="E787" s="143"/>
      <c r="F787" s="116">
        <f t="shared" si="55"/>
        <v>0</v>
      </c>
      <c r="G787" s="183"/>
      <c r="H787" s="162"/>
      <c r="I787" s="150" t="e">
        <f>VLOOKUP(H787,Presupuesto!$B$8:$C$158,2,0)</f>
        <v>#N/A</v>
      </c>
      <c r="J787" s="117" t="str">
        <f t="shared" si="56"/>
        <v>Investigación</v>
      </c>
      <c r="K787" s="117"/>
      <c r="L787" s="117"/>
    </row>
    <row r="788" spans="3:12" hidden="1" x14ac:dyDescent="0.25">
      <c r="C788" s="161"/>
      <c r="D788" s="180"/>
      <c r="E788" s="143"/>
      <c r="F788" s="116">
        <f t="shared" si="55"/>
        <v>0</v>
      </c>
      <c r="G788" s="183"/>
      <c r="H788" s="162"/>
      <c r="I788" s="150" t="e">
        <f>VLOOKUP(H788,Presupuesto!$B$8:$C$158,2,0)</f>
        <v>#N/A</v>
      </c>
      <c r="J788" s="117" t="str">
        <f t="shared" si="56"/>
        <v>Investigación</v>
      </c>
      <c r="K788" s="117"/>
      <c r="L788" s="117"/>
    </row>
    <row r="789" spans="3:12" hidden="1" x14ac:dyDescent="0.25">
      <c r="C789" s="164"/>
      <c r="D789" s="180"/>
      <c r="E789" s="138"/>
      <c r="F789" s="116">
        <f t="shared" si="55"/>
        <v>0</v>
      </c>
      <c r="G789" s="183"/>
      <c r="H789" s="165"/>
      <c r="I789" s="150" t="e">
        <f>VLOOKUP(H789,Presupuesto!$B$8:$C$158,2,0)</f>
        <v>#N/A</v>
      </c>
      <c r="J789" s="117" t="str">
        <f t="shared" si="56"/>
        <v>Investigación</v>
      </c>
      <c r="K789" s="117"/>
      <c r="L789" s="117"/>
    </row>
    <row r="790" spans="3:12" hidden="1" x14ac:dyDescent="0.25">
      <c r="C790" s="164"/>
      <c r="D790" s="180"/>
      <c r="E790" s="138"/>
      <c r="F790" s="116">
        <f t="shared" si="55"/>
        <v>0</v>
      </c>
      <c r="G790" s="183"/>
      <c r="H790" s="165"/>
      <c r="I790" s="150" t="e">
        <f>VLOOKUP(H790,Presupuesto!$B$8:$C$158,2,0)</f>
        <v>#N/A</v>
      </c>
      <c r="J790" s="117" t="str">
        <f t="shared" si="56"/>
        <v>Investigación</v>
      </c>
      <c r="K790" s="117"/>
      <c r="L790" s="117"/>
    </row>
    <row r="791" spans="3:12" hidden="1" x14ac:dyDescent="0.25">
      <c r="C791" s="164"/>
      <c r="D791" s="180"/>
      <c r="E791" s="138"/>
      <c r="F791" s="116">
        <f t="shared" si="55"/>
        <v>0</v>
      </c>
      <c r="G791" s="183"/>
      <c r="H791" s="165"/>
      <c r="I791" s="150" t="e">
        <f>VLOOKUP(H791,Presupuesto!$B$8:$C$158,2,0)</f>
        <v>#N/A</v>
      </c>
      <c r="J791" s="117" t="str">
        <f t="shared" si="56"/>
        <v>Investigación</v>
      </c>
      <c r="K791" s="117"/>
      <c r="L791" s="117"/>
    </row>
    <row r="792" spans="3:12" hidden="1" x14ac:dyDescent="0.25">
      <c r="C792" s="164"/>
      <c r="D792" s="180"/>
      <c r="E792" s="138"/>
      <c r="F792" s="116">
        <f t="shared" si="55"/>
        <v>0</v>
      </c>
      <c r="G792" s="183"/>
      <c r="H792" s="165"/>
      <c r="I792" s="150" t="e">
        <f>VLOOKUP(H792,Presupuesto!$B$8:$C$158,2,0)</f>
        <v>#N/A</v>
      </c>
      <c r="J792" s="117" t="str">
        <f t="shared" si="56"/>
        <v>Investigación</v>
      </c>
      <c r="K792" s="117"/>
      <c r="L792" s="117"/>
    </row>
    <row r="793" spans="3:12" hidden="1" x14ac:dyDescent="0.25">
      <c r="C793" s="164"/>
      <c r="D793" s="180"/>
      <c r="E793" s="138"/>
      <c r="F793" s="116">
        <f t="shared" si="55"/>
        <v>0</v>
      </c>
      <c r="G793" s="183"/>
      <c r="H793" s="165"/>
      <c r="I793" s="150" t="e">
        <f>VLOOKUP(H793,Presupuesto!$B$8:$C$158,2,0)</f>
        <v>#N/A</v>
      </c>
      <c r="J793" s="117" t="str">
        <f t="shared" si="56"/>
        <v>Investigación</v>
      </c>
      <c r="K793" s="117"/>
      <c r="L793" s="117"/>
    </row>
    <row r="794" spans="3:12" hidden="1" x14ac:dyDescent="0.25">
      <c r="C794" s="164"/>
      <c r="D794" s="180"/>
      <c r="E794" s="138"/>
      <c r="F794" s="116">
        <f t="shared" si="55"/>
        <v>0</v>
      </c>
      <c r="G794" s="183"/>
      <c r="H794" s="165"/>
      <c r="I794" s="150" t="e">
        <f>VLOOKUP(H794,Presupuesto!$B$8:$C$158,2,0)</f>
        <v>#N/A</v>
      </c>
      <c r="J794" s="117" t="str">
        <f t="shared" si="56"/>
        <v>Investigación</v>
      </c>
      <c r="K794" s="117"/>
      <c r="L794" s="117"/>
    </row>
    <row r="795" spans="3:12" hidden="1" x14ac:dyDescent="0.25">
      <c r="C795" s="164"/>
      <c r="D795" s="180"/>
      <c r="E795" s="138"/>
      <c r="F795" s="116">
        <f t="shared" si="55"/>
        <v>0</v>
      </c>
      <c r="G795" s="183"/>
      <c r="H795" s="165"/>
      <c r="I795" s="150" t="e">
        <f>VLOOKUP(H795,Presupuesto!$B$8:$C$158,2,0)</f>
        <v>#N/A</v>
      </c>
      <c r="J795" s="117" t="str">
        <f t="shared" si="56"/>
        <v>Investigación</v>
      </c>
      <c r="K795" s="117"/>
      <c r="L795" s="117"/>
    </row>
    <row r="796" spans="3:12" hidden="1" x14ac:dyDescent="0.25">
      <c r="C796" s="164"/>
      <c r="D796" s="180"/>
      <c r="E796" s="138"/>
      <c r="F796" s="116">
        <f t="shared" si="55"/>
        <v>0</v>
      </c>
      <c r="G796" s="183"/>
      <c r="H796" s="165"/>
      <c r="I796" s="150" t="e">
        <f>VLOOKUP(H796,Presupuesto!$B$8:$C$158,2,0)</f>
        <v>#N/A</v>
      </c>
      <c r="J796" s="117" t="str">
        <f t="shared" si="56"/>
        <v>Investigación</v>
      </c>
      <c r="K796" s="117"/>
      <c r="L796" s="117"/>
    </row>
    <row r="797" spans="3:12" hidden="1" x14ac:dyDescent="0.25">
      <c r="C797" s="166"/>
      <c r="D797" s="180"/>
      <c r="E797" s="138"/>
      <c r="F797" s="116">
        <f t="shared" si="55"/>
        <v>0</v>
      </c>
      <c r="G797" s="183"/>
      <c r="H797" s="167"/>
      <c r="I797" s="150" t="e">
        <f>VLOOKUP(H797,Presupuesto!$B$8:$C$158,2,0)</f>
        <v>#N/A</v>
      </c>
      <c r="J797" s="117" t="str">
        <f t="shared" si="56"/>
        <v>Investigación</v>
      </c>
      <c r="K797" s="117"/>
      <c r="L797" s="117"/>
    </row>
    <row r="798" spans="3:12" hidden="1" x14ac:dyDescent="0.25">
      <c r="C798" s="166"/>
      <c r="D798" s="180"/>
      <c r="E798" s="138"/>
      <c r="F798" s="116">
        <f t="shared" si="55"/>
        <v>0</v>
      </c>
      <c r="G798" s="183"/>
      <c r="H798" s="167"/>
      <c r="I798" s="150" t="e">
        <f>VLOOKUP(H798,Presupuesto!$B$8:$C$158,2,0)</f>
        <v>#N/A</v>
      </c>
      <c r="J798" s="117" t="str">
        <f t="shared" si="56"/>
        <v>Investigación</v>
      </c>
      <c r="K798" s="117"/>
      <c r="L798" s="117"/>
    </row>
    <row r="799" spans="3:12" hidden="1" x14ac:dyDescent="0.25">
      <c r="C799" s="166"/>
      <c r="D799" s="180"/>
      <c r="E799" s="138"/>
      <c r="F799" s="116">
        <f t="shared" si="55"/>
        <v>0</v>
      </c>
      <c r="G799" s="183"/>
      <c r="H799" s="167"/>
      <c r="I799" s="150" t="e">
        <f>VLOOKUP(H799,Presupuesto!$B$8:$C$158,2,0)</f>
        <v>#N/A</v>
      </c>
      <c r="J799" s="117" t="str">
        <f t="shared" si="56"/>
        <v>Investigación</v>
      </c>
      <c r="K799" s="117"/>
      <c r="L799" s="117"/>
    </row>
    <row r="800" spans="3:12" hidden="1" x14ac:dyDescent="0.25">
      <c r="C800" s="166"/>
      <c r="D800" s="180"/>
      <c r="E800" s="138"/>
      <c r="F800" s="116">
        <f t="shared" si="55"/>
        <v>0</v>
      </c>
      <c r="G800" s="183"/>
      <c r="H800" s="167"/>
      <c r="I800" s="150" t="e">
        <f>VLOOKUP(H800,Presupuesto!$B$8:$C$158,2,0)</f>
        <v>#N/A</v>
      </c>
      <c r="J800" s="117" t="str">
        <f t="shared" si="56"/>
        <v>Investigación</v>
      </c>
      <c r="K800" s="117"/>
      <c r="L800" s="117"/>
    </row>
    <row r="801" spans="3:12" ht="15.75" hidden="1" thickBot="1" x14ac:dyDescent="0.3">
      <c r="C801" s="168"/>
      <c r="D801" s="256"/>
      <c r="E801" s="122"/>
      <c r="F801" s="124">
        <f t="shared" si="55"/>
        <v>0</v>
      </c>
      <c r="G801" s="184"/>
      <c r="H801" s="169"/>
      <c r="I801" s="152" t="e">
        <f>VLOOKUP(H801,Presupuesto!$B$8:$C$158,2,0)</f>
        <v>#N/A</v>
      </c>
      <c r="J801" s="125" t="str">
        <f t="shared" ref="J801" si="57">$J$20</f>
        <v>Investigación</v>
      </c>
      <c r="K801" s="144"/>
      <c r="L801" s="144"/>
    </row>
    <row r="802" spans="3:12" hidden="1" x14ac:dyDescent="0.25">
      <c r="C802" s="175"/>
      <c r="D802" s="130"/>
      <c r="E802" s="130"/>
      <c r="F802" s="130">
        <f t="shared" si="55"/>
        <v>0</v>
      </c>
      <c r="G802" s="185"/>
      <c r="H802" s="71"/>
      <c r="I802" s="71"/>
    </row>
    <row r="803" spans="3:12" ht="15.75" hidden="1" thickBot="1" x14ac:dyDescent="0.3">
      <c r="C803" s="175"/>
      <c r="D803" s="130"/>
      <c r="E803" s="130"/>
      <c r="F803" s="130">
        <f t="shared" si="55"/>
        <v>0</v>
      </c>
      <c r="G803" s="185"/>
      <c r="H803" s="71"/>
      <c r="I803" s="71"/>
    </row>
    <row r="804" spans="3:12" ht="15.75" hidden="1" thickBot="1" x14ac:dyDescent="0.3">
      <c r="C804" s="179" t="s">
        <v>53</v>
      </c>
      <c r="D804" s="127">
        <f>SUM(F811:F845)</f>
        <v>0</v>
      </c>
      <c r="F804" s="73"/>
      <c r="G804" s="95"/>
      <c r="H804" s="73"/>
      <c r="I804" s="73"/>
    </row>
    <row r="805" spans="3:12" hidden="1" x14ac:dyDescent="0.25">
      <c r="C805" s="73"/>
      <c r="D805" s="31"/>
      <c r="E805" s="112"/>
      <c r="F805" s="112"/>
      <c r="G805" s="112"/>
      <c r="H805" s="92"/>
      <c r="I805" s="92"/>
      <c r="J805" s="92"/>
      <c r="K805" s="132"/>
    </row>
    <row r="806" spans="3:12" hidden="1" x14ac:dyDescent="0.25">
      <c r="C806" s="73"/>
      <c r="D806" s="31"/>
      <c r="E806" s="112"/>
      <c r="F806" s="112"/>
      <c r="G806" s="112"/>
      <c r="H806" s="92"/>
      <c r="I806" s="92"/>
      <c r="J806" s="92"/>
      <c r="K806" s="132"/>
    </row>
    <row r="807" spans="3:12" ht="15.75" hidden="1" x14ac:dyDescent="0.25">
      <c r="C807" s="232" t="s">
        <v>532</v>
      </c>
      <c r="D807" s="233"/>
      <c r="E807" s="112"/>
      <c r="F807" s="112"/>
      <c r="G807" s="112"/>
      <c r="H807" s="92"/>
      <c r="I807" s="92"/>
      <c r="J807" s="92"/>
      <c r="K807" s="132"/>
    </row>
    <row r="808" spans="3:12" ht="18.75" hidden="1" x14ac:dyDescent="0.25">
      <c r="C808" s="240" t="e">
        <f>IFERROR(VLOOKUP(D807,'Desarrollo Curricular'!$E:$F,2,FALSE),IFERROR(VLOOKUP(D807,Investigación!$E:$F,2,FALSE),IFERROR(VLOOKUP(D807,'Vinculación Univ. Sociedad'!$E:$F,2,FALSE),IFERROR(VLOOKUP(D807,'Docencia y Recursos Humanos '!$E:$F,2,FALSE),IFERROR(VLOOKUP(D807,Estudiantes!$E:$F,2,FALSE),IFERROR(VLOOKUP(D807,'Gestion Administrativa'!$E:$F,2,FALSE),IFERROR(VLOOKUP(D807,'Gestion Academica'!$E:$F,2,FALSE),IFERROR(VLOOKUP(D807,Graduados!$E:$F,2,FALSE),IFERROR(VLOOKUP(D807,'Gestión del Conocimiento'!$E:$F,2,FALSE),IFERROR(VLOOKUP(D807,Gobernabilidad!$E:$F,2,FALSE),IFERROR(VLOOKUP(D807,'NIVEL DE ES Y  SISTEMA NACIONAL'!$E:$F,2,FALSE),VLOOKUP(D807,'Lo Esencial'!$E:$F,2,0))))))))))))</f>
        <v>#N/A</v>
      </c>
      <c r="D808" s="31"/>
      <c r="E808" s="112"/>
      <c r="F808" s="112"/>
      <c r="G808" s="112"/>
      <c r="H808" s="92"/>
      <c r="I808" s="92"/>
      <c r="J808" s="92"/>
      <c r="K808" s="132"/>
    </row>
    <row r="809" spans="3:12" ht="15.75" hidden="1" thickBot="1" x14ac:dyDescent="0.3">
      <c r="F809" s="112"/>
      <c r="G809" s="92"/>
      <c r="H809" s="92"/>
      <c r="I809" s="92"/>
    </row>
    <row r="810" spans="3:12" ht="30.75" hidden="1" thickBot="1" x14ac:dyDescent="0.3">
      <c r="C810" s="149" t="s">
        <v>44</v>
      </c>
      <c r="D810" s="154" t="s">
        <v>55</v>
      </c>
      <c r="E810" s="156" t="s">
        <v>57</v>
      </c>
      <c r="F810" s="155" t="s">
        <v>27</v>
      </c>
      <c r="G810" s="153" t="s">
        <v>253</v>
      </c>
      <c r="H810" s="156" t="s">
        <v>46</v>
      </c>
      <c r="I810" s="153" t="s">
        <v>254</v>
      </c>
      <c r="J810" s="153" t="s">
        <v>551</v>
      </c>
      <c r="K810" s="153" t="s">
        <v>552</v>
      </c>
      <c r="L810" s="153" t="s">
        <v>610</v>
      </c>
    </row>
    <row r="811" spans="3:12" hidden="1" x14ac:dyDescent="0.25">
      <c r="C811" s="161"/>
      <c r="D811" s="180"/>
      <c r="E811" s="135"/>
      <c r="F811" s="116">
        <f t="shared" ref="F811:F845" si="58">D811*E811</f>
        <v>0</v>
      </c>
      <c r="G811" s="183"/>
      <c r="H811" s="162"/>
      <c r="I811" s="150" t="e">
        <f>VLOOKUP(H811,Presupuesto!$B$8:$C$158,2,0)</f>
        <v>#N/A</v>
      </c>
      <c r="J811" s="252"/>
      <c r="K811" s="117"/>
      <c r="L811" s="117"/>
    </row>
    <row r="812" spans="3:12" hidden="1" x14ac:dyDescent="0.25">
      <c r="C812" s="161"/>
      <c r="D812" s="180"/>
      <c r="E812" s="143"/>
      <c r="F812" s="116">
        <f t="shared" si="58"/>
        <v>0</v>
      </c>
      <c r="G812" s="183"/>
      <c r="H812" s="162"/>
      <c r="I812" s="150" t="e">
        <f>VLOOKUP(H812,Presupuesto!$B$8:$C$158,2,0)</f>
        <v>#N/A</v>
      </c>
      <c r="J812" s="117" t="str">
        <f>$J$17</f>
        <v>Investigación</v>
      </c>
      <c r="K812" s="117"/>
      <c r="L812" s="117"/>
    </row>
    <row r="813" spans="3:12" hidden="1" x14ac:dyDescent="0.25">
      <c r="C813" s="161"/>
      <c r="D813" s="180"/>
      <c r="E813" s="143"/>
      <c r="F813" s="116">
        <f t="shared" si="58"/>
        <v>0</v>
      </c>
      <c r="G813" s="183"/>
      <c r="H813" s="162"/>
      <c r="I813" s="150" t="e">
        <f>VLOOKUP(H813,Presupuesto!$B$8:$C$158,2,0)</f>
        <v>#N/A</v>
      </c>
      <c r="J813" s="117" t="str">
        <f t="shared" ref="J813:J844" si="59">$J$17</f>
        <v>Investigación</v>
      </c>
      <c r="K813" s="117"/>
      <c r="L813" s="117"/>
    </row>
    <row r="814" spans="3:12" hidden="1" x14ac:dyDescent="0.25">
      <c r="C814" s="161"/>
      <c r="D814" s="180"/>
      <c r="E814" s="143"/>
      <c r="F814" s="116">
        <f t="shared" si="58"/>
        <v>0</v>
      </c>
      <c r="G814" s="183"/>
      <c r="H814" s="162"/>
      <c r="I814" s="150" t="e">
        <f>VLOOKUP(H814,Presupuesto!$B$8:$C$158,2,0)</f>
        <v>#N/A</v>
      </c>
      <c r="J814" s="117" t="str">
        <f t="shared" si="59"/>
        <v>Investigación</v>
      </c>
      <c r="K814" s="117"/>
      <c r="L814" s="117"/>
    </row>
    <row r="815" spans="3:12" hidden="1" x14ac:dyDescent="0.25">
      <c r="C815" s="161"/>
      <c r="D815" s="180"/>
      <c r="E815" s="143"/>
      <c r="F815" s="116">
        <f t="shared" si="58"/>
        <v>0</v>
      </c>
      <c r="G815" s="183"/>
      <c r="H815" s="162"/>
      <c r="I815" s="150" t="e">
        <f>VLOOKUP(H815,Presupuesto!$B$8:$C$158,2,0)</f>
        <v>#N/A</v>
      </c>
      <c r="J815" s="117" t="str">
        <f t="shared" si="59"/>
        <v>Investigación</v>
      </c>
      <c r="K815" s="117"/>
      <c r="L815" s="117"/>
    </row>
    <row r="816" spans="3:12" hidden="1" x14ac:dyDescent="0.25">
      <c r="C816" s="161"/>
      <c r="D816" s="180"/>
      <c r="E816" s="143"/>
      <c r="F816" s="116">
        <f t="shared" si="58"/>
        <v>0</v>
      </c>
      <c r="G816" s="183"/>
      <c r="H816" s="162"/>
      <c r="I816" s="150" t="e">
        <f>VLOOKUP(H816,Presupuesto!$B$8:$C$158,2,0)</f>
        <v>#N/A</v>
      </c>
      <c r="J816" s="117" t="str">
        <f t="shared" si="59"/>
        <v>Investigación</v>
      </c>
      <c r="K816" s="117"/>
      <c r="L816" s="117"/>
    </row>
    <row r="817" spans="3:12" hidden="1" x14ac:dyDescent="0.25">
      <c r="C817" s="161"/>
      <c r="D817" s="180"/>
      <c r="E817" s="143"/>
      <c r="F817" s="116">
        <f t="shared" si="58"/>
        <v>0</v>
      </c>
      <c r="G817" s="183"/>
      <c r="H817" s="162"/>
      <c r="I817" s="150" t="e">
        <f>VLOOKUP(H817,Presupuesto!$B$8:$C$158,2,0)</f>
        <v>#N/A</v>
      </c>
      <c r="J817" s="117" t="str">
        <f t="shared" si="59"/>
        <v>Investigación</v>
      </c>
      <c r="K817" s="117"/>
      <c r="L817" s="117"/>
    </row>
    <row r="818" spans="3:12" hidden="1" x14ac:dyDescent="0.25">
      <c r="C818" s="161"/>
      <c r="D818" s="180"/>
      <c r="E818" s="143"/>
      <c r="F818" s="116">
        <f t="shared" si="58"/>
        <v>0</v>
      </c>
      <c r="G818" s="183"/>
      <c r="H818" s="162"/>
      <c r="I818" s="150" t="e">
        <f>VLOOKUP(H818,Presupuesto!$B$8:$C$158,2,0)</f>
        <v>#N/A</v>
      </c>
      <c r="J818" s="117" t="str">
        <f t="shared" si="59"/>
        <v>Investigación</v>
      </c>
      <c r="K818" s="117"/>
      <c r="L818" s="117"/>
    </row>
    <row r="819" spans="3:12" hidden="1" x14ac:dyDescent="0.25">
      <c r="C819" s="161"/>
      <c r="D819" s="180"/>
      <c r="E819" s="143"/>
      <c r="F819" s="116">
        <f t="shared" si="58"/>
        <v>0</v>
      </c>
      <c r="G819" s="183"/>
      <c r="H819" s="162"/>
      <c r="I819" s="150" t="e">
        <f>VLOOKUP(H819,Presupuesto!$B$8:$C$158,2,0)</f>
        <v>#N/A</v>
      </c>
      <c r="J819" s="117" t="str">
        <f t="shared" si="59"/>
        <v>Investigación</v>
      </c>
      <c r="K819" s="117"/>
      <c r="L819" s="117"/>
    </row>
    <row r="820" spans="3:12" hidden="1" x14ac:dyDescent="0.25">
      <c r="C820" s="161"/>
      <c r="D820" s="180"/>
      <c r="E820" s="143"/>
      <c r="F820" s="116">
        <f t="shared" si="58"/>
        <v>0</v>
      </c>
      <c r="G820" s="183"/>
      <c r="H820" s="162"/>
      <c r="I820" s="150" t="e">
        <f>VLOOKUP(H820,Presupuesto!$B$8:$C$158,2,0)</f>
        <v>#N/A</v>
      </c>
      <c r="J820" s="117" t="str">
        <f t="shared" si="59"/>
        <v>Investigación</v>
      </c>
      <c r="K820" s="117"/>
      <c r="L820" s="117"/>
    </row>
    <row r="821" spans="3:12" hidden="1" x14ac:dyDescent="0.25">
      <c r="C821" s="161"/>
      <c r="D821" s="180"/>
      <c r="E821" s="143"/>
      <c r="F821" s="116">
        <f t="shared" si="58"/>
        <v>0</v>
      </c>
      <c r="G821" s="183"/>
      <c r="H821" s="162"/>
      <c r="I821" s="150" t="e">
        <f>VLOOKUP(H821,Presupuesto!$B$8:$C$158,2,0)</f>
        <v>#N/A</v>
      </c>
      <c r="J821" s="117" t="str">
        <f t="shared" si="59"/>
        <v>Investigación</v>
      </c>
      <c r="K821" s="117"/>
      <c r="L821" s="117"/>
    </row>
    <row r="822" spans="3:12" hidden="1" x14ac:dyDescent="0.25">
      <c r="C822" s="161"/>
      <c r="D822" s="180"/>
      <c r="E822" s="143"/>
      <c r="F822" s="116">
        <f t="shared" si="58"/>
        <v>0</v>
      </c>
      <c r="G822" s="183"/>
      <c r="H822" s="162"/>
      <c r="I822" s="150" t="e">
        <f>VLOOKUP(H822,Presupuesto!$B$8:$C$158,2,0)</f>
        <v>#N/A</v>
      </c>
      <c r="J822" s="117" t="str">
        <f t="shared" si="59"/>
        <v>Investigación</v>
      </c>
      <c r="K822" s="117"/>
      <c r="L822" s="117"/>
    </row>
    <row r="823" spans="3:12" hidden="1" x14ac:dyDescent="0.25">
      <c r="C823" s="161"/>
      <c r="D823" s="180"/>
      <c r="E823" s="143"/>
      <c r="F823" s="116">
        <f t="shared" si="58"/>
        <v>0</v>
      </c>
      <c r="G823" s="183"/>
      <c r="H823" s="162"/>
      <c r="I823" s="150" t="e">
        <f>VLOOKUP(H823,Presupuesto!$B$8:$C$158,2,0)</f>
        <v>#N/A</v>
      </c>
      <c r="J823" s="117" t="str">
        <f t="shared" si="59"/>
        <v>Investigación</v>
      </c>
      <c r="K823" s="117"/>
      <c r="L823" s="117"/>
    </row>
    <row r="824" spans="3:12" hidden="1" x14ac:dyDescent="0.25">
      <c r="C824" s="161"/>
      <c r="D824" s="180"/>
      <c r="E824" s="143"/>
      <c r="F824" s="116">
        <f t="shared" si="58"/>
        <v>0</v>
      </c>
      <c r="G824" s="183"/>
      <c r="H824" s="162"/>
      <c r="I824" s="150" t="e">
        <f>VLOOKUP(H824,Presupuesto!$B$8:$C$158,2,0)</f>
        <v>#N/A</v>
      </c>
      <c r="J824" s="117" t="str">
        <f t="shared" si="59"/>
        <v>Investigación</v>
      </c>
      <c r="K824" s="117"/>
      <c r="L824" s="117"/>
    </row>
    <row r="825" spans="3:12" hidden="1" x14ac:dyDescent="0.25">
      <c r="C825" s="161"/>
      <c r="D825" s="180"/>
      <c r="E825" s="143"/>
      <c r="F825" s="116">
        <f t="shared" si="58"/>
        <v>0</v>
      </c>
      <c r="G825" s="183"/>
      <c r="H825" s="162"/>
      <c r="I825" s="150" t="e">
        <f>VLOOKUP(H825,Presupuesto!$B$8:$C$158,2,0)</f>
        <v>#N/A</v>
      </c>
      <c r="J825" s="117" t="str">
        <f t="shared" si="59"/>
        <v>Investigación</v>
      </c>
      <c r="K825" s="117"/>
      <c r="L825" s="117"/>
    </row>
    <row r="826" spans="3:12" hidden="1" x14ac:dyDescent="0.25">
      <c r="C826" s="161"/>
      <c r="D826" s="180"/>
      <c r="E826" s="143"/>
      <c r="F826" s="116">
        <f t="shared" si="58"/>
        <v>0</v>
      </c>
      <c r="G826" s="183"/>
      <c r="H826" s="162"/>
      <c r="I826" s="150" t="e">
        <f>VLOOKUP(H826,Presupuesto!$B$8:$C$158,2,0)</f>
        <v>#N/A</v>
      </c>
      <c r="J826" s="117" t="str">
        <f t="shared" si="59"/>
        <v>Investigación</v>
      </c>
      <c r="K826" s="117"/>
      <c r="L826" s="117"/>
    </row>
    <row r="827" spans="3:12" hidden="1" x14ac:dyDescent="0.25">
      <c r="C827" s="161"/>
      <c r="D827" s="180"/>
      <c r="E827" s="143"/>
      <c r="F827" s="116">
        <f t="shared" si="58"/>
        <v>0</v>
      </c>
      <c r="G827" s="183"/>
      <c r="H827" s="162"/>
      <c r="I827" s="150" t="e">
        <f>VLOOKUP(H827,Presupuesto!$B$8:$C$158,2,0)</f>
        <v>#N/A</v>
      </c>
      <c r="J827" s="117" t="str">
        <f t="shared" si="59"/>
        <v>Investigación</v>
      </c>
      <c r="K827" s="117"/>
      <c r="L827" s="117"/>
    </row>
    <row r="828" spans="3:12" hidden="1" x14ac:dyDescent="0.25">
      <c r="C828" s="161"/>
      <c r="D828" s="180"/>
      <c r="E828" s="143"/>
      <c r="F828" s="116">
        <f t="shared" si="58"/>
        <v>0</v>
      </c>
      <c r="G828" s="183"/>
      <c r="H828" s="162"/>
      <c r="I828" s="150" t="e">
        <f>VLOOKUP(H828,Presupuesto!$B$8:$C$158,2,0)</f>
        <v>#N/A</v>
      </c>
      <c r="J828" s="117" t="str">
        <f t="shared" si="59"/>
        <v>Investigación</v>
      </c>
      <c r="K828" s="117"/>
      <c r="L828" s="117"/>
    </row>
    <row r="829" spans="3:12" hidden="1" x14ac:dyDescent="0.25">
      <c r="C829" s="161"/>
      <c r="D829" s="180"/>
      <c r="E829" s="143"/>
      <c r="F829" s="116">
        <f t="shared" si="58"/>
        <v>0</v>
      </c>
      <c r="G829" s="183"/>
      <c r="H829" s="162"/>
      <c r="I829" s="150" t="e">
        <f>VLOOKUP(H829,Presupuesto!$B$8:$C$158,2,0)</f>
        <v>#N/A</v>
      </c>
      <c r="J829" s="117" t="str">
        <f t="shared" si="59"/>
        <v>Investigación</v>
      </c>
      <c r="K829" s="117"/>
      <c r="L829" s="117"/>
    </row>
    <row r="830" spans="3:12" hidden="1" x14ac:dyDescent="0.25">
      <c r="C830" s="161"/>
      <c r="D830" s="180"/>
      <c r="E830" s="143"/>
      <c r="F830" s="116">
        <f t="shared" si="58"/>
        <v>0</v>
      </c>
      <c r="G830" s="183"/>
      <c r="H830" s="162"/>
      <c r="I830" s="150" t="e">
        <f>VLOOKUP(H830,Presupuesto!$B$8:$C$158,2,0)</f>
        <v>#N/A</v>
      </c>
      <c r="J830" s="117" t="str">
        <f t="shared" si="59"/>
        <v>Investigación</v>
      </c>
      <c r="K830" s="117"/>
      <c r="L830" s="117"/>
    </row>
    <row r="831" spans="3:12" hidden="1" x14ac:dyDescent="0.25">
      <c r="C831" s="161"/>
      <c r="D831" s="180"/>
      <c r="E831" s="143"/>
      <c r="F831" s="116">
        <f t="shared" si="58"/>
        <v>0</v>
      </c>
      <c r="G831" s="183"/>
      <c r="H831" s="162"/>
      <c r="I831" s="150" t="e">
        <f>VLOOKUP(H831,Presupuesto!$B$8:$C$158,2,0)</f>
        <v>#N/A</v>
      </c>
      <c r="J831" s="117" t="str">
        <f t="shared" si="59"/>
        <v>Investigación</v>
      </c>
      <c r="K831" s="117"/>
      <c r="L831" s="117"/>
    </row>
    <row r="832" spans="3:12" hidden="1" x14ac:dyDescent="0.25">
      <c r="C832" s="161"/>
      <c r="D832" s="180"/>
      <c r="E832" s="143"/>
      <c r="F832" s="116">
        <f t="shared" si="58"/>
        <v>0</v>
      </c>
      <c r="G832" s="183"/>
      <c r="H832" s="162"/>
      <c r="I832" s="150" t="e">
        <f>VLOOKUP(H832,Presupuesto!$B$8:$C$158,2,0)</f>
        <v>#N/A</v>
      </c>
      <c r="J832" s="117" t="str">
        <f t="shared" si="59"/>
        <v>Investigación</v>
      </c>
      <c r="K832" s="117"/>
      <c r="L832" s="117"/>
    </row>
    <row r="833" spans="3:12" hidden="1" x14ac:dyDescent="0.25">
      <c r="C833" s="164"/>
      <c r="D833" s="180"/>
      <c r="E833" s="138"/>
      <c r="F833" s="116">
        <f t="shared" si="58"/>
        <v>0</v>
      </c>
      <c r="G833" s="183"/>
      <c r="H833" s="165"/>
      <c r="I833" s="150" t="e">
        <f>VLOOKUP(H833,Presupuesto!$B$8:$C$158,2,0)</f>
        <v>#N/A</v>
      </c>
      <c r="J833" s="117" t="str">
        <f t="shared" si="59"/>
        <v>Investigación</v>
      </c>
      <c r="K833" s="117"/>
      <c r="L833" s="117"/>
    </row>
    <row r="834" spans="3:12" hidden="1" x14ac:dyDescent="0.25">
      <c r="C834" s="164"/>
      <c r="D834" s="180"/>
      <c r="E834" s="138"/>
      <c r="F834" s="116">
        <f t="shared" si="58"/>
        <v>0</v>
      </c>
      <c r="G834" s="183"/>
      <c r="H834" s="165"/>
      <c r="I834" s="150" t="e">
        <f>VLOOKUP(H834,Presupuesto!$B$8:$C$158,2,0)</f>
        <v>#N/A</v>
      </c>
      <c r="J834" s="117" t="str">
        <f t="shared" si="59"/>
        <v>Investigación</v>
      </c>
      <c r="K834" s="117"/>
      <c r="L834" s="117"/>
    </row>
    <row r="835" spans="3:12" hidden="1" x14ac:dyDescent="0.25">
      <c r="C835" s="164"/>
      <c r="D835" s="180"/>
      <c r="E835" s="138"/>
      <c r="F835" s="116">
        <f t="shared" si="58"/>
        <v>0</v>
      </c>
      <c r="G835" s="183"/>
      <c r="H835" s="165"/>
      <c r="I835" s="150" t="e">
        <f>VLOOKUP(H835,Presupuesto!$B$8:$C$158,2,0)</f>
        <v>#N/A</v>
      </c>
      <c r="J835" s="117" t="str">
        <f t="shared" si="59"/>
        <v>Investigación</v>
      </c>
      <c r="K835" s="117"/>
      <c r="L835" s="117"/>
    </row>
    <row r="836" spans="3:12" hidden="1" x14ac:dyDescent="0.25">
      <c r="C836" s="164"/>
      <c r="D836" s="180"/>
      <c r="E836" s="138"/>
      <c r="F836" s="116">
        <f t="shared" si="58"/>
        <v>0</v>
      </c>
      <c r="G836" s="183"/>
      <c r="H836" s="165"/>
      <c r="I836" s="150" t="e">
        <f>VLOOKUP(H836,Presupuesto!$B$8:$C$158,2,0)</f>
        <v>#N/A</v>
      </c>
      <c r="J836" s="117" t="str">
        <f t="shared" si="59"/>
        <v>Investigación</v>
      </c>
      <c r="K836" s="117"/>
      <c r="L836" s="117"/>
    </row>
    <row r="837" spans="3:12" hidden="1" x14ac:dyDescent="0.25">
      <c r="C837" s="164"/>
      <c r="D837" s="180"/>
      <c r="E837" s="138"/>
      <c r="F837" s="116">
        <f t="shared" si="58"/>
        <v>0</v>
      </c>
      <c r="G837" s="183"/>
      <c r="H837" s="165"/>
      <c r="I837" s="150" t="e">
        <f>VLOOKUP(H837,Presupuesto!$B$8:$C$158,2,0)</f>
        <v>#N/A</v>
      </c>
      <c r="J837" s="117" t="str">
        <f t="shared" si="59"/>
        <v>Investigación</v>
      </c>
      <c r="K837" s="117"/>
      <c r="L837" s="117"/>
    </row>
    <row r="838" spans="3:12" hidden="1" x14ac:dyDescent="0.25">
      <c r="C838" s="164"/>
      <c r="D838" s="180"/>
      <c r="E838" s="138"/>
      <c r="F838" s="116">
        <f t="shared" si="58"/>
        <v>0</v>
      </c>
      <c r="G838" s="183"/>
      <c r="H838" s="165"/>
      <c r="I838" s="150" t="e">
        <f>VLOOKUP(H838,Presupuesto!$B$8:$C$158,2,0)</f>
        <v>#N/A</v>
      </c>
      <c r="J838" s="117" t="str">
        <f t="shared" si="59"/>
        <v>Investigación</v>
      </c>
      <c r="K838" s="117"/>
      <c r="L838" s="117"/>
    </row>
    <row r="839" spans="3:12" hidden="1" x14ac:dyDescent="0.25">
      <c r="C839" s="164"/>
      <c r="D839" s="180"/>
      <c r="E839" s="138"/>
      <c r="F839" s="116">
        <f t="shared" si="58"/>
        <v>0</v>
      </c>
      <c r="G839" s="183"/>
      <c r="H839" s="165"/>
      <c r="I839" s="150" t="e">
        <f>VLOOKUP(H839,Presupuesto!$B$8:$C$158,2,0)</f>
        <v>#N/A</v>
      </c>
      <c r="J839" s="117" t="str">
        <f t="shared" si="59"/>
        <v>Investigación</v>
      </c>
      <c r="K839" s="117"/>
      <c r="L839" s="117"/>
    </row>
    <row r="840" spans="3:12" hidden="1" x14ac:dyDescent="0.25">
      <c r="C840" s="164"/>
      <c r="D840" s="180"/>
      <c r="E840" s="138"/>
      <c r="F840" s="116">
        <f t="shared" si="58"/>
        <v>0</v>
      </c>
      <c r="G840" s="183"/>
      <c r="H840" s="165"/>
      <c r="I840" s="150" t="e">
        <f>VLOOKUP(H840,Presupuesto!$B$8:$C$158,2,0)</f>
        <v>#N/A</v>
      </c>
      <c r="J840" s="117" t="str">
        <f t="shared" si="59"/>
        <v>Investigación</v>
      </c>
      <c r="K840" s="117"/>
      <c r="L840" s="117"/>
    </row>
    <row r="841" spans="3:12" hidden="1" x14ac:dyDescent="0.25">
      <c r="C841" s="166"/>
      <c r="D841" s="180"/>
      <c r="E841" s="138"/>
      <c r="F841" s="116">
        <f t="shared" si="58"/>
        <v>0</v>
      </c>
      <c r="G841" s="183"/>
      <c r="H841" s="167"/>
      <c r="I841" s="150" t="e">
        <f>VLOOKUP(H841,Presupuesto!$B$8:$C$158,2,0)</f>
        <v>#N/A</v>
      </c>
      <c r="J841" s="117" t="str">
        <f t="shared" si="59"/>
        <v>Investigación</v>
      </c>
      <c r="K841" s="117"/>
      <c r="L841" s="117"/>
    </row>
    <row r="842" spans="3:12" hidden="1" x14ac:dyDescent="0.25">
      <c r="C842" s="166"/>
      <c r="D842" s="180"/>
      <c r="E842" s="138"/>
      <c r="F842" s="116">
        <f t="shared" si="58"/>
        <v>0</v>
      </c>
      <c r="G842" s="183"/>
      <c r="H842" s="167"/>
      <c r="I842" s="150" t="e">
        <f>VLOOKUP(H842,Presupuesto!$B$8:$C$158,2,0)</f>
        <v>#N/A</v>
      </c>
      <c r="J842" s="117" t="str">
        <f t="shared" si="59"/>
        <v>Investigación</v>
      </c>
      <c r="K842" s="117"/>
      <c r="L842" s="117"/>
    </row>
    <row r="843" spans="3:12" hidden="1" x14ac:dyDescent="0.25">
      <c r="C843" s="166"/>
      <c r="D843" s="180"/>
      <c r="E843" s="138"/>
      <c r="F843" s="116">
        <f t="shared" si="58"/>
        <v>0</v>
      </c>
      <c r="G843" s="183"/>
      <c r="H843" s="167"/>
      <c r="I843" s="150" t="e">
        <f>VLOOKUP(H843,Presupuesto!$B$8:$C$158,2,0)</f>
        <v>#N/A</v>
      </c>
      <c r="J843" s="117" t="str">
        <f t="shared" si="59"/>
        <v>Investigación</v>
      </c>
      <c r="K843" s="117"/>
      <c r="L843" s="117"/>
    </row>
    <row r="844" spans="3:12" hidden="1" x14ac:dyDescent="0.25">
      <c r="C844" s="166"/>
      <c r="D844" s="180"/>
      <c r="E844" s="138"/>
      <c r="F844" s="116">
        <f t="shared" si="58"/>
        <v>0</v>
      </c>
      <c r="G844" s="183"/>
      <c r="H844" s="167"/>
      <c r="I844" s="150" t="e">
        <f>VLOOKUP(H844,Presupuesto!$B$8:$C$158,2,0)</f>
        <v>#N/A</v>
      </c>
      <c r="J844" s="117" t="str">
        <f t="shared" si="59"/>
        <v>Investigación</v>
      </c>
      <c r="K844" s="117"/>
      <c r="L844" s="117"/>
    </row>
    <row r="845" spans="3:12" ht="15.75" hidden="1" thickBot="1" x14ac:dyDescent="0.3">
      <c r="C845" s="168"/>
      <c r="D845" s="256"/>
      <c r="E845" s="122"/>
      <c r="F845" s="124">
        <f t="shared" si="58"/>
        <v>0</v>
      </c>
      <c r="G845" s="184"/>
      <c r="H845" s="169"/>
      <c r="I845" s="152" t="e">
        <f>VLOOKUP(H845,Presupuesto!$B$8:$C$158,2,0)</f>
        <v>#N/A</v>
      </c>
      <c r="J845" s="125" t="str">
        <f t="shared" ref="J845" si="60">$J$20</f>
        <v>Investigación</v>
      </c>
      <c r="K845" s="144"/>
      <c r="L845" s="144"/>
    </row>
    <row r="846" spans="3:12" hidden="1" x14ac:dyDescent="0.25">
      <c r="F846" s="109"/>
      <c r="G846" s="108"/>
      <c r="H846" s="109"/>
      <c r="I846" s="109"/>
    </row>
    <row r="847" spans="3:12" ht="15.75" hidden="1" thickBot="1" x14ac:dyDescent="0.3">
      <c r="F847" s="109"/>
      <c r="G847" s="108"/>
      <c r="H847" s="109"/>
      <c r="I847" s="109"/>
    </row>
    <row r="848" spans="3:12" ht="15.75" hidden="1" thickBot="1" x14ac:dyDescent="0.3">
      <c r="C848" s="179" t="s">
        <v>53</v>
      </c>
      <c r="D848" s="127">
        <f>SUM(F855:F889)</f>
        <v>0</v>
      </c>
      <c r="F848" s="73"/>
      <c r="G848" s="95"/>
      <c r="H848" s="73"/>
      <c r="I848" s="73"/>
    </row>
    <row r="849" spans="3:12" hidden="1" x14ac:dyDescent="0.25">
      <c r="C849" s="73"/>
      <c r="D849" s="31"/>
      <c r="E849" s="112"/>
      <c r="F849" s="112"/>
      <c r="G849" s="112"/>
      <c r="H849" s="92"/>
      <c r="I849" s="92"/>
      <c r="J849" s="92"/>
      <c r="K849" s="132"/>
    </row>
    <row r="850" spans="3:12" hidden="1" x14ac:dyDescent="0.25">
      <c r="C850" s="73"/>
      <c r="D850" s="31"/>
      <c r="E850" s="112"/>
      <c r="F850" s="112"/>
      <c r="G850" s="112"/>
      <c r="H850" s="92"/>
      <c r="I850" s="92"/>
      <c r="J850" s="92"/>
      <c r="K850" s="132"/>
    </row>
    <row r="851" spans="3:12" ht="15.75" hidden="1" x14ac:dyDescent="0.25">
      <c r="C851" s="232" t="s">
        <v>532</v>
      </c>
      <c r="D851" s="233"/>
      <c r="E851" s="112"/>
      <c r="F851" s="112"/>
      <c r="G851" s="112"/>
      <c r="H851" s="92"/>
      <c r="I851" s="92"/>
      <c r="J851" s="92"/>
      <c r="K851" s="132"/>
    </row>
    <row r="852" spans="3:12" ht="18.75" hidden="1" x14ac:dyDescent="0.25">
      <c r="C852" s="240" t="e">
        <f>IFERROR(VLOOKUP(D851,'Desarrollo Curricular'!$E:$F,2,FALSE),IFERROR(VLOOKUP(D851,Investigación!$E:$F,2,FALSE),IFERROR(VLOOKUP(D851,'Vinculación Univ. Sociedad'!$E:$F,2,FALSE),IFERROR(VLOOKUP(D851,'Docencia y Recursos Humanos '!$E:$F,2,FALSE),IFERROR(VLOOKUP(D851,Estudiantes!$E:$F,2,FALSE),IFERROR(VLOOKUP(D851,'Gestion Administrativa'!$E:$F,2,FALSE),IFERROR(VLOOKUP(D851,'Gestion Academica'!$E:$F,2,FALSE),IFERROR(VLOOKUP(D851,Graduados!$E:$F,2,FALSE),IFERROR(VLOOKUP(D851,'Gestión del Conocimiento'!$E:$F,2,FALSE),IFERROR(VLOOKUP(D851,Gobernabilidad!$E:$F,2,FALSE),IFERROR(VLOOKUP(D851,'NIVEL DE ES Y  SISTEMA NACIONAL'!$E:$F,2,FALSE),VLOOKUP(D851,'Lo Esencial'!$E:$F,2,0))))))))))))</f>
        <v>#N/A</v>
      </c>
      <c r="D852" s="31"/>
      <c r="E852" s="112"/>
      <c r="F852" s="112"/>
      <c r="G852" s="112"/>
      <c r="H852" s="92"/>
      <c r="I852" s="92"/>
      <c r="J852" s="92"/>
      <c r="K852" s="132"/>
    </row>
    <row r="853" spans="3:12" ht="15.75" hidden="1" thickBot="1" x14ac:dyDescent="0.3">
      <c r="F853" s="112"/>
      <c r="G853" s="92"/>
      <c r="H853" s="92"/>
      <c r="I853" s="92"/>
    </row>
    <row r="854" spans="3:12" ht="30.75" hidden="1" thickBot="1" x14ac:dyDescent="0.3">
      <c r="C854" s="149" t="s">
        <v>44</v>
      </c>
      <c r="D854" s="154" t="s">
        <v>55</v>
      </c>
      <c r="E854" s="156" t="s">
        <v>57</v>
      </c>
      <c r="F854" s="155" t="s">
        <v>27</v>
      </c>
      <c r="G854" s="153" t="s">
        <v>253</v>
      </c>
      <c r="H854" s="156" t="s">
        <v>46</v>
      </c>
      <c r="I854" s="153" t="s">
        <v>254</v>
      </c>
      <c r="J854" s="153" t="s">
        <v>551</v>
      </c>
      <c r="K854" s="153" t="s">
        <v>552</v>
      </c>
      <c r="L854" s="153" t="s">
        <v>610</v>
      </c>
    </row>
    <row r="855" spans="3:12" hidden="1" x14ac:dyDescent="0.25">
      <c r="C855" s="161"/>
      <c r="D855" s="180"/>
      <c r="E855" s="135"/>
      <c r="F855" s="116">
        <f t="shared" ref="F855:F891" si="61">D855*E855</f>
        <v>0</v>
      </c>
      <c r="G855" s="183"/>
      <c r="H855" s="162"/>
      <c r="I855" s="150" t="e">
        <f>VLOOKUP(H855,Presupuesto!$B$8:$C$158,2,0)</f>
        <v>#N/A</v>
      </c>
      <c r="J855" s="252"/>
      <c r="K855" s="117"/>
      <c r="L855" s="117"/>
    </row>
    <row r="856" spans="3:12" hidden="1" x14ac:dyDescent="0.25">
      <c r="C856" s="161"/>
      <c r="D856" s="180"/>
      <c r="E856" s="143"/>
      <c r="F856" s="116">
        <f t="shared" si="61"/>
        <v>0</v>
      </c>
      <c r="G856" s="183"/>
      <c r="H856" s="162"/>
      <c r="I856" s="150" t="e">
        <f>VLOOKUP(H856,Presupuesto!$B$8:$C$158,2,0)</f>
        <v>#N/A</v>
      </c>
      <c r="J856" s="117" t="str">
        <f>$J$17</f>
        <v>Investigación</v>
      </c>
      <c r="K856" s="117"/>
      <c r="L856" s="117"/>
    </row>
    <row r="857" spans="3:12" hidden="1" x14ac:dyDescent="0.25">
      <c r="C857" s="161"/>
      <c r="D857" s="180"/>
      <c r="E857" s="143"/>
      <c r="F857" s="116">
        <f t="shared" si="61"/>
        <v>0</v>
      </c>
      <c r="G857" s="183"/>
      <c r="H857" s="162"/>
      <c r="I857" s="150" t="e">
        <f>VLOOKUP(H857,Presupuesto!$B$8:$C$158,2,0)</f>
        <v>#N/A</v>
      </c>
      <c r="J857" s="117" t="str">
        <f t="shared" ref="J857:J888" si="62">$J$17</f>
        <v>Investigación</v>
      </c>
      <c r="K857" s="117"/>
      <c r="L857" s="117"/>
    </row>
    <row r="858" spans="3:12" hidden="1" x14ac:dyDescent="0.25">
      <c r="C858" s="161"/>
      <c r="D858" s="180"/>
      <c r="E858" s="143"/>
      <c r="F858" s="116">
        <f t="shared" si="61"/>
        <v>0</v>
      </c>
      <c r="G858" s="183"/>
      <c r="H858" s="162"/>
      <c r="I858" s="150" t="e">
        <f>VLOOKUP(H858,Presupuesto!$B$8:$C$158,2,0)</f>
        <v>#N/A</v>
      </c>
      <c r="J858" s="117" t="str">
        <f t="shared" si="62"/>
        <v>Investigación</v>
      </c>
      <c r="K858" s="117"/>
      <c r="L858" s="117"/>
    </row>
    <row r="859" spans="3:12" hidden="1" x14ac:dyDescent="0.25">
      <c r="C859" s="161"/>
      <c r="D859" s="180"/>
      <c r="E859" s="143"/>
      <c r="F859" s="116">
        <f t="shared" si="61"/>
        <v>0</v>
      </c>
      <c r="G859" s="183"/>
      <c r="H859" s="162"/>
      <c r="I859" s="150" t="e">
        <f>VLOOKUP(H859,Presupuesto!$B$8:$C$158,2,0)</f>
        <v>#N/A</v>
      </c>
      <c r="J859" s="117" t="str">
        <f t="shared" si="62"/>
        <v>Investigación</v>
      </c>
      <c r="K859" s="117"/>
      <c r="L859" s="117"/>
    </row>
    <row r="860" spans="3:12" hidden="1" x14ac:dyDescent="0.25">
      <c r="C860" s="161"/>
      <c r="D860" s="180"/>
      <c r="E860" s="143"/>
      <c r="F860" s="116">
        <f t="shared" si="61"/>
        <v>0</v>
      </c>
      <c r="G860" s="183"/>
      <c r="H860" s="162"/>
      <c r="I860" s="150" t="e">
        <f>VLOOKUP(H860,Presupuesto!$B$8:$C$158,2,0)</f>
        <v>#N/A</v>
      </c>
      <c r="J860" s="117" t="str">
        <f t="shared" si="62"/>
        <v>Investigación</v>
      </c>
      <c r="K860" s="117"/>
      <c r="L860" s="117"/>
    </row>
    <row r="861" spans="3:12" hidden="1" x14ac:dyDescent="0.25">
      <c r="C861" s="161"/>
      <c r="D861" s="180"/>
      <c r="E861" s="143"/>
      <c r="F861" s="116">
        <f t="shared" si="61"/>
        <v>0</v>
      </c>
      <c r="G861" s="183"/>
      <c r="H861" s="162"/>
      <c r="I861" s="150" t="e">
        <f>VLOOKUP(H861,Presupuesto!$B$8:$C$158,2,0)</f>
        <v>#N/A</v>
      </c>
      <c r="J861" s="117" t="str">
        <f t="shared" si="62"/>
        <v>Investigación</v>
      </c>
      <c r="K861" s="117"/>
      <c r="L861" s="117"/>
    </row>
    <row r="862" spans="3:12" hidden="1" x14ac:dyDescent="0.25">
      <c r="C862" s="161"/>
      <c r="D862" s="180"/>
      <c r="E862" s="143"/>
      <c r="F862" s="116">
        <f t="shared" si="61"/>
        <v>0</v>
      </c>
      <c r="G862" s="183"/>
      <c r="H862" s="162"/>
      <c r="I862" s="150" t="e">
        <f>VLOOKUP(H862,Presupuesto!$B$8:$C$158,2,0)</f>
        <v>#N/A</v>
      </c>
      <c r="J862" s="117" t="str">
        <f t="shared" si="62"/>
        <v>Investigación</v>
      </c>
      <c r="K862" s="117"/>
      <c r="L862" s="117"/>
    </row>
    <row r="863" spans="3:12" hidden="1" x14ac:dyDescent="0.25">
      <c r="C863" s="161"/>
      <c r="D863" s="180"/>
      <c r="E863" s="143"/>
      <c r="F863" s="116">
        <f t="shared" si="61"/>
        <v>0</v>
      </c>
      <c r="G863" s="183"/>
      <c r="H863" s="162"/>
      <c r="I863" s="150" t="e">
        <f>VLOOKUP(H863,Presupuesto!$B$8:$C$158,2,0)</f>
        <v>#N/A</v>
      </c>
      <c r="J863" s="117" t="str">
        <f t="shared" si="62"/>
        <v>Investigación</v>
      </c>
      <c r="K863" s="117"/>
      <c r="L863" s="117"/>
    </row>
    <row r="864" spans="3:12" hidden="1" x14ac:dyDescent="0.25">
      <c r="C864" s="161"/>
      <c r="D864" s="180"/>
      <c r="E864" s="143"/>
      <c r="F864" s="116">
        <f t="shared" si="61"/>
        <v>0</v>
      </c>
      <c r="G864" s="183"/>
      <c r="H864" s="162"/>
      <c r="I864" s="150" t="e">
        <f>VLOOKUP(H864,Presupuesto!$B$8:$C$158,2,0)</f>
        <v>#N/A</v>
      </c>
      <c r="J864" s="117" t="str">
        <f t="shared" si="62"/>
        <v>Investigación</v>
      </c>
      <c r="K864" s="117"/>
      <c r="L864" s="117"/>
    </row>
    <row r="865" spans="3:12" hidden="1" x14ac:dyDescent="0.25">
      <c r="C865" s="161"/>
      <c r="D865" s="180"/>
      <c r="E865" s="143"/>
      <c r="F865" s="116">
        <f t="shared" si="61"/>
        <v>0</v>
      </c>
      <c r="G865" s="183"/>
      <c r="H865" s="162"/>
      <c r="I865" s="150" t="e">
        <f>VLOOKUP(H865,Presupuesto!$B$8:$C$158,2,0)</f>
        <v>#N/A</v>
      </c>
      <c r="J865" s="117" t="str">
        <f t="shared" si="62"/>
        <v>Investigación</v>
      </c>
      <c r="K865" s="117"/>
      <c r="L865" s="117"/>
    </row>
    <row r="866" spans="3:12" hidden="1" x14ac:dyDescent="0.25">
      <c r="C866" s="161"/>
      <c r="D866" s="180"/>
      <c r="E866" s="143"/>
      <c r="F866" s="116">
        <f t="shared" si="61"/>
        <v>0</v>
      </c>
      <c r="G866" s="183"/>
      <c r="H866" s="162"/>
      <c r="I866" s="150" t="e">
        <f>VLOOKUP(H866,Presupuesto!$B$8:$C$158,2,0)</f>
        <v>#N/A</v>
      </c>
      <c r="J866" s="117" t="str">
        <f t="shared" si="62"/>
        <v>Investigación</v>
      </c>
      <c r="K866" s="117"/>
      <c r="L866" s="117"/>
    </row>
    <row r="867" spans="3:12" hidden="1" x14ac:dyDescent="0.25">
      <c r="C867" s="161"/>
      <c r="D867" s="180"/>
      <c r="E867" s="143"/>
      <c r="F867" s="116">
        <f t="shared" si="61"/>
        <v>0</v>
      </c>
      <c r="G867" s="183"/>
      <c r="H867" s="162"/>
      <c r="I867" s="150" t="e">
        <f>VLOOKUP(H867,Presupuesto!$B$8:$C$158,2,0)</f>
        <v>#N/A</v>
      </c>
      <c r="J867" s="117" t="str">
        <f t="shared" si="62"/>
        <v>Investigación</v>
      </c>
      <c r="K867" s="117"/>
      <c r="L867" s="117"/>
    </row>
    <row r="868" spans="3:12" hidden="1" x14ac:dyDescent="0.25">
      <c r="C868" s="161"/>
      <c r="D868" s="180"/>
      <c r="E868" s="143"/>
      <c r="F868" s="116">
        <f t="shared" si="61"/>
        <v>0</v>
      </c>
      <c r="G868" s="183"/>
      <c r="H868" s="162"/>
      <c r="I868" s="150" t="e">
        <f>VLOOKUP(H868,Presupuesto!$B$8:$C$158,2,0)</f>
        <v>#N/A</v>
      </c>
      <c r="J868" s="117" t="str">
        <f t="shared" si="62"/>
        <v>Investigación</v>
      </c>
      <c r="K868" s="117"/>
      <c r="L868" s="117"/>
    </row>
    <row r="869" spans="3:12" hidden="1" x14ac:dyDescent="0.25">
      <c r="C869" s="161"/>
      <c r="D869" s="180"/>
      <c r="E869" s="143"/>
      <c r="F869" s="116">
        <f t="shared" si="61"/>
        <v>0</v>
      </c>
      <c r="G869" s="183"/>
      <c r="H869" s="162"/>
      <c r="I869" s="150" t="e">
        <f>VLOOKUP(H869,Presupuesto!$B$8:$C$158,2,0)</f>
        <v>#N/A</v>
      </c>
      <c r="J869" s="117" t="str">
        <f t="shared" si="62"/>
        <v>Investigación</v>
      </c>
      <c r="K869" s="117"/>
      <c r="L869" s="117"/>
    </row>
    <row r="870" spans="3:12" hidden="1" x14ac:dyDescent="0.25">
      <c r="C870" s="161"/>
      <c r="D870" s="180"/>
      <c r="E870" s="143"/>
      <c r="F870" s="116">
        <f t="shared" si="61"/>
        <v>0</v>
      </c>
      <c r="G870" s="183"/>
      <c r="H870" s="162"/>
      <c r="I870" s="150" t="e">
        <f>VLOOKUP(H870,Presupuesto!$B$8:$C$158,2,0)</f>
        <v>#N/A</v>
      </c>
      <c r="J870" s="117" t="str">
        <f t="shared" si="62"/>
        <v>Investigación</v>
      </c>
      <c r="K870" s="117"/>
      <c r="L870" s="117"/>
    </row>
    <row r="871" spans="3:12" hidden="1" x14ac:dyDescent="0.25">
      <c r="C871" s="161"/>
      <c r="D871" s="180"/>
      <c r="E871" s="143"/>
      <c r="F871" s="116">
        <f t="shared" si="61"/>
        <v>0</v>
      </c>
      <c r="G871" s="183"/>
      <c r="H871" s="162"/>
      <c r="I871" s="150" t="e">
        <f>VLOOKUP(H871,Presupuesto!$B$8:$C$158,2,0)</f>
        <v>#N/A</v>
      </c>
      <c r="J871" s="117" t="str">
        <f t="shared" si="62"/>
        <v>Investigación</v>
      </c>
      <c r="K871" s="117"/>
      <c r="L871" s="117"/>
    </row>
    <row r="872" spans="3:12" hidden="1" x14ac:dyDescent="0.25">
      <c r="C872" s="161"/>
      <c r="D872" s="180"/>
      <c r="E872" s="143"/>
      <c r="F872" s="116">
        <f t="shared" si="61"/>
        <v>0</v>
      </c>
      <c r="G872" s="183"/>
      <c r="H872" s="162"/>
      <c r="I872" s="150" t="e">
        <f>VLOOKUP(H872,Presupuesto!$B$8:$C$158,2,0)</f>
        <v>#N/A</v>
      </c>
      <c r="J872" s="117" t="str">
        <f t="shared" si="62"/>
        <v>Investigación</v>
      </c>
      <c r="K872" s="117"/>
      <c r="L872" s="117"/>
    </row>
    <row r="873" spans="3:12" hidden="1" x14ac:dyDescent="0.25">
      <c r="C873" s="161"/>
      <c r="D873" s="180"/>
      <c r="E873" s="143"/>
      <c r="F873" s="116">
        <f t="shared" si="61"/>
        <v>0</v>
      </c>
      <c r="G873" s="183"/>
      <c r="H873" s="162"/>
      <c r="I873" s="150" t="e">
        <f>VLOOKUP(H873,Presupuesto!$B$8:$C$158,2,0)</f>
        <v>#N/A</v>
      </c>
      <c r="J873" s="117" t="str">
        <f t="shared" si="62"/>
        <v>Investigación</v>
      </c>
      <c r="K873" s="117"/>
      <c r="L873" s="117"/>
    </row>
    <row r="874" spans="3:12" hidden="1" x14ac:dyDescent="0.25">
      <c r="C874" s="161"/>
      <c r="D874" s="180"/>
      <c r="E874" s="143"/>
      <c r="F874" s="116">
        <f t="shared" si="61"/>
        <v>0</v>
      </c>
      <c r="G874" s="183"/>
      <c r="H874" s="162"/>
      <c r="I874" s="150" t="e">
        <f>VLOOKUP(H874,Presupuesto!$B$8:$C$158,2,0)</f>
        <v>#N/A</v>
      </c>
      <c r="J874" s="117" t="str">
        <f t="shared" si="62"/>
        <v>Investigación</v>
      </c>
      <c r="K874" s="117"/>
      <c r="L874" s="117"/>
    </row>
    <row r="875" spans="3:12" hidden="1" x14ac:dyDescent="0.25">
      <c r="C875" s="161"/>
      <c r="D875" s="180"/>
      <c r="E875" s="143"/>
      <c r="F875" s="116">
        <f t="shared" si="61"/>
        <v>0</v>
      </c>
      <c r="G875" s="183"/>
      <c r="H875" s="162"/>
      <c r="I875" s="150" t="e">
        <f>VLOOKUP(H875,Presupuesto!$B$8:$C$158,2,0)</f>
        <v>#N/A</v>
      </c>
      <c r="J875" s="117" t="str">
        <f t="shared" si="62"/>
        <v>Investigación</v>
      </c>
      <c r="K875" s="117"/>
      <c r="L875" s="117"/>
    </row>
    <row r="876" spans="3:12" hidden="1" x14ac:dyDescent="0.25">
      <c r="C876" s="161"/>
      <c r="D876" s="180"/>
      <c r="E876" s="143"/>
      <c r="F876" s="116">
        <f t="shared" si="61"/>
        <v>0</v>
      </c>
      <c r="G876" s="183"/>
      <c r="H876" s="162"/>
      <c r="I876" s="150" t="e">
        <f>VLOOKUP(H876,Presupuesto!$B$8:$C$158,2,0)</f>
        <v>#N/A</v>
      </c>
      <c r="J876" s="117" t="str">
        <f t="shared" si="62"/>
        <v>Investigación</v>
      </c>
      <c r="K876" s="117"/>
      <c r="L876" s="117"/>
    </row>
    <row r="877" spans="3:12" hidden="1" x14ac:dyDescent="0.25">
      <c r="C877" s="164"/>
      <c r="D877" s="180"/>
      <c r="E877" s="138"/>
      <c r="F877" s="116">
        <f t="shared" si="61"/>
        <v>0</v>
      </c>
      <c r="G877" s="183"/>
      <c r="H877" s="165"/>
      <c r="I877" s="150" t="e">
        <f>VLOOKUP(H877,Presupuesto!$B$8:$C$158,2,0)</f>
        <v>#N/A</v>
      </c>
      <c r="J877" s="117" t="str">
        <f t="shared" si="62"/>
        <v>Investigación</v>
      </c>
      <c r="K877" s="117"/>
      <c r="L877" s="117"/>
    </row>
    <row r="878" spans="3:12" hidden="1" x14ac:dyDescent="0.25">
      <c r="C878" s="164"/>
      <c r="D878" s="180"/>
      <c r="E878" s="138"/>
      <c r="F878" s="116">
        <f t="shared" si="61"/>
        <v>0</v>
      </c>
      <c r="G878" s="183"/>
      <c r="H878" s="165"/>
      <c r="I878" s="150" t="e">
        <f>VLOOKUP(H878,Presupuesto!$B$8:$C$158,2,0)</f>
        <v>#N/A</v>
      </c>
      <c r="J878" s="117" t="str">
        <f t="shared" si="62"/>
        <v>Investigación</v>
      </c>
      <c r="K878" s="117"/>
      <c r="L878" s="117"/>
    </row>
    <row r="879" spans="3:12" hidden="1" x14ac:dyDescent="0.25">
      <c r="C879" s="164"/>
      <c r="D879" s="180"/>
      <c r="E879" s="138"/>
      <c r="F879" s="116">
        <f t="shared" si="61"/>
        <v>0</v>
      </c>
      <c r="G879" s="183"/>
      <c r="H879" s="165"/>
      <c r="I879" s="150" t="e">
        <f>VLOOKUP(H879,Presupuesto!$B$8:$C$158,2,0)</f>
        <v>#N/A</v>
      </c>
      <c r="J879" s="117" t="str">
        <f t="shared" si="62"/>
        <v>Investigación</v>
      </c>
      <c r="K879" s="117"/>
      <c r="L879" s="117"/>
    </row>
    <row r="880" spans="3:12" hidden="1" x14ac:dyDescent="0.25">
      <c r="C880" s="164"/>
      <c r="D880" s="180"/>
      <c r="E880" s="138"/>
      <c r="F880" s="116">
        <f t="shared" si="61"/>
        <v>0</v>
      </c>
      <c r="G880" s="183"/>
      <c r="H880" s="165"/>
      <c r="I880" s="150" t="e">
        <f>VLOOKUP(H880,Presupuesto!$B$8:$C$158,2,0)</f>
        <v>#N/A</v>
      </c>
      <c r="J880" s="117" t="str">
        <f t="shared" si="62"/>
        <v>Investigación</v>
      </c>
      <c r="K880" s="117"/>
      <c r="L880" s="117"/>
    </row>
    <row r="881" spans="3:12" hidden="1" x14ac:dyDescent="0.25">
      <c r="C881" s="164"/>
      <c r="D881" s="180"/>
      <c r="E881" s="138"/>
      <c r="F881" s="116">
        <f t="shared" si="61"/>
        <v>0</v>
      </c>
      <c r="G881" s="183"/>
      <c r="H881" s="165"/>
      <c r="I881" s="150" t="e">
        <f>VLOOKUP(H881,Presupuesto!$B$8:$C$158,2,0)</f>
        <v>#N/A</v>
      </c>
      <c r="J881" s="117" t="str">
        <f t="shared" si="62"/>
        <v>Investigación</v>
      </c>
      <c r="K881" s="117"/>
      <c r="L881" s="117"/>
    </row>
    <row r="882" spans="3:12" hidden="1" x14ac:dyDescent="0.25">
      <c r="C882" s="164"/>
      <c r="D882" s="180"/>
      <c r="E882" s="138"/>
      <c r="F882" s="116">
        <f t="shared" si="61"/>
        <v>0</v>
      </c>
      <c r="G882" s="183"/>
      <c r="H882" s="165"/>
      <c r="I882" s="150" t="e">
        <f>VLOOKUP(H882,Presupuesto!$B$8:$C$158,2,0)</f>
        <v>#N/A</v>
      </c>
      <c r="J882" s="117" t="str">
        <f t="shared" si="62"/>
        <v>Investigación</v>
      </c>
      <c r="K882" s="117"/>
      <c r="L882" s="117"/>
    </row>
    <row r="883" spans="3:12" hidden="1" x14ac:dyDescent="0.25">
      <c r="C883" s="164"/>
      <c r="D883" s="180"/>
      <c r="E883" s="138"/>
      <c r="F883" s="116">
        <f t="shared" si="61"/>
        <v>0</v>
      </c>
      <c r="G883" s="183"/>
      <c r="H883" s="165"/>
      <c r="I883" s="150" t="e">
        <f>VLOOKUP(H883,Presupuesto!$B$8:$C$158,2,0)</f>
        <v>#N/A</v>
      </c>
      <c r="J883" s="117" t="str">
        <f t="shared" si="62"/>
        <v>Investigación</v>
      </c>
      <c r="K883" s="117"/>
      <c r="L883" s="117"/>
    </row>
    <row r="884" spans="3:12" hidden="1" x14ac:dyDescent="0.25">
      <c r="C884" s="164"/>
      <c r="D884" s="180"/>
      <c r="E884" s="138"/>
      <c r="F884" s="116">
        <f t="shared" si="61"/>
        <v>0</v>
      </c>
      <c r="G884" s="183"/>
      <c r="H884" s="165"/>
      <c r="I884" s="150" t="e">
        <f>VLOOKUP(H884,Presupuesto!$B$8:$C$158,2,0)</f>
        <v>#N/A</v>
      </c>
      <c r="J884" s="117" t="str">
        <f t="shared" si="62"/>
        <v>Investigación</v>
      </c>
      <c r="K884" s="117"/>
      <c r="L884" s="117"/>
    </row>
    <row r="885" spans="3:12" hidden="1" x14ac:dyDescent="0.25">
      <c r="C885" s="166"/>
      <c r="D885" s="180"/>
      <c r="E885" s="138"/>
      <c r="F885" s="116">
        <f t="shared" si="61"/>
        <v>0</v>
      </c>
      <c r="G885" s="183"/>
      <c r="H885" s="167"/>
      <c r="I885" s="150" t="e">
        <f>VLOOKUP(H885,Presupuesto!$B$8:$C$158,2,0)</f>
        <v>#N/A</v>
      </c>
      <c r="J885" s="117" t="str">
        <f t="shared" si="62"/>
        <v>Investigación</v>
      </c>
      <c r="K885" s="117"/>
      <c r="L885" s="117"/>
    </row>
    <row r="886" spans="3:12" hidden="1" x14ac:dyDescent="0.25">
      <c r="C886" s="166"/>
      <c r="D886" s="180"/>
      <c r="E886" s="138"/>
      <c r="F886" s="116">
        <f t="shared" si="61"/>
        <v>0</v>
      </c>
      <c r="G886" s="183"/>
      <c r="H886" s="167"/>
      <c r="I886" s="150" t="e">
        <f>VLOOKUP(H886,Presupuesto!$B$8:$C$158,2,0)</f>
        <v>#N/A</v>
      </c>
      <c r="J886" s="117" t="str">
        <f t="shared" si="62"/>
        <v>Investigación</v>
      </c>
      <c r="K886" s="117"/>
      <c r="L886" s="117"/>
    </row>
    <row r="887" spans="3:12" hidden="1" x14ac:dyDescent="0.25">
      <c r="C887" s="166"/>
      <c r="D887" s="180"/>
      <c r="E887" s="138"/>
      <c r="F887" s="116">
        <f t="shared" si="61"/>
        <v>0</v>
      </c>
      <c r="G887" s="183"/>
      <c r="H887" s="167"/>
      <c r="I887" s="150" t="e">
        <f>VLOOKUP(H887,Presupuesto!$B$8:$C$158,2,0)</f>
        <v>#N/A</v>
      </c>
      <c r="J887" s="117" t="str">
        <f t="shared" si="62"/>
        <v>Investigación</v>
      </c>
      <c r="K887" s="117"/>
      <c r="L887" s="117"/>
    </row>
    <row r="888" spans="3:12" hidden="1" x14ac:dyDescent="0.25">
      <c r="C888" s="166"/>
      <c r="D888" s="180"/>
      <c r="E888" s="138"/>
      <c r="F888" s="116">
        <f t="shared" si="61"/>
        <v>0</v>
      </c>
      <c r="G888" s="183"/>
      <c r="H888" s="167"/>
      <c r="I888" s="150" t="e">
        <f>VLOOKUP(H888,Presupuesto!$B$8:$C$158,2,0)</f>
        <v>#N/A</v>
      </c>
      <c r="J888" s="117" t="str">
        <f t="shared" si="62"/>
        <v>Investigación</v>
      </c>
      <c r="K888" s="117"/>
      <c r="L888" s="117"/>
    </row>
    <row r="889" spans="3:12" ht="15.75" hidden="1" thickBot="1" x14ac:dyDescent="0.3">
      <c r="C889" s="168"/>
      <c r="D889" s="256"/>
      <c r="E889" s="122"/>
      <c r="F889" s="124">
        <f t="shared" si="61"/>
        <v>0</v>
      </c>
      <c r="G889" s="184"/>
      <c r="H889" s="169"/>
      <c r="I889" s="152" t="e">
        <f>VLOOKUP(H889,Presupuesto!$B$8:$C$158,2,0)</f>
        <v>#N/A</v>
      </c>
      <c r="J889" s="125" t="str">
        <f t="shared" ref="J889" si="63">$J$20</f>
        <v>Investigación</v>
      </c>
      <c r="K889" s="144"/>
      <c r="L889" s="144"/>
    </row>
    <row r="890" spans="3:12" hidden="1" x14ac:dyDescent="0.25">
      <c r="C890" s="175"/>
      <c r="D890" s="130"/>
      <c r="E890" s="130"/>
      <c r="F890" s="130">
        <f t="shared" si="61"/>
        <v>0</v>
      </c>
      <c r="G890" s="185"/>
      <c r="H890" s="71"/>
      <c r="I890" s="71"/>
    </row>
    <row r="891" spans="3:12" ht="15.75" hidden="1" thickBot="1" x14ac:dyDescent="0.3">
      <c r="C891" s="175"/>
      <c r="D891" s="130"/>
      <c r="E891" s="130"/>
      <c r="F891" s="130">
        <f t="shared" si="61"/>
        <v>0</v>
      </c>
      <c r="G891" s="185"/>
      <c r="H891" s="71"/>
      <c r="I891" s="71"/>
    </row>
    <row r="892" spans="3:12" ht="15.75" hidden="1" thickBot="1" x14ac:dyDescent="0.3">
      <c r="C892" s="179" t="s">
        <v>53</v>
      </c>
      <c r="D892" s="127">
        <f>SUM(F899:F933)</f>
        <v>0</v>
      </c>
      <c r="F892" s="73"/>
      <c r="G892" s="95"/>
      <c r="H892" s="73"/>
      <c r="I892" s="73"/>
    </row>
    <row r="893" spans="3:12" hidden="1" x14ac:dyDescent="0.25">
      <c r="C893" s="73"/>
      <c r="D893" s="31"/>
      <c r="E893" s="112"/>
      <c r="F893" s="112"/>
      <c r="G893" s="112"/>
      <c r="H893" s="92"/>
      <c r="I893" s="92"/>
      <c r="J893" s="92"/>
      <c r="K893" s="132"/>
    </row>
    <row r="894" spans="3:12" hidden="1" x14ac:dyDescent="0.25">
      <c r="C894" s="73"/>
      <c r="D894" s="31"/>
      <c r="E894" s="112"/>
      <c r="F894" s="112"/>
      <c r="G894" s="112"/>
      <c r="H894" s="92"/>
      <c r="I894" s="92"/>
      <c r="J894" s="92"/>
      <c r="K894" s="132"/>
    </row>
    <row r="895" spans="3:12" ht="15.75" hidden="1" x14ac:dyDescent="0.25">
      <c r="C895" s="232" t="s">
        <v>532</v>
      </c>
      <c r="D895" s="233"/>
      <c r="E895" s="112"/>
      <c r="F895" s="112"/>
      <c r="G895" s="112"/>
      <c r="H895" s="92"/>
      <c r="I895" s="92"/>
      <c r="J895" s="92"/>
      <c r="K895" s="132"/>
    </row>
    <row r="896" spans="3:12" ht="18.75" hidden="1" x14ac:dyDescent="0.25">
      <c r="C896" s="240" t="e">
        <f>IFERROR(VLOOKUP(D895,'Desarrollo Curricular'!$E:$F,2,FALSE),IFERROR(VLOOKUP(D895,Investigación!$E:$F,2,FALSE),IFERROR(VLOOKUP(D895,'Vinculación Univ. Sociedad'!$E:$F,2,FALSE),IFERROR(VLOOKUP(D895,'Docencia y Recursos Humanos '!$E:$F,2,FALSE),IFERROR(VLOOKUP(D895,Estudiantes!$E:$F,2,FALSE),IFERROR(VLOOKUP(D895,'Gestion Administrativa'!$E:$F,2,FALSE),IFERROR(VLOOKUP(D895,'Gestion Academica'!$E:$F,2,FALSE),IFERROR(VLOOKUP(D895,Graduados!$E:$F,2,FALSE),IFERROR(VLOOKUP(D895,'Gestión del Conocimiento'!$E:$F,2,FALSE),IFERROR(VLOOKUP(D895,Gobernabilidad!$E:$F,2,FALSE),IFERROR(VLOOKUP(D895,'NIVEL DE ES Y  SISTEMA NACIONAL'!$E:$F,2,FALSE),VLOOKUP(D895,'Lo Esencial'!$E:$F,2,0))))))))))))</f>
        <v>#N/A</v>
      </c>
      <c r="D896" s="31"/>
      <c r="E896" s="112"/>
      <c r="F896" s="112"/>
      <c r="G896" s="112"/>
      <c r="H896" s="92"/>
      <c r="I896" s="92"/>
      <c r="J896" s="92"/>
      <c r="K896" s="132"/>
    </row>
    <row r="897" spans="3:12" ht="15.75" hidden="1" thickBot="1" x14ac:dyDescent="0.3">
      <c r="F897" s="112"/>
      <c r="G897" s="92"/>
      <c r="H897" s="92"/>
      <c r="I897" s="92"/>
    </row>
    <row r="898" spans="3:12" ht="30.75" hidden="1" thickBot="1" x14ac:dyDescent="0.3">
      <c r="C898" s="149" t="s">
        <v>44</v>
      </c>
      <c r="D898" s="154" t="s">
        <v>55</v>
      </c>
      <c r="E898" s="156" t="s">
        <v>57</v>
      </c>
      <c r="F898" s="155" t="s">
        <v>27</v>
      </c>
      <c r="G898" s="153" t="s">
        <v>253</v>
      </c>
      <c r="H898" s="156" t="s">
        <v>46</v>
      </c>
      <c r="I898" s="153" t="s">
        <v>254</v>
      </c>
      <c r="J898" s="153" t="s">
        <v>551</v>
      </c>
      <c r="K898" s="153" t="s">
        <v>552</v>
      </c>
      <c r="L898" s="153" t="s">
        <v>610</v>
      </c>
    </row>
    <row r="899" spans="3:12" hidden="1" x14ac:dyDescent="0.25">
      <c r="C899" s="161"/>
      <c r="D899" s="180"/>
      <c r="E899" s="135"/>
      <c r="F899" s="116">
        <f t="shared" ref="F899:F933" si="64">D899*E899</f>
        <v>0</v>
      </c>
      <c r="G899" s="183"/>
      <c r="H899" s="162"/>
      <c r="I899" s="150" t="e">
        <f>VLOOKUP(H899,Presupuesto!$B$8:$C$158,2,0)</f>
        <v>#N/A</v>
      </c>
      <c r="J899" s="252"/>
      <c r="K899" s="117"/>
      <c r="L899" s="117"/>
    </row>
    <row r="900" spans="3:12" hidden="1" x14ac:dyDescent="0.25">
      <c r="C900" s="161"/>
      <c r="D900" s="180"/>
      <c r="E900" s="143"/>
      <c r="F900" s="116">
        <f t="shared" si="64"/>
        <v>0</v>
      </c>
      <c r="G900" s="183"/>
      <c r="H900" s="162"/>
      <c r="I900" s="150" t="e">
        <f>VLOOKUP(H900,Presupuesto!$B$8:$C$158,2,0)</f>
        <v>#N/A</v>
      </c>
      <c r="J900" s="117" t="str">
        <f>$J$17</f>
        <v>Investigación</v>
      </c>
      <c r="K900" s="117"/>
      <c r="L900" s="117"/>
    </row>
    <row r="901" spans="3:12" hidden="1" x14ac:dyDescent="0.25">
      <c r="C901" s="161"/>
      <c r="D901" s="180"/>
      <c r="E901" s="143"/>
      <c r="F901" s="116">
        <f t="shared" si="64"/>
        <v>0</v>
      </c>
      <c r="G901" s="183"/>
      <c r="H901" s="162"/>
      <c r="I901" s="150" t="e">
        <f>VLOOKUP(H901,Presupuesto!$B$8:$C$158,2,0)</f>
        <v>#N/A</v>
      </c>
      <c r="J901" s="117" t="str">
        <f t="shared" ref="J901:J932" si="65">$J$17</f>
        <v>Investigación</v>
      </c>
      <c r="K901" s="117"/>
      <c r="L901" s="117"/>
    </row>
    <row r="902" spans="3:12" hidden="1" x14ac:dyDescent="0.25">
      <c r="C902" s="161"/>
      <c r="D902" s="180"/>
      <c r="E902" s="143"/>
      <c r="F902" s="116">
        <f t="shared" si="64"/>
        <v>0</v>
      </c>
      <c r="G902" s="183"/>
      <c r="H902" s="162"/>
      <c r="I902" s="150" t="e">
        <f>VLOOKUP(H902,Presupuesto!$B$8:$C$158,2,0)</f>
        <v>#N/A</v>
      </c>
      <c r="J902" s="117" t="str">
        <f t="shared" si="65"/>
        <v>Investigación</v>
      </c>
      <c r="K902" s="117"/>
      <c r="L902" s="117"/>
    </row>
    <row r="903" spans="3:12" hidden="1" x14ac:dyDescent="0.25">
      <c r="C903" s="161"/>
      <c r="D903" s="180"/>
      <c r="E903" s="143"/>
      <c r="F903" s="116">
        <f t="shared" si="64"/>
        <v>0</v>
      </c>
      <c r="G903" s="183"/>
      <c r="H903" s="162"/>
      <c r="I903" s="150" t="e">
        <f>VLOOKUP(H903,Presupuesto!$B$8:$C$158,2,0)</f>
        <v>#N/A</v>
      </c>
      <c r="J903" s="117" t="str">
        <f t="shared" si="65"/>
        <v>Investigación</v>
      </c>
      <c r="K903" s="117"/>
      <c r="L903" s="117"/>
    </row>
    <row r="904" spans="3:12" hidden="1" x14ac:dyDescent="0.25">
      <c r="C904" s="161"/>
      <c r="D904" s="180"/>
      <c r="E904" s="143"/>
      <c r="F904" s="116">
        <f t="shared" si="64"/>
        <v>0</v>
      </c>
      <c r="G904" s="183"/>
      <c r="H904" s="162"/>
      <c r="I904" s="150" t="e">
        <f>VLOOKUP(H904,Presupuesto!$B$8:$C$158,2,0)</f>
        <v>#N/A</v>
      </c>
      <c r="J904" s="117" t="str">
        <f t="shared" si="65"/>
        <v>Investigación</v>
      </c>
      <c r="K904" s="117"/>
      <c r="L904" s="117"/>
    </row>
    <row r="905" spans="3:12" hidden="1" x14ac:dyDescent="0.25">
      <c r="C905" s="161"/>
      <c r="D905" s="180"/>
      <c r="E905" s="143"/>
      <c r="F905" s="116">
        <f t="shared" si="64"/>
        <v>0</v>
      </c>
      <c r="G905" s="183"/>
      <c r="H905" s="162"/>
      <c r="I905" s="150" t="e">
        <f>VLOOKUP(H905,Presupuesto!$B$8:$C$158,2,0)</f>
        <v>#N/A</v>
      </c>
      <c r="J905" s="117" t="str">
        <f t="shared" si="65"/>
        <v>Investigación</v>
      </c>
      <c r="K905" s="117"/>
      <c r="L905" s="117"/>
    </row>
    <row r="906" spans="3:12" hidden="1" x14ac:dyDescent="0.25">
      <c r="C906" s="161"/>
      <c r="D906" s="180"/>
      <c r="E906" s="143"/>
      <c r="F906" s="116">
        <f t="shared" si="64"/>
        <v>0</v>
      </c>
      <c r="G906" s="183"/>
      <c r="H906" s="162"/>
      <c r="I906" s="150" t="e">
        <f>VLOOKUP(H906,Presupuesto!$B$8:$C$158,2,0)</f>
        <v>#N/A</v>
      </c>
      <c r="J906" s="117" t="str">
        <f t="shared" si="65"/>
        <v>Investigación</v>
      </c>
      <c r="K906" s="117"/>
      <c r="L906" s="117"/>
    </row>
    <row r="907" spans="3:12" hidden="1" x14ac:dyDescent="0.25">
      <c r="C907" s="161"/>
      <c r="D907" s="180"/>
      <c r="E907" s="143"/>
      <c r="F907" s="116">
        <f t="shared" si="64"/>
        <v>0</v>
      </c>
      <c r="G907" s="183"/>
      <c r="H907" s="162"/>
      <c r="I907" s="150" t="e">
        <f>VLOOKUP(H907,Presupuesto!$B$8:$C$158,2,0)</f>
        <v>#N/A</v>
      </c>
      <c r="J907" s="117" t="str">
        <f t="shared" si="65"/>
        <v>Investigación</v>
      </c>
      <c r="K907" s="117"/>
      <c r="L907" s="117"/>
    </row>
    <row r="908" spans="3:12" hidden="1" x14ac:dyDescent="0.25">
      <c r="C908" s="161"/>
      <c r="D908" s="180"/>
      <c r="E908" s="143"/>
      <c r="F908" s="116">
        <f t="shared" si="64"/>
        <v>0</v>
      </c>
      <c r="G908" s="183"/>
      <c r="H908" s="162"/>
      <c r="I908" s="150" t="e">
        <f>VLOOKUP(H908,Presupuesto!$B$8:$C$158,2,0)</f>
        <v>#N/A</v>
      </c>
      <c r="J908" s="117" t="str">
        <f t="shared" si="65"/>
        <v>Investigación</v>
      </c>
      <c r="K908" s="117"/>
      <c r="L908" s="117"/>
    </row>
    <row r="909" spans="3:12" hidden="1" x14ac:dyDescent="0.25">
      <c r="C909" s="161"/>
      <c r="D909" s="180"/>
      <c r="E909" s="143"/>
      <c r="F909" s="116">
        <f t="shared" si="64"/>
        <v>0</v>
      </c>
      <c r="G909" s="183"/>
      <c r="H909" s="162"/>
      <c r="I909" s="150" t="e">
        <f>VLOOKUP(H909,Presupuesto!$B$8:$C$158,2,0)</f>
        <v>#N/A</v>
      </c>
      <c r="J909" s="117" t="str">
        <f t="shared" si="65"/>
        <v>Investigación</v>
      </c>
      <c r="K909" s="117"/>
      <c r="L909" s="117"/>
    </row>
    <row r="910" spans="3:12" hidden="1" x14ac:dyDescent="0.25">
      <c r="C910" s="161"/>
      <c r="D910" s="180"/>
      <c r="E910" s="143"/>
      <c r="F910" s="116">
        <f t="shared" si="64"/>
        <v>0</v>
      </c>
      <c r="G910" s="183"/>
      <c r="H910" s="162"/>
      <c r="I910" s="150" t="e">
        <f>VLOOKUP(H910,Presupuesto!$B$8:$C$158,2,0)</f>
        <v>#N/A</v>
      </c>
      <c r="J910" s="117" t="str">
        <f t="shared" si="65"/>
        <v>Investigación</v>
      </c>
      <c r="K910" s="117"/>
      <c r="L910" s="117"/>
    </row>
    <row r="911" spans="3:12" hidden="1" x14ac:dyDescent="0.25">
      <c r="C911" s="161"/>
      <c r="D911" s="180"/>
      <c r="E911" s="143"/>
      <c r="F911" s="116">
        <f t="shared" si="64"/>
        <v>0</v>
      </c>
      <c r="G911" s="183"/>
      <c r="H911" s="162"/>
      <c r="I911" s="150" t="e">
        <f>VLOOKUP(H911,Presupuesto!$B$8:$C$158,2,0)</f>
        <v>#N/A</v>
      </c>
      <c r="J911" s="117" t="str">
        <f t="shared" si="65"/>
        <v>Investigación</v>
      </c>
      <c r="K911" s="117"/>
      <c r="L911" s="117"/>
    </row>
    <row r="912" spans="3:12" hidden="1" x14ac:dyDescent="0.25">
      <c r="C912" s="161"/>
      <c r="D912" s="180"/>
      <c r="E912" s="143"/>
      <c r="F912" s="116">
        <f t="shared" si="64"/>
        <v>0</v>
      </c>
      <c r="G912" s="183"/>
      <c r="H912" s="162"/>
      <c r="I912" s="150" t="e">
        <f>VLOOKUP(H912,Presupuesto!$B$8:$C$158,2,0)</f>
        <v>#N/A</v>
      </c>
      <c r="J912" s="117" t="str">
        <f t="shared" si="65"/>
        <v>Investigación</v>
      </c>
      <c r="K912" s="117"/>
      <c r="L912" s="117"/>
    </row>
    <row r="913" spans="3:12" hidden="1" x14ac:dyDescent="0.25">
      <c r="C913" s="161"/>
      <c r="D913" s="180"/>
      <c r="E913" s="143"/>
      <c r="F913" s="116">
        <f t="shared" si="64"/>
        <v>0</v>
      </c>
      <c r="G913" s="183"/>
      <c r="H913" s="162"/>
      <c r="I913" s="150" t="e">
        <f>VLOOKUP(H913,Presupuesto!$B$8:$C$158,2,0)</f>
        <v>#N/A</v>
      </c>
      <c r="J913" s="117" t="str">
        <f t="shared" si="65"/>
        <v>Investigación</v>
      </c>
      <c r="K913" s="117"/>
      <c r="L913" s="117"/>
    </row>
    <row r="914" spans="3:12" hidden="1" x14ac:dyDescent="0.25">
      <c r="C914" s="161"/>
      <c r="D914" s="180"/>
      <c r="E914" s="143"/>
      <c r="F914" s="116">
        <f t="shared" si="64"/>
        <v>0</v>
      </c>
      <c r="G914" s="183"/>
      <c r="H914" s="162"/>
      <c r="I914" s="150" t="e">
        <f>VLOOKUP(H914,Presupuesto!$B$8:$C$158,2,0)</f>
        <v>#N/A</v>
      </c>
      <c r="J914" s="117" t="str">
        <f t="shared" si="65"/>
        <v>Investigación</v>
      </c>
      <c r="K914" s="117"/>
      <c r="L914" s="117"/>
    </row>
    <row r="915" spans="3:12" hidden="1" x14ac:dyDescent="0.25">
      <c r="C915" s="161"/>
      <c r="D915" s="180"/>
      <c r="E915" s="143"/>
      <c r="F915" s="116">
        <f t="shared" si="64"/>
        <v>0</v>
      </c>
      <c r="G915" s="183"/>
      <c r="H915" s="162"/>
      <c r="I915" s="150" t="e">
        <f>VLOOKUP(H915,Presupuesto!$B$8:$C$158,2,0)</f>
        <v>#N/A</v>
      </c>
      <c r="J915" s="117" t="str">
        <f t="shared" si="65"/>
        <v>Investigación</v>
      </c>
      <c r="K915" s="117"/>
      <c r="L915" s="117"/>
    </row>
    <row r="916" spans="3:12" hidden="1" x14ac:dyDescent="0.25">
      <c r="C916" s="161"/>
      <c r="D916" s="180"/>
      <c r="E916" s="143"/>
      <c r="F916" s="116">
        <f t="shared" si="64"/>
        <v>0</v>
      </c>
      <c r="G916" s="183"/>
      <c r="H916" s="162"/>
      <c r="I916" s="150" t="e">
        <f>VLOOKUP(H916,Presupuesto!$B$8:$C$158,2,0)</f>
        <v>#N/A</v>
      </c>
      <c r="J916" s="117" t="str">
        <f t="shared" si="65"/>
        <v>Investigación</v>
      </c>
      <c r="K916" s="117"/>
      <c r="L916" s="117"/>
    </row>
    <row r="917" spans="3:12" hidden="1" x14ac:dyDescent="0.25">
      <c r="C917" s="161"/>
      <c r="D917" s="180"/>
      <c r="E917" s="143"/>
      <c r="F917" s="116">
        <f t="shared" si="64"/>
        <v>0</v>
      </c>
      <c r="G917" s="183"/>
      <c r="H917" s="162"/>
      <c r="I917" s="150" t="e">
        <f>VLOOKUP(H917,Presupuesto!$B$8:$C$158,2,0)</f>
        <v>#N/A</v>
      </c>
      <c r="J917" s="117" t="str">
        <f t="shared" si="65"/>
        <v>Investigación</v>
      </c>
      <c r="K917" s="117"/>
      <c r="L917" s="117"/>
    </row>
    <row r="918" spans="3:12" hidden="1" x14ac:dyDescent="0.25">
      <c r="C918" s="161"/>
      <c r="D918" s="180"/>
      <c r="E918" s="143"/>
      <c r="F918" s="116">
        <f t="shared" si="64"/>
        <v>0</v>
      </c>
      <c r="G918" s="183"/>
      <c r="H918" s="162"/>
      <c r="I918" s="150" t="e">
        <f>VLOOKUP(H918,Presupuesto!$B$8:$C$158,2,0)</f>
        <v>#N/A</v>
      </c>
      <c r="J918" s="117" t="str">
        <f t="shared" si="65"/>
        <v>Investigación</v>
      </c>
      <c r="K918" s="117"/>
      <c r="L918" s="117"/>
    </row>
    <row r="919" spans="3:12" hidden="1" x14ac:dyDescent="0.25">
      <c r="C919" s="161"/>
      <c r="D919" s="180"/>
      <c r="E919" s="143"/>
      <c r="F919" s="116">
        <f t="shared" si="64"/>
        <v>0</v>
      </c>
      <c r="G919" s="183"/>
      <c r="H919" s="162"/>
      <c r="I919" s="150" t="e">
        <f>VLOOKUP(H919,Presupuesto!$B$8:$C$158,2,0)</f>
        <v>#N/A</v>
      </c>
      <c r="J919" s="117" t="str">
        <f t="shared" si="65"/>
        <v>Investigación</v>
      </c>
      <c r="K919" s="117"/>
      <c r="L919" s="117"/>
    </row>
    <row r="920" spans="3:12" hidden="1" x14ac:dyDescent="0.25">
      <c r="C920" s="161"/>
      <c r="D920" s="180"/>
      <c r="E920" s="143"/>
      <c r="F920" s="116">
        <f t="shared" si="64"/>
        <v>0</v>
      </c>
      <c r="G920" s="183"/>
      <c r="H920" s="162"/>
      <c r="I920" s="150" t="e">
        <f>VLOOKUP(H920,Presupuesto!$B$8:$C$158,2,0)</f>
        <v>#N/A</v>
      </c>
      <c r="J920" s="117" t="str">
        <f t="shared" si="65"/>
        <v>Investigación</v>
      </c>
      <c r="K920" s="117"/>
      <c r="L920" s="117"/>
    </row>
    <row r="921" spans="3:12" hidden="1" x14ac:dyDescent="0.25">
      <c r="C921" s="164"/>
      <c r="D921" s="180"/>
      <c r="E921" s="138"/>
      <c r="F921" s="116">
        <f t="shared" si="64"/>
        <v>0</v>
      </c>
      <c r="G921" s="183"/>
      <c r="H921" s="165"/>
      <c r="I921" s="150" t="e">
        <f>VLOOKUP(H921,Presupuesto!$B$8:$C$158,2,0)</f>
        <v>#N/A</v>
      </c>
      <c r="J921" s="117" t="str">
        <f t="shared" si="65"/>
        <v>Investigación</v>
      </c>
      <c r="K921" s="117"/>
      <c r="L921" s="117"/>
    </row>
    <row r="922" spans="3:12" hidden="1" x14ac:dyDescent="0.25">
      <c r="C922" s="164"/>
      <c r="D922" s="180"/>
      <c r="E922" s="138"/>
      <c r="F922" s="116">
        <f t="shared" si="64"/>
        <v>0</v>
      </c>
      <c r="G922" s="183"/>
      <c r="H922" s="165"/>
      <c r="I922" s="150" t="e">
        <f>VLOOKUP(H922,Presupuesto!$B$8:$C$158,2,0)</f>
        <v>#N/A</v>
      </c>
      <c r="J922" s="117" t="str">
        <f t="shared" si="65"/>
        <v>Investigación</v>
      </c>
      <c r="K922" s="117"/>
      <c r="L922" s="117"/>
    </row>
    <row r="923" spans="3:12" hidden="1" x14ac:dyDescent="0.25">
      <c r="C923" s="164"/>
      <c r="D923" s="180"/>
      <c r="E923" s="138"/>
      <c r="F923" s="116">
        <f t="shared" si="64"/>
        <v>0</v>
      </c>
      <c r="G923" s="183"/>
      <c r="H923" s="165"/>
      <c r="I923" s="150" t="e">
        <f>VLOOKUP(H923,Presupuesto!$B$8:$C$158,2,0)</f>
        <v>#N/A</v>
      </c>
      <c r="J923" s="117" t="str">
        <f t="shared" si="65"/>
        <v>Investigación</v>
      </c>
      <c r="K923" s="117"/>
      <c r="L923" s="117"/>
    </row>
    <row r="924" spans="3:12" hidden="1" x14ac:dyDescent="0.25">
      <c r="C924" s="164"/>
      <c r="D924" s="180"/>
      <c r="E924" s="138"/>
      <c r="F924" s="116">
        <f t="shared" si="64"/>
        <v>0</v>
      </c>
      <c r="G924" s="183"/>
      <c r="H924" s="165"/>
      <c r="I924" s="150" t="e">
        <f>VLOOKUP(H924,Presupuesto!$B$8:$C$158,2,0)</f>
        <v>#N/A</v>
      </c>
      <c r="J924" s="117" t="str">
        <f t="shared" si="65"/>
        <v>Investigación</v>
      </c>
      <c r="K924" s="117"/>
      <c r="L924" s="117"/>
    </row>
    <row r="925" spans="3:12" hidden="1" x14ac:dyDescent="0.25">
      <c r="C925" s="164"/>
      <c r="D925" s="180"/>
      <c r="E925" s="138"/>
      <c r="F925" s="116">
        <f t="shared" si="64"/>
        <v>0</v>
      </c>
      <c r="G925" s="183"/>
      <c r="H925" s="165"/>
      <c r="I925" s="150" t="e">
        <f>VLOOKUP(H925,Presupuesto!$B$8:$C$158,2,0)</f>
        <v>#N/A</v>
      </c>
      <c r="J925" s="117" t="str">
        <f t="shared" si="65"/>
        <v>Investigación</v>
      </c>
      <c r="K925" s="117"/>
      <c r="L925" s="117"/>
    </row>
    <row r="926" spans="3:12" hidden="1" x14ac:dyDescent="0.25">
      <c r="C926" s="164"/>
      <c r="D926" s="180"/>
      <c r="E926" s="138"/>
      <c r="F926" s="116">
        <f t="shared" si="64"/>
        <v>0</v>
      </c>
      <c r="G926" s="183"/>
      <c r="H926" s="165"/>
      <c r="I926" s="150" t="e">
        <f>VLOOKUP(H926,Presupuesto!$B$8:$C$158,2,0)</f>
        <v>#N/A</v>
      </c>
      <c r="J926" s="117" t="str">
        <f t="shared" si="65"/>
        <v>Investigación</v>
      </c>
      <c r="K926" s="117"/>
      <c r="L926" s="117"/>
    </row>
    <row r="927" spans="3:12" hidden="1" x14ac:dyDescent="0.25">
      <c r="C927" s="164"/>
      <c r="D927" s="180"/>
      <c r="E927" s="138"/>
      <c r="F927" s="116">
        <f t="shared" si="64"/>
        <v>0</v>
      </c>
      <c r="G927" s="183"/>
      <c r="H927" s="165"/>
      <c r="I927" s="150" t="e">
        <f>VLOOKUP(H927,Presupuesto!$B$8:$C$158,2,0)</f>
        <v>#N/A</v>
      </c>
      <c r="J927" s="117" t="str">
        <f t="shared" si="65"/>
        <v>Investigación</v>
      </c>
      <c r="K927" s="117"/>
      <c r="L927" s="117"/>
    </row>
    <row r="928" spans="3:12" hidden="1" x14ac:dyDescent="0.25">
      <c r="C928" s="164"/>
      <c r="D928" s="180"/>
      <c r="E928" s="138"/>
      <c r="F928" s="116">
        <f t="shared" si="64"/>
        <v>0</v>
      </c>
      <c r="G928" s="183"/>
      <c r="H928" s="165"/>
      <c r="I928" s="150" t="e">
        <f>VLOOKUP(H928,Presupuesto!$B$8:$C$158,2,0)</f>
        <v>#N/A</v>
      </c>
      <c r="J928" s="117" t="str">
        <f t="shared" si="65"/>
        <v>Investigación</v>
      </c>
      <c r="K928" s="117"/>
      <c r="L928" s="117"/>
    </row>
    <row r="929" spans="3:12" hidden="1" x14ac:dyDescent="0.25">
      <c r="C929" s="166"/>
      <c r="D929" s="180"/>
      <c r="E929" s="138"/>
      <c r="F929" s="116">
        <f t="shared" si="64"/>
        <v>0</v>
      </c>
      <c r="G929" s="183"/>
      <c r="H929" s="167"/>
      <c r="I929" s="150" t="e">
        <f>VLOOKUP(H929,Presupuesto!$B$8:$C$158,2,0)</f>
        <v>#N/A</v>
      </c>
      <c r="J929" s="117" t="str">
        <f t="shared" si="65"/>
        <v>Investigación</v>
      </c>
      <c r="K929" s="117"/>
      <c r="L929" s="117"/>
    </row>
    <row r="930" spans="3:12" hidden="1" x14ac:dyDescent="0.25">
      <c r="C930" s="166"/>
      <c r="D930" s="180"/>
      <c r="E930" s="138"/>
      <c r="F930" s="116">
        <f t="shared" si="64"/>
        <v>0</v>
      </c>
      <c r="G930" s="183"/>
      <c r="H930" s="167"/>
      <c r="I930" s="150" t="e">
        <f>VLOOKUP(H930,Presupuesto!$B$8:$C$158,2,0)</f>
        <v>#N/A</v>
      </c>
      <c r="J930" s="117" t="str">
        <f t="shared" si="65"/>
        <v>Investigación</v>
      </c>
      <c r="K930" s="117"/>
      <c r="L930" s="117"/>
    </row>
    <row r="931" spans="3:12" hidden="1" x14ac:dyDescent="0.25">
      <c r="C931" s="166"/>
      <c r="D931" s="180"/>
      <c r="E931" s="138"/>
      <c r="F931" s="116">
        <f t="shared" si="64"/>
        <v>0</v>
      </c>
      <c r="G931" s="183"/>
      <c r="H931" s="167"/>
      <c r="I931" s="150" t="e">
        <f>VLOOKUP(H931,Presupuesto!$B$8:$C$158,2,0)</f>
        <v>#N/A</v>
      </c>
      <c r="J931" s="117" t="str">
        <f t="shared" si="65"/>
        <v>Investigación</v>
      </c>
      <c r="K931" s="117"/>
      <c r="L931" s="117"/>
    </row>
    <row r="932" spans="3:12" hidden="1" x14ac:dyDescent="0.25">
      <c r="C932" s="166"/>
      <c r="D932" s="180"/>
      <c r="E932" s="138"/>
      <c r="F932" s="116">
        <f t="shared" si="64"/>
        <v>0</v>
      </c>
      <c r="G932" s="183"/>
      <c r="H932" s="167"/>
      <c r="I932" s="150" t="e">
        <f>VLOOKUP(H932,Presupuesto!$B$8:$C$158,2,0)</f>
        <v>#N/A</v>
      </c>
      <c r="J932" s="117" t="str">
        <f t="shared" si="65"/>
        <v>Investigación</v>
      </c>
      <c r="K932" s="117"/>
      <c r="L932" s="117"/>
    </row>
    <row r="933" spans="3:12" ht="15.75" hidden="1" thickBot="1" x14ac:dyDescent="0.3">
      <c r="C933" s="168"/>
      <c r="D933" s="256"/>
      <c r="E933" s="122"/>
      <c r="F933" s="124">
        <f t="shared" si="64"/>
        <v>0</v>
      </c>
      <c r="G933" s="184"/>
      <c r="H933" s="169"/>
      <c r="I933" s="152" t="e">
        <f>VLOOKUP(H933,Presupuesto!$B$8:$C$158,2,0)</f>
        <v>#N/A</v>
      </c>
      <c r="J933" s="125" t="str">
        <f t="shared" ref="J933" si="66">$J$20</f>
        <v>Investigación</v>
      </c>
      <c r="K933" s="144"/>
      <c r="L933" s="144"/>
    </row>
    <row r="934" spans="3:12" hidden="1" x14ac:dyDescent="0.25">
      <c r="F934" s="109"/>
      <c r="G934" s="108"/>
      <c r="H934" s="109"/>
      <c r="I934" s="109"/>
    </row>
    <row r="935" spans="3:12" ht="15.75" hidden="1" thickBot="1" x14ac:dyDescent="0.3">
      <c r="F935" s="109"/>
      <c r="G935" s="108"/>
      <c r="H935" s="109"/>
      <c r="I935" s="109"/>
    </row>
    <row r="936" spans="3:12" ht="15.75" hidden="1" thickBot="1" x14ac:dyDescent="0.3">
      <c r="C936" s="179" t="s">
        <v>53</v>
      </c>
      <c r="D936" s="127">
        <f>SUM(F943:F977)</f>
        <v>0</v>
      </c>
      <c r="F936" s="73"/>
      <c r="G936" s="95"/>
      <c r="H936" s="73"/>
      <c r="I936" s="73"/>
    </row>
    <row r="937" spans="3:12" hidden="1" x14ac:dyDescent="0.25">
      <c r="C937" s="73"/>
      <c r="D937" s="31"/>
      <c r="E937" s="112"/>
      <c r="F937" s="112"/>
      <c r="G937" s="112"/>
      <c r="H937" s="92"/>
      <c r="I937" s="92"/>
      <c r="J937" s="92"/>
      <c r="K937" s="132"/>
    </row>
    <row r="938" spans="3:12" hidden="1" x14ac:dyDescent="0.25">
      <c r="C938" s="73"/>
      <c r="D938" s="31"/>
      <c r="E938" s="112"/>
      <c r="F938" s="112"/>
      <c r="G938" s="112"/>
      <c r="H938" s="92"/>
      <c r="I938" s="92"/>
      <c r="J938" s="92"/>
      <c r="K938" s="132"/>
    </row>
    <row r="939" spans="3:12" ht="15.75" hidden="1" x14ac:dyDescent="0.25">
      <c r="C939" s="232" t="s">
        <v>532</v>
      </c>
      <c r="D939" s="233"/>
      <c r="E939" s="112"/>
      <c r="F939" s="112"/>
      <c r="G939" s="112"/>
      <c r="H939" s="92"/>
      <c r="I939" s="92"/>
      <c r="J939" s="92"/>
      <c r="K939" s="132"/>
    </row>
    <row r="940" spans="3:12" ht="18.75" hidden="1" x14ac:dyDescent="0.25">
      <c r="C940" s="240" t="e">
        <f>IFERROR(VLOOKUP(D939,'Desarrollo Curricular'!$E:$F,2,FALSE),IFERROR(VLOOKUP(D939,Investigación!$E:$F,2,FALSE),IFERROR(VLOOKUP(D939,'Vinculación Univ. Sociedad'!$E:$F,2,FALSE),IFERROR(VLOOKUP(D939,'Docencia y Recursos Humanos '!$E:$F,2,FALSE),IFERROR(VLOOKUP(D939,Estudiantes!$E:$F,2,FALSE),IFERROR(VLOOKUP(D939,'Gestion Administrativa'!$E:$F,2,FALSE),IFERROR(VLOOKUP(D939,'Gestion Academica'!$E:$F,2,FALSE),IFERROR(VLOOKUP(D939,Graduados!$E:$F,2,FALSE),IFERROR(VLOOKUP(D939,'Gestión del Conocimiento'!$E:$F,2,FALSE),IFERROR(VLOOKUP(D939,Gobernabilidad!$E:$F,2,FALSE),IFERROR(VLOOKUP(D939,'NIVEL DE ES Y  SISTEMA NACIONAL'!$E:$F,2,FALSE),VLOOKUP(D939,'Lo Esencial'!$E:$F,2,0))))))))))))</f>
        <v>#N/A</v>
      </c>
      <c r="D940" s="31"/>
      <c r="E940" s="112"/>
      <c r="F940" s="112"/>
      <c r="G940" s="112"/>
      <c r="H940" s="92"/>
      <c r="I940" s="92"/>
      <c r="J940" s="92"/>
      <c r="K940" s="132"/>
    </row>
    <row r="941" spans="3:12" ht="15.75" hidden="1" thickBot="1" x14ac:dyDescent="0.3">
      <c r="F941" s="112"/>
      <c r="G941" s="92"/>
      <c r="H941" s="92"/>
      <c r="I941" s="92"/>
    </row>
    <row r="942" spans="3:12" ht="30.75" hidden="1" thickBot="1" x14ac:dyDescent="0.3">
      <c r="C942" s="149" t="s">
        <v>44</v>
      </c>
      <c r="D942" s="154" t="s">
        <v>55</v>
      </c>
      <c r="E942" s="156" t="s">
        <v>57</v>
      </c>
      <c r="F942" s="155" t="s">
        <v>27</v>
      </c>
      <c r="G942" s="153" t="s">
        <v>253</v>
      </c>
      <c r="H942" s="156" t="s">
        <v>46</v>
      </c>
      <c r="I942" s="153" t="s">
        <v>254</v>
      </c>
      <c r="J942" s="153" t="s">
        <v>551</v>
      </c>
      <c r="K942" s="153" t="s">
        <v>552</v>
      </c>
      <c r="L942" s="153" t="s">
        <v>610</v>
      </c>
    </row>
    <row r="943" spans="3:12" hidden="1" x14ac:dyDescent="0.25">
      <c r="C943" s="161"/>
      <c r="D943" s="180"/>
      <c r="E943" s="135"/>
      <c r="F943" s="116">
        <f t="shared" ref="F943:F979" si="67">D943*E943</f>
        <v>0</v>
      </c>
      <c r="G943" s="183"/>
      <c r="H943" s="162"/>
      <c r="I943" s="150" t="e">
        <f>VLOOKUP(H943,Presupuesto!$B$8:$C$158,2,0)</f>
        <v>#N/A</v>
      </c>
      <c r="J943" s="252"/>
      <c r="K943" s="117"/>
      <c r="L943" s="117"/>
    </row>
    <row r="944" spans="3:12" hidden="1" x14ac:dyDescent="0.25">
      <c r="C944" s="161"/>
      <c r="D944" s="180"/>
      <c r="E944" s="143"/>
      <c r="F944" s="116">
        <f t="shared" si="67"/>
        <v>0</v>
      </c>
      <c r="G944" s="183"/>
      <c r="H944" s="162"/>
      <c r="I944" s="150" t="e">
        <f>VLOOKUP(H944,Presupuesto!$B$8:$C$158,2,0)</f>
        <v>#N/A</v>
      </c>
      <c r="J944" s="117" t="str">
        <f>$J$17</f>
        <v>Investigación</v>
      </c>
      <c r="K944" s="117"/>
      <c r="L944" s="117"/>
    </row>
    <row r="945" spans="3:12" hidden="1" x14ac:dyDescent="0.25">
      <c r="C945" s="161"/>
      <c r="D945" s="180"/>
      <c r="E945" s="143"/>
      <c r="F945" s="116">
        <f t="shared" si="67"/>
        <v>0</v>
      </c>
      <c r="G945" s="183"/>
      <c r="H945" s="162"/>
      <c r="I945" s="150" t="e">
        <f>VLOOKUP(H945,Presupuesto!$B$8:$C$158,2,0)</f>
        <v>#N/A</v>
      </c>
      <c r="J945" s="117" t="str">
        <f t="shared" ref="J945:J976" si="68">$J$17</f>
        <v>Investigación</v>
      </c>
      <c r="K945" s="117"/>
      <c r="L945" s="117"/>
    </row>
    <row r="946" spans="3:12" hidden="1" x14ac:dyDescent="0.25">
      <c r="C946" s="161"/>
      <c r="D946" s="180"/>
      <c r="E946" s="143"/>
      <c r="F946" s="116">
        <f t="shared" si="67"/>
        <v>0</v>
      </c>
      <c r="G946" s="183"/>
      <c r="H946" s="162"/>
      <c r="I946" s="150" t="e">
        <f>VLOOKUP(H946,Presupuesto!$B$8:$C$158,2,0)</f>
        <v>#N/A</v>
      </c>
      <c r="J946" s="117" t="str">
        <f t="shared" si="68"/>
        <v>Investigación</v>
      </c>
      <c r="K946" s="117"/>
      <c r="L946" s="117"/>
    </row>
    <row r="947" spans="3:12" hidden="1" x14ac:dyDescent="0.25">
      <c r="C947" s="161"/>
      <c r="D947" s="180"/>
      <c r="E947" s="143"/>
      <c r="F947" s="116">
        <f t="shared" si="67"/>
        <v>0</v>
      </c>
      <c r="G947" s="183"/>
      <c r="H947" s="162"/>
      <c r="I947" s="150" t="e">
        <f>VLOOKUP(H947,Presupuesto!$B$8:$C$158,2,0)</f>
        <v>#N/A</v>
      </c>
      <c r="J947" s="117" t="str">
        <f t="shared" si="68"/>
        <v>Investigación</v>
      </c>
      <c r="K947" s="117"/>
      <c r="L947" s="117"/>
    </row>
    <row r="948" spans="3:12" hidden="1" x14ac:dyDescent="0.25">
      <c r="C948" s="161"/>
      <c r="D948" s="180"/>
      <c r="E948" s="143"/>
      <c r="F948" s="116">
        <f t="shared" si="67"/>
        <v>0</v>
      </c>
      <c r="G948" s="183"/>
      <c r="H948" s="162"/>
      <c r="I948" s="150" t="e">
        <f>VLOOKUP(H948,Presupuesto!$B$8:$C$158,2,0)</f>
        <v>#N/A</v>
      </c>
      <c r="J948" s="117" t="str">
        <f t="shared" si="68"/>
        <v>Investigación</v>
      </c>
      <c r="K948" s="117"/>
      <c r="L948" s="117"/>
    </row>
    <row r="949" spans="3:12" hidden="1" x14ac:dyDescent="0.25">
      <c r="C949" s="161"/>
      <c r="D949" s="180"/>
      <c r="E949" s="143"/>
      <c r="F949" s="116">
        <f t="shared" si="67"/>
        <v>0</v>
      </c>
      <c r="G949" s="183"/>
      <c r="H949" s="162"/>
      <c r="I949" s="150" t="e">
        <f>VLOOKUP(H949,Presupuesto!$B$8:$C$158,2,0)</f>
        <v>#N/A</v>
      </c>
      <c r="J949" s="117" t="str">
        <f t="shared" si="68"/>
        <v>Investigación</v>
      </c>
      <c r="K949" s="117"/>
      <c r="L949" s="117"/>
    </row>
    <row r="950" spans="3:12" hidden="1" x14ac:dyDescent="0.25">
      <c r="C950" s="161"/>
      <c r="D950" s="180"/>
      <c r="E950" s="143"/>
      <c r="F950" s="116">
        <f t="shared" si="67"/>
        <v>0</v>
      </c>
      <c r="G950" s="183"/>
      <c r="H950" s="162"/>
      <c r="I950" s="150" t="e">
        <f>VLOOKUP(H950,Presupuesto!$B$8:$C$158,2,0)</f>
        <v>#N/A</v>
      </c>
      <c r="J950" s="117" t="str">
        <f t="shared" si="68"/>
        <v>Investigación</v>
      </c>
      <c r="K950" s="117"/>
      <c r="L950" s="117"/>
    </row>
    <row r="951" spans="3:12" hidden="1" x14ac:dyDescent="0.25">
      <c r="C951" s="161"/>
      <c r="D951" s="180"/>
      <c r="E951" s="143"/>
      <c r="F951" s="116">
        <f t="shared" si="67"/>
        <v>0</v>
      </c>
      <c r="G951" s="183"/>
      <c r="H951" s="162"/>
      <c r="I951" s="150" t="e">
        <f>VLOOKUP(H951,Presupuesto!$B$8:$C$158,2,0)</f>
        <v>#N/A</v>
      </c>
      <c r="J951" s="117" t="str">
        <f t="shared" si="68"/>
        <v>Investigación</v>
      </c>
      <c r="K951" s="117"/>
      <c r="L951" s="117"/>
    </row>
    <row r="952" spans="3:12" hidden="1" x14ac:dyDescent="0.25">
      <c r="C952" s="161"/>
      <c r="D952" s="180"/>
      <c r="E952" s="143"/>
      <c r="F952" s="116">
        <f t="shared" si="67"/>
        <v>0</v>
      </c>
      <c r="G952" s="183"/>
      <c r="H952" s="162"/>
      <c r="I952" s="150" t="e">
        <f>VLOOKUP(H952,Presupuesto!$B$8:$C$158,2,0)</f>
        <v>#N/A</v>
      </c>
      <c r="J952" s="117" t="str">
        <f t="shared" si="68"/>
        <v>Investigación</v>
      </c>
      <c r="K952" s="117"/>
      <c r="L952" s="117"/>
    </row>
    <row r="953" spans="3:12" hidden="1" x14ac:dyDescent="0.25">
      <c r="C953" s="161"/>
      <c r="D953" s="180"/>
      <c r="E953" s="143"/>
      <c r="F953" s="116">
        <f t="shared" si="67"/>
        <v>0</v>
      </c>
      <c r="G953" s="183"/>
      <c r="H953" s="162"/>
      <c r="I953" s="150" t="e">
        <f>VLOOKUP(H953,Presupuesto!$B$8:$C$158,2,0)</f>
        <v>#N/A</v>
      </c>
      <c r="J953" s="117" t="str">
        <f t="shared" si="68"/>
        <v>Investigación</v>
      </c>
      <c r="K953" s="117"/>
      <c r="L953" s="117"/>
    </row>
    <row r="954" spans="3:12" hidden="1" x14ac:dyDescent="0.25">
      <c r="C954" s="161"/>
      <c r="D954" s="180"/>
      <c r="E954" s="143"/>
      <c r="F954" s="116">
        <f t="shared" si="67"/>
        <v>0</v>
      </c>
      <c r="G954" s="183"/>
      <c r="H954" s="162"/>
      <c r="I954" s="150" t="e">
        <f>VLOOKUP(H954,Presupuesto!$B$8:$C$158,2,0)</f>
        <v>#N/A</v>
      </c>
      <c r="J954" s="117" t="str">
        <f t="shared" si="68"/>
        <v>Investigación</v>
      </c>
      <c r="K954" s="117"/>
      <c r="L954" s="117"/>
    </row>
    <row r="955" spans="3:12" hidden="1" x14ac:dyDescent="0.25">
      <c r="C955" s="161"/>
      <c r="D955" s="180"/>
      <c r="E955" s="143"/>
      <c r="F955" s="116">
        <f t="shared" si="67"/>
        <v>0</v>
      </c>
      <c r="G955" s="183"/>
      <c r="H955" s="162"/>
      <c r="I955" s="150" t="e">
        <f>VLOOKUP(H955,Presupuesto!$B$8:$C$158,2,0)</f>
        <v>#N/A</v>
      </c>
      <c r="J955" s="117" t="str">
        <f t="shared" si="68"/>
        <v>Investigación</v>
      </c>
      <c r="K955" s="117"/>
      <c r="L955" s="117"/>
    </row>
    <row r="956" spans="3:12" hidden="1" x14ac:dyDescent="0.25">
      <c r="C956" s="161"/>
      <c r="D956" s="180"/>
      <c r="E956" s="143"/>
      <c r="F956" s="116">
        <f t="shared" si="67"/>
        <v>0</v>
      </c>
      <c r="G956" s="183"/>
      <c r="H956" s="162"/>
      <c r="I956" s="150" t="e">
        <f>VLOOKUP(H956,Presupuesto!$B$8:$C$158,2,0)</f>
        <v>#N/A</v>
      </c>
      <c r="J956" s="117" t="str">
        <f t="shared" si="68"/>
        <v>Investigación</v>
      </c>
      <c r="K956" s="117"/>
      <c r="L956" s="117"/>
    </row>
    <row r="957" spans="3:12" hidden="1" x14ac:dyDescent="0.25">
      <c r="C957" s="161"/>
      <c r="D957" s="180"/>
      <c r="E957" s="143"/>
      <c r="F957" s="116">
        <f t="shared" si="67"/>
        <v>0</v>
      </c>
      <c r="G957" s="183"/>
      <c r="H957" s="162"/>
      <c r="I957" s="150" t="e">
        <f>VLOOKUP(H957,Presupuesto!$B$8:$C$158,2,0)</f>
        <v>#N/A</v>
      </c>
      <c r="J957" s="117" t="str">
        <f t="shared" si="68"/>
        <v>Investigación</v>
      </c>
      <c r="K957" s="117"/>
      <c r="L957" s="117"/>
    </row>
    <row r="958" spans="3:12" hidden="1" x14ac:dyDescent="0.25">
      <c r="C958" s="161"/>
      <c r="D958" s="180"/>
      <c r="E958" s="143"/>
      <c r="F958" s="116">
        <f t="shared" si="67"/>
        <v>0</v>
      </c>
      <c r="G958" s="183"/>
      <c r="H958" s="162"/>
      <c r="I958" s="150" t="e">
        <f>VLOOKUP(H958,Presupuesto!$B$8:$C$158,2,0)</f>
        <v>#N/A</v>
      </c>
      <c r="J958" s="117" t="str">
        <f t="shared" si="68"/>
        <v>Investigación</v>
      </c>
      <c r="K958" s="117"/>
      <c r="L958" s="117"/>
    </row>
    <row r="959" spans="3:12" hidden="1" x14ac:dyDescent="0.25">
      <c r="C959" s="161"/>
      <c r="D959" s="180"/>
      <c r="E959" s="143"/>
      <c r="F959" s="116">
        <f t="shared" si="67"/>
        <v>0</v>
      </c>
      <c r="G959" s="183"/>
      <c r="H959" s="162"/>
      <c r="I959" s="150" t="e">
        <f>VLOOKUP(H959,Presupuesto!$B$8:$C$158,2,0)</f>
        <v>#N/A</v>
      </c>
      <c r="J959" s="117" t="str">
        <f t="shared" si="68"/>
        <v>Investigación</v>
      </c>
      <c r="K959" s="117"/>
      <c r="L959" s="117"/>
    </row>
    <row r="960" spans="3:12" hidden="1" x14ac:dyDescent="0.25">
      <c r="C960" s="161"/>
      <c r="D960" s="180"/>
      <c r="E960" s="143"/>
      <c r="F960" s="116">
        <f t="shared" si="67"/>
        <v>0</v>
      </c>
      <c r="G960" s="183"/>
      <c r="H960" s="162"/>
      <c r="I960" s="150" t="e">
        <f>VLOOKUP(H960,Presupuesto!$B$8:$C$158,2,0)</f>
        <v>#N/A</v>
      </c>
      <c r="J960" s="117" t="str">
        <f t="shared" si="68"/>
        <v>Investigación</v>
      </c>
      <c r="K960" s="117"/>
      <c r="L960" s="117"/>
    </row>
    <row r="961" spans="3:12" hidden="1" x14ac:dyDescent="0.25">
      <c r="C961" s="161"/>
      <c r="D961" s="180"/>
      <c r="E961" s="143"/>
      <c r="F961" s="116">
        <f t="shared" si="67"/>
        <v>0</v>
      </c>
      <c r="G961" s="183"/>
      <c r="H961" s="162"/>
      <c r="I961" s="150" t="e">
        <f>VLOOKUP(H961,Presupuesto!$B$8:$C$158,2,0)</f>
        <v>#N/A</v>
      </c>
      <c r="J961" s="117" t="str">
        <f t="shared" si="68"/>
        <v>Investigación</v>
      </c>
      <c r="K961" s="117"/>
      <c r="L961" s="117"/>
    </row>
    <row r="962" spans="3:12" hidden="1" x14ac:dyDescent="0.25">
      <c r="C962" s="161"/>
      <c r="D962" s="180"/>
      <c r="E962" s="143"/>
      <c r="F962" s="116">
        <f t="shared" si="67"/>
        <v>0</v>
      </c>
      <c r="G962" s="183"/>
      <c r="H962" s="162"/>
      <c r="I962" s="150" t="e">
        <f>VLOOKUP(H962,Presupuesto!$B$8:$C$158,2,0)</f>
        <v>#N/A</v>
      </c>
      <c r="J962" s="117" t="str">
        <f t="shared" si="68"/>
        <v>Investigación</v>
      </c>
      <c r="K962" s="117"/>
      <c r="L962" s="117"/>
    </row>
    <row r="963" spans="3:12" hidden="1" x14ac:dyDescent="0.25">
      <c r="C963" s="161"/>
      <c r="D963" s="180"/>
      <c r="E963" s="143"/>
      <c r="F963" s="116">
        <f t="shared" si="67"/>
        <v>0</v>
      </c>
      <c r="G963" s="183"/>
      <c r="H963" s="162"/>
      <c r="I963" s="150" t="e">
        <f>VLOOKUP(H963,Presupuesto!$B$8:$C$158,2,0)</f>
        <v>#N/A</v>
      </c>
      <c r="J963" s="117" t="str">
        <f t="shared" si="68"/>
        <v>Investigación</v>
      </c>
      <c r="K963" s="117"/>
      <c r="L963" s="117"/>
    </row>
    <row r="964" spans="3:12" hidden="1" x14ac:dyDescent="0.25">
      <c r="C964" s="161"/>
      <c r="D964" s="180"/>
      <c r="E964" s="143"/>
      <c r="F964" s="116">
        <f t="shared" si="67"/>
        <v>0</v>
      </c>
      <c r="G964" s="183"/>
      <c r="H964" s="162"/>
      <c r="I964" s="150" t="e">
        <f>VLOOKUP(H964,Presupuesto!$B$8:$C$158,2,0)</f>
        <v>#N/A</v>
      </c>
      <c r="J964" s="117" t="str">
        <f t="shared" si="68"/>
        <v>Investigación</v>
      </c>
      <c r="K964" s="117"/>
      <c r="L964" s="117"/>
    </row>
    <row r="965" spans="3:12" hidden="1" x14ac:dyDescent="0.25">
      <c r="C965" s="164"/>
      <c r="D965" s="180"/>
      <c r="E965" s="138"/>
      <c r="F965" s="116">
        <f t="shared" si="67"/>
        <v>0</v>
      </c>
      <c r="G965" s="183"/>
      <c r="H965" s="165"/>
      <c r="I965" s="150" t="e">
        <f>VLOOKUP(H965,Presupuesto!$B$8:$C$158,2,0)</f>
        <v>#N/A</v>
      </c>
      <c r="J965" s="117" t="str">
        <f t="shared" si="68"/>
        <v>Investigación</v>
      </c>
      <c r="K965" s="117"/>
      <c r="L965" s="117"/>
    </row>
    <row r="966" spans="3:12" hidden="1" x14ac:dyDescent="0.25">
      <c r="C966" s="164"/>
      <c r="D966" s="180"/>
      <c r="E966" s="138"/>
      <c r="F966" s="116">
        <f t="shared" si="67"/>
        <v>0</v>
      </c>
      <c r="G966" s="183"/>
      <c r="H966" s="165"/>
      <c r="I966" s="150" t="e">
        <f>VLOOKUP(H966,Presupuesto!$B$8:$C$158,2,0)</f>
        <v>#N/A</v>
      </c>
      <c r="J966" s="117" t="str">
        <f t="shared" si="68"/>
        <v>Investigación</v>
      </c>
      <c r="K966" s="117"/>
      <c r="L966" s="117"/>
    </row>
    <row r="967" spans="3:12" hidden="1" x14ac:dyDescent="0.25">
      <c r="C967" s="164"/>
      <c r="D967" s="180"/>
      <c r="E967" s="138"/>
      <c r="F967" s="116">
        <f t="shared" si="67"/>
        <v>0</v>
      </c>
      <c r="G967" s="183"/>
      <c r="H967" s="165"/>
      <c r="I967" s="150" t="e">
        <f>VLOOKUP(H967,Presupuesto!$B$8:$C$158,2,0)</f>
        <v>#N/A</v>
      </c>
      <c r="J967" s="117" t="str">
        <f t="shared" si="68"/>
        <v>Investigación</v>
      </c>
      <c r="K967" s="117"/>
      <c r="L967" s="117"/>
    </row>
    <row r="968" spans="3:12" hidden="1" x14ac:dyDescent="0.25">
      <c r="C968" s="164"/>
      <c r="D968" s="180"/>
      <c r="E968" s="138"/>
      <c r="F968" s="116">
        <f t="shared" si="67"/>
        <v>0</v>
      </c>
      <c r="G968" s="183"/>
      <c r="H968" s="165"/>
      <c r="I968" s="150" t="e">
        <f>VLOOKUP(H968,Presupuesto!$B$8:$C$158,2,0)</f>
        <v>#N/A</v>
      </c>
      <c r="J968" s="117" t="str">
        <f t="shared" si="68"/>
        <v>Investigación</v>
      </c>
      <c r="K968" s="117"/>
      <c r="L968" s="117"/>
    </row>
    <row r="969" spans="3:12" hidden="1" x14ac:dyDescent="0.25">
      <c r="C969" s="164"/>
      <c r="D969" s="180"/>
      <c r="E969" s="138"/>
      <c r="F969" s="116">
        <f t="shared" si="67"/>
        <v>0</v>
      </c>
      <c r="G969" s="183"/>
      <c r="H969" s="165"/>
      <c r="I969" s="150" t="e">
        <f>VLOOKUP(H969,Presupuesto!$B$8:$C$158,2,0)</f>
        <v>#N/A</v>
      </c>
      <c r="J969" s="117" t="str">
        <f t="shared" si="68"/>
        <v>Investigación</v>
      </c>
      <c r="K969" s="117"/>
      <c r="L969" s="117"/>
    </row>
    <row r="970" spans="3:12" hidden="1" x14ac:dyDescent="0.25">
      <c r="C970" s="164"/>
      <c r="D970" s="180"/>
      <c r="E970" s="138"/>
      <c r="F970" s="116">
        <f t="shared" si="67"/>
        <v>0</v>
      </c>
      <c r="G970" s="183"/>
      <c r="H970" s="165"/>
      <c r="I970" s="150" t="e">
        <f>VLOOKUP(H970,Presupuesto!$B$8:$C$158,2,0)</f>
        <v>#N/A</v>
      </c>
      <c r="J970" s="117" t="str">
        <f t="shared" si="68"/>
        <v>Investigación</v>
      </c>
      <c r="K970" s="117"/>
      <c r="L970" s="117"/>
    </row>
    <row r="971" spans="3:12" hidden="1" x14ac:dyDescent="0.25">
      <c r="C971" s="164"/>
      <c r="D971" s="180"/>
      <c r="E971" s="138"/>
      <c r="F971" s="116">
        <f t="shared" si="67"/>
        <v>0</v>
      </c>
      <c r="G971" s="183"/>
      <c r="H971" s="165"/>
      <c r="I971" s="150" t="e">
        <f>VLOOKUP(H971,Presupuesto!$B$8:$C$158,2,0)</f>
        <v>#N/A</v>
      </c>
      <c r="J971" s="117" t="str">
        <f t="shared" si="68"/>
        <v>Investigación</v>
      </c>
      <c r="K971" s="117"/>
      <c r="L971" s="117"/>
    </row>
    <row r="972" spans="3:12" hidden="1" x14ac:dyDescent="0.25">
      <c r="C972" s="164"/>
      <c r="D972" s="180"/>
      <c r="E972" s="138"/>
      <c r="F972" s="116">
        <f t="shared" si="67"/>
        <v>0</v>
      </c>
      <c r="G972" s="183"/>
      <c r="H972" s="165"/>
      <c r="I972" s="150" t="e">
        <f>VLOOKUP(H972,Presupuesto!$B$8:$C$158,2,0)</f>
        <v>#N/A</v>
      </c>
      <c r="J972" s="117" t="str">
        <f t="shared" si="68"/>
        <v>Investigación</v>
      </c>
      <c r="K972" s="117"/>
      <c r="L972" s="117"/>
    </row>
    <row r="973" spans="3:12" hidden="1" x14ac:dyDescent="0.25">
      <c r="C973" s="166"/>
      <c r="D973" s="180"/>
      <c r="E973" s="138"/>
      <c r="F973" s="116">
        <f t="shared" si="67"/>
        <v>0</v>
      </c>
      <c r="G973" s="183"/>
      <c r="H973" s="167"/>
      <c r="I973" s="150" t="e">
        <f>VLOOKUP(H973,Presupuesto!$B$8:$C$158,2,0)</f>
        <v>#N/A</v>
      </c>
      <c r="J973" s="117" t="str">
        <f t="shared" si="68"/>
        <v>Investigación</v>
      </c>
      <c r="K973" s="117"/>
      <c r="L973" s="117"/>
    </row>
    <row r="974" spans="3:12" hidden="1" x14ac:dyDescent="0.25">
      <c r="C974" s="166"/>
      <c r="D974" s="180"/>
      <c r="E974" s="138"/>
      <c r="F974" s="116">
        <f t="shared" si="67"/>
        <v>0</v>
      </c>
      <c r="G974" s="183"/>
      <c r="H974" s="167"/>
      <c r="I974" s="150" t="e">
        <f>VLOOKUP(H974,Presupuesto!$B$8:$C$158,2,0)</f>
        <v>#N/A</v>
      </c>
      <c r="J974" s="117" t="str">
        <f t="shared" si="68"/>
        <v>Investigación</v>
      </c>
      <c r="K974" s="117"/>
      <c r="L974" s="117"/>
    </row>
    <row r="975" spans="3:12" hidden="1" x14ac:dyDescent="0.25">
      <c r="C975" s="166"/>
      <c r="D975" s="180"/>
      <c r="E975" s="138"/>
      <c r="F975" s="116">
        <f t="shared" si="67"/>
        <v>0</v>
      </c>
      <c r="G975" s="183"/>
      <c r="H975" s="167"/>
      <c r="I975" s="150" t="e">
        <f>VLOOKUP(H975,Presupuesto!$B$8:$C$158,2,0)</f>
        <v>#N/A</v>
      </c>
      <c r="J975" s="117" t="str">
        <f t="shared" si="68"/>
        <v>Investigación</v>
      </c>
      <c r="K975" s="117"/>
      <c r="L975" s="117"/>
    </row>
    <row r="976" spans="3:12" hidden="1" x14ac:dyDescent="0.25">
      <c r="C976" s="166"/>
      <c r="D976" s="180"/>
      <c r="E976" s="138"/>
      <c r="F976" s="116">
        <f t="shared" si="67"/>
        <v>0</v>
      </c>
      <c r="G976" s="183"/>
      <c r="H976" s="167"/>
      <c r="I976" s="150" t="e">
        <f>VLOOKUP(H976,Presupuesto!$B$8:$C$158,2,0)</f>
        <v>#N/A</v>
      </c>
      <c r="J976" s="117" t="str">
        <f t="shared" si="68"/>
        <v>Investigación</v>
      </c>
      <c r="K976" s="117"/>
      <c r="L976" s="117"/>
    </row>
    <row r="977" spans="3:12" ht="15.75" hidden="1" thickBot="1" x14ac:dyDescent="0.3">
      <c r="C977" s="168"/>
      <c r="D977" s="256"/>
      <c r="E977" s="122"/>
      <c r="F977" s="124">
        <f t="shared" si="67"/>
        <v>0</v>
      </c>
      <c r="G977" s="184"/>
      <c r="H977" s="169"/>
      <c r="I977" s="152" t="e">
        <f>VLOOKUP(H977,Presupuesto!$B$8:$C$158,2,0)</f>
        <v>#N/A</v>
      </c>
      <c r="J977" s="125" t="str">
        <f t="shared" ref="J977" si="69">$J$20</f>
        <v>Investigación</v>
      </c>
      <c r="K977" s="144"/>
      <c r="L977" s="144"/>
    </row>
    <row r="978" spans="3:12" hidden="1" x14ac:dyDescent="0.25">
      <c r="C978" s="175"/>
      <c r="D978" s="130"/>
      <c r="E978" s="130"/>
      <c r="F978" s="130">
        <f t="shared" si="67"/>
        <v>0</v>
      </c>
      <c r="G978" s="185"/>
      <c r="H978" s="71"/>
      <c r="I978" s="71"/>
    </row>
    <row r="979" spans="3:12" ht="15.75" hidden="1" thickBot="1" x14ac:dyDescent="0.3">
      <c r="C979" s="175"/>
      <c r="D979" s="130"/>
      <c r="E979" s="130"/>
      <c r="F979" s="130">
        <f t="shared" si="67"/>
        <v>0</v>
      </c>
      <c r="G979" s="185"/>
      <c r="H979" s="71"/>
      <c r="I979" s="71"/>
    </row>
    <row r="980" spans="3:12" ht="15.75" hidden="1" thickBot="1" x14ac:dyDescent="0.3">
      <c r="C980" s="179" t="s">
        <v>53</v>
      </c>
      <c r="D980" s="127">
        <f>SUM(F987:F1021)</f>
        <v>0</v>
      </c>
      <c r="F980" s="73"/>
      <c r="G980" s="95"/>
      <c r="H980" s="73"/>
      <c r="I980" s="73"/>
    </row>
    <row r="981" spans="3:12" hidden="1" x14ac:dyDescent="0.25">
      <c r="C981" s="73"/>
      <c r="D981" s="31"/>
      <c r="E981" s="112"/>
      <c r="F981" s="112"/>
      <c r="G981" s="112"/>
      <c r="H981" s="92"/>
      <c r="I981" s="92"/>
      <c r="J981" s="92"/>
      <c r="K981" s="132"/>
    </row>
    <row r="982" spans="3:12" hidden="1" x14ac:dyDescent="0.25">
      <c r="C982" s="73"/>
      <c r="D982" s="31"/>
      <c r="E982" s="112"/>
      <c r="F982" s="112"/>
      <c r="G982" s="112"/>
      <c r="H982" s="92"/>
      <c r="I982" s="92"/>
      <c r="J982" s="92"/>
      <c r="K982" s="132"/>
    </row>
    <row r="983" spans="3:12" ht="15.75" hidden="1" x14ac:dyDescent="0.25">
      <c r="C983" s="232" t="s">
        <v>532</v>
      </c>
      <c r="D983" s="233"/>
      <c r="E983" s="112"/>
      <c r="F983" s="112"/>
      <c r="G983" s="112"/>
      <c r="H983" s="92"/>
      <c r="I983" s="92"/>
      <c r="J983" s="92"/>
      <c r="K983" s="132"/>
    </row>
    <row r="984" spans="3:12" ht="18.75" hidden="1" x14ac:dyDescent="0.25">
      <c r="C984" s="240" t="e">
        <f>IFERROR(VLOOKUP(D983,'Desarrollo Curricular'!$E:$F,2,FALSE),IFERROR(VLOOKUP(D983,Investigación!$E:$F,2,FALSE),IFERROR(VLOOKUP(D983,'Vinculación Univ. Sociedad'!$E:$F,2,FALSE),IFERROR(VLOOKUP(D983,'Docencia y Recursos Humanos '!$E:$F,2,FALSE),IFERROR(VLOOKUP(D983,Estudiantes!$E:$F,2,FALSE),IFERROR(VLOOKUP(D983,'Gestion Administrativa'!$E:$F,2,FALSE),IFERROR(VLOOKUP(D983,'Gestion Academica'!$E:$F,2,FALSE),IFERROR(VLOOKUP(D983,Graduados!$E:$F,2,FALSE),IFERROR(VLOOKUP(D983,'Gestión del Conocimiento'!$E:$F,2,FALSE),IFERROR(VLOOKUP(D983,Gobernabilidad!$E:$F,2,FALSE),IFERROR(VLOOKUP(D983,'NIVEL DE ES Y  SISTEMA NACIONAL'!$E:$F,2,FALSE),VLOOKUP(D983,'Lo Esencial'!$E:$F,2,0))))))))))))</f>
        <v>#N/A</v>
      </c>
      <c r="D984" s="31"/>
      <c r="E984" s="112"/>
      <c r="F984" s="112"/>
      <c r="G984" s="112"/>
      <c r="H984" s="92"/>
      <c r="I984" s="92"/>
      <c r="J984" s="92"/>
      <c r="K984" s="132"/>
    </row>
    <row r="985" spans="3:12" ht="15.75" hidden="1" thickBot="1" x14ac:dyDescent="0.3">
      <c r="F985" s="112"/>
      <c r="G985" s="92"/>
      <c r="H985" s="92"/>
      <c r="I985" s="92"/>
    </row>
    <row r="986" spans="3:12" ht="30.75" hidden="1" thickBot="1" x14ac:dyDescent="0.3">
      <c r="C986" s="149" t="s">
        <v>44</v>
      </c>
      <c r="D986" s="154" t="s">
        <v>55</v>
      </c>
      <c r="E986" s="156" t="s">
        <v>57</v>
      </c>
      <c r="F986" s="155" t="s">
        <v>27</v>
      </c>
      <c r="G986" s="153" t="s">
        <v>253</v>
      </c>
      <c r="H986" s="156" t="s">
        <v>46</v>
      </c>
      <c r="I986" s="153" t="s">
        <v>254</v>
      </c>
      <c r="J986" s="153" t="s">
        <v>551</v>
      </c>
      <c r="K986" s="153" t="s">
        <v>552</v>
      </c>
      <c r="L986" s="153" t="s">
        <v>610</v>
      </c>
    </row>
    <row r="987" spans="3:12" hidden="1" x14ac:dyDescent="0.25">
      <c r="C987" s="161"/>
      <c r="D987" s="180"/>
      <c r="E987" s="135"/>
      <c r="F987" s="116">
        <f t="shared" ref="F987:F1021" si="70">D987*E987</f>
        <v>0</v>
      </c>
      <c r="G987" s="183"/>
      <c r="H987" s="162"/>
      <c r="I987" s="150" t="e">
        <f>VLOOKUP(H987,Presupuesto!$B$8:$C$158,2,0)</f>
        <v>#N/A</v>
      </c>
      <c r="J987" s="252"/>
      <c r="K987" s="117"/>
      <c r="L987" s="117"/>
    </row>
    <row r="988" spans="3:12" hidden="1" x14ac:dyDescent="0.25">
      <c r="C988" s="161"/>
      <c r="D988" s="180"/>
      <c r="E988" s="143"/>
      <c r="F988" s="116">
        <f t="shared" si="70"/>
        <v>0</v>
      </c>
      <c r="G988" s="183"/>
      <c r="H988" s="162"/>
      <c r="I988" s="150" t="e">
        <f>VLOOKUP(H988,Presupuesto!$B$8:$C$158,2,0)</f>
        <v>#N/A</v>
      </c>
      <c r="J988" s="117" t="str">
        <f>$J$17</f>
        <v>Investigación</v>
      </c>
      <c r="K988" s="117"/>
      <c r="L988" s="117"/>
    </row>
    <row r="989" spans="3:12" hidden="1" x14ac:dyDescent="0.25">
      <c r="C989" s="161"/>
      <c r="D989" s="180"/>
      <c r="E989" s="143"/>
      <c r="F989" s="116">
        <f t="shared" si="70"/>
        <v>0</v>
      </c>
      <c r="G989" s="183"/>
      <c r="H989" s="162"/>
      <c r="I989" s="150" t="e">
        <f>VLOOKUP(H989,Presupuesto!$B$8:$C$158,2,0)</f>
        <v>#N/A</v>
      </c>
      <c r="J989" s="117" t="str">
        <f t="shared" ref="J989:J1020" si="71">$J$17</f>
        <v>Investigación</v>
      </c>
      <c r="K989" s="117"/>
      <c r="L989" s="117"/>
    </row>
    <row r="990" spans="3:12" hidden="1" x14ac:dyDescent="0.25">
      <c r="C990" s="161"/>
      <c r="D990" s="180"/>
      <c r="E990" s="143"/>
      <c r="F990" s="116">
        <f t="shared" si="70"/>
        <v>0</v>
      </c>
      <c r="G990" s="183"/>
      <c r="H990" s="162"/>
      <c r="I990" s="150" t="e">
        <f>VLOOKUP(H990,Presupuesto!$B$8:$C$158,2,0)</f>
        <v>#N/A</v>
      </c>
      <c r="J990" s="117" t="str">
        <f t="shared" si="71"/>
        <v>Investigación</v>
      </c>
      <c r="K990" s="117"/>
      <c r="L990" s="117"/>
    </row>
    <row r="991" spans="3:12" hidden="1" x14ac:dyDescent="0.25">
      <c r="C991" s="161"/>
      <c r="D991" s="180"/>
      <c r="E991" s="143"/>
      <c r="F991" s="116">
        <f t="shared" si="70"/>
        <v>0</v>
      </c>
      <c r="G991" s="183"/>
      <c r="H991" s="162"/>
      <c r="I991" s="150" t="e">
        <f>VLOOKUP(H991,Presupuesto!$B$8:$C$158,2,0)</f>
        <v>#N/A</v>
      </c>
      <c r="J991" s="117" t="str">
        <f t="shared" si="71"/>
        <v>Investigación</v>
      </c>
      <c r="K991" s="117"/>
      <c r="L991" s="117"/>
    </row>
    <row r="992" spans="3:12" hidden="1" x14ac:dyDescent="0.25">
      <c r="C992" s="161"/>
      <c r="D992" s="180"/>
      <c r="E992" s="143"/>
      <c r="F992" s="116">
        <f t="shared" si="70"/>
        <v>0</v>
      </c>
      <c r="G992" s="183"/>
      <c r="H992" s="162"/>
      <c r="I992" s="150" t="e">
        <f>VLOOKUP(H992,Presupuesto!$B$8:$C$158,2,0)</f>
        <v>#N/A</v>
      </c>
      <c r="J992" s="117" t="str">
        <f t="shared" si="71"/>
        <v>Investigación</v>
      </c>
      <c r="K992" s="117"/>
      <c r="L992" s="117"/>
    </row>
    <row r="993" spans="3:12" hidden="1" x14ac:dyDescent="0.25">
      <c r="C993" s="161"/>
      <c r="D993" s="180"/>
      <c r="E993" s="143"/>
      <c r="F993" s="116">
        <f t="shared" si="70"/>
        <v>0</v>
      </c>
      <c r="G993" s="183"/>
      <c r="H993" s="162"/>
      <c r="I993" s="150" t="e">
        <f>VLOOKUP(H993,Presupuesto!$B$8:$C$158,2,0)</f>
        <v>#N/A</v>
      </c>
      <c r="J993" s="117" t="str">
        <f t="shared" si="71"/>
        <v>Investigación</v>
      </c>
      <c r="K993" s="117"/>
      <c r="L993" s="117"/>
    </row>
    <row r="994" spans="3:12" hidden="1" x14ac:dyDescent="0.25">
      <c r="C994" s="161"/>
      <c r="D994" s="180"/>
      <c r="E994" s="143"/>
      <c r="F994" s="116">
        <f t="shared" si="70"/>
        <v>0</v>
      </c>
      <c r="G994" s="183"/>
      <c r="H994" s="162"/>
      <c r="I994" s="150" t="e">
        <f>VLOOKUP(H994,Presupuesto!$B$8:$C$158,2,0)</f>
        <v>#N/A</v>
      </c>
      <c r="J994" s="117" t="str">
        <f t="shared" si="71"/>
        <v>Investigación</v>
      </c>
      <c r="K994" s="117"/>
      <c r="L994" s="117"/>
    </row>
    <row r="995" spans="3:12" hidden="1" x14ac:dyDescent="0.25">
      <c r="C995" s="161"/>
      <c r="D995" s="180"/>
      <c r="E995" s="143"/>
      <c r="F995" s="116">
        <f t="shared" si="70"/>
        <v>0</v>
      </c>
      <c r="G995" s="183"/>
      <c r="H995" s="162"/>
      <c r="I995" s="150" t="e">
        <f>VLOOKUP(H995,Presupuesto!$B$8:$C$158,2,0)</f>
        <v>#N/A</v>
      </c>
      <c r="J995" s="117" t="str">
        <f t="shared" si="71"/>
        <v>Investigación</v>
      </c>
      <c r="K995" s="117"/>
      <c r="L995" s="117"/>
    </row>
    <row r="996" spans="3:12" hidden="1" x14ac:dyDescent="0.25">
      <c r="C996" s="161"/>
      <c r="D996" s="180"/>
      <c r="E996" s="143"/>
      <c r="F996" s="116">
        <f t="shared" si="70"/>
        <v>0</v>
      </c>
      <c r="G996" s="183"/>
      <c r="H996" s="162"/>
      <c r="I996" s="150" t="e">
        <f>VLOOKUP(H996,Presupuesto!$B$8:$C$158,2,0)</f>
        <v>#N/A</v>
      </c>
      <c r="J996" s="117" t="str">
        <f t="shared" si="71"/>
        <v>Investigación</v>
      </c>
      <c r="K996" s="117"/>
      <c r="L996" s="117"/>
    </row>
    <row r="997" spans="3:12" hidden="1" x14ac:dyDescent="0.25">
      <c r="C997" s="161"/>
      <c r="D997" s="180"/>
      <c r="E997" s="143"/>
      <c r="F997" s="116">
        <f t="shared" si="70"/>
        <v>0</v>
      </c>
      <c r="G997" s="183"/>
      <c r="H997" s="162"/>
      <c r="I997" s="150" t="e">
        <f>VLOOKUP(H997,Presupuesto!$B$8:$C$158,2,0)</f>
        <v>#N/A</v>
      </c>
      <c r="J997" s="117" t="str">
        <f t="shared" si="71"/>
        <v>Investigación</v>
      </c>
      <c r="K997" s="117"/>
      <c r="L997" s="117"/>
    </row>
    <row r="998" spans="3:12" hidden="1" x14ac:dyDescent="0.25">
      <c r="C998" s="161"/>
      <c r="D998" s="180"/>
      <c r="E998" s="143"/>
      <c r="F998" s="116">
        <f t="shared" si="70"/>
        <v>0</v>
      </c>
      <c r="G998" s="183"/>
      <c r="H998" s="162"/>
      <c r="I998" s="150" t="e">
        <f>VLOOKUP(H998,Presupuesto!$B$8:$C$158,2,0)</f>
        <v>#N/A</v>
      </c>
      <c r="J998" s="117" t="str">
        <f t="shared" si="71"/>
        <v>Investigación</v>
      </c>
      <c r="K998" s="117"/>
      <c r="L998" s="117"/>
    </row>
    <row r="999" spans="3:12" hidden="1" x14ac:dyDescent="0.25">
      <c r="C999" s="161"/>
      <c r="D999" s="180"/>
      <c r="E999" s="143"/>
      <c r="F999" s="116">
        <f t="shared" si="70"/>
        <v>0</v>
      </c>
      <c r="G999" s="183"/>
      <c r="H999" s="162"/>
      <c r="I999" s="150" t="e">
        <f>VLOOKUP(H999,Presupuesto!$B$8:$C$158,2,0)</f>
        <v>#N/A</v>
      </c>
      <c r="J999" s="117" t="str">
        <f t="shared" si="71"/>
        <v>Investigación</v>
      </c>
      <c r="K999" s="117"/>
      <c r="L999" s="117"/>
    </row>
    <row r="1000" spans="3:12" hidden="1" x14ac:dyDescent="0.25">
      <c r="C1000" s="161"/>
      <c r="D1000" s="180"/>
      <c r="E1000" s="143"/>
      <c r="F1000" s="116">
        <f t="shared" si="70"/>
        <v>0</v>
      </c>
      <c r="G1000" s="183"/>
      <c r="H1000" s="162"/>
      <c r="I1000" s="150" t="e">
        <f>VLOOKUP(H1000,Presupuesto!$B$8:$C$158,2,0)</f>
        <v>#N/A</v>
      </c>
      <c r="J1000" s="117" t="str">
        <f t="shared" si="71"/>
        <v>Investigación</v>
      </c>
      <c r="K1000" s="117"/>
      <c r="L1000" s="117"/>
    </row>
    <row r="1001" spans="3:12" hidden="1" x14ac:dyDescent="0.25">
      <c r="C1001" s="161"/>
      <c r="D1001" s="180"/>
      <c r="E1001" s="143"/>
      <c r="F1001" s="116">
        <f t="shared" si="70"/>
        <v>0</v>
      </c>
      <c r="G1001" s="183"/>
      <c r="H1001" s="162"/>
      <c r="I1001" s="150" t="e">
        <f>VLOOKUP(H1001,Presupuesto!$B$8:$C$158,2,0)</f>
        <v>#N/A</v>
      </c>
      <c r="J1001" s="117" t="str">
        <f t="shared" si="71"/>
        <v>Investigación</v>
      </c>
      <c r="K1001" s="117"/>
      <c r="L1001" s="117"/>
    </row>
    <row r="1002" spans="3:12" hidden="1" x14ac:dyDescent="0.25">
      <c r="C1002" s="161"/>
      <c r="D1002" s="180"/>
      <c r="E1002" s="143"/>
      <c r="F1002" s="116">
        <f t="shared" si="70"/>
        <v>0</v>
      </c>
      <c r="G1002" s="183"/>
      <c r="H1002" s="162"/>
      <c r="I1002" s="150" t="e">
        <f>VLOOKUP(H1002,Presupuesto!$B$8:$C$158,2,0)</f>
        <v>#N/A</v>
      </c>
      <c r="J1002" s="117" t="str">
        <f t="shared" si="71"/>
        <v>Investigación</v>
      </c>
      <c r="K1002" s="117"/>
      <c r="L1002" s="117"/>
    </row>
    <row r="1003" spans="3:12" hidden="1" x14ac:dyDescent="0.25">
      <c r="C1003" s="161"/>
      <c r="D1003" s="180"/>
      <c r="E1003" s="143"/>
      <c r="F1003" s="116">
        <f t="shared" si="70"/>
        <v>0</v>
      </c>
      <c r="G1003" s="183"/>
      <c r="H1003" s="162"/>
      <c r="I1003" s="150" t="e">
        <f>VLOOKUP(H1003,Presupuesto!$B$8:$C$158,2,0)</f>
        <v>#N/A</v>
      </c>
      <c r="J1003" s="117" t="str">
        <f t="shared" si="71"/>
        <v>Investigación</v>
      </c>
      <c r="K1003" s="117"/>
      <c r="L1003" s="117"/>
    </row>
    <row r="1004" spans="3:12" hidden="1" x14ac:dyDescent="0.25">
      <c r="C1004" s="161"/>
      <c r="D1004" s="180"/>
      <c r="E1004" s="143"/>
      <c r="F1004" s="116">
        <f t="shared" si="70"/>
        <v>0</v>
      </c>
      <c r="G1004" s="183"/>
      <c r="H1004" s="162"/>
      <c r="I1004" s="150" t="e">
        <f>VLOOKUP(H1004,Presupuesto!$B$8:$C$158,2,0)</f>
        <v>#N/A</v>
      </c>
      <c r="J1004" s="117" t="str">
        <f t="shared" si="71"/>
        <v>Investigación</v>
      </c>
      <c r="K1004" s="117"/>
      <c r="L1004" s="117"/>
    </row>
    <row r="1005" spans="3:12" hidden="1" x14ac:dyDescent="0.25">
      <c r="C1005" s="161"/>
      <c r="D1005" s="180"/>
      <c r="E1005" s="143"/>
      <c r="F1005" s="116">
        <f t="shared" si="70"/>
        <v>0</v>
      </c>
      <c r="G1005" s="183"/>
      <c r="H1005" s="162"/>
      <c r="I1005" s="150" t="e">
        <f>VLOOKUP(H1005,Presupuesto!$B$8:$C$158,2,0)</f>
        <v>#N/A</v>
      </c>
      <c r="J1005" s="117" t="str">
        <f t="shared" si="71"/>
        <v>Investigación</v>
      </c>
      <c r="K1005" s="117"/>
      <c r="L1005" s="117"/>
    </row>
    <row r="1006" spans="3:12" hidden="1" x14ac:dyDescent="0.25">
      <c r="C1006" s="161"/>
      <c r="D1006" s="180"/>
      <c r="E1006" s="143"/>
      <c r="F1006" s="116">
        <f t="shared" si="70"/>
        <v>0</v>
      </c>
      <c r="G1006" s="183"/>
      <c r="H1006" s="162"/>
      <c r="I1006" s="150" t="e">
        <f>VLOOKUP(H1006,Presupuesto!$B$8:$C$158,2,0)</f>
        <v>#N/A</v>
      </c>
      <c r="J1006" s="117" t="str">
        <f t="shared" si="71"/>
        <v>Investigación</v>
      </c>
      <c r="K1006" s="117"/>
      <c r="L1006" s="117"/>
    </row>
    <row r="1007" spans="3:12" hidden="1" x14ac:dyDescent="0.25">
      <c r="C1007" s="161"/>
      <c r="D1007" s="180"/>
      <c r="E1007" s="143"/>
      <c r="F1007" s="116">
        <f t="shared" si="70"/>
        <v>0</v>
      </c>
      <c r="G1007" s="183"/>
      <c r="H1007" s="162"/>
      <c r="I1007" s="150" t="e">
        <f>VLOOKUP(H1007,Presupuesto!$B$8:$C$158,2,0)</f>
        <v>#N/A</v>
      </c>
      <c r="J1007" s="117" t="str">
        <f t="shared" si="71"/>
        <v>Investigación</v>
      </c>
      <c r="K1007" s="117"/>
      <c r="L1007" s="117"/>
    </row>
    <row r="1008" spans="3:12" hidden="1" x14ac:dyDescent="0.25">
      <c r="C1008" s="161"/>
      <c r="D1008" s="180"/>
      <c r="E1008" s="143"/>
      <c r="F1008" s="116">
        <f t="shared" si="70"/>
        <v>0</v>
      </c>
      <c r="G1008" s="183"/>
      <c r="H1008" s="162"/>
      <c r="I1008" s="150" t="e">
        <f>VLOOKUP(H1008,Presupuesto!$B$8:$C$158,2,0)</f>
        <v>#N/A</v>
      </c>
      <c r="J1008" s="117" t="str">
        <f t="shared" si="71"/>
        <v>Investigación</v>
      </c>
      <c r="K1008" s="117"/>
      <c r="L1008" s="117"/>
    </row>
    <row r="1009" spans="3:12" hidden="1" x14ac:dyDescent="0.25">
      <c r="C1009" s="164"/>
      <c r="D1009" s="180"/>
      <c r="E1009" s="138"/>
      <c r="F1009" s="116">
        <f t="shared" si="70"/>
        <v>0</v>
      </c>
      <c r="G1009" s="183"/>
      <c r="H1009" s="165"/>
      <c r="I1009" s="150" t="e">
        <f>VLOOKUP(H1009,Presupuesto!$B$8:$C$158,2,0)</f>
        <v>#N/A</v>
      </c>
      <c r="J1009" s="117" t="str">
        <f t="shared" si="71"/>
        <v>Investigación</v>
      </c>
      <c r="K1009" s="117"/>
      <c r="L1009" s="117"/>
    </row>
    <row r="1010" spans="3:12" hidden="1" x14ac:dyDescent="0.25">
      <c r="C1010" s="164"/>
      <c r="D1010" s="180"/>
      <c r="E1010" s="138"/>
      <c r="F1010" s="116">
        <f t="shared" si="70"/>
        <v>0</v>
      </c>
      <c r="G1010" s="183"/>
      <c r="H1010" s="165"/>
      <c r="I1010" s="150" t="e">
        <f>VLOOKUP(H1010,Presupuesto!$B$8:$C$158,2,0)</f>
        <v>#N/A</v>
      </c>
      <c r="J1010" s="117" t="str">
        <f t="shared" si="71"/>
        <v>Investigación</v>
      </c>
      <c r="K1010" s="117"/>
      <c r="L1010" s="117"/>
    </row>
    <row r="1011" spans="3:12" hidden="1" x14ac:dyDescent="0.25">
      <c r="C1011" s="164"/>
      <c r="D1011" s="180"/>
      <c r="E1011" s="138"/>
      <c r="F1011" s="116">
        <f t="shared" si="70"/>
        <v>0</v>
      </c>
      <c r="G1011" s="183"/>
      <c r="H1011" s="165"/>
      <c r="I1011" s="150" t="e">
        <f>VLOOKUP(H1011,Presupuesto!$B$8:$C$158,2,0)</f>
        <v>#N/A</v>
      </c>
      <c r="J1011" s="117" t="str">
        <f t="shared" si="71"/>
        <v>Investigación</v>
      </c>
      <c r="K1011" s="117"/>
      <c r="L1011" s="117"/>
    </row>
    <row r="1012" spans="3:12" hidden="1" x14ac:dyDescent="0.25">
      <c r="C1012" s="164"/>
      <c r="D1012" s="180"/>
      <c r="E1012" s="138"/>
      <c r="F1012" s="116">
        <f t="shared" si="70"/>
        <v>0</v>
      </c>
      <c r="G1012" s="183"/>
      <c r="H1012" s="165"/>
      <c r="I1012" s="150" t="e">
        <f>VLOOKUP(H1012,Presupuesto!$B$8:$C$158,2,0)</f>
        <v>#N/A</v>
      </c>
      <c r="J1012" s="117" t="str">
        <f t="shared" si="71"/>
        <v>Investigación</v>
      </c>
      <c r="K1012" s="117"/>
      <c r="L1012" s="117"/>
    </row>
    <row r="1013" spans="3:12" hidden="1" x14ac:dyDescent="0.25">
      <c r="C1013" s="164"/>
      <c r="D1013" s="180"/>
      <c r="E1013" s="138"/>
      <c r="F1013" s="116">
        <f t="shared" si="70"/>
        <v>0</v>
      </c>
      <c r="G1013" s="183"/>
      <c r="H1013" s="165"/>
      <c r="I1013" s="150" t="e">
        <f>VLOOKUP(H1013,Presupuesto!$B$8:$C$158,2,0)</f>
        <v>#N/A</v>
      </c>
      <c r="J1013" s="117" t="str">
        <f t="shared" si="71"/>
        <v>Investigación</v>
      </c>
      <c r="K1013" s="117"/>
      <c r="L1013" s="117"/>
    </row>
    <row r="1014" spans="3:12" hidden="1" x14ac:dyDescent="0.25">
      <c r="C1014" s="164"/>
      <c r="D1014" s="180"/>
      <c r="E1014" s="138"/>
      <c r="F1014" s="116">
        <f t="shared" si="70"/>
        <v>0</v>
      </c>
      <c r="G1014" s="183"/>
      <c r="H1014" s="165"/>
      <c r="I1014" s="150" t="e">
        <f>VLOOKUP(H1014,Presupuesto!$B$8:$C$158,2,0)</f>
        <v>#N/A</v>
      </c>
      <c r="J1014" s="117" t="str">
        <f t="shared" si="71"/>
        <v>Investigación</v>
      </c>
      <c r="K1014" s="117"/>
      <c r="L1014" s="117"/>
    </row>
    <row r="1015" spans="3:12" hidden="1" x14ac:dyDescent="0.25">
      <c r="C1015" s="164"/>
      <c r="D1015" s="180"/>
      <c r="E1015" s="138"/>
      <c r="F1015" s="116">
        <f t="shared" si="70"/>
        <v>0</v>
      </c>
      <c r="G1015" s="183"/>
      <c r="H1015" s="165"/>
      <c r="I1015" s="150" t="e">
        <f>VLOOKUP(H1015,Presupuesto!$B$8:$C$158,2,0)</f>
        <v>#N/A</v>
      </c>
      <c r="J1015" s="117" t="str">
        <f t="shared" si="71"/>
        <v>Investigación</v>
      </c>
      <c r="K1015" s="117"/>
      <c r="L1015" s="117"/>
    </row>
    <row r="1016" spans="3:12" hidden="1" x14ac:dyDescent="0.25">
      <c r="C1016" s="164"/>
      <c r="D1016" s="180"/>
      <c r="E1016" s="138"/>
      <c r="F1016" s="116">
        <f t="shared" si="70"/>
        <v>0</v>
      </c>
      <c r="G1016" s="183"/>
      <c r="H1016" s="165"/>
      <c r="I1016" s="150" t="e">
        <f>VLOOKUP(H1016,Presupuesto!$B$8:$C$158,2,0)</f>
        <v>#N/A</v>
      </c>
      <c r="J1016" s="117" t="str">
        <f t="shared" si="71"/>
        <v>Investigación</v>
      </c>
      <c r="K1016" s="117"/>
      <c r="L1016" s="117"/>
    </row>
    <row r="1017" spans="3:12" hidden="1" x14ac:dyDescent="0.25">
      <c r="C1017" s="166"/>
      <c r="D1017" s="180"/>
      <c r="E1017" s="138"/>
      <c r="F1017" s="116">
        <f t="shared" si="70"/>
        <v>0</v>
      </c>
      <c r="G1017" s="183"/>
      <c r="H1017" s="167"/>
      <c r="I1017" s="150" t="e">
        <f>VLOOKUP(H1017,Presupuesto!$B$8:$C$158,2,0)</f>
        <v>#N/A</v>
      </c>
      <c r="J1017" s="117" t="str">
        <f t="shared" si="71"/>
        <v>Investigación</v>
      </c>
      <c r="K1017" s="117"/>
      <c r="L1017" s="117"/>
    </row>
    <row r="1018" spans="3:12" hidden="1" x14ac:dyDescent="0.25">
      <c r="C1018" s="166"/>
      <c r="D1018" s="180"/>
      <c r="E1018" s="138"/>
      <c r="F1018" s="116">
        <f t="shared" si="70"/>
        <v>0</v>
      </c>
      <c r="G1018" s="183"/>
      <c r="H1018" s="167"/>
      <c r="I1018" s="150" t="e">
        <f>VLOOKUP(H1018,Presupuesto!$B$8:$C$158,2,0)</f>
        <v>#N/A</v>
      </c>
      <c r="J1018" s="117" t="str">
        <f t="shared" si="71"/>
        <v>Investigación</v>
      </c>
      <c r="K1018" s="117"/>
      <c r="L1018" s="117"/>
    </row>
    <row r="1019" spans="3:12" hidden="1" x14ac:dyDescent="0.25">
      <c r="C1019" s="166"/>
      <c r="D1019" s="180"/>
      <c r="E1019" s="138"/>
      <c r="F1019" s="116">
        <f t="shared" si="70"/>
        <v>0</v>
      </c>
      <c r="G1019" s="183"/>
      <c r="H1019" s="167"/>
      <c r="I1019" s="150" t="e">
        <f>VLOOKUP(H1019,Presupuesto!$B$8:$C$158,2,0)</f>
        <v>#N/A</v>
      </c>
      <c r="J1019" s="117" t="str">
        <f t="shared" si="71"/>
        <v>Investigación</v>
      </c>
      <c r="K1019" s="117"/>
      <c r="L1019" s="117"/>
    </row>
    <row r="1020" spans="3:12" hidden="1" x14ac:dyDescent="0.25">
      <c r="C1020" s="166"/>
      <c r="D1020" s="180"/>
      <c r="E1020" s="138"/>
      <c r="F1020" s="116">
        <f t="shared" si="70"/>
        <v>0</v>
      </c>
      <c r="G1020" s="183"/>
      <c r="H1020" s="167"/>
      <c r="I1020" s="150" t="e">
        <f>VLOOKUP(H1020,Presupuesto!$B$8:$C$158,2,0)</f>
        <v>#N/A</v>
      </c>
      <c r="J1020" s="117" t="str">
        <f t="shared" si="71"/>
        <v>Investigación</v>
      </c>
      <c r="K1020" s="117"/>
      <c r="L1020" s="117"/>
    </row>
    <row r="1021" spans="3:12" ht="15.75" hidden="1" thickBot="1" x14ac:dyDescent="0.3">
      <c r="C1021" s="168"/>
      <c r="D1021" s="256"/>
      <c r="E1021" s="122"/>
      <c r="F1021" s="124">
        <f t="shared" si="70"/>
        <v>0</v>
      </c>
      <c r="G1021" s="184"/>
      <c r="H1021" s="169"/>
      <c r="I1021" s="152" t="e">
        <f>VLOOKUP(H1021,Presupuesto!$B$8:$C$158,2,0)</f>
        <v>#N/A</v>
      </c>
      <c r="J1021" s="125" t="str">
        <f t="shared" ref="J1021" si="72">$J$20</f>
        <v>Investigación</v>
      </c>
      <c r="K1021" s="144"/>
      <c r="L1021" s="144"/>
    </row>
    <row r="1022" spans="3:12" hidden="1" x14ac:dyDescent="0.25">
      <c r="F1022" s="109"/>
      <c r="G1022" s="108"/>
      <c r="H1022" s="109"/>
      <c r="I1022" s="109"/>
    </row>
    <row r="1023" spans="3:12" ht="15.75" hidden="1" thickBot="1" x14ac:dyDescent="0.3">
      <c r="F1023" s="109"/>
      <c r="G1023" s="108"/>
      <c r="H1023" s="109"/>
      <c r="I1023" s="109"/>
    </row>
    <row r="1024" spans="3:12" ht="15.75" hidden="1" thickBot="1" x14ac:dyDescent="0.3">
      <c r="C1024" s="179" t="s">
        <v>53</v>
      </c>
      <c r="D1024" s="127">
        <f>SUM(F1031:F1065)</f>
        <v>0</v>
      </c>
      <c r="F1024" s="73"/>
      <c r="G1024" s="95"/>
      <c r="H1024" s="73"/>
      <c r="I1024" s="73"/>
    </row>
    <row r="1025" spans="3:12" hidden="1" x14ac:dyDescent="0.25">
      <c r="C1025" s="73"/>
      <c r="D1025" s="31"/>
      <c r="E1025" s="112"/>
      <c r="F1025" s="112"/>
      <c r="G1025" s="112"/>
      <c r="H1025" s="92"/>
      <c r="I1025" s="92"/>
      <c r="J1025" s="92"/>
      <c r="K1025" s="132"/>
    </row>
    <row r="1026" spans="3:12" hidden="1" x14ac:dyDescent="0.25">
      <c r="C1026" s="73"/>
      <c r="D1026" s="31"/>
      <c r="E1026" s="112"/>
      <c r="F1026" s="112"/>
      <c r="G1026" s="112"/>
      <c r="H1026" s="92"/>
      <c r="I1026" s="92"/>
      <c r="J1026" s="92"/>
      <c r="K1026" s="132"/>
    </row>
    <row r="1027" spans="3:12" ht="15.75" hidden="1" x14ac:dyDescent="0.25">
      <c r="C1027" s="232" t="s">
        <v>532</v>
      </c>
      <c r="D1027" s="233"/>
      <c r="E1027" s="112"/>
      <c r="F1027" s="112"/>
      <c r="G1027" s="112"/>
      <c r="H1027" s="92"/>
      <c r="I1027" s="92"/>
      <c r="J1027" s="92"/>
      <c r="K1027" s="132"/>
    </row>
    <row r="1028" spans="3:12" ht="18.75" hidden="1" x14ac:dyDescent="0.25">
      <c r="C1028" s="240" t="e">
        <f>IFERROR(VLOOKUP(D1027,'Desarrollo Curricular'!$E:$F,2,FALSE),IFERROR(VLOOKUP(D1027,Investigación!$E:$F,2,FALSE),IFERROR(VLOOKUP(D1027,'Vinculación Univ. Sociedad'!$E:$F,2,FALSE),IFERROR(VLOOKUP(D1027,'Docencia y Recursos Humanos '!$E:$F,2,FALSE),IFERROR(VLOOKUP(D1027,Estudiantes!$E:$F,2,FALSE),IFERROR(VLOOKUP(D1027,'Gestion Administrativa'!$E:$F,2,FALSE),IFERROR(VLOOKUP(D1027,'Gestion Academica'!$E:$F,2,FALSE),IFERROR(VLOOKUP(D1027,Graduados!$E:$F,2,FALSE),IFERROR(VLOOKUP(D1027,'Gestión del Conocimiento'!$E:$F,2,FALSE),IFERROR(VLOOKUP(D1027,Gobernabilidad!$E:$F,2,FALSE),IFERROR(VLOOKUP(D1027,'NIVEL DE ES Y  SISTEMA NACIONAL'!$E:$F,2,FALSE),VLOOKUP(D1027,'Lo Esencial'!$E:$F,2,0))))))))))))</f>
        <v>#N/A</v>
      </c>
      <c r="D1028" s="31"/>
      <c r="E1028" s="112"/>
      <c r="F1028" s="112"/>
      <c r="G1028" s="112"/>
      <c r="H1028" s="92"/>
      <c r="I1028" s="92"/>
      <c r="J1028" s="92"/>
      <c r="K1028" s="132"/>
    </row>
    <row r="1029" spans="3:12" ht="15.75" hidden="1" thickBot="1" x14ac:dyDescent="0.3">
      <c r="F1029" s="112"/>
      <c r="G1029" s="92"/>
      <c r="H1029" s="92"/>
      <c r="I1029" s="92"/>
    </row>
    <row r="1030" spans="3:12" ht="30.75" hidden="1" thickBot="1" x14ac:dyDescent="0.3">
      <c r="C1030" s="149" t="s">
        <v>44</v>
      </c>
      <c r="D1030" s="154" t="s">
        <v>55</v>
      </c>
      <c r="E1030" s="156" t="s">
        <v>57</v>
      </c>
      <c r="F1030" s="155" t="s">
        <v>27</v>
      </c>
      <c r="G1030" s="153" t="s">
        <v>253</v>
      </c>
      <c r="H1030" s="156" t="s">
        <v>46</v>
      </c>
      <c r="I1030" s="153" t="s">
        <v>254</v>
      </c>
      <c r="J1030" s="153" t="s">
        <v>551</v>
      </c>
      <c r="K1030" s="153" t="s">
        <v>552</v>
      </c>
      <c r="L1030" s="153" t="s">
        <v>610</v>
      </c>
    </row>
    <row r="1031" spans="3:12" hidden="1" x14ac:dyDescent="0.25">
      <c r="C1031" s="161"/>
      <c r="D1031" s="180"/>
      <c r="E1031" s="135"/>
      <c r="F1031" s="116">
        <f t="shared" ref="F1031:F1065" si="73">D1031*E1031</f>
        <v>0</v>
      </c>
      <c r="G1031" s="183"/>
      <c r="H1031" s="162"/>
      <c r="I1031" s="150" t="e">
        <f>VLOOKUP(H1031,Presupuesto!$B$8:$C$158,2,0)</f>
        <v>#N/A</v>
      </c>
      <c r="J1031" s="252"/>
      <c r="K1031" s="117"/>
      <c r="L1031" s="117"/>
    </row>
    <row r="1032" spans="3:12" hidden="1" x14ac:dyDescent="0.25">
      <c r="C1032" s="161"/>
      <c r="D1032" s="180"/>
      <c r="E1032" s="143"/>
      <c r="F1032" s="116">
        <f t="shared" si="73"/>
        <v>0</v>
      </c>
      <c r="G1032" s="183"/>
      <c r="H1032" s="162"/>
      <c r="I1032" s="150" t="e">
        <f>VLOOKUP(H1032,Presupuesto!$B$8:$C$158,2,0)</f>
        <v>#N/A</v>
      </c>
      <c r="J1032" s="117" t="str">
        <f>$J$17</f>
        <v>Investigación</v>
      </c>
      <c r="K1032" s="117"/>
      <c r="L1032" s="117"/>
    </row>
    <row r="1033" spans="3:12" hidden="1" x14ac:dyDescent="0.25">
      <c r="C1033" s="161"/>
      <c r="D1033" s="180"/>
      <c r="E1033" s="143"/>
      <c r="F1033" s="116">
        <f t="shared" si="73"/>
        <v>0</v>
      </c>
      <c r="G1033" s="183"/>
      <c r="H1033" s="162"/>
      <c r="I1033" s="150" t="e">
        <f>VLOOKUP(H1033,Presupuesto!$B$8:$C$158,2,0)</f>
        <v>#N/A</v>
      </c>
      <c r="J1033" s="117" t="str">
        <f t="shared" ref="J1033:J1064" si="74">$J$17</f>
        <v>Investigación</v>
      </c>
      <c r="K1033" s="117"/>
      <c r="L1033" s="117"/>
    </row>
    <row r="1034" spans="3:12" hidden="1" x14ac:dyDescent="0.25">
      <c r="C1034" s="161"/>
      <c r="D1034" s="180"/>
      <c r="E1034" s="143"/>
      <c r="F1034" s="116">
        <f t="shared" si="73"/>
        <v>0</v>
      </c>
      <c r="G1034" s="183"/>
      <c r="H1034" s="162"/>
      <c r="I1034" s="150" t="e">
        <f>VLOOKUP(H1034,Presupuesto!$B$8:$C$158,2,0)</f>
        <v>#N/A</v>
      </c>
      <c r="J1034" s="117" t="str">
        <f t="shared" si="74"/>
        <v>Investigación</v>
      </c>
      <c r="K1034" s="117"/>
      <c r="L1034" s="117"/>
    </row>
    <row r="1035" spans="3:12" hidden="1" x14ac:dyDescent="0.25">
      <c r="C1035" s="161"/>
      <c r="D1035" s="180"/>
      <c r="E1035" s="143"/>
      <c r="F1035" s="116">
        <f t="shared" si="73"/>
        <v>0</v>
      </c>
      <c r="G1035" s="183"/>
      <c r="H1035" s="162"/>
      <c r="I1035" s="150" t="e">
        <f>VLOOKUP(H1035,Presupuesto!$B$8:$C$158,2,0)</f>
        <v>#N/A</v>
      </c>
      <c r="J1035" s="117" t="str">
        <f t="shared" si="74"/>
        <v>Investigación</v>
      </c>
      <c r="K1035" s="117"/>
      <c r="L1035" s="117"/>
    </row>
    <row r="1036" spans="3:12" hidden="1" x14ac:dyDescent="0.25">
      <c r="C1036" s="161"/>
      <c r="D1036" s="180"/>
      <c r="E1036" s="143"/>
      <c r="F1036" s="116">
        <f t="shared" si="73"/>
        <v>0</v>
      </c>
      <c r="G1036" s="183"/>
      <c r="H1036" s="162"/>
      <c r="I1036" s="150" t="e">
        <f>VLOOKUP(H1036,Presupuesto!$B$8:$C$158,2,0)</f>
        <v>#N/A</v>
      </c>
      <c r="J1036" s="117" t="str">
        <f t="shared" si="74"/>
        <v>Investigación</v>
      </c>
      <c r="K1036" s="117"/>
      <c r="L1036" s="117"/>
    </row>
    <row r="1037" spans="3:12" hidden="1" x14ac:dyDescent="0.25">
      <c r="C1037" s="161"/>
      <c r="D1037" s="180"/>
      <c r="E1037" s="143"/>
      <c r="F1037" s="116">
        <f t="shared" si="73"/>
        <v>0</v>
      </c>
      <c r="G1037" s="183"/>
      <c r="H1037" s="162"/>
      <c r="I1037" s="150" t="e">
        <f>VLOOKUP(H1037,Presupuesto!$B$8:$C$158,2,0)</f>
        <v>#N/A</v>
      </c>
      <c r="J1037" s="117" t="str">
        <f t="shared" si="74"/>
        <v>Investigación</v>
      </c>
      <c r="K1037" s="117"/>
      <c r="L1037" s="117"/>
    </row>
    <row r="1038" spans="3:12" hidden="1" x14ac:dyDescent="0.25">
      <c r="C1038" s="161"/>
      <c r="D1038" s="180"/>
      <c r="E1038" s="143"/>
      <c r="F1038" s="116">
        <f t="shared" si="73"/>
        <v>0</v>
      </c>
      <c r="G1038" s="183"/>
      <c r="H1038" s="162"/>
      <c r="I1038" s="150" t="e">
        <f>VLOOKUP(H1038,Presupuesto!$B$8:$C$158,2,0)</f>
        <v>#N/A</v>
      </c>
      <c r="J1038" s="117" t="str">
        <f t="shared" si="74"/>
        <v>Investigación</v>
      </c>
      <c r="K1038" s="117"/>
      <c r="L1038" s="117"/>
    </row>
    <row r="1039" spans="3:12" hidden="1" x14ac:dyDescent="0.25">
      <c r="C1039" s="161"/>
      <c r="D1039" s="180"/>
      <c r="E1039" s="143"/>
      <c r="F1039" s="116">
        <f t="shared" si="73"/>
        <v>0</v>
      </c>
      <c r="G1039" s="183"/>
      <c r="H1039" s="162"/>
      <c r="I1039" s="150" t="e">
        <f>VLOOKUP(H1039,Presupuesto!$B$8:$C$158,2,0)</f>
        <v>#N/A</v>
      </c>
      <c r="J1039" s="117" t="str">
        <f t="shared" si="74"/>
        <v>Investigación</v>
      </c>
      <c r="K1039" s="117"/>
      <c r="L1039" s="117"/>
    </row>
    <row r="1040" spans="3:12" hidden="1" x14ac:dyDescent="0.25">
      <c r="C1040" s="161"/>
      <c r="D1040" s="180"/>
      <c r="E1040" s="143"/>
      <c r="F1040" s="116">
        <f t="shared" si="73"/>
        <v>0</v>
      </c>
      <c r="G1040" s="183"/>
      <c r="H1040" s="162"/>
      <c r="I1040" s="150" t="e">
        <f>VLOOKUP(H1040,Presupuesto!$B$8:$C$158,2,0)</f>
        <v>#N/A</v>
      </c>
      <c r="J1040" s="117" t="str">
        <f t="shared" si="74"/>
        <v>Investigación</v>
      </c>
      <c r="K1040" s="117"/>
      <c r="L1040" s="117"/>
    </row>
    <row r="1041" spans="3:12" hidden="1" x14ac:dyDescent="0.25">
      <c r="C1041" s="161"/>
      <c r="D1041" s="180"/>
      <c r="E1041" s="143"/>
      <c r="F1041" s="116">
        <f t="shared" si="73"/>
        <v>0</v>
      </c>
      <c r="G1041" s="183"/>
      <c r="H1041" s="162"/>
      <c r="I1041" s="150" t="e">
        <f>VLOOKUP(H1041,Presupuesto!$B$8:$C$158,2,0)</f>
        <v>#N/A</v>
      </c>
      <c r="J1041" s="117" t="str">
        <f t="shared" si="74"/>
        <v>Investigación</v>
      </c>
      <c r="K1041" s="117"/>
      <c r="L1041" s="117"/>
    </row>
    <row r="1042" spans="3:12" hidden="1" x14ac:dyDescent="0.25">
      <c r="C1042" s="161"/>
      <c r="D1042" s="180"/>
      <c r="E1042" s="143"/>
      <c r="F1042" s="116">
        <f t="shared" si="73"/>
        <v>0</v>
      </c>
      <c r="G1042" s="183"/>
      <c r="H1042" s="162"/>
      <c r="I1042" s="150" t="e">
        <f>VLOOKUP(H1042,Presupuesto!$B$8:$C$158,2,0)</f>
        <v>#N/A</v>
      </c>
      <c r="J1042" s="117" t="str">
        <f t="shared" si="74"/>
        <v>Investigación</v>
      </c>
      <c r="K1042" s="117"/>
      <c r="L1042" s="117"/>
    </row>
    <row r="1043" spans="3:12" hidden="1" x14ac:dyDescent="0.25">
      <c r="C1043" s="161"/>
      <c r="D1043" s="180"/>
      <c r="E1043" s="143"/>
      <c r="F1043" s="116">
        <f t="shared" si="73"/>
        <v>0</v>
      </c>
      <c r="G1043" s="183"/>
      <c r="H1043" s="162"/>
      <c r="I1043" s="150" t="e">
        <f>VLOOKUP(H1043,Presupuesto!$B$8:$C$158,2,0)</f>
        <v>#N/A</v>
      </c>
      <c r="J1043" s="117" t="str">
        <f t="shared" si="74"/>
        <v>Investigación</v>
      </c>
      <c r="K1043" s="117"/>
      <c r="L1043" s="117"/>
    </row>
    <row r="1044" spans="3:12" hidden="1" x14ac:dyDescent="0.25">
      <c r="C1044" s="161"/>
      <c r="D1044" s="180"/>
      <c r="E1044" s="143"/>
      <c r="F1044" s="116">
        <f t="shared" si="73"/>
        <v>0</v>
      </c>
      <c r="G1044" s="183"/>
      <c r="H1044" s="162"/>
      <c r="I1044" s="150" t="e">
        <f>VLOOKUP(H1044,Presupuesto!$B$8:$C$158,2,0)</f>
        <v>#N/A</v>
      </c>
      <c r="J1044" s="117" t="str">
        <f t="shared" si="74"/>
        <v>Investigación</v>
      </c>
      <c r="K1044" s="117"/>
      <c r="L1044" s="117"/>
    </row>
    <row r="1045" spans="3:12" hidden="1" x14ac:dyDescent="0.25">
      <c r="C1045" s="161"/>
      <c r="D1045" s="180"/>
      <c r="E1045" s="143"/>
      <c r="F1045" s="116">
        <f t="shared" si="73"/>
        <v>0</v>
      </c>
      <c r="G1045" s="183"/>
      <c r="H1045" s="162"/>
      <c r="I1045" s="150" t="e">
        <f>VLOOKUP(H1045,Presupuesto!$B$8:$C$158,2,0)</f>
        <v>#N/A</v>
      </c>
      <c r="J1045" s="117" t="str">
        <f t="shared" si="74"/>
        <v>Investigación</v>
      </c>
      <c r="K1045" s="117"/>
      <c r="L1045" s="117"/>
    </row>
    <row r="1046" spans="3:12" hidden="1" x14ac:dyDescent="0.25">
      <c r="C1046" s="161"/>
      <c r="D1046" s="180"/>
      <c r="E1046" s="143"/>
      <c r="F1046" s="116">
        <f t="shared" si="73"/>
        <v>0</v>
      </c>
      <c r="G1046" s="183"/>
      <c r="H1046" s="162"/>
      <c r="I1046" s="150" t="e">
        <f>VLOOKUP(H1046,Presupuesto!$B$8:$C$158,2,0)</f>
        <v>#N/A</v>
      </c>
      <c r="J1046" s="117" t="str">
        <f t="shared" si="74"/>
        <v>Investigación</v>
      </c>
      <c r="K1046" s="117"/>
      <c r="L1046" s="117"/>
    </row>
    <row r="1047" spans="3:12" hidden="1" x14ac:dyDescent="0.25">
      <c r="C1047" s="161"/>
      <c r="D1047" s="180"/>
      <c r="E1047" s="143"/>
      <c r="F1047" s="116">
        <f t="shared" si="73"/>
        <v>0</v>
      </c>
      <c r="G1047" s="183"/>
      <c r="H1047" s="162"/>
      <c r="I1047" s="150" t="e">
        <f>VLOOKUP(H1047,Presupuesto!$B$8:$C$158,2,0)</f>
        <v>#N/A</v>
      </c>
      <c r="J1047" s="117" t="str">
        <f t="shared" si="74"/>
        <v>Investigación</v>
      </c>
      <c r="K1047" s="117"/>
      <c r="L1047" s="117"/>
    </row>
    <row r="1048" spans="3:12" hidden="1" x14ac:dyDescent="0.25">
      <c r="C1048" s="161"/>
      <c r="D1048" s="180"/>
      <c r="E1048" s="143"/>
      <c r="F1048" s="116">
        <f t="shared" si="73"/>
        <v>0</v>
      </c>
      <c r="G1048" s="183"/>
      <c r="H1048" s="162"/>
      <c r="I1048" s="150" t="e">
        <f>VLOOKUP(H1048,Presupuesto!$B$8:$C$158,2,0)</f>
        <v>#N/A</v>
      </c>
      <c r="J1048" s="117" t="str">
        <f t="shared" si="74"/>
        <v>Investigación</v>
      </c>
      <c r="K1048" s="117"/>
      <c r="L1048" s="117"/>
    </row>
    <row r="1049" spans="3:12" hidden="1" x14ac:dyDescent="0.25">
      <c r="C1049" s="161"/>
      <c r="D1049" s="180"/>
      <c r="E1049" s="143"/>
      <c r="F1049" s="116">
        <f t="shared" si="73"/>
        <v>0</v>
      </c>
      <c r="G1049" s="183"/>
      <c r="H1049" s="162"/>
      <c r="I1049" s="150" t="e">
        <f>VLOOKUP(H1049,Presupuesto!$B$8:$C$158,2,0)</f>
        <v>#N/A</v>
      </c>
      <c r="J1049" s="117" t="str">
        <f t="shared" si="74"/>
        <v>Investigación</v>
      </c>
      <c r="K1049" s="117"/>
      <c r="L1049" s="117"/>
    </row>
    <row r="1050" spans="3:12" hidden="1" x14ac:dyDescent="0.25">
      <c r="C1050" s="161"/>
      <c r="D1050" s="180"/>
      <c r="E1050" s="143"/>
      <c r="F1050" s="116">
        <f t="shared" si="73"/>
        <v>0</v>
      </c>
      <c r="G1050" s="183"/>
      <c r="H1050" s="162"/>
      <c r="I1050" s="150" t="e">
        <f>VLOOKUP(H1050,Presupuesto!$B$8:$C$158,2,0)</f>
        <v>#N/A</v>
      </c>
      <c r="J1050" s="117" t="str">
        <f t="shared" si="74"/>
        <v>Investigación</v>
      </c>
      <c r="K1050" s="117"/>
      <c r="L1050" s="117"/>
    </row>
    <row r="1051" spans="3:12" hidden="1" x14ac:dyDescent="0.25">
      <c r="C1051" s="161"/>
      <c r="D1051" s="180"/>
      <c r="E1051" s="143"/>
      <c r="F1051" s="116">
        <f t="shared" si="73"/>
        <v>0</v>
      </c>
      <c r="G1051" s="183"/>
      <c r="H1051" s="162"/>
      <c r="I1051" s="150" t="e">
        <f>VLOOKUP(H1051,Presupuesto!$B$8:$C$158,2,0)</f>
        <v>#N/A</v>
      </c>
      <c r="J1051" s="117" t="str">
        <f t="shared" si="74"/>
        <v>Investigación</v>
      </c>
      <c r="K1051" s="117"/>
      <c r="L1051" s="117"/>
    </row>
    <row r="1052" spans="3:12" hidden="1" x14ac:dyDescent="0.25">
      <c r="C1052" s="161"/>
      <c r="D1052" s="180"/>
      <c r="E1052" s="143"/>
      <c r="F1052" s="116">
        <f t="shared" si="73"/>
        <v>0</v>
      </c>
      <c r="G1052" s="183"/>
      <c r="H1052" s="162"/>
      <c r="I1052" s="150" t="e">
        <f>VLOOKUP(H1052,Presupuesto!$B$8:$C$158,2,0)</f>
        <v>#N/A</v>
      </c>
      <c r="J1052" s="117" t="str">
        <f t="shared" si="74"/>
        <v>Investigación</v>
      </c>
      <c r="K1052" s="117"/>
      <c r="L1052" s="117"/>
    </row>
    <row r="1053" spans="3:12" hidden="1" x14ac:dyDescent="0.25">
      <c r="C1053" s="164"/>
      <c r="D1053" s="180"/>
      <c r="E1053" s="138"/>
      <c r="F1053" s="116">
        <f t="shared" si="73"/>
        <v>0</v>
      </c>
      <c r="G1053" s="183"/>
      <c r="H1053" s="165"/>
      <c r="I1053" s="150" t="e">
        <f>VLOOKUP(H1053,Presupuesto!$B$8:$C$158,2,0)</f>
        <v>#N/A</v>
      </c>
      <c r="J1053" s="117" t="str">
        <f t="shared" si="74"/>
        <v>Investigación</v>
      </c>
      <c r="K1053" s="117"/>
      <c r="L1053" s="117"/>
    </row>
    <row r="1054" spans="3:12" hidden="1" x14ac:dyDescent="0.25">
      <c r="C1054" s="164"/>
      <c r="D1054" s="180"/>
      <c r="E1054" s="138"/>
      <c r="F1054" s="116">
        <f t="shared" si="73"/>
        <v>0</v>
      </c>
      <c r="G1054" s="183"/>
      <c r="H1054" s="165"/>
      <c r="I1054" s="150" t="e">
        <f>VLOOKUP(H1054,Presupuesto!$B$8:$C$158,2,0)</f>
        <v>#N/A</v>
      </c>
      <c r="J1054" s="117" t="str">
        <f t="shared" si="74"/>
        <v>Investigación</v>
      </c>
      <c r="K1054" s="117"/>
      <c r="L1054" s="117"/>
    </row>
    <row r="1055" spans="3:12" hidden="1" x14ac:dyDescent="0.25">
      <c r="C1055" s="164"/>
      <c r="D1055" s="180"/>
      <c r="E1055" s="138"/>
      <c r="F1055" s="116">
        <f t="shared" si="73"/>
        <v>0</v>
      </c>
      <c r="G1055" s="183"/>
      <c r="H1055" s="165"/>
      <c r="I1055" s="150" t="e">
        <f>VLOOKUP(H1055,Presupuesto!$B$8:$C$158,2,0)</f>
        <v>#N/A</v>
      </c>
      <c r="J1055" s="117" t="str">
        <f t="shared" si="74"/>
        <v>Investigación</v>
      </c>
      <c r="K1055" s="117"/>
      <c r="L1055" s="117"/>
    </row>
    <row r="1056" spans="3:12" hidden="1" x14ac:dyDescent="0.25">
      <c r="C1056" s="164"/>
      <c r="D1056" s="180"/>
      <c r="E1056" s="138"/>
      <c r="F1056" s="116">
        <f t="shared" si="73"/>
        <v>0</v>
      </c>
      <c r="G1056" s="183"/>
      <c r="H1056" s="165"/>
      <c r="I1056" s="150" t="e">
        <f>VLOOKUP(H1056,Presupuesto!$B$8:$C$158,2,0)</f>
        <v>#N/A</v>
      </c>
      <c r="J1056" s="117" t="str">
        <f t="shared" si="74"/>
        <v>Investigación</v>
      </c>
      <c r="K1056" s="117"/>
      <c r="L1056" s="117"/>
    </row>
    <row r="1057" spans="3:12" hidden="1" x14ac:dyDescent="0.25">
      <c r="C1057" s="164"/>
      <c r="D1057" s="180"/>
      <c r="E1057" s="138"/>
      <c r="F1057" s="116">
        <f t="shared" si="73"/>
        <v>0</v>
      </c>
      <c r="G1057" s="183"/>
      <c r="H1057" s="165"/>
      <c r="I1057" s="150" t="e">
        <f>VLOOKUP(H1057,Presupuesto!$B$8:$C$158,2,0)</f>
        <v>#N/A</v>
      </c>
      <c r="J1057" s="117" t="str">
        <f t="shared" si="74"/>
        <v>Investigación</v>
      </c>
      <c r="K1057" s="117"/>
      <c r="L1057" s="117"/>
    </row>
    <row r="1058" spans="3:12" hidden="1" x14ac:dyDescent="0.25">
      <c r="C1058" s="164"/>
      <c r="D1058" s="180"/>
      <c r="E1058" s="138"/>
      <c r="F1058" s="116">
        <f t="shared" si="73"/>
        <v>0</v>
      </c>
      <c r="G1058" s="183"/>
      <c r="H1058" s="165"/>
      <c r="I1058" s="150" t="e">
        <f>VLOOKUP(H1058,Presupuesto!$B$8:$C$158,2,0)</f>
        <v>#N/A</v>
      </c>
      <c r="J1058" s="117" t="str">
        <f t="shared" si="74"/>
        <v>Investigación</v>
      </c>
      <c r="K1058" s="117"/>
      <c r="L1058" s="117"/>
    </row>
    <row r="1059" spans="3:12" hidden="1" x14ac:dyDescent="0.25">
      <c r="C1059" s="164"/>
      <c r="D1059" s="180"/>
      <c r="E1059" s="138"/>
      <c r="F1059" s="116">
        <f t="shared" si="73"/>
        <v>0</v>
      </c>
      <c r="G1059" s="183"/>
      <c r="H1059" s="165"/>
      <c r="I1059" s="150" t="e">
        <f>VLOOKUP(H1059,Presupuesto!$B$8:$C$158,2,0)</f>
        <v>#N/A</v>
      </c>
      <c r="J1059" s="117" t="str">
        <f t="shared" si="74"/>
        <v>Investigación</v>
      </c>
      <c r="K1059" s="117"/>
      <c r="L1059" s="117"/>
    </row>
    <row r="1060" spans="3:12" hidden="1" x14ac:dyDescent="0.25">
      <c r="C1060" s="164"/>
      <c r="D1060" s="180"/>
      <c r="E1060" s="138"/>
      <c r="F1060" s="116">
        <f t="shared" si="73"/>
        <v>0</v>
      </c>
      <c r="G1060" s="183"/>
      <c r="H1060" s="165"/>
      <c r="I1060" s="150" t="e">
        <f>VLOOKUP(H1060,Presupuesto!$B$8:$C$158,2,0)</f>
        <v>#N/A</v>
      </c>
      <c r="J1060" s="117" t="str">
        <f t="shared" si="74"/>
        <v>Investigación</v>
      </c>
      <c r="K1060" s="117"/>
      <c r="L1060" s="117"/>
    </row>
    <row r="1061" spans="3:12" hidden="1" x14ac:dyDescent="0.25">
      <c r="C1061" s="166"/>
      <c r="D1061" s="180"/>
      <c r="E1061" s="138"/>
      <c r="F1061" s="116">
        <f t="shared" si="73"/>
        <v>0</v>
      </c>
      <c r="G1061" s="183"/>
      <c r="H1061" s="167"/>
      <c r="I1061" s="150" t="e">
        <f>VLOOKUP(H1061,Presupuesto!$B$8:$C$158,2,0)</f>
        <v>#N/A</v>
      </c>
      <c r="J1061" s="117" t="str">
        <f t="shared" si="74"/>
        <v>Investigación</v>
      </c>
      <c r="K1061" s="117"/>
      <c r="L1061" s="117"/>
    </row>
    <row r="1062" spans="3:12" hidden="1" x14ac:dyDescent="0.25">
      <c r="C1062" s="166"/>
      <c r="D1062" s="180"/>
      <c r="E1062" s="138"/>
      <c r="F1062" s="116">
        <f t="shared" si="73"/>
        <v>0</v>
      </c>
      <c r="G1062" s="183"/>
      <c r="H1062" s="167"/>
      <c r="I1062" s="150" t="e">
        <f>VLOOKUP(H1062,Presupuesto!$B$8:$C$158,2,0)</f>
        <v>#N/A</v>
      </c>
      <c r="J1062" s="117" t="str">
        <f t="shared" si="74"/>
        <v>Investigación</v>
      </c>
      <c r="K1062" s="117"/>
      <c r="L1062" s="117"/>
    </row>
    <row r="1063" spans="3:12" hidden="1" x14ac:dyDescent="0.25">
      <c r="C1063" s="166"/>
      <c r="D1063" s="180"/>
      <c r="E1063" s="138"/>
      <c r="F1063" s="116">
        <f t="shared" si="73"/>
        <v>0</v>
      </c>
      <c r="G1063" s="183"/>
      <c r="H1063" s="167"/>
      <c r="I1063" s="150" t="e">
        <f>VLOOKUP(H1063,Presupuesto!$B$8:$C$158,2,0)</f>
        <v>#N/A</v>
      </c>
      <c r="J1063" s="117" t="str">
        <f t="shared" si="74"/>
        <v>Investigación</v>
      </c>
      <c r="K1063" s="117"/>
      <c r="L1063" s="117"/>
    </row>
    <row r="1064" spans="3:12" hidden="1" x14ac:dyDescent="0.25">
      <c r="C1064" s="166"/>
      <c r="D1064" s="180"/>
      <c r="E1064" s="138"/>
      <c r="F1064" s="116">
        <f t="shared" si="73"/>
        <v>0</v>
      </c>
      <c r="G1064" s="183"/>
      <c r="H1064" s="167"/>
      <c r="I1064" s="150" t="e">
        <f>VLOOKUP(H1064,Presupuesto!$B$8:$C$158,2,0)</f>
        <v>#N/A</v>
      </c>
      <c r="J1064" s="117" t="str">
        <f t="shared" si="74"/>
        <v>Investigación</v>
      </c>
      <c r="K1064" s="117"/>
      <c r="L1064" s="117"/>
    </row>
    <row r="1065" spans="3:12" ht="15.75" hidden="1" thickBot="1" x14ac:dyDescent="0.3">
      <c r="C1065" s="168"/>
      <c r="D1065" s="256"/>
      <c r="E1065" s="122"/>
      <c r="F1065" s="124">
        <f t="shared" si="73"/>
        <v>0</v>
      </c>
      <c r="G1065" s="184"/>
      <c r="H1065" s="169"/>
      <c r="I1065" s="152" t="e">
        <f>VLOOKUP(H1065,Presupuesto!$B$8:$C$158,2,0)</f>
        <v>#N/A</v>
      </c>
      <c r="J1065" s="125" t="str">
        <f t="shared" ref="J1065" si="75">$J$20</f>
        <v>Investigación</v>
      </c>
      <c r="K1065" s="144"/>
      <c r="L1065" s="144"/>
    </row>
    <row r="1066" spans="3:12" hidden="1" x14ac:dyDescent="0.25"/>
  </sheetData>
  <dataValidations count="4">
    <dataValidation type="list" allowBlank="1" showInputMessage="1" showErrorMessage="1" errorTitle="¡Ingreso Inválido!" error="Verifique el valor ingresado." promptTitle="Ingrese el Objeto de Gasto" prompt="Ingrese el Objeto de Gasto" sqref="H17:H51 H61:H95 H105:H139 H149:H183 H193:H227 H237:H271 H281:H315 H325:H359 H369:H403 H413:H447 H457:H491 H501:H535 H545:H579 H589:H623 H633:H667 H677:H711 H723:H757 H767:H801 H811:H845 H855:H889 H899:H933 H943:H977 H987:H1021 H1031:H1065">
      <formula1>$A$1:$ET$1</formula1>
    </dataValidation>
    <dataValidation type="list" allowBlank="1" showInputMessage="1" showErrorMessage="1" errorTitle="¡Ingreso Inválido!" error="Seleccione una opción de la lista." promptTitle="Dimensión Estratégica" prompt="Seleccione una opción de la lista." sqref="J17:J51 J61:J95 J105:J139 J149:J183 J193:J227 J237:J271 J281:J315 J325:J359 J369:J403 J413:J447 J457:J491 J501:J535 J545:J579 J589:J623 J633:J667 J677:J711 J723:J757 J767:J801 J811:J845 J855:J889 J899:J933 J943:J977 J987:J1021 J1031:J1065">
      <formula1>$A$2:$K$2</formula1>
    </dataValidation>
    <dataValidation type="list" allowBlank="1" showInputMessage="1" showErrorMessage="1" errorTitle="¡Ingreso Inválido!" error="Seleccione una opción de la lista" promptTitle="Mes Requerido" prompt="Seleccione el mes en el que requiere el recurso." sqref="K17:K51 K61:K95 K105:K139 K149:K183 K193:K227 K237:K271 K281:K315 K325:K359 K369:K403 K413:K447 K457:K491 K501:K535 K545:K579 K589:K623 K633:K667 K677:K711 K723:K757 K767:K801 K811:K845 K855:K889 K899:K933 K943:K977 K987:K1021 K1031:K1065">
      <formula1>$U$2:$AF$2</formula1>
    </dataValidation>
    <dataValidation type="list" allowBlank="1" showInputMessage="1" showErrorMessage="1" errorTitle="¡Ingreso Inválido!" error="Seleccione una opción de la lista." promptTitle="Tipo de Presupuesto" prompt="Seleccione una opción de la lista." sqref="G17:G51 G61:G95 G105:G139 G149:G183 G193:G227 G237:G271 G281:G315 G325:G359 G369:G403 G413:G447 G457:G491 G501:G535 G545:G579 G589:G623 G633:G667 G677:G711 G723:G757 G767:G801 G811:G845 G855:G889 G899:G933 G943:G977 G987:G1021 G1031:G1065">
      <formula1>$R$2:$S$2</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Curricular</vt:lpstr>
      <vt:lpstr>Investigación</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2010-09-27T17:52:48Z</cp:lastPrinted>
  <dcterms:created xsi:type="dcterms:W3CDTF">2010-05-02T01:28:32Z</dcterms:created>
  <dcterms:modified xsi:type="dcterms:W3CDTF">2014-09-04T17:50:03Z</dcterms:modified>
</cp:coreProperties>
</file>